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fr" ContentType="image/png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WebImage.xml" ContentType="application/vnd.ms-excel.rdrichvaluewebimage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3.xml" ContentType="application/vnd.openxmlformats-officedocument.drawing+xml"/>
  <Override PartName="/xl/ctrlProps/ctrlProp1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tables/table3.xml" ContentType="application/vnd.openxmlformats-officedocument.spreadsheetml.table+xml"/>
  <Override PartName="/xl/drawings/drawing7.xml" ContentType="application/vnd.openxmlformats-officedocument.drawing+xml"/>
  <Override PartName="/xl/tables/table4.xml" ContentType="application/vnd.openxmlformats-officedocument.spreadsheetml.table+xml"/>
  <Override PartName="/xl/drawings/drawing8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929C706-3757-4DE9-B64B-09C401ABCB85}" xr6:coauthVersionLast="47" xr6:coauthVersionMax="47" xr10:uidLastSave="{00000000-0000-0000-0000-000000000000}"/>
  <bookViews>
    <workbookView xWindow="-120" yWindow="-120" windowWidth="29040" windowHeight="15990" activeTab="5" xr2:uid="{375875F2-BE88-4CDD-85B2-6D89EF548480}"/>
  </bookViews>
  <sheets>
    <sheet name="Récap" sheetId="1" r:id="rId1"/>
    <sheet name="Facturation" sheetId="2" r:id="rId2"/>
    <sheet name="Feuil1" sheetId="11" r:id="rId3"/>
    <sheet name="Save" sheetId="7" r:id="rId4"/>
    <sheet name="Transfert" sheetId="3" r:id="rId5"/>
    <sheet name="Consultation" sheetId="10" r:id="rId6"/>
    <sheet name="Avenant" sheetId="4" r:id="rId7"/>
    <sheet name="TarifsCA" sheetId="6" r:id="rId8"/>
    <sheet name="TarifsCO" sheetId="8" r:id="rId9"/>
    <sheet name="Paramètres" sheetId="5" r:id="rId10"/>
  </sheets>
  <definedNames>
    <definedName name="_xleta.MONTH" hidden="1" xlm="1">#NAME?</definedName>
    <definedName name="_xleta.T" hidden="1" xlm="1">#NAME?</definedName>
    <definedName name="_xleta.TEXTAFTER" hidden="1" xlm="1">#NAME?</definedName>
    <definedName name="_xleta.YEAR" hidden="1" xlm="1">#NAME?</definedName>
    <definedName name="_xlnm.Print_Area" localSheetId="5">Consultation!$C$2:$Z$102</definedName>
    <definedName name="_xlnm.Print_Area" localSheetId="1">Facturation!$C$2:$Z$102</definedName>
    <definedName name="_xlnm.Print_Area" localSheetId="2">Feuil1!$C$2:$Z$53</definedName>
    <definedName name="Annees" localSheetId="5">Tableau6[ANNÉE]</definedName>
    <definedName name="Annees">Tableau6[ANNÉE]</definedName>
    <definedName name="BlockTCA">Paramètres!$I$5</definedName>
    <definedName name="Clients" localSheetId="5">#REF!</definedName>
    <definedName name="Clients">#REF!</definedName>
    <definedName name="FacNum" localSheetId="5">Consultation!$F$4</definedName>
    <definedName name="FacNum">Facturation!$F$4</definedName>
    <definedName name="LibTarifsCA">TarifsCA!$B$12:$Y$64</definedName>
    <definedName name="ListeBAT" localSheetId="5">Tableau4[BÂTIMENTS &amp; DANGER]</definedName>
    <definedName name="ListeBAT">Tableau4[BÂTIMENTS &amp; DANGER]</definedName>
    <definedName name="ListeCompta" localSheetId="5">#REF!</definedName>
    <definedName name="ListeCompta">#REF!</definedName>
    <definedName name="ListeConso">TarifsCO!$B$9:$B$29</definedName>
    <definedName name="ListeSave">Save!#REF!</definedName>
    <definedName name="ListeTaches" localSheetId="5">#REF!</definedName>
    <definedName name="ListeTaches">#REF!</definedName>
    <definedName name="ListeUnites" localSheetId="5">#REF!</definedName>
    <definedName name="ListeUnites">#REF!</definedName>
    <definedName name="TypeFacturation" localSheetId="5">#REF!</definedName>
    <definedName name="TypeFacturation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16" i="1" l="1"/>
  <c r="D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B115" i="1"/>
  <c r="C115" i="1" s="1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16" i="2"/>
  <c r="C29" i="6"/>
  <c r="K17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16" i="2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G24" i="7"/>
  <c r="B31" i="1"/>
  <c r="P2" i="11"/>
  <c r="S10" i="11"/>
  <c r="S8" i="11"/>
  <c r="S7" i="11"/>
  <c r="S4" i="11"/>
  <c r="R6" i="11"/>
  <c r="S6" i="11"/>
  <c r="T6" i="11"/>
  <c r="U6" i="11"/>
  <c r="X4" i="11"/>
  <c r="Y4" i="11"/>
  <c r="Z4" i="11"/>
  <c r="L16" i="11"/>
  <c r="Z48" i="11"/>
  <c r="Y48" i="11"/>
  <c r="X48" i="11"/>
  <c r="W48" i="11"/>
  <c r="V48" i="11"/>
  <c r="U48" i="11"/>
  <c r="T48" i="11"/>
  <c r="S48" i="11"/>
  <c r="Q48" i="11"/>
  <c r="P48" i="11"/>
  <c r="O48" i="11"/>
  <c r="N48" i="11"/>
  <c r="M48" i="11"/>
  <c r="R47" i="11"/>
  <c r="R16" i="11"/>
  <c r="L17" i="11"/>
  <c r="E8" i="11"/>
  <c r="J10" i="11"/>
  <c r="E11" i="11"/>
  <c r="E10" i="11"/>
  <c r="E9" i="11"/>
  <c r="E7" i="11"/>
  <c r="G6" i="11"/>
  <c r="H6" i="11" s="1"/>
  <c r="H790" i="3"/>
  <c r="H789" i="3"/>
  <c r="H788" i="3"/>
  <c r="H787" i="3"/>
  <c r="H786" i="3"/>
  <c r="H785" i="3"/>
  <c r="H784" i="3"/>
  <c r="H783" i="3"/>
  <c r="H782" i="3"/>
  <c r="H781" i="3"/>
  <c r="H780" i="3"/>
  <c r="H779" i="3"/>
  <c r="H778" i="3"/>
  <c r="H777" i="3"/>
  <c r="H776" i="3"/>
  <c r="H775" i="3"/>
  <c r="H774" i="3"/>
  <c r="H773" i="3"/>
  <c r="H772" i="3"/>
  <c r="H771" i="3"/>
  <c r="H770" i="3"/>
  <c r="H769" i="3"/>
  <c r="H768" i="3"/>
  <c r="H767" i="3"/>
  <c r="H766" i="3"/>
  <c r="H765" i="3"/>
  <c r="H764" i="3"/>
  <c r="H763" i="3"/>
  <c r="H762" i="3"/>
  <c r="H761" i="3"/>
  <c r="H760" i="3"/>
  <c r="H759" i="3"/>
  <c r="H758" i="3"/>
  <c r="H757" i="3"/>
  <c r="H756" i="3"/>
  <c r="H755" i="3"/>
  <c r="H754" i="3"/>
  <c r="H753" i="3"/>
  <c r="H752" i="3"/>
  <c r="H751" i="3"/>
  <c r="H750" i="3"/>
  <c r="H749" i="3"/>
  <c r="H748" i="3"/>
  <c r="H747" i="3"/>
  <c r="H746" i="3"/>
  <c r="H745" i="3"/>
  <c r="H744" i="3"/>
  <c r="H743" i="3"/>
  <c r="H742" i="3"/>
  <c r="H741" i="3"/>
  <c r="H740" i="3"/>
  <c r="H739" i="3"/>
  <c r="H738" i="3"/>
  <c r="H737" i="3"/>
  <c r="H736" i="3"/>
  <c r="H735" i="3"/>
  <c r="H734" i="3"/>
  <c r="H733" i="3"/>
  <c r="H732" i="3"/>
  <c r="H731" i="3"/>
  <c r="H730" i="3"/>
  <c r="H729" i="3"/>
  <c r="H728" i="3"/>
  <c r="H727" i="3"/>
  <c r="H726" i="3"/>
  <c r="H725" i="3"/>
  <c r="H724" i="3"/>
  <c r="H723" i="3"/>
  <c r="H722" i="3"/>
  <c r="H721" i="3"/>
  <c r="H720" i="3"/>
  <c r="H719" i="3"/>
  <c r="H718" i="3"/>
  <c r="H717" i="3"/>
  <c r="H716" i="3"/>
  <c r="H715" i="3"/>
  <c r="H714" i="3"/>
  <c r="H713" i="3"/>
  <c r="H712" i="3"/>
  <c r="H711" i="3"/>
  <c r="H710" i="3"/>
  <c r="H709" i="3"/>
  <c r="H708" i="3"/>
  <c r="H707" i="3"/>
  <c r="H706" i="3"/>
  <c r="H705" i="3"/>
  <c r="H704" i="3"/>
  <c r="H703" i="3"/>
  <c r="H702" i="3"/>
  <c r="H701" i="3"/>
  <c r="H700" i="3"/>
  <c r="H699" i="3"/>
  <c r="H698" i="3"/>
  <c r="H697" i="3"/>
  <c r="H696" i="3"/>
  <c r="H695" i="3"/>
  <c r="H694" i="3"/>
  <c r="H693" i="3"/>
  <c r="PF9" i="7"/>
  <c r="H692" i="3"/>
  <c r="H691" i="3"/>
  <c r="H690" i="3"/>
  <c r="H689" i="3"/>
  <c r="H688" i="3"/>
  <c r="H687" i="3"/>
  <c r="H686" i="3"/>
  <c r="H685" i="3"/>
  <c r="H684" i="3"/>
  <c r="H683" i="3"/>
  <c r="H682" i="3"/>
  <c r="H681" i="3"/>
  <c r="H680" i="3"/>
  <c r="H679" i="3"/>
  <c r="H678" i="3"/>
  <c r="H677" i="3"/>
  <c r="H676" i="3"/>
  <c r="H675" i="3"/>
  <c r="H674" i="3"/>
  <c r="H673" i="3"/>
  <c r="H672" i="3"/>
  <c r="H671" i="3"/>
  <c r="H670" i="3"/>
  <c r="H669" i="3"/>
  <c r="H668" i="3"/>
  <c r="H667" i="3"/>
  <c r="H666" i="3"/>
  <c r="H665" i="3"/>
  <c r="H664" i="3"/>
  <c r="H663" i="3"/>
  <c r="H662" i="3"/>
  <c r="H661" i="3"/>
  <c r="H660" i="3"/>
  <c r="H659" i="3"/>
  <c r="H658" i="3"/>
  <c r="H657" i="3"/>
  <c r="H656" i="3"/>
  <c r="H655" i="3"/>
  <c r="H654" i="3"/>
  <c r="H653" i="3"/>
  <c r="H652" i="3"/>
  <c r="H651" i="3"/>
  <c r="H650" i="3"/>
  <c r="H649" i="3"/>
  <c r="H648" i="3"/>
  <c r="H647" i="3"/>
  <c r="H646" i="3"/>
  <c r="H645" i="3"/>
  <c r="H644" i="3"/>
  <c r="H643" i="3"/>
  <c r="H642" i="3"/>
  <c r="H641" i="3"/>
  <c r="H640" i="3"/>
  <c r="H639" i="3"/>
  <c r="H638" i="3"/>
  <c r="H637" i="3"/>
  <c r="H636" i="3"/>
  <c r="H635" i="3"/>
  <c r="H634" i="3"/>
  <c r="H633" i="3"/>
  <c r="H632" i="3"/>
  <c r="H631" i="3"/>
  <c r="H630" i="3"/>
  <c r="H629" i="3"/>
  <c r="H628" i="3"/>
  <c r="H627" i="3"/>
  <c r="H626" i="3"/>
  <c r="H625" i="3"/>
  <c r="H624" i="3"/>
  <c r="H623" i="3"/>
  <c r="H622" i="3"/>
  <c r="H621" i="3"/>
  <c r="H620" i="3"/>
  <c r="H619" i="3"/>
  <c r="H618" i="3"/>
  <c r="H617" i="3"/>
  <c r="H616" i="3"/>
  <c r="H615" i="3"/>
  <c r="H614" i="3"/>
  <c r="H613" i="3"/>
  <c r="H612" i="3"/>
  <c r="H611" i="3"/>
  <c r="H610" i="3"/>
  <c r="H609" i="3"/>
  <c r="H608" i="3"/>
  <c r="H607" i="3"/>
  <c r="H606" i="3"/>
  <c r="H605" i="3"/>
  <c r="H604" i="3"/>
  <c r="H603" i="3"/>
  <c r="H602" i="3"/>
  <c r="H601" i="3"/>
  <c r="H600" i="3"/>
  <c r="H599" i="3"/>
  <c r="H598" i="3"/>
  <c r="H597" i="3"/>
  <c r="H596" i="3"/>
  <c r="H595" i="3"/>
  <c r="H594" i="3"/>
  <c r="H593" i="3"/>
  <c r="H592" i="3"/>
  <c r="H591" i="3"/>
  <c r="H590" i="3"/>
  <c r="H589" i="3"/>
  <c r="H588" i="3"/>
  <c r="H587" i="3"/>
  <c r="H586" i="3"/>
  <c r="H585" i="3"/>
  <c r="H584" i="3"/>
  <c r="H583" i="3"/>
  <c r="H582" i="3"/>
  <c r="H581" i="3"/>
  <c r="H580" i="3"/>
  <c r="H579" i="3"/>
  <c r="H578" i="3"/>
  <c r="H577" i="3"/>
  <c r="H576" i="3"/>
  <c r="H575" i="3"/>
  <c r="H574" i="3"/>
  <c r="H573" i="3"/>
  <c r="H572" i="3"/>
  <c r="H571" i="3"/>
  <c r="H570" i="3"/>
  <c r="H569" i="3"/>
  <c r="H568" i="3"/>
  <c r="H567" i="3"/>
  <c r="H566" i="3"/>
  <c r="H565" i="3"/>
  <c r="H564" i="3"/>
  <c r="H563" i="3"/>
  <c r="H562" i="3"/>
  <c r="H561" i="3"/>
  <c r="H560" i="3"/>
  <c r="H559" i="3"/>
  <c r="H558" i="3"/>
  <c r="H557" i="3"/>
  <c r="H556" i="3"/>
  <c r="H555" i="3"/>
  <c r="H554" i="3"/>
  <c r="H553" i="3"/>
  <c r="H552" i="3"/>
  <c r="H551" i="3"/>
  <c r="H550" i="3"/>
  <c r="H549" i="3"/>
  <c r="H548" i="3"/>
  <c r="H547" i="3"/>
  <c r="H546" i="3"/>
  <c r="H545" i="3"/>
  <c r="H544" i="3"/>
  <c r="H543" i="3"/>
  <c r="H542" i="3"/>
  <c r="H541" i="3"/>
  <c r="H540" i="3"/>
  <c r="H539" i="3"/>
  <c r="H538" i="3"/>
  <c r="H537" i="3"/>
  <c r="H536" i="3"/>
  <c r="H535" i="3"/>
  <c r="H534" i="3"/>
  <c r="H533" i="3"/>
  <c r="H532" i="3"/>
  <c r="H531" i="3"/>
  <c r="H530" i="3"/>
  <c r="H529" i="3"/>
  <c r="H528" i="3"/>
  <c r="H527" i="3"/>
  <c r="H526" i="3"/>
  <c r="H525" i="3"/>
  <c r="H524" i="3"/>
  <c r="H523" i="3"/>
  <c r="H522" i="3"/>
  <c r="H521" i="3"/>
  <c r="H520" i="3"/>
  <c r="H519" i="3"/>
  <c r="H518" i="3"/>
  <c r="H517" i="3"/>
  <c r="H516" i="3"/>
  <c r="H515" i="3"/>
  <c r="H514" i="3"/>
  <c r="H513" i="3"/>
  <c r="H512" i="3"/>
  <c r="H511" i="3"/>
  <c r="H510" i="3"/>
  <c r="H509" i="3"/>
  <c r="H508" i="3"/>
  <c r="H507" i="3"/>
  <c r="H506" i="3"/>
  <c r="H505" i="3"/>
  <c r="H504" i="3"/>
  <c r="H503" i="3"/>
  <c r="H502" i="3"/>
  <c r="H501" i="3"/>
  <c r="H500" i="3"/>
  <c r="H499" i="3"/>
  <c r="H498" i="3"/>
  <c r="H497" i="3"/>
  <c r="H496" i="3"/>
  <c r="H495" i="3"/>
  <c r="H494" i="3"/>
  <c r="H493" i="3"/>
  <c r="H492" i="3"/>
  <c r="H491" i="3"/>
  <c r="H490" i="3"/>
  <c r="H489" i="3"/>
  <c r="H488" i="3"/>
  <c r="H487" i="3"/>
  <c r="H486" i="3"/>
  <c r="H485" i="3"/>
  <c r="H484" i="3"/>
  <c r="H483" i="3"/>
  <c r="H482" i="3"/>
  <c r="H481" i="3"/>
  <c r="H480" i="3"/>
  <c r="H479" i="3"/>
  <c r="H478" i="3"/>
  <c r="H477" i="3"/>
  <c r="H476" i="3"/>
  <c r="H475" i="3"/>
  <c r="H474" i="3"/>
  <c r="H473" i="3"/>
  <c r="H472" i="3"/>
  <c r="H471" i="3"/>
  <c r="H470" i="3"/>
  <c r="H469" i="3"/>
  <c r="H468" i="3"/>
  <c r="H467" i="3"/>
  <c r="H466" i="3"/>
  <c r="H465" i="3"/>
  <c r="H464" i="3"/>
  <c r="H463" i="3"/>
  <c r="H462" i="3"/>
  <c r="H461" i="3"/>
  <c r="H460" i="3"/>
  <c r="H459" i="3"/>
  <c r="H458" i="3"/>
  <c r="H457" i="3"/>
  <c r="H456" i="3"/>
  <c r="H455" i="3"/>
  <c r="H454" i="3"/>
  <c r="H453" i="3"/>
  <c r="H452" i="3"/>
  <c r="H451" i="3"/>
  <c r="H450" i="3"/>
  <c r="H449" i="3"/>
  <c r="H448" i="3"/>
  <c r="H447" i="3"/>
  <c r="H446" i="3"/>
  <c r="H445" i="3"/>
  <c r="H444" i="3"/>
  <c r="H443" i="3"/>
  <c r="H442" i="3"/>
  <c r="H441" i="3"/>
  <c r="H440" i="3"/>
  <c r="H439" i="3"/>
  <c r="H438" i="3"/>
  <c r="H437" i="3"/>
  <c r="H436" i="3"/>
  <c r="H435" i="3"/>
  <c r="H434" i="3"/>
  <c r="H433" i="3"/>
  <c r="H432" i="3"/>
  <c r="H431" i="3"/>
  <c r="H430" i="3"/>
  <c r="H429" i="3"/>
  <c r="H428" i="3"/>
  <c r="H427" i="3"/>
  <c r="H426" i="3"/>
  <c r="H425" i="3"/>
  <c r="H424" i="3"/>
  <c r="H423" i="3"/>
  <c r="H422" i="3"/>
  <c r="H421" i="3"/>
  <c r="H420" i="3"/>
  <c r="H419" i="3"/>
  <c r="H418" i="3"/>
  <c r="H417" i="3"/>
  <c r="H416" i="3"/>
  <c r="H415" i="3"/>
  <c r="H414" i="3"/>
  <c r="H413" i="3"/>
  <c r="H412" i="3"/>
  <c r="H411" i="3"/>
  <c r="H410" i="3"/>
  <c r="H409" i="3"/>
  <c r="H408" i="3"/>
  <c r="H407" i="3"/>
  <c r="H406" i="3"/>
  <c r="H405" i="3"/>
  <c r="H404" i="3"/>
  <c r="H403" i="3"/>
  <c r="H402" i="3"/>
  <c r="H401" i="3"/>
  <c r="H400" i="3"/>
  <c r="H399" i="3"/>
  <c r="H398" i="3"/>
  <c r="H397" i="3"/>
  <c r="H396" i="3"/>
  <c r="H395" i="3"/>
  <c r="H394" i="3"/>
  <c r="H393" i="3"/>
  <c r="H392" i="3"/>
  <c r="H391" i="3"/>
  <c r="H390" i="3"/>
  <c r="H389" i="3"/>
  <c r="H388" i="3"/>
  <c r="H387" i="3"/>
  <c r="H386" i="3"/>
  <c r="H385" i="3"/>
  <c r="H384" i="3"/>
  <c r="H383" i="3"/>
  <c r="H382" i="3"/>
  <c r="H381" i="3"/>
  <c r="H380" i="3"/>
  <c r="H379" i="3"/>
  <c r="H378" i="3"/>
  <c r="H377" i="3"/>
  <c r="H376" i="3"/>
  <c r="H375" i="3"/>
  <c r="H374" i="3"/>
  <c r="H373" i="3"/>
  <c r="H372" i="3"/>
  <c r="H371" i="3"/>
  <c r="H370" i="3"/>
  <c r="H369" i="3"/>
  <c r="H368" i="3"/>
  <c r="H367" i="3"/>
  <c r="H366" i="3"/>
  <c r="H365" i="3"/>
  <c r="H364" i="3"/>
  <c r="H363" i="3"/>
  <c r="H362" i="3"/>
  <c r="H361" i="3"/>
  <c r="H360" i="3"/>
  <c r="H359" i="3"/>
  <c r="H358" i="3"/>
  <c r="H357" i="3"/>
  <c r="H356" i="3"/>
  <c r="H355" i="3"/>
  <c r="H354" i="3"/>
  <c r="H353" i="3"/>
  <c r="H352" i="3"/>
  <c r="H351" i="3"/>
  <c r="H350" i="3"/>
  <c r="H349" i="3"/>
  <c r="H348" i="3"/>
  <c r="H347" i="3"/>
  <c r="H346" i="3"/>
  <c r="H345" i="3"/>
  <c r="H344" i="3"/>
  <c r="H343" i="3"/>
  <c r="H342" i="3"/>
  <c r="H341" i="3"/>
  <c r="H340" i="3"/>
  <c r="H339" i="3"/>
  <c r="H338" i="3"/>
  <c r="H337" i="3"/>
  <c r="H336" i="3"/>
  <c r="H335" i="3"/>
  <c r="H334" i="3"/>
  <c r="H333" i="3"/>
  <c r="H332" i="3"/>
  <c r="H331" i="3"/>
  <c r="H330" i="3"/>
  <c r="H329" i="3"/>
  <c r="H328" i="3"/>
  <c r="H327" i="3"/>
  <c r="H326" i="3"/>
  <c r="H325" i="3"/>
  <c r="H324" i="3"/>
  <c r="H323" i="3"/>
  <c r="H322" i="3"/>
  <c r="H321" i="3"/>
  <c r="H320" i="3"/>
  <c r="H319" i="3"/>
  <c r="H318" i="3"/>
  <c r="H317" i="3"/>
  <c r="H316" i="3"/>
  <c r="H315" i="3"/>
  <c r="H314" i="3"/>
  <c r="H313" i="3"/>
  <c r="H312" i="3"/>
  <c r="H311" i="3"/>
  <c r="H310" i="3"/>
  <c r="H309" i="3"/>
  <c r="H308" i="3"/>
  <c r="H307" i="3"/>
  <c r="H306" i="3"/>
  <c r="H305" i="3"/>
  <c r="H304" i="3"/>
  <c r="H303" i="3"/>
  <c r="H302" i="3"/>
  <c r="H301" i="3"/>
  <c r="H300" i="3"/>
  <c r="H299" i="3"/>
  <c r="H298" i="3"/>
  <c r="H297" i="3"/>
  <c r="H296" i="3"/>
  <c r="H295" i="3"/>
  <c r="H294" i="3"/>
  <c r="H293" i="3"/>
  <c r="H292" i="3"/>
  <c r="H291" i="3"/>
  <c r="H290" i="3"/>
  <c r="H289" i="3"/>
  <c r="H288" i="3"/>
  <c r="H287" i="3"/>
  <c r="H286" i="3"/>
  <c r="H285" i="3"/>
  <c r="H284" i="3"/>
  <c r="H283" i="3"/>
  <c r="H282" i="3"/>
  <c r="H281" i="3"/>
  <c r="H280" i="3"/>
  <c r="H279" i="3"/>
  <c r="H278" i="3"/>
  <c r="H277" i="3"/>
  <c r="H276" i="3"/>
  <c r="H275" i="3"/>
  <c r="H274" i="3"/>
  <c r="H273" i="3"/>
  <c r="H272" i="3"/>
  <c r="H271" i="3"/>
  <c r="H270" i="3"/>
  <c r="H269" i="3"/>
  <c r="H268" i="3"/>
  <c r="H267" i="3"/>
  <c r="H266" i="3"/>
  <c r="H265" i="3"/>
  <c r="H264" i="3"/>
  <c r="H263" i="3"/>
  <c r="H262" i="3"/>
  <c r="H261" i="3"/>
  <c r="H260" i="3"/>
  <c r="H259" i="3"/>
  <c r="S14" i="10"/>
  <c r="N15" i="10"/>
  <c r="O15" i="10"/>
  <c r="P15" i="10"/>
  <c r="Q15" i="10"/>
  <c r="M15" i="10"/>
  <c r="T15" i="10"/>
  <c r="U15" i="10"/>
  <c r="V15" i="10"/>
  <c r="W15" i="10"/>
  <c r="X15" i="10"/>
  <c r="Y15" i="10"/>
  <c r="Z15" i="10"/>
  <c r="S15" i="10"/>
  <c r="T4" i="10"/>
  <c r="H258" i="3"/>
  <c r="H257" i="3"/>
  <c r="H256" i="3"/>
  <c r="H255" i="3"/>
  <c r="H254" i="3"/>
  <c r="H253" i="3"/>
  <c r="H252" i="3"/>
  <c r="H251" i="3"/>
  <c r="H250" i="3"/>
  <c r="H249" i="3"/>
  <c r="H248" i="3"/>
  <c r="H247" i="3"/>
  <c r="H246" i="3"/>
  <c r="H245" i="3"/>
  <c r="H244" i="3"/>
  <c r="H243" i="3"/>
  <c r="H242" i="3"/>
  <c r="H241" i="3"/>
  <c r="H240" i="3"/>
  <c r="H239" i="3"/>
  <c r="H238" i="3"/>
  <c r="H237" i="3"/>
  <c r="H236" i="3"/>
  <c r="H235" i="3"/>
  <c r="H234" i="3"/>
  <c r="H233" i="3"/>
  <c r="H232" i="3"/>
  <c r="H231" i="3"/>
  <c r="H230" i="3"/>
  <c r="H229" i="3"/>
  <c r="H228" i="3"/>
  <c r="H227" i="3"/>
  <c r="H226" i="3"/>
  <c r="H225" i="3"/>
  <c r="H224" i="3"/>
  <c r="H223" i="3"/>
  <c r="H222" i="3"/>
  <c r="H221" i="3"/>
  <c r="H220" i="3"/>
  <c r="H219" i="3"/>
  <c r="H218" i="3"/>
  <c r="H217" i="3"/>
  <c r="H216" i="3"/>
  <c r="H215" i="3"/>
  <c r="H214" i="3"/>
  <c r="H213" i="3"/>
  <c r="H212" i="3"/>
  <c r="H211" i="3"/>
  <c r="H210" i="3"/>
  <c r="H209" i="3"/>
  <c r="H208" i="3"/>
  <c r="H207" i="3"/>
  <c r="H206" i="3"/>
  <c r="H205" i="3"/>
  <c r="H204" i="3"/>
  <c r="H203" i="3"/>
  <c r="H202" i="3"/>
  <c r="H201" i="3"/>
  <c r="H200" i="3"/>
  <c r="H199" i="3"/>
  <c r="H198" i="3"/>
  <c r="H197" i="3"/>
  <c r="H196" i="3"/>
  <c r="H195" i="3"/>
  <c r="H194" i="3"/>
  <c r="H193" i="3"/>
  <c r="H192" i="3"/>
  <c r="H191" i="3"/>
  <c r="H190" i="3"/>
  <c r="H189" i="3"/>
  <c r="H188" i="3"/>
  <c r="H187" i="3"/>
  <c r="H186" i="3"/>
  <c r="H185" i="3"/>
  <c r="H184" i="3"/>
  <c r="H183" i="3"/>
  <c r="H182" i="3"/>
  <c r="H181" i="3"/>
  <c r="H180" i="3"/>
  <c r="H179" i="3"/>
  <c r="H178" i="3"/>
  <c r="H177" i="3"/>
  <c r="H176" i="3"/>
  <c r="H175" i="3"/>
  <c r="H174" i="3"/>
  <c r="H173" i="3"/>
  <c r="H172" i="3"/>
  <c r="H171" i="3"/>
  <c r="H170" i="3"/>
  <c r="H169" i="3"/>
  <c r="H168" i="3"/>
  <c r="H167" i="3"/>
  <c r="H166" i="3"/>
  <c r="H165" i="3"/>
  <c r="H164" i="3"/>
  <c r="H163" i="3"/>
  <c r="H162" i="3"/>
  <c r="H161" i="3"/>
  <c r="H160" i="3"/>
  <c r="H159" i="3"/>
  <c r="H158" i="3"/>
  <c r="H157" i="3"/>
  <c r="H156" i="3"/>
  <c r="H155" i="3"/>
  <c r="H154" i="3"/>
  <c r="H153" i="3"/>
  <c r="H152" i="3"/>
  <c r="H151" i="3"/>
  <c r="H150" i="3"/>
  <c r="H149" i="3"/>
  <c r="H148" i="3"/>
  <c r="H147" i="3"/>
  <c r="H146" i="3"/>
  <c r="H145" i="3"/>
  <c r="H144" i="3"/>
  <c r="H143" i="3"/>
  <c r="H142" i="3"/>
  <c r="H141" i="3"/>
  <c r="H140" i="3"/>
  <c r="H139" i="3"/>
  <c r="H138" i="3"/>
  <c r="H137" i="3"/>
  <c r="H136" i="3"/>
  <c r="H135" i="3"/>
  <c r="R48" i="11" l="1"/>
  <c r="L18" i="11"/>
  <c r="R17" i="11"/>
  <c r="J11" i="11" a="1"/>
  <c r="J11" i="11" s="1"/>
  <c r="J8" i="11" a="1"/>
  <c r="J8" i="11" s="1"/>
  <c r="J12" i="11" a="1"/>
  <c r="J12" i="11" s="1"/>
  <c r="J9" i="11" a="1"/>
  <c r="J9" i="11" s="1"/>
  <c r="D2" i="11"/>
  <c r="H134" i="3"/>
  <c r="H133" i="3"/>
  <c r="H132" i="3"/>
  <c r="H131" i="3"/>
  <c r="H130" i="3"/>
  <c r="H129" i="3"/>
  <c r="H128" i="3"/>
  <c r="H127" i="3"/>
  <c r="H126" i="3"/>
  <c r="H125" i="3"/>
  <c r="H124" i="3"/>
  <c r="H123" i="3"/>
  <c r="H122" i="3"/>
  <c r="H121" i="3"/>
  <c r="H120" i="3"/>
  <c r="H119" i="3"/>
  <c r="H118" i="3"/>
  <c r="H117" i="3"/>
  <c r="H116" i="3"/>
  <c r="H115" i="3"/>
  <c r="H114" i="3"/>
  <c r="H113" i="3"/>
  <c r="H112" i="3"/>
  <c r="H111" i="3"/>
  <c r="H110" i="3"/>
  <c r="H109" i="3"/>
  <c r="H108" i="3"/>
  <c r="H107" i="3"/>
  <c r="H106" i="3"/>
  <c r="H105" i="3"/>
  <c r="H104" i="3"/>
  <c r="H103" i="3"/>
  <c r="H102" i="3"/>
  <c r="H101" i="3"/>
  <c r="H100" i="3"/>
  <c r="H99" i="3"/>
  <c r="H98" i="3"/>
  <c r="H97" i="3"/>
  <c r="H96" i="3"/>
  <c r="H95" i="3"/>
  <c r="H94" i="3"/>
  <c r="H93" i="3"/>
  <c r="H92" i="3"/>
  <c r="H91" i="3"/>
  <c r="H90" i="3"/>
  <c r="H89" i="3"/>
  <c r="H88" i="3"/>
  <c r="H87" i="3"/>
  <c r="H86" i="3"/>
  <c r="H85" i="3"/>
  <c r="H84" i="3"/>
  <c r="H83" i="3"/>
  <c r="H82" i="3"/>
  <c r="H81" i="3"/>
  <c r="H80" i="3"/>
  <c r="H79" i="3"/>
  <c r="H78" i="3"/>
  <c r="H77" i="3"/>
  <c r="H76" i="3"/>
  <c r="H75" i="3"/>
  <c r="H74" i="3"/>
  <c r="H73" i="3"/>
  <c r="H72" i="3"/>
  <c r="H71" i="3"/>
  <c r="H70" i="3"/>
  <c r="H69" i="3"/>
  <c r="H68" i="3"/>
  <c r="H67" i="3"/>
  <c r="H66" i="3"/>
  <c r="H65" i="3"/>
  <c r="H64" i="3"/>
  <c r="H63" i="3"/>
  <c r="H62" i="3"/>
  <c r="H61" i="3"/>
  <c r="H60" i="3"/>
  <c r="H59" i="3"/>
  <c r="H58" i="3"/>
  <c r="H57" i="3"/>
  <c r="H56" i="3"/>
  <c r="H55" i="3"/>
  <c r="H54" i="3"/>
  <c r="H53" i="3"/>
  <c r="H52" i="3"/>
  <c r="H51" i="3"/>
  <c r="H50" i="3"/>
  <c r="H49" i="3"/>
  <c r="H48" i="3"/>
  <c r="H47" i="3"/>
  <c r="H46" i="3"/>
  <c r="H45" i="3"/>
  <c r="H44" i="3"/>
  <c r="H43" i="3"/>
  <c r="H42" i="3"/>
  <c r="H41" i="3"/>
  <c r="H40" i="3"/>
  <c r="H39" i="3"/>
  <c r="H38" i="3"/>
  <c r="H37" i="3"/>
  <c r="H36" i="3"/>
  <c r="H35" i="3"/>
  <c r="H34" i="3"/>
  <c r="H33" i="3"/>
  <c r="H32" i="3"/>
  <c r="H31" i="3"/>
  <c r="H30" i="3"/>
  <c r="H29" i="3"/>
  <c r="H28" i="3"/>
  <c r="H27" i="3"/>
  <c r="H26" i="3"/>
  <c r="H25" i="3"/>
  <c r="H24" i="3"/>
  <c r="H23" i="3"/>
  <c r="H22" i="3"/>
  <c r="H21" i="3"/>
  <c r="H20" i="3"/>
  <c r="H19" i="3"/>
  <c r="H18" i="3"/>
  <c r="H17" i="3"/>
  <c r="H16" i="3"/>
  <c r="H15" i="3"/>
  <c r="H14" i="3"/>
  <c r="H13" i="3"/>
  <c r="H12" i="3"/>
  <c r="H11" i="3"/>
  <c r="L19" i="11" l="1"/>
  <c r="R18" i="11"/>
  <c r="H10" i="3"/>
  <c r="H9" i="3"/>
  <c r="H8" i="3"/>
  <c r="H7" i="3"/>
  <c r="H6" i="3"/>
  <c r="H5" i="3"/>
  <c r="H4" i="3"/>
  <c r="H3" i="3"/>
  <c r="H2" i="3"/>
  <c r="H68" i="10"/>
  <c r="B68" i="10"/>
  <c r="A68" i="10"/>
  <c r="H67" i="10"/>
  <c r="B67" i="10"/>
  <c r="A67" i="10"/>
  <c r="H66" i="10"/>
  <c r="B66" i="10"/>
  <c r="A66" i="10"/>
  <c r="H65" i="10"/>
  <c r="B65" i="10"/>
  <c r="A65" i="10"/>
  <c r="H64" i="10"/>
  <c r="B64" i="10"/>
  <c r="A64" i="10"/>
  <c r="H63" i="10"/>
  <c r="B63" i="10"/>
  <c r="A63" i="10"/>
  <c r="H62" i="10"/>
  <c r="B62" i="10"/>
  <c r="A62" i="10"/>
  <c r="H61" i="10"/>
  <c r="B61" i="10"/>
  <c r="A61" i="10"/>
  <c r="H60" i="10"/>
  <c r="B60" i="10"/>
  <c r="A60" i="10"/>
  <c r="AH59" i="10"/>
  <c r="H59" i="10"/>
  <c r="B59" i="10"/>
  <c r="A59" i="10"/>
  <c r="AH58" i="10"/>
  <c r="H58" i="10"/>
  <c r="B58" i="10"/>
  <c r="A58" i="10"/>
  <c r="H57" i="10"/>
  <c r="B57" i="10"/>
  <c r="A57" i="10"/>
  <c r="H56" i="10"/>
  <c r="B56" i="10"/>
  <c r="A56" i="10"/>
  <c r="AD55" i="10"/>
  <c r="H55" i="10"/>
  <c r="B55" i="10"/>
  <c r="A55" i="10"/>
  <c r="AD54" i="10"/>
  <c r="H54" i="10"/>
  <c r="B54" i="10"/>
  <c r="A54" i="10"/>
  <c r="AD53" i="10"/>
  <c r="H53" i="10"/>
  <c r="B53" i="10"/>
  <c r="A53" i="10"/>
  <c r="AD52" i="10"/>
  <c r="H52" i="10"/>
  <c r="B52" i="10"/>
  <c r="A52" i="10"/>
  <c r="AD51" i="10"/>
  <c r="H51" i="10"/>
  <c r="B51" i="10"/>
  <c r="A51" i="10"/>
  <c r="AD50" i="10"/>
  <c r="H50" i="10"/>
  <c r="B50" i="10"/>
  <c r="A50" i="10"/>
  <c r="AD49" i="10"/>
  <c r="H49" i="10"/>
  <c r="B49" i="10"/>
  <c r="A49" i="10"/>
  <c r="AD48" i="10"/>
  <c r="Z48" i="10"/>
  <c r="Y48" i="10"/>
  <c r="X48" i="10"/>
  <c r="W48" i="10"/>
  <c r="V48" i="10"/>
  <c r="U48" i="10"/>
  <c r="T48" i="10"/>
  <c r="S48" i="10"/>
  <c r="Q48" i="10"/>
  <c r="P48" i="10"/>
  <c r="O48" i="10"/>
  <c r="N48" i="10"/>
  <c r="M48" i="10"/>
  <c r="H48" i="10"/>
  <c r="B48" i="10"/>
  <c r="A48" i="10"/>
  <c r="AD47" i="10"/>
  <c r="R47" i="10"/>
  <c r="H47" i="10"/>
  <c r="B47" i="10"/>
  <c r="A47" i="10"/>
  <c r="AD46" i="10"/>
  <c r="H46" i="10"/>
  <c r="B46" i="10"/>
  <c r="A46" i="10"/>
  <c r="AD45" i="10"/>
  <c r="H45" i="10"/>
  <c r="B45" i="10"/>
  <c r="A45" i="10"/>
  <c r="AD44" i="10"/>
  <c r="H44" i="10"/>
  <c r="B44" i="10"/>
  <c r="A44" i="10"/>
  <c r="H43" i="10"/>
  <c r="B43" i="10"/>
  <c r="A43" i="10"/>
  <c r="H42" i="10"/>
  <c r="B42" i="10"/>
  <c r="A42" i="10"/>
  <c r="H41" i="10"/>
  <c r="B41" i="10"/>
  <c r="A41" i="10"/>
  <c r="H40" i="10"/>
  <c r="B40" i="10"/>
  <c r="A40" i="10"/>
  <c r="H39" i="10"/>
  <c r="B39" i="10"/>
  <c r="A39" i="10"/>
  <c r="H38" i="10"/>
  <c r="B38" i="10"/>
  <c r="A38" i="10"/>
  <c r="H37" i="10"/>
  <c r="B37" i="10"/>
  <c r="A37" i="10"/>
  <c r="H36" i="10"/>
  <c r="B36" i="10"/>
  <c r="A36" i="10"/>
  <c r="H35" i="10"/>
  <c r="B35" i="10"/>
  <c r="A35" i="10"/>
  <c r="H34" i="10"/>
  <c r="B34" i="10"/>
  <c r="A34" i="10"/>
  <c r="H33" i="10"/>
  <c r="B33" i="10"/>
  <c r="A33" i="10"/>
  <c r="H32" i="10"/>
  <c r="B32" i="10"/>
  <c r="A32" i="10"/>
  <c r="H31" i="10"/>
  <c r="B31" i="10"/>
  <c r="A31" i="10"/>
  <c r="H30" i="10"/>
  <c r="B30" i="10"/>
  <c r="A30" i="10"/>
  <c r="H29" i="10"/>
  <c r="B29" i="10"/>
  <c r="A29" i="10"/>
  <c r="H28" i="10"/>
  <c r="B28" i="10"/>
  <c r="A28" i="10"/>
  <c r="AH27" i="10"/>
  <c r="AD27" i="10"/>
  <c r="H27" i="10"/>
  <c r="B27" i="10"/>
  <c r="A27" i="10"/>
  <c r="AH26" i="10"/>
  <c r="AD26" i="10"/>
  <c r="H26" i="10"/>
  <c r="B26" i="10"/>
  <c r="A26" i="10"/>
  <c r="AH25" i="10"/>
  <c r="AD25" i="10"/>
  <c r="H25" i="10"/>
  <c r="B25" i="10"/>
  <c r="A25" i="10"/>
  <c r="AH24" i="10"/>
  <c r="AD24" i="10"/>
  <c r="H24" i="10"/>
  <c r="B24" i="10"/>
  <c r="A24" i="10"/>
  <c r="AH23" i="10"/>
  <c r="AD23" i="10"/>
  <c r="H23" i="10"/>
  <c r="B23" i="10"/>
  <c r="A23" i="10"/>
  <c r="AH22" i="10"/>
  <c r="AD22" i="10"/>
  <c r="H22" i="10"/>
  <c r="B22" i="10"/>
  <c r="A22" i="10"/>
  <c r="AH21" i="10"/>
  <c r="AD21" i="10"/>
  <c r="H21" i="10"/>
  <c r="B21" i="10"/>
  <c r="A21" i="10"/>
  <c r="AH20" i="10"/>
  <c r="AD20" i="10"/>
  <c r="H20" i="10"/>
  <c r="B20" i="10"/>
  <c r="A20" i="10"/>
  <c r="H19" i="10"/>
  <c r="B19" i="10"/>
  <c r="A19" i="10"/>
  <c r="H18" i="10"/>
  <c r="B18" i="10"/>
  <c r="A18" i="10"/>
  <c r="H17" i="10"/>
  <c r="B17" i="10"/>
  <c r="A17" i="10"/>
  <c r="R16" i="10"/>
  <c r="L16" i="10"/>
  <c r="L17" i="10" s="1"/>
  <c r="L18" i="10" s="1"/>
  <c r="H16" i="10"/>
  <c r="B16" i="10"/>
  <c r="A16" i="10"/>
  <c r="P12" i="10"/>
  <c r="P7" i="10"/>
  <c r="Q6" i="10"/>
  <c r="P6" i="10"/>
  <c r="O6" i="10"/>
  <c r="F6" i="10"/>
  <c r="R4" i="10"/>
  <c r="Q4" i="10"/>
  <c r="P4" i="10"/>
  <c r="L20" i="11" l="1"/>
  <c r="R19" i="11"/>
  <c r="R48" i="10"/>
  <c r="I8" i="10" a="1"/>
  <c r="I8" i="10" s="1"/>
  <c r="H6" i="10"/>
  <c r="R6" i="10"/>
  <c r="E76" i="10"/>
  <c r="L19" i="10"/>
  <c r="R17" i="10"/>
  <c r="R18" i="10" s="1"/>
  <c r="I11" i="10" a="1"/>
  <c r="I11" i="10" s="1"/>
  <c r="AG16" i="10"/>
  <c r="D72" i="10"/>
  <c r="E74" i="10"/>
  <c r="D75" i="10"/>
  <c r="D71" i="10"/>
  <c r="D73" i="10"/>
  <c r="I7" i="10" a="1"/>
  <c r="I7" i="10" s="1"/>
  <c r="I10" i="10" a="1"/>
  <c r="I10" i="10" s="1"/>
  <c r="D76" i="10"/>
  <c r="D74" i="10"/>
  <c r="AD44" i="2"/>
  <c r="AD45" i="2"/>
  <c r="AH59" i="2"/>
  <c r="AH58" i="2"/>
  <c r="C97" i="1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16" i="2"/>
  <c r="B16" i="2"/>
  <c r="X48" i="2"/>
  <c r="Y48" i="2"/>
  <c r="R47" i="2"/>
  <c r="R16" i="2"/>
  <c r="P6" i="2"/>
  <c r="L21" i="11" l="1"/>
  <c r="R20" i="11"/>
  <c r="F71" i="10"/>
  <c r="J73" i="10" s="1"/>
  <c r="E73" i="10"/>
  <c r="E69" i="10"/>
  <c r="E72" i="10" s="1"/>
  <c r="L20" i="10"/>
  <c r="R19" i="10"/>
  <c r="D75" i="2"/>
  <c r="E76" i="2"/>
  <c r="D74" i="2"/>
  <c r="E74" i="2"/>
  <c r="D73" i="2"/>
  <c r="D72" i="2"/>
  <c r="D71" i="2"/>
  <c r="D76" i="2"/>
  <c r="AD46" i="2"/>
  <c r="AD47" i="2"/>
  <c r="AD48" i="2"/>
  <c r="AD49" i="2"/>
  <c r="AD50" i="2"/>
  <c r="AD51" i="2"/>
  <c r="AD52" i="2"/>
  <c r="AD53" i="2"/>
  <c r="AD54" i="2"/>
  <c r="AD55" i="2"/>
  <c r="C17" i="1"/>
  <c r="L22" i="11" l="1"/>
  <c r="R21" i="11"/>
  <c r="E71" i="10"/>
  <c r="L21" i="10"/>
  <c r="R20" i="10"/>
  <c r="P4" i="2"/>
  <c r="Q4" i="2"/>
  <c r="R4" i="2"/>
  <c r="T4" i="2"/>
  <c r="F6" i="2"/>
  <c r="O6" i="2"/>
  <c r="Q6" i="2"/>
  <c r="D7" i="2"/>
  <c r="P7" i="2" s="1"/>
  <c r="P12" i="2"/>
  <c r="L16" i="2"/>
  <c r="L17" i="2" s="1"/>
  <c r="AD20" i="2"/>
  <c r="AH20" i="2"/>
  <c r="AD21" i="2"/>
  <c r="AH21" i="2"/>
  <c r="AD22" i="2"/>
  <c r="AH22" i="2"/>
  <c r="AD23" i="2"/>
  <c r="AH23" i="2"/>
  <c r="AD24" i="2"/>
  <c r="AH24" i="2"/>
  <c r="AD25" i="2"/>
  <c r="AH25" i="2"/>
  <c r="AD26" i="2"/>
  <c r="AH26" i="2"/>
  <c r="AD27" i="2"/>
  <c r="AH27" i="2"/>
  <c r="M48" i="2"/>
  <c r="N48" i="2"/>
  <c r="O48" i="2"/>
  <c r="P48" i="2"/>
  <c r="Q48" i="2"/>
  <c r="S48" i="2"/>
  <c r="T48" i="2"/>
  <c r="U48" i="2"/>
  <c r="V48" i="2"/>
  <c r="W48" i="2"/>
  <c r="Z48" i="2"/>
  <c r="L23" i="11" l="1"/>
  <c r="R22" i="11"/>
  <c r="L22" i="10"/>
  <c r="R21" i="10"/>
  <c r="I11" i="2" a="1"/>
  <c r="I11" i="2" s="1"/>
  <c r="L18" i="2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L34" i="2" s="1"/>
  <c r="L35" i="2" s="1"/>
  <c r="L36" i="2" s="1"/>
  <c r="L37" i="2" s="1"/>
  <c r="L38" i="2" s="1"/>
  <c r="L39" i="2" s="1"/>
  <c r="L40" i="2" s="1"/>
  <c r="L41" i="2" s="1"/>
  <c r="L42" i="2" s="1"/>
  <c r="L43" i="2" s="1"/>
  <c r="L44" i="2" s="1"/>
  <c r="L45" i="2" s="1"/>
  <c r="L46" i="2" s="1"/>
  <c r="R17" i="2"/>
  <c r="R48" i="2"/>
  <c r="I10" i="2" a="1"/>
  <c r="I10" i="2" s="1"/>
  <c r="AG16" i="2"/>
  <c r="I7" i="2" a="1"/>
  <c r="I7" i="2" s="1"/>
  <c r="H6" i="2"/>
  <c r="J4" i="2" s="1"/>
  <c r="I8" i="2" a="1"/>
  <c r="I8" i="2" s="1"/>
  <c r="R6" i="2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16" i="1"/>
  <c r="N4" i="1"/>
  <c r="G8" i="5"/>
  <c r="L24" i="11" l="1"/>
  <c r="R23" i="11"/>
  <c r="F71" i="2"/>
  <c r="J73" i="2" s="1"/>
  <c r="E73" i="2"/>
  <c r="R22" i="10"/>
  <c r="L23" i="10"/>
  <c r="E69" i="2"/>
  <c r="R18" i="2"/>
  <c r="R19" i="2" s="1"/>
  <c r="R20" i="2" s="1"/>
  <c r="L25" i="11" l="1"/>
  <c r="R24" i="11"/>
  <c r="L24" i="10"/>
  <c r="R23" i="10"/>
  <c r="E71" i="2"/>
  <c r="E72" i="2"/>
  <c r="R21" i="2"/>
  <c r="R22" i="2" s="1"/>
  <c r="R23" i="2" s="1"/>
  <c r="R24" i="2" s="1"/>
  <c r="R25" i="2" s="1"/>
  <c r="R26" i="2" s="1"/>
  <c r="R27" i="2" s="1"/>
  <c r="R28" i="2" s="1"/>
  <c r="R29" i="2" s="1"/>
  <c r="R30" i="2" s="1"/>
  <c r="R31" i="2" s="1"/>
  <c r="R32" i="2" s="1"/>
  <c r="R33" i="2" s="1"/>
  <c r="R34" i="2" s="1"/>
  <c r="R35" i="2" s="1"/>
  <c r="R36" i="2" s="1"/>
  <c r="R37" i="2" s="1"/>
  <c r="R38" i="2" s="1"/>
  <c r="R39" i="2" s="1"/>
  <c r="R40" i="2" s="1"/>
  <c r="R41" i="2" s="1"/>
  <c r="R42" i="2" s="1"/>
  <c r="R43" i="2" s="1"/>
  <c r="R44" i="2" s="1"/>
  <c r="R45" i="2" s="1"/>
  <c r="R46" i="2" s="1"/>
  <c r="C112" i="1"/>
  <c r="C111" i="1"/>
  <c r="B84" i="1"/>
  <c r="AD31" i="10" s="1"/>
  <c r="AG31" i="10" s="1" a="1"/>
  <c r="AG31" i="10" s="1"/>
  <c r="AH31" i="10" s="1"/>
  <c r="B85" i="1"/>
  <c r="B86" i="1"/>
  <c r="B87" i="1"/>
  <c r="B88" i="1"/>
  <c r="B89" i="1"/>
  <c r="B90" i="1"/>
  <c r="B91" i="1"/>
  <c r="B92" i="1"/>
  <c r="B93" i="1"/>
  <c r="B94" i="1"/>
  <c r="B83" i="1"/>
  <c r="D8" i="8"/>
  <c r="E8" i="8" s="1"/>
  <c r="F8" i="8" s="1"/>
  <c r="G8" i="8" s="1"/>
  <c r="H8" i="8" s="1"/>
  <c r="I8" i="8" s="1"/>
  <c r="J8" i="8" s="1"/>
  <c r="K8" i="8" s="1"/>
  <c r="L8" i="8" s="1"/>
  <c r="M8" i="8" s="1"/>
  <c r="N8" i="8" s="1"/>
  <c r="O8" i="8" s="1"/>
  <c r="P8" i="8" s="1"/>
  <c r="Q8" i="8" s="1"/>
  <c r="R8" i="8" s="1"/>
  <c r="S8" i="8" s="1"/>
  <c r="T8" i="8" s="1"/>
  <c r="U8" i="8" s="1"/>
  <c r="D7" i="8"/>
  <c r="E7" i="8" s="1"/>
  <c r="F7" i="8" s="1"/>
  <c r="G7" i="8" s="1"/>
  <c r="H7" i="8" s="1"/>
  <c r="I7" i="8" s="1"/>
  <c r="J7" i="8" s="1"/>
  <c r="K7" i="8" s="1"/>
  <c r="L7" i="8" s="1"/>
  <c r="M7" i="8" s="1"/>
  <c r="N7" i="8" s="1"/>
  <c r="O7" i="8" s="1"/>
  <c r="P7" i="8" s="1"/>
  <c r="Q7" i="8" s="1"/>
  <c r="R7" i="8" s="1"/>
  <c r="S7" i="8" s="1"/>
  <c r="T7" i="8" s="1"/>
  <c r="U7" i="8" s="1"/>
  <c r="C74" i="1"/>
  <c r="C75" i="1"/>
  <c r="C76" i="1"/>
  <c r="C77" i="1"/>
  <c r="C78" i="1"/>
  <c r="C79" i="1"/>
  <c r="C80" i="1"/>
  <c r="C73" i="1"/>
  <c r="L26" i="11" l="1"/>
  <c r="R25" i="11"/>
  <c r="C83" i="1"/>
  <c r="AD30" i="10"/>
  <c r="AG30" i="10" s="1" a="1"/>
  <c r="AG30" i="10" s="1"/>
  <c r="AH30" i="10" s="1"/>
  <c r="AD30" i="2"/>
  <c r="AG30" i="2" s="1" a="1"/>
  <c r="AG30" i="2" s="1"/>
  <c r="AH30" i="2" s="1"/>
  <c r="C89" i="1"/>
  <c r="AD36" i="10"/>
  <c r="AG36" i="10" s="1" a="1"/>
  <c r="AG36" i="10" s="1"/>
  <c r="AH36" i="10" s="1"/>
  <c r="AD36" i="2"/>
  <c r="AG36" i="2" s="1" a="1"/>
  <c r="AG36" i="2" s="1"/>
  <c r="AH36" i="2" s="1"/>
  <c r="C94" i="1"/>
  <c r="AD41" i="10"/>
  <c r="AG41" i="10" s="1" a="1"/>
  <c r="AG41" i="10" s="1"/>
  <c r="AH41" i="10" s="1"/>
  <c r="AD41" i="2"/>
  <c r="AG41" i="2" s="1" a="1"/>
  <c r="AG41" i="2" s="1"/>
  <c r="AH41" i="2" s="1"/>
  <c r="C88" i="1"/>
  <c r="AD35" i="10"/>
  <c r="AG35" i="10" s="1" a="1"/>
  <c r="AG35" i="10" s="1"/>
  <c r="AH35" i="10" s="1"/>
  <c r="AD35" i="2"/>
  <c r="AG35" i="2" s="1" a="1"/>
  <c r="AG35" i="2" s="1"/>
  <c r="AH35" i="2" s="1"/>
  <c r="C93" i="1"/>
  <c r="AD40" i="10"/>
  <c r="AG40" i="10" s="1" a="1"/>
  <c r="AG40" i="10" s="1"/>
  <c r="AH40" i="10" s="1"/>
  <c r="AD40" i="2"/>
  <c r="AG40" i="2" s="1" a="1"/>
  <c r="AG40" i="2" s="1"/>
  <c r="AH40" i="2" s="1"/>
  <c r="C87" i="1"/>
  <c r="AD34" i="10"/>
  <c r="AG34" i="10" s="1" a="1"/>
  <c r="AG34" i="10" s="1"/>
  <c r="AH34" i="10" s="1"/>
  <c r="AD34" i="2"/>
  <c r="AG34" i="2" s="1" a="1"/>
  <c r="AG34" i="2" s="1"/>
  <c r="AH34" i="2" s="1"/>
  <c r="C92" i="1"/>
  <c r="AD39" i="10"/>
  <c r="AG39" i="10" s="1" a="1"/>
  <c r="AG39" i="10" s="1"/>
  <c r="AH39" i="10" s="1"/>
  <c r="AD39" i="2"/>
  <c r="AG39" i="2" s="1" a="1"/>
  <c r="AG39" i="2" s="1"/>
  <c r="AH39" i="2" s="1"/>
  <c r="C86" i="1"/>
  <c r="AD33" i="10"/>
  <c r="AG33" i="10" s="1" a="1"/>
  <c r="AG33" i="10" s="1"/>
  <c r="AH33" i="10" s="1"/>
  <c r="AD33" i="2"/>
  <c r="AG33" i="2" s="1" a="1"/>
  <c r="AG33" i="2" s="1"/>
  <c r="AH33" i="2" s="1"/>
  <c r="C91" i="1"/>
  <c r="AD38" i="10"/>
  <c r="AG38" i="10" s="1" a="1"/>
  <c r="AG38" i="10" s="1"/>
  <c r="AH38" i="10" s="1"/>
  <c r="AD38" i="2"/>
  <c r="AG38" i="2" s="1" a="1"/>
  <c r="AG38" i="2" s="1"/>
  <c r="AH38" i="2" s="1"/>
  <c r="AD32" i="2"/>
  <c r="AD32" i="10"/>
  <c r="AG32" i="10" s="1" a="1"/>
  <c r="AG32" i="10" s="1"/>
  <c r="AH32" i="10" s="1"/>
  <c r="C90" i="1"/>
  <c r="AD37" i="10"/>
  <c r="AG37" i="10" s="1" a="1"/>
  <c r="AG37" i="10" s="1"/>
  <c r="AH37" i="10" s="1"/>
  <c r="AD37" i="2"/>
  <c r="AG37" i="2" s="1" a="1"/>
  <c r="AG37" i="2" s="1"/>
  <c r="AH37" i="2" s="1"/>
  <c r="D9" i="10"/>
  <c r="P9" i="10" s="1"/>
  <c r="D11" i="10"/>
  <c r="P11" i="10" s="1"/>
  <c r="I9" i="2"/>
  <c r="I9" i="10"/>
  <c r="D11" i="2"/>
  <c r="P11" i="2" s="1"/>
  <c r="D9" i="2"/>
  <c r="P9" i="2" s="1"/>
  <c r="L25" i="10"/>
  <c r="R24" i="10"/>
  <c r="AG32" i="2" a="1"/>
  <c r="AG32" i="2" s="1"/>
  <c r="AH32" i="2" s="1"/>
  <c r="C84" i="1"/>
  <c r="AD31" i="2"/>
  <c r="R52" i="2"/>
  <c r="R50" i="2"/>
  <c r="C85" i="1"/>
  <c r="L27" i="11" l="1"/>
  <c r="R26" i="11"/>
  <c r="R25" i="10"/>
  <c r="L26" i="10"/>
  <c r="AG31" i="2" a="1"/>
  <c r="AG31" i="2" s="1"/>
  <c r="AH31" i="2" s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16" i="1"/>
  <c r="L28" i="11" l="1"/>
  <c r="R27" i="11"/>
  <c r="D8" i="2"/>
  <c r="D2" i="2" s="1"/>
  <c r="D8" i="10"/>
  <c r="L27" i="10"/>
  <c r="R26" i="10"/>
  <c r="D4" i="6"/>
  <c r="E2" i="6" s="1"/>
  <c r="C4" i="8"/>
  <c r="C2" i="8" s="1"/>
  <c r="H9" i="6"/>
  <c r="I9" i="6" s="1"/>
  <c r="J9" i="6" s="1"/>
  <c r="H8" i="6"/>
  <c r="L29" i="11" l="1"/>
  <c r="R28" i="11"/>
  <c r="P2" i="2"/>
  <c r="AC2" i="2"/>
  <c r="P8" i="2"/>
  <c r="AC2" i="10"/>
  <c r="P2" i="10"/>
  <c r="P8" i="10"/>
  <c r="D2" i="10"/>
  <c r="L28" i="10"/>
  <c r="R27" i="10"/>
  <c r="I8" i="6"/>
  <c r="J8" i="6" s="1"/>
  <c r="K8" i="6" s="1"/>
  <c r="L8" i="6" s="1"/>
  <c r="M8" i="6" s="1"/>
  <c r="N8" i="6" s="1"/>
  <c r="O8" i="6" s="1"/>
  <c r="P8" i="6" s="1"/>
  <c r="Q8" i="6" s="1"/>
  <c r="R8" i="6" s="1"/>
  <c r="S8" i="6" s="1"/>
  <c r="T8" i="6" s="1"/>
  <c r="U8" i="6" s="1"/>
  <c r="V8" i="6" s="1"/>
  <c r="W8" i="6" s="1"/>
  <c r="X8" i="6" s="1"/>
  <c r="Y8" i="6" s="1"/>
  <c r="K9" i="6"/>
  <c r="L30" i="11" l="1"/>
  <c r="R29" i="11"/>
  <c r="L29" i="10"/>
  <c r="R28" i="10"/>
  <c r="L9" i="6"/>
  <c r="L31" i="11" l="1"/>
  <c r="R30" i="11"/>
  <c r="L30" i="10"/>
  <c r="R29" i="10"/>
  <c r="M9" i="6"/>
  <c r="R31" i="11" l="1"/>
  <c r="L32" i="11"/>
  <c r="R30" i="10"/>
  <c r="L31" i="10"/>
  <c r="N9" i="6"/>
  <c r="L33" i="11" l="1"/>
  <c r="R32" i="11"/>
  <c r="R31" i="10"/>
  <c r="L32" i="10"/>
  <c r="O9" i="6"/>
  <c r="L34" i="11" l="1"/>
  <c r="R33" i="11"/>
  <c r="R32" i="10"/>
  <c r="L33" i="10"/>
  <c r="P9" i="6"/>
  <c r="L35" i="11" l="1"/>
  <c r="R34" i="11"/>
  <c r="R33" i="10"/>
  <c r="L34" i="10"/>
  <c r="Q9" i="6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C98" i="1"/>
  <c r="C99" i="1"/>
  <c r="C100" i="1"/>
  <c r="C101" i="1"/>
  <c r="C102" i="1"/>
  <c r="C103" i="1"/>
  <c r="C104" i="1"/>
  <c r="C105" i="1"/>
  <c r="C106" i="1"/>
  <c r="C107" i="1"/>
  <c r="C108" i="1"/>
  <c r="L36" i="11" l="1"/>
  <c r="R35" i="11"/>
  <c r="R34" i="10"/>
  <c r="L35" i="10"/>
  <c r="R9" i="6"/>
  <c r="L37" i="11" l="1"/>
  <c r="R36" i="11"/>
  <c r="R35" i="10"/>
  <c r="L36" i="10"/>
  <c r="S9" i="6"/>
  <c r="D14" i="1"/>
  <c r="L38" i="11" l="1"/>
  <c r="R37" i="11"/>
  <c r="R36" i="10"/>
  <c r="L37" i="10"/>
  <c r="D15" i="1"/>
  <c r="D13" i="1"/>
  <c r="T9" i="6"/>
  <c r="D96" i="1"/>
  <c r="D114" i="1"/>
  <c r="D110" i="1"/>
  <c r="E14" i="1"/>
  <c r="D82" i="1"/>
  <c r="D72" i="1"/>
  <c r="G8" i="1"/>
  <c r="L39" i="11" l="1"/>
  <c r="R38" i="11"/>
  <c r="D163" i="1"/>
  <c r="D165" i="1"/>
  <c r="D166" i="1"/>
  <c r="D162" i="1"/>
  <c r="D158" i="1"/>
  <c r="D146" i="1"/>
  <c r="D142" i="1"/>
  <c r="D136" i="1"/>
  <c r="D118" i="1"/>
  <c r="D159" i="1"/>
  <c r="D141" i="1"/>
  <c r="D135" i="1"/>
  <c r="D129" i="1"/>
  <c r="D123" i="1"/>
  <c r="D164" i="1"/>
  <c r="D152" i="1"/>
  <c r="D122" i="1"/>
  <c r="D139" i="1"/>
  <c r="D160" i="1"/>
  <c r="D153" i="1"/>
  <c r="D147" i="1"/>
  <c r="D117" i="1"/>
  <c r="D128" i="1"/>
  <c r="D140" i="1"/>
  <c r="D145" i="1"/>
  <c r="D132" i="1"/>
  <c r="D126" i="1"/>
  <c r="D119" i="1"/>
  <c r="D134" i="1"/>
  <c r="D156" i="1"/>
  <c r="D124" i="1"/>
  <c r="D133" i="1"/>
  <c r="D120" i="1"/>
  <c r="D138" i="1"/>
  <c r="D167" i="1"/>
  <c r="D161" i="1"/>
  <c r="D155" i="1"/>
  <c r="D149" i="1"/>
  <c r="D143" i="1"/>
  <c r="D137" i="1"/>
  <c r="D131" i="1"/>
  <c r="D125" i="1"/>
  <c r="D121" i="1"/>
  <c r="D144" i="1"/>
  <c r="D154" i="1"/>
  <c r="D157" i="1"/>
  <c r="D127" i="1"/>
  <c r="D151" i="1"/>
  <c r="D150" i="1"/>
  <c r="D148" i="1"/>
  <c r="D130" i="1"/>
  <c r="D10" i="10"/>
  <c r="P10" i="10" s="1"/>
  <c r="D111" i="1"/>
  <c r="D112" i="1"/>
  <c r="R37" i="10"/>
  <c r="L38" i="10"/>
  <c r="D10" i="2"/>
  <c r="P10" i="2" s="1"/>
  <c r="D98" i="1"/>
  <c r="D104" i="1"/>
  <c r="D100" i="1"/>
  <c r="D106" i="1"/>
  <c r="D85" i="1"/>
  <c r="D91" i="1"/>
  <c r="D77" i="1"/>
  <c r="D101" i="1"/>
  <c r="D107" i="1"/>
  <c r="D102" i="1"/>
  <c r="D108" i="1"/>
  <c r="D87" i="1"/>
  <c r="D93" i="1"/>
  <c r="D78" i="1"/>
  <c r="D80" i="1"/>
  <c r="D90" i="1"/>
  <c r="D92" i="1"/>
  <c r="D99" i="1"/>
  <c r="D84" i="1"/>
  <c r="D83" i="1"/>
  <c r="D74" i="1"/>
  <c r="D103" i="1"/>
  <c r="D86" i="1"/>
  <c r="D75" i="1"/>
  <c r="D105" i="1"/>
  <c r="D88" i="1"/>
  <c r="D76" i="1"/>
  <c r="D97" i="1"/>
  <c r="D89" i="1"/>
  <c r="D79" i="1"/>
  <c r="D73" i="1"/>
  <c r="D94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16" i="1"/>
  <c r="D67" i="1"/>
  <c r="D60" i="1"/>
  <c r="D61" i="1"/>
  <c r="D62" i="1"/>
  <c r="D64" i="1"/>
  <c r="D63" i="1"/>
  <c r="D65" i="1"/>
  <c r="D66" i="1"/>
  <c r="D68" i="1"/>
  <c r="E15" i="1"/>
  <c r="E13" i="1"/>
  <c r="C5" i="8"/>
  <c r="D5" i="6"/>
  <c r="U9" i="6"/>
  <c r="B2" i="1"/>
  <c r="E114" i="1"/>
  <c r="E110" i="1"/>
  <c r="E96" i="1"/>
  <c r="F14" i="1"/>
  <c r="E82" i="1"/>
  <c r="E72" i="1"/>
  <c r="L40" i="11" l="1"/>
  <c r="R39" i="11"/>
  <c r="E166" i="1"/>
  <c r="E159" i="1"/>
  <c r="E153" i="1"/>
  <c r="E147" i="1"/>
  <c r="E141" i="1"/>
  <c r="E135" i="1"/>
  <c r="E129" i="1"/>
  <c r="E123" i="1"/>
  <c r="E117" i="1"/>
  <c r="E163" i="1"/>
  <c r="E160" i="1"/>
  <c r="E154" i="1"/>
  <c r="E148" i="1"/>
  <c r="E142" i="1"/>
  <c r="E136" i="1"/>
  <c r="E130" i="1"/>
  <c r="E124" i="1"/>
  <c r="E118" i="1"/>
  <c r="E151" i="1"/>
  <c r="E139" i="1"/>
  <c r="E121" i="1"/>
  <c r="E115" i="1"/>
  <c r="E157" i="1"/>
  <c r="E145" i="1"/>
  <c r="E133" i="1"/>
  <c r="E127" i="1"/>
  <c r="E134" i="1"/>
  <c r="E116" i="1"/>
  <c r="E156" i="1"/>
  <c r="E144" i="1"/>
  <c r="E165" i="1"/>
  <c r="E128" i="1"/>
  <c r="E150" i="1"/>
  <c r="E138" i="1"/>
  <c r="E132" i="1"/>
  <c r="E126" i="1"/>
  <c r="E158" i="1"/>
  <c r="E146" i="1"/>
  <c r="E164" i="1"/>
  <c r="E152" i="1"/>
  <c r="E122" i="1"/>
  <c r="E162" i="1"/>
  <c r="E120" i="1"/>
  <c r="E155" i="1"/>
  <c r="E149" i="1"/>
  <c r="E143" i="1"/>
  <c r="E137" i="1"/>
  <c r="E131" i="1"/>
  <c r="E125" i="1"/>
  <c r="E119" i="1"/>
  <c r="E140" i="1"/>
  <c r="E167" i="1"/>
  <c r="E161" i="1"/>
  <c r="D113" i="1"/>
  <c r="E112" i="1"/>
  <c r="E111" i="1"/>
  <c r="R38" i="10"/>
  <c r="L39" i="10"/>
  <c r="D109" i="1"/>
  <c r="E97" i="1"/>
  <c r="E103" i="1"/>
  <c r="E83" i="1"/>
  <c r="E89" i="1"/>
  <c r="E102" i="1"/>
  <c r="E108" i="1"/>
  <c r="E101" i="1"/>
  <c r="E107" i="1"/>
  <c r="E87" i="1"/>
  <c r="E93" i="1"/>
  <c r="E77" i="1"/>
  <c r="E100" i="1"/>
  <c r="E106" i="1"/>
  <c r="E99" i="1"/>
  <c r="E105" i="1"/>
  <c r="E85" i="1"/>
  <c r="E91" i="1"/>
  <c r="E75" i="1"/>
  <c r="E98" i="1"/>
  <c r="E104" i="1"/>
  <c r="E94" i="1"/>
  <c r="E80" i="1"/>
  <c r="E76" i="1"/>
  <c r="E90" i="1"/>
  <c r="E88" i="1"/>
  <c r="E92" i="1"/>
  <c r="E73" i="1"/>
  <c r="E86" i="1"/>
  <c r="E74" i="1"/>
  <c r="E78" i="1"/>
  <c r="E84" i="1"/>
  <c r="E79" i="1"/>
  <c r="D95" i="1"/>
  <c r="D81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8" i="1"/>
  <c r="E16" i="1"/>
  <c r="E67" i="1"/>
  <c r="D69" i="1"/>
  <c r="D71" i="1" s="1"/>
  <c r="F13" i="1"/>
  <c r="F15" i="1"/>
  <c r="V9" i="6"/>
  <c r="F114" i="1"/>
  <c r="F110" i="1"/>
  <c r="F96" i="1"/>
  <c r="G14" i="1"/>
  <c r="F82" i="1"/>
  <c r="F72" i="1"/>
  <c r="L41" i="11" l="1"/>
  <c r="R40" i="11"/>
  <c r="R50" i="11" s="1"/>
  <c r="F160" i="1"/>
  <c r="F154" i="1"/>
  <c r="F148" i="1"/>
  <c r="F142" i="1"/>
  <c r="F136" i="1"/>
  <c r="F130" i="1"/>
  <c r="F124" i="1"/>
  <c r="F118" i="1"/>
  <c r="F158" i="1"/>
  <c r="F146" i="1"/>
  <c r="F134" i="1"/>
  <c r="F116" i="1"/>
  <c r="F128" i="1"/>
  <c r="F164" i="1"/>
  <c r="F152" i="1"/>
  <c r="F140" i="1"/>
  <c r="F122" i="1"/>
  <c r="F166" i="1"/>
  <c r="F147" i="1"/>
  <c r="F162" i="1"/>
  <c r="F163" i="1"/>
  <c r="F151" i="1"/>
  <c r="F139" i="1"/>
  <c r="F121" i="1"/>
  <c r="F115" i="1"/>
  <c r="F159" i="1"/>
  <c r="F141" i="1"/>
  <c r="F135" i="1"/>
  <c r="F129" i="1"/>
  <c r="F123" i="1"/>
  <c r="F157" i="1"/>
  <c r="F145" i="1"/>
  <c r="F133" i="1"/>
  <c r="F127" i="1"/>
  <c r="F156" i="1"/>
  <c r="F138" i="1"/>
  <c r="F125" i="1"/>
  <c r="F144" i="1"/>
  <c r="F150" i="1"/>
  <c r="F126" i="1"/>
  <c r="F120" i="1"/>
  <c r="F119" i="1"/>
  <c r="F161" i="1"/>
  <c r="F153" i="1"/>
  <c r="F117" i="1"/>
  <c r="F167" i="1"/>
  <c r="F165" i="1"/>
  <c r="F132" i="1"/>
  <c r="F155" i="1"/>
  <c r="F149" i="1"/>
  <c r="F143" i="1"/>
  <c r="F137" i="1"/>
  <c r="F131" i="1"/>
  <c r="E113" i="1"/>
  <c r="F111" i="1"/>
  <c r="F112" i="1"/>
  <c r="R39" i="10"/>
  <c r="L40" i="10"/>
  <c r="E81" i="1"/>
  <c r="E95" i="1"/>
  <c r="F98" i="1"/>
  <c r="F104" i="1"/>
  <c r="F84" i="1"/>
  <c r="F90" i="1"/>
  <c r="F97" i="1"/>
  <c r="F103" i="1"/>
  <c r="F102" i="1"/>
  <c r="F108" i="1"/>
  <c r="F88" i="1"/>
  <c r="F94" i="1"/>
  <c r="F78" i="1"/>
  <c r="F101" i="1"/>
  <c r="F107" i="1"/>
  <c r="F100" i="1"/>
  <c r="F106" i="1"/>
  <c r="F86" i="1"/>
  <c r="F92" i="1"/>
  <c r="F76" i="1"/>
  <c r="F99" i="1"/>
  <c r="F105" i="1"/>
  <c r="F83" i="1"/>
  <c r="F75" i="1"/>
  <c r="F79" i="1"/>
  <c r="F80" i="1"/>
  <c r="F91" i="1"/>
  <c r="F89" i="1"/>
  <c r="F77" i="1"/>
  <c r="F87" i="1"/>
  <c r="F73" i="1"/>
  <c r="F85" i="1"/>
  <c r="F93" i="1"/>
  <c r="F74" i="1"/>
  <c r="E109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16" i="1"/>
  <c r="F60" i="1"/>
  <c r="F61" i="1"/>
  <c r="F62" i="1"/>
  <c r="F63" i="1"/>
  <c r="F64" i="1"/>
  <c r="F65" i="1"/>
  <c r="F66" i="1"/>
  <c r="F67" i="1"/>
  <c r="F68" i="1"/>
  <c r="E69" i="1"/>
  <c r="E71" i="1" s="1"/>
  <c r="G15" i="1"/>
  <c r="G13" i="1"/>
  <c r="W9" i="6"/>
  <c r="G96" i="1"/>
  <c r="G114" i="1"/>
  <c r="G110" i="1"/>
  <c r="H14" i="1"/>
  <c r="G82" i="1"/>
  <c r="G72" i="1"/>
  <c r="L42" i="11" l="1"/>
  <c r="R41" i="11"/>
  <c r="G151" i="1"/>
  <c r="G139" i="1"/>
  <c r="G121" i="1"/>
  <c r="G115" i="1"/>
  <c r="G157" i="1"/>
  <c r="G145" i="1"/>
  <c r="G133" i="1"/>
  <c r="G127" i="1"/>
  <c r="G162" i="1"/>
  <c r="G156" i="1"/>
  <c r="G144" i="1"/>
  <c r="G165" i="1"/>
  <c r="G163" i="1"/>
  <c r="G159" i="1"/>
  <c r="G153" i="1"/>
  <c r="G147" i="1"/>
  <c r="G141" i="1"/>
  <c r="G135" i="1"/>
  <c r="G129" i="1"/>
  <c r="G123" i="1"/>
  <c r="G117" i="1"/>
  <c r="G158" i="1"/>
  <c r="G146" i="1"/>
  <c r="G134" i="1"/>
  <c r="G116" i="1"/>
  <c r="G160" i="1"/>
  <c r="G154" i="1"/>
  <c r="G148" i="1"/>
  <c r="G124" i="1"/>
  <c r="G128" i="1"/>
  <c r="G164" i="1"/>
  <c r="G152" i="1"/>
  <c r="G140" i="1"/>
  <c r="G122" i="1"/>
  <c r="G142" i="1"/>
  <c r="G136" i="1"/>
  <c r="G130" i="1"/>
  <c r="G118" i="1"/>
  <c r="G132" i="1"/>
  <c r="G138" i="1"/>
  <c r="G150" i="1"/>
  <c r="G161" i="1"/>
  <c r="G155" i="1"/>
  <c r="G149" i="1"/>
  <c r="G143" i="1"/>
  <c r="G137" i="1"/>
  <c r="G131" i="1"/>
  <c r="G125" i="1"/>
  <c r="G119" i="1"/>
  <c r="G167" i="1"/>
  <c r="G166" i="1"/>
  <c r="G126" i="1"/>
  <c r="G120" i="1"/>
  <c r="G112" i="1"/>
  <c r="G111" i="1"/>
  <c r="F113" i="1"/>
  <c r="R40" i="10"/>
  <c r="R50" i="10" s="1"/>
  <c r="L41" i="10"/>
  <c r="F95" i="1"/>
  <c r="G99" i="1"/>
  <c r="G105" i="1"/>
  <c r="G85" i="1"/>
  <c r="G98" i="1"/>
  <c r="G104" i="1"/>
  <c r="G97" i="1"/>
  <c r="G103" i="1"/>
  <c r="G83" i="1"/>
  <c r="G89" i="1"/>
  <c r="G73" i="1"/>
  <c r="G79" i="1"/>
  <c r="G102" i="1"/>
  <c r="G108" i="1"/>
  <c r="G101" i="1"/>
  <c r="G107" i="1"/>
  <c r="G87" i="1"/>
  <c r="G93" i="1"/>
  <c r="G77" i="1"/>
  <c r="G100" i="1"/>
  <c r="G106" i="1"/>
  <c r="G84" i="1"/>
  <c r="G74" i="1"/>
  <c r="G76" i="1"/>
  <c r="G80" i="1"/>
  <c r="G90" i="1"/>
  <c r="G91" i="1"/>
  <c r="G88" i="1"/>
  <c r="G92" i="1"/>
  <c r="G86" i="1"/>
  <c r="G78" i="1"/>
  <c r="G94" i="1"/>
  <c r="G75" i="1"/>
  <c r="F81" i="1"/>
  <c r="F109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16" i="1"/>
  <c r="G60" i="1"/>
  <c r="G61" i="1"/>
  <c r="G62" i="1"/>
  <c r="G63" i="1"/>
  <c r="G64" i="1"/>
  <c r="G65" i="1"/>
  <c r="G66" i="1"/>
  <c r="G67" i="1"/>
  <c r="G68" i="1"/>
  <c r="F69" i="1"/>
  <c r="F71" i="1" s="1"/>
  <c r="H15" i="1"/>
  <c r="H13" i="1"/>
  <c r="X9" i="6"/>
  <c r="H114" i="1"/>
  <c r="H96" i="1"/>
  <c r="H110" i="1"/>
  <c r="I14" i="1"/>
  <c r="H82" i="1"/>
  <c r="H72" i="1"/>
  <c r="L43" i="11" l="1"/>
  <c r="R42" i="11"/>
  <c r="H163" i="1"/>
  <c r="H156" i="1"/>
  <c r="H144" i="1"/>
  <c r="H150" i="1"/>
  <c r="H138" i="1"/>
  <c r="H132" i="1"/>
  <c r="H126" i="1"/>
  <c r="H166" i="1"/>
  <c r="H151" i="1"/>
  <c r="H139" i="1"/>
  <c r="H121" i="1"/>
  <c r="H115" i="1"/>
  <c r="H160" i="1"/>
  <c r="H154" i="1"/>
  <c r="H148" i="1"/>
  <c r="H142" i="1"/>
  <c r="H136" i="1"/>
  <c r="H130" i="1"/>
  <c r="H124" i="1"/>
  <c r="H118" i="1"/>
  <c r="H157" i="1"/>
  <c r="H145" i="1"/>
  <c r="H133" i="1"/>
  <c r="H127" i="1"/>
  <c r="H162" i="1"/>
  <c r="H165" i="1"/>
  <c r="H159" i="1"/>
  <c r="H153" i="1"/>
  <c r="H147" i="1"/>
  <c r="H141" i="1"/>
  <c r="H135" i="1"/>
  <c r="H129" i="1"/>
  <c r="H123" i="1"/>
  <c r="H117" i="1"/>
  <c r="H158" i="1"/>
  <c r="H116" i="1"/>
  <c r="H122" i="1"/>
  <c r="H155" i="1"/>
  <c r="H137" i="1"/>
  <c r="H131" i="1"/>
  <c r="H125" i="1"/>
  <c r="H164" i="1"/>
  <c r="H167" i="1"/>
  <c r="H149" i="1"/>
  <c r="H143" i="1"/>
  <c r="H119" i="1"/>
  <c r="H146" i="1"/>
  <c r="H152" i="1"/>
  <c r="H161" i="1"/>
  <c r="H120" i="1"/>
  <c r="H134" i="1"/>
  <c r="H128" i="1"/>
  <c r="H140" i="1"/>
  <c r="G113" i="1"/>
  <c r="H112" i="1"/>
  <c r="H111" i="1"/>
  <c r="R41" i="10"/>
  <c r="L42" i="10"/>
  <c r="G81" i="1"/>
  <c r="G95" i="1"/>
  <c r="H100" i="1"/>
  <c r="H106" i="1"/>
  <c r="H86" i="1"/>
  <c r="H99" i="1"/>
  <c r="H105" i="1"/>
  <c r="H98" i="1"/>
  <c r="H104" i="1"/>
  <c r="H84" i="1"/>
  <c r="H90" i="1"/>
  <c r="H74" i="1"/>
  <c r="H80" i="1"/>
  <c r="H103" i="1"/>
  <c r="H97" i="1"/>
  <c r="H102" i="1"/>
  <c r="H108" i="1"/>
  <c r="H88" i="1"/>
  <c r="H94" i="1"/>
  <c r="H78" i="1"/>
  <c r="H101" i="1"/>
  <c r="H107" i="1"/>
  <c r="H85" i="1"/>
  <c r="H93" i="1"/>
  <c r="H83" i="1"/>
  <c r="H75" i="1"/>
  <c r="H79" i="1"/>
  <c r="H76" i="1"/>
  <c r="H89" i="1"/>
  <c r="H91" i="1"/>
  <c r="H77" i="1"/>
  <c r="H87" i="1"/>
  <c r="H92" i="1"/>
  <c r="H73" i="1"/>
  <c r="G109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16" i="1"/>
  <c r="G69" i="1"/>
  <c r="G71" i="1" s="1"/>
  <c r="I13" i="1"/>
  <c r="I15" i="1"/>
  <c r="Y9" i="6"/>
  <c r="I114" i="1"/>
  <c r="I110" i="1"/>
  <c r="I96" i="1"/>
  <c r="J14" i="1"/>
  <c r="I82" i="1"/>
  <c r="I72" i="1"/>
  <c r="I46" i="10" l="1" a="1"/>
  <c r="I46" i="10" s="1"/>
  <c r="J46" i="10" s="1"/>
  <c r="I55" i="2" a="1"/>
  <c r="I55" i="2" s="1"/>
  <c r="J55" i="2" s="1"/>
  <c r="I37" i="2" a="1"/>
  <c r="I37" i="2" s="1"/>
  <c r="J37" i="2" s="1"/>
  <c r="I19" i="2" a="1"/>
  <c r="I19" i="2" s="1"/>
  <c r="J19" i="2" s="1"/>
  <c r="I45" i="2" a="1"/>
  <c r="I45" i="2" s="1"/>
  <c r="J45" i="2" s="1"/>
  <c r="I66" i="2" a="1"/>
  <c r="I66" i="2" s="1"/>
  <c r="J66" i="2" s="1"/>
  <c r="I58" i="10" a="1"/>
  <c r="I58" i="10" s="1"/>
  <c r="J58" i="10" s="1"/>
  <c r="I16" i="10" a="1"/>
  <c r="I16" i="10" s="1"/>
  <c r="J16" i="10" s="1"/>
  <c r="I35" i="2" a="1"/>
  <c r="I35" i="2" s="1"/>
  <c r="J35" i="2" s="1"/>
  <c r="I59" i="10" a="1"/>
  <c r="I59" i="10" s="1"/>
  <c r="J59" i="10" s="1"/>
  <c r="I67" i="2" a="1"/>
  <c r="I67" i="2" s="1"/>
  <c r="J67" i="2" s="1"/>
  <c r="I22" i="2" a="1"/>
  <c r="I22" i="2" s="1"/>
  <c r="J22" i="2" s="1"/>
  <c r="I67" i="10" a="1"/>
  <c r="I67" i="10" s="1"/>
  <c r="J67" i="10" s="1"/>
  <c r="I65" i="2" a="1"/>
  <c r="I65" i="2" s="1"/>
  <c r="J65" i="2" s="1"/>
  <c r="I24" i="10" a="1"/>
  <c r="I24" i="10" s="1"/>
  <c r="J24" i="10" s="1"/>
  <c r="I20" i="10" a="1"/>
  <c r="I20" i="10" s="1"/>
  <c r="J20" i="10" s="1"/>
  <c r="I45" i="10" a="1"/>
  <c r="I45" i="10" s="1"/>
  <c r="J45" i="10" s="1"/>
  <c r="I44" i="10" a="1"/>
  <c r="I44" i="10" s="1"/>
  <c r="J44" i="10" s="1"/>
  <c r="I46" i="2" a="1"/>
  <c r="I46" i="2" s="1"/>
  <c r="J46" i="2" s="1"/>
  <c r="I51" i="2" a="1"/>
  <c r="I51" i="2" s="1"/>
  <c r="J51" i="2" s="1"/>
  <c r="I22" i="10" a="1"/>
  <c r="I22" i="10" s="1"/>
  <c r="J22" i="10" s="1"/>
  <c r="I29" i="2" a="1"/>
  <c r="I29" i="2" s="1"/>
  <c r="J29" i="2" s="1"/>
  <c r="I31" i="10" a="1"/>
  <c r="I31" i="10" s="1"/>
  <c r="J31" i="10" s="1"/>
  <c r="I30" i="10" a="1"/>
  <c r="I30" i="10" s="1"/>
  <c r="J30" i="10" s="1"/>
  <c r="I49" i="10" a="1"/>
  <c r="I49" i="10" s="1"/>
  <c r="J49" i="10" s="1"/>
  <c r="I38" i="2" a="1"/>
  <c r="I38" i="2" s="1"/>
  <c r="J38" i="2" s="1"/>
  <c r="I43" i="2" a="1"/>
  <c r="I43" i="2" s="1"/>
  <c r="J43" i="2" s="1"/>
  <c r="I63" i="2" a="1"/>
  <c r="I63" i="2" s="1"/>
  <c r="J63" i="2" s="1"/>
  <c r="I64" i="2" a="1"/>
  <c r="I64" i="2" s="1"/>
  <c r="J64" i="2" s="1"/>
  <c r="I61" i="2" a="1"/>
  <c r="I61" i="2" s="1"/>
  <c r="J61" i="2" s="1"/>
  <c r="I23" i="10" a="1"/>
  <c r="I23" i="10" s="1"/>
  <c r="J23" i="10" s="1"/>
  <c r="I28" i="10" a="1"/>
  <c r="I28" i="10" s="1"/>
  <c r="J28" i="10" s="1"/>
  <c r="I32" i="10" a="1"/>
  <c r="I32" i="10" s="1"/>
  <c r="J32" i="10" s="1"/>
  <c r="I56" i="10" a="1"/>
  <c r="I56" i="10" s="1"/>
  <c r="J56" i="10" s="1"/>
  <c r="I43" i="10" a="1"/>
  <c r="I43" i="10" s="1"/>
  <c r="J43" i="10" s="1"/>
  <c r="I60" i="2" a="1"/>
  <c r="I60" i="2" s="1"/>
  <c r="J60" i="2" s="1"/>
  <c r="I33" i="10" a="1"/>
  <c r="I33" i="10" s="1"/>
  <c r="J33" i="10" s="1"/>
  <c r="I42" i="2" a="1"/>
  <c r="I42" i="2" s="1"/>
  <c r="J42" i="2" s="1"/>
  <c r="I50" i="10" a="1"/>
  <c r="I50" i="10" s="1"/>
  <c r="J50" i="10" s="1"/>
  <c r="I48" i="10" a="1"/>
  <c r="I48" i="10" s="1"/>
  <c r="J48" i="10" s="1"/>
  <c r="I18" i="10" a="1"/>
  <c r="I18" i="10" s="1"/>
  <c r="J18" i="10" s="1"/>
  <c r="I60" i="10" a="1"/>
  <c r="I60" i="10" s="1"/>
  <c r="J60" i="10" s="1"/>
  <c r="I54" i="10" a="1"/>
  <c r="I54" i="10" s="1"/>
  <c r="J54" i="10" s="1"/>
  <c r="I36" i="2" a="1"/>
  <c r="I36" i="2" s="1"/>
  <c r="J36" i="2" s="1"/>
  <c r="I58" i="2" a="1"/>
  <c r="I58" i="2" s="1"/>
  <c r="J58" i="2" s="1"/>
  <c r="I63" i="10" a="1"/>
  <c r="I63" i="10" s="1"/>
  <c r="J63" i="10" s="1"/>
  <c r="I68" i="2" a="1"/>
  <c r="I68" i="2" s="1"/>
  <c r="J68" i="2" s="1"/>
  <c r="E75" i="2" s="1"/>
  <c r="I59" i="2" a="1"/>
  <c r="I59" i="2" s="1"/>
  <c r="J59" i="2" s="1"/>
  <c r="I27" i="10" a="1"/>
  <c r="I27" i="10" s="1"/>
  <c r="J27" i="10" s="1"/>
  <c r="I62" i="10" a="1"/>
  <c r="I62" i="10" s="1"/>
  <c r="J62" i="10" s="1"/>
  <c r="I17" i="10" a="1"/>
  <c r="I17" i="10" s="1"/>
  <c r="J17" i="10" s="1"/>
  <c r="I50" i="2" a="1"/>
  <c r="I50" i="2" s="1"/>
  <c r="J50" i="2" s="1"/>
  <c r="I25" i="10" a="1"/>
  <c r="I25" i="10" s="1"/>
  <c r="J25" i="10" s="1"/>
  <c r="I57" i="2" a="1"/>
  <c r="I57" i="2" s="1"/>
  <c r="J57" i="2" s="1"/>
  <c r="I27" i="2" a="1"/>
  <c r="I27" i="2" s="1"/>
  <c r="J27" i="2" s="1"/>
  <c r="I55" i="10" a="1"/>
  <c r="I55" i="10" s="1"/>
  <c r="J55" i="10" s="1"/>
  <c r="I35" i="10" a="1"/>
  <c r="I35" i="10" s="1"/>
  <c r="J35" i="10" s="1"/>
  <c r="I44" i="2" a="1"/>
  <c r="I44" i="2" s="1"/>
  <c r="J44" i="2" s="1"/>
  <c r="I17" i="2" a="1"/>
  <c r="I17" i="2" s="1"/>
  <c r="J17" i="2" s="1"/>
  <c r="I62" i="2" a="1"/>
  <c r="I62" i="2" s="1"/>
  <c r="J62" i="2" s="1"/>
  <c r="I30" i="2" a="1"/>
  <c r="I30" i="2" s="1"/>
  <c r="J30" i="2" s="1"/>
  <c r="I54" i="2" a="1"/>
  <c r="I54" i="2" s="1"/>
  <c r="J54" i="2" s="1"/>
  <c r="I53" i="2" a="1"/>
  <c r="I53" i="2" s="1"/>
  <c r="J53" i="2" s="1"/>
  <c r="I61" i="10" a="1"/>
  <c r="I61" i="10" s="1"/>
  <c r="J61" i="10" s="1"/>
  <c r="I20" i="2" a="1"/>
  <c r="I20" i="2" s="1"/>
  <c r="J20" i="2" s="1"/>
  <c r="I53" i="10" a="1"/>
  <c r="I53" i="10" s="1"/>
  <c r="J53" i="10" s="1"/>
  <c r="I24" i="2" a="1"/>
  <c r="I24" i="2" s="1"/>
  <c r="J24" i="2" s="1"/>
  <c r="I18" i="2" a="1"/>
  <c r="I18" i="2" s="1"/>
  <c r="J18" i="2" s="1"/>
  <c r="I41" i="2" a="1"/>
  <c r="I41" i="2" s="1"/>
  <c r="J41" i="2" s="1"/>
  <c r="I23" i="2" a="1"/>
  <c r="I23" i="2" s="1"/>
  <c r="J23" i="2" s="1"/>
  <c r="I48" i="2" a="1"/>
  <c r="I48" i="2" s="1"/>
  <c r="J48" i="2" s="1"/>
  <c r="I56" i="2" a="1"/>
  <c r="I56" i="2" s="1"/>
  <c r="J56" i="2" s="1"/>
  <c r="I31" i="2" a="1"/>
  <c r="I31" i="2" s="1"/>
  <c r="J31" i="2" s="1"/>
  <c r="I39" i="2" a="1"/>
  <c r="I39" i="2" s="1"/>
  <c r="J39" i="2" s="1"/>
  <c r="I64" i="10" a="1"/>
  <c r="I64" i="10" s="1"/>
  <c r="J64" i="10" s="1"/>
  <c r="I16" i="2" a="1"/>
  <c r="I16" i="2" s="1"/>
  <c r="J16" i="2" s="1"/>
  <c r="I21" i="10" a="1"/>
  <c r="I21" i="10" s="1"/>
  <c r="J21" i="10" s="1"/>
  <c r="I52" i="10" a="1"/>
  <c r="I52" i="10" s="1"/>
  <c r="J52" i="10" s="1"/>
  <c r="I41" i="10" a="1"/>
  <c r="I41" i="10" s="1"/>
  <c r="J41" i="10" s="1"/>
  <c r="I47" i="2" a="1"/>
  <c r="I47" i="2" s="1"/>
  <c r="J47" i="2" s="1"/>
  <c r="I25" i="2" a="1"/>
  <c r="I25" i="2" s="1"/>
  <c r="J25" i="2" s="1"/>
  <c r="I37" i="10" a="1"/>
  <c r="I37" i="10" s="1"/>
  <c r="J37" i="10" s="1"/>
  <c r="I49" i="2" a="1"/>
  <c r="I49" i="2" s="1"/>
  <c r="J49" i="2" s="1"/>
  <c r="I52" i="2" a="1"/>
  <c r="I52" i="2" s="1"/>
  <c r="J52" i="2" s="1"/>
  <c r="I66" i="10" a="1"/>
  <c r="I66" i="10" s="1"/>
  <c r="J66" i="10" s="1"/>
  <c r="I40" i="10" a="1"/>
  <c r="I40" i="10" s="1"/>
  <c r="J40" i="10" s="1"/>
  <c r="I51" i="10" a="1"/>
  <c r="I51" i="10" s="1"/>
  <c r="J51" i="10" s="1"/>
  <c r="I38" i="10" a="1"/>
  <c r="I38" i="10" s="1"/>
  <c r="J38" i="10" s="1"/>
  <c r="I21" i="2" a="1"/>
  <c r="I21" i="2" s="1"/>
  <c r="J21" i="2" s="1"/>
  <c r="I40" i="2" a="1"/>
  <c r="I40" i="2" s="1"/>
  <c r="J40" i="2" s="1"/>
  <c r="I68" i="10" a="1"/>
  <c r="I68" i="10" s="1"/>
  <c r="J68" i="10" s="1"/>
  <c r="E75" i="10" s="1"/>
  <c r="I26" i="2" a="1"/>
  <c r="I26" i="2" s="1"/>
  <c r="J26" i="2" s="1"/>
  <c r="I36" i="10" a="1"/>
  <c r="I36" i="10" s="1"/>
  <c r="J36" i="10" s="1"/>
  <c r="I32" i="2" a="1"/>
  <c r="I32" i="2" s="1"/>
  <c r="J32" i="2" s="1"/>
  <c r="I47" i="10" a="1"/>
  <c r="I47" i="10" s="1"/>
  <c r="J47" i="10" s="1"/>
  <c r="I34" i="10" a="1"/>
  <c r="I34" i="10" s="1"/>
  <c r="J34" i="10" s="1"/>
  <c r="I33" i="2" a="1"/>
  <c r="I33" i="2" s="1"/>
  <c r="J33" i="2" s="1"/>
  <c r="I65" i="10" a="1"/>
  <c r="I65" i="10" s="1"/>
  <c r="J65" i="10" s="1"/>
  <c r="I28" i="2" a="1"/>
  <c r="I28" i="2" s="1"/>
  <c r="J28" i="2" s="1"/>
  <c r="I29" i="10" a="1"/>
  <c r="I29" i="10" s="1"/>
  <c r="J29" i="10" s="1"/>
  <c r="I34" i="2" a="1"/>
  <c r="I34" i="2" s="1"/>
  <c r="J34" i="2" s="1"/>
  <c r="I39" i="10" a="1"/>
  <c r="I39" i="10" s="1"/>
  <c r="J39" i="10" s="1"/>
  <c r="I26" i="10" a="1"/>
  <c r="I26" i="10" s="1"/>
  <c r="J26" i="10" s="1"/>
  <c r="I57" i="10" a="1"/>
  <c r="I57" i="10" s="1"/>
  <c r="J57" i="10" s="1"/>
  <c r="I19" i="10" a="1"/>
  <c r="I19" i="10" s="1"/>
  <c r="J19" i="10" s="1"/>
  <c r="I42" i="10" a="1"/>
  <c r="I42" i="10" s="1"/>
  <c r="J42" i="10" s="1"/>
  <c r="R43" i="11"/>
  <c r="L44" i="11"/>
  <c r="I151" i="1"/>
  <c r="I139" i="1"/>
  <c r="I121" i="1"/>
  <c r="I115" i="1"/>
  <c r="I159" i="1"/>
  <c r="I153" i="1"/>
  <c r="I147" i="1"/>
  <c r="I141" i="1"/>
  <c r="I135" i="1"/>
  <c r="I129" i="1"/>
  <c r="I123" i="1"/>
  <c r="I117" i="1"/>
  <c r="I164" i="1"/>
  <c r="I157" i="1"/>
  <c r="I145" i="1"/>
  <c r="I133" i="1"/>
  <c r="I127" i="1"/>
  <c r="I158" i="1"/>
  <c r="I146" i="1"/>
  <c r="I134" i="1"/>
  <c r="I116" i="1"/>
  <c r="I128" i="1"/>
  <c r="I152" i="1"/>
  <c r="I140" i="1"/>
  <c r="I122" i="1"/>
  <c r="I163" i="1"/>
  <c r="I144" i="1"/>
  <c r="I166" i="1"/>
  <c r="I165" i="1"/>
  <c r="I150" i="1"/>
  <c r="I138" i="1"/>
  <c r="I132" i="1"/>
  <c r="I156" i="1"/>
  <c r="I160" i="1"/>
  <c r="I154" i="1"/>
  <c r="I148" i="1"/>
  <c r="I142" i="1"/>
  <c r="I136" i="1"/>
  <c r="I130" i="1"/>
  <c r="I124" i="1"/>
  <c r="I118" i="1"/>
  <c r="I162" i="1"/>
  <c r="I149" i="1"/>
  <c r="I125" i="1"/>
  <c r="I155" i="1"/>
  <c r="I126" i="1"/>
  <c r="I120" i="1"/>
  <c r="I131" i="1"/>
  <c r="I137" i="1"/>
  <c r="I167" i="1"/>
  <c r="I161" i="1"/>
  <c r="I143" i="1"/>
  <c r="I119" i="1"/>
  <c r="H113" i="1"/>
  <c r="I112" i="1"/>
  <c r="I111" i="1"/>
  <c r="R42" i="10"/>
  <c r="L43" i="10"/>
  <c r="H81" i="1"/>
  <c r="H109" i="1"/>
  <c r="I101" i="1"/>
  <c r="I107" i="1"/>
  <c r="I87" i="1"/>
  <c r="I100" i="1"/>
  <c r="I106" i="1"/>
  <c r="I99" i="1"/>
  <c r="I105" i="1"/>
  <c r="I85" i="1"/>
  <c r="I91" i="1"/>
  <c r="I75" i="1"/>
  <c r="I104" i="1"/>
  <c r="I98" i="1"/>
  <c r="I97" i="1"/>
  <c r="I103" i="1"/>
  <c r="I83" i="1"/>
  <c r="I89" i="1"/>
  <c r="I73" i="1"/>
  <c r="I79" i="1"/>
  <c r="I102" i="1"/>
  <c r="I108" i="1"/>
  <c r="I86" i="1"/>
  <c r="I92" i="1"/>
  <c r="I78" i="1"/>
  <c r="I93" i="1"/>
  <c r="I74" i="1"/>
  <c r="I84" i="1"/>
  <c r="I94" i="1"/>
  <c r="I80" i="1"/>
  <c r="I90" i="1"/>
  <c r="I76" i="1"/>
  <c r="I88" i="1"/>
  <c r="I77" i="1"/>
  <c r="H95" i="1"/>
  <c r="I17" i="1"/>
  <c r="I20" i="1"/>
  <c r="I23" i="1"/>
  <c r="I26" i="1"/>
  <c r="I29" i="1"/>
  <c r="I32" i="1"/>
  <c r="I35" i="1"/>
  <c r="I38" i="1"/>
  <c r="I41" i="1"/>
  <c r="I44" i="1"/>
  <c r="I47" i="1"/>
  <c r="I50" i="1"/>
  <c r="I53" i="1"/>
  <c r="I56" i="1"/>
  <c r="I59" i="1"/>
  <c r="I60" i="1"/>
  <c r="I61" i="1"/>
  <c r="I62" i="1"/>
  <c r="I63" i="1"/>
  <c r="I64" i="1"/>
  <c r="I65" i="1"/>
  <c r="I66" i="1"/>
  <c r="I67" i="1"/>
  <c r="I68" i="1"/>
  <c r="I18" i="1"/>
  <c r="I21" i="1"/>
  <c r="I24" i="1"/>
  <c r="I27" i="1"/>
  <c r="I30" i="1"/>
  <c r="I33" i="1"/>
  <c r="I36" i="1"/>
  <c r="I39" i="1"/>
  <c r="I42" i="1"/>
  <c r="I45" i="1"/>
  <c r="I48" i="1"/>
  <c r="I51" i="1"/>
  <c r="I54" i="1"/>
  <c r="I57" i="1"/>
  <c r="I16" i="1"/>
  <c r="I19" i="1"/>
  <c r="I22" i="1"/>
  <c r="I25" i="1"/>
  <c r="I28" i="1"/>
  <c r="I31" i="1"/>
  <c r="I34" i="1"/>
  <c r="I37" i="1"/>
  <c r="I40" i="1"/>
  <c r="I43" i="1"/>
  <c r="I46" i="1"/>
  <c r="I49" i="1"/>
  <c r="I52" i="1"/>
  <c r="I55" i="1"/>
  <c r="I58" i="1"/>
  <c r="H69" i="1"/>
  <c r="H71" i="1" s="1"/>
  <c r="J15" i="1"/>
  <c r="J13" i="1"/>
  <c r="J114" i="1"/>
  <c r="J110" i="1"/>
  <c r="J96" i="1"/>
  <c r="K14" i="1"/>
  <c r="J82" i="1"/>
  <c r="J72" i="1"/>
  <c r="J69" i="2" l="1"/>
  <c r="J71" i="2" s="1"/>
  <c r="I75" i="2" s="1"/>
  <c r="J69" i="10"/>
  <c r="J71" i="10" s="1"/>
  <c r="I75" i="10" s="1"/>
  <c r="L45" i="11"/>
  <c r="R44" i="11"/>
  <c r="J158" i="1"/>
  <c r="J146" i="1"/>
  <c r="J134" i="1"/>
  <c r="J116" i="1"/>
  <c r="J160" i="1"/>
  <c r="J154" i="1"/>
  <c r="J148" i="1"/>
  <c r="J142" i="1"/>
  <c r="J136" i="1"/>
  <c r="J130" i="1"/>
  <c r="J124" i="1"/>
  <c r="J118" i="1"/>
  <c r="J165" i="1"/>
  <c r="J128" i="1"/>
  <c r="J152" i="1"/>
  <c r="J140" i="1"/>
  <c r="J122" i="1"/>
  <c r="J156" i="1"/>
  <c r="J144" i="1"/>
  <c r="J159" i="1"/>
  <c r="J153" i="1"/>
  <c r="J147" i="1"/>
  <c r="J141" i="1"/>
  <c r="J135" i="1"/>
  <c r="J129" i="1"/>
  <c r="J123" i="1"/>
  <c r="J117" i="1"/>
  <c r="J164" i="1"/>
  <c r="J150" i="1"/>
  <c r="J138" i="1"/>
  <c r="J132" i="1"/>
  <c r="J126" i="1"/>
  <c r="J151" i="1"/>
  <c r="J121" i="1"/>
  <c r="J115" i="1"/>
  <c r="J157" i="1"/>
  <c r="J133" i="1"/>
  <c r="J127" i="1"/>
  <c r="J139" i="1"/>
  <c r="J167" i="1"/>
  <c r="J161" i="1"/>
  <c r="J155" i="1"/>
  <c r="J149" i="1"/>
  <c r="J143" i="1"/>
  <c r="J137" i="1"/>
  <c r="J131" i="1"/>
  <c r="J125" i="1"/>
  <c r="J119" i="1"/>
  <c r="J166" i="1"/>
  <c r="J163" i="1"/>
  <c r="J162" i="1"/>
  <c r="J145" i="1"/>
  <c r="J120" i="1"/>
  <c r="I113" i="1"/>
  <c r="J112" i="1"/>
  <c r="J111" i="1"/>
  <c r="L44" i="10"/>
  <c r="R43" i="10"/>
  <c r="I95" i="1"/>
  <c r="I109" i="1"/>
  <c r="J102" i="1"/>
  <c r="J108" i="1"/>
  <c r="J88" i="1"/>
  <c r="J101" i="1"/>
  <c r="J107" i="1"/>
  <c r="J100" i="1"/>
  <c r="J106" i="1"/>
  <c r="J86" i="1"/>
  <c r="J92" i="1"/>
  <c r="J76" i="1"/>
  <c r="J99" i="1"/>
  <c r="J105" i="1"/>
  <c r="J98" i="1"/>
  <c r="J104" i="1"/>
  <c r="J84" i="1"/>
  <c r="J90" i="1"/>
  <c r="J74" i="1"/>
  <c r="J80" i="1"/>
  <c r="J97" i="1"/>
  <c r="J103" i="1"/>
  <c r="J87" i="1"/>
  <c r="J73" i="1"/>
  <c r="J77" i="1"/>
  <c r="J85" i="1"/>
  <c r="J83" i="1"/>
  <c r="J93" i="1"/>
  <c r="J79" i="1"/>
  <c r="J94" i="1"/>
  <c r="J75" i="1"/>
  <c r="J89" i="1"/>
  <c r="J91" i="1"/>
  <c r="J78" i="1"/>
  <c r="I81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16" i="1"/>
  <c r="J64" i="1"/>
  <c r="J68" i="1"/>
  <c r="J59" i="1"/>
  <c r="J60" i="1"/>
  <c r="J61" i="1"/>
  <c r="J62" i="1"/>
  <c r="J65" i="1"/>
  <c r="J67" i="1"/>
  <c r="J63" i="1"/>
  <c r="J66" i="1"/>
  <c r="I69" i="1"/>
  <c r="I71" i="1" s="1"/>
  <c r="K15" i="1"/>
  <c r="K13" i="1"/>
  <c r="K114" i="1"/>
  <c r="K110" i="1"/>
  <c r="K96" i="1"/>
  <c r="L14" i="1"/>
  <c r="K82" i="1"/>
  <c r="K72" i="1"/>
  <c r="R45" i="11" l="1"/>
  <c r="L46" i="11"/>
  <c r="R46" i="11" s="1"/>
  <c r="R52" i="11" s="1"/>
  <c r="K166" i="1"/>
  <c r="K159" i="1"/>
  <c r="K153" i="1"/>
  <c r="K147" i="1"/>
  <c r="K141" i="1"/>
  <c r="K135" i="1"/>
  <c r="K129" i="1"/>
  <c r="K123" i="1"/>
  <c r="K117" i="1"/>
  <c r="K163" i="1"/>
  <c r="K160" i="1"/>
  <c r="K154" i="1"/>
  <c r="K148" i="1"/>
  <c r="K142" i="1"/>
  <c r="K136" i="1"/>
  <c r="K130" i="1"/>
  <c r="K124" i="1"/>
  <c r="K118" i="1"/>
  <c r="K151" i="1"/>
  <c r="K139" i="1"/>
  <c r="K121" i="1"/>
  <c r="K115" i="1"/>
  <c r="K140" i="1"/>
  <c r="K157" i="1"/>
  <c r="K145" i="1"/>
  <c r="K133" i="1"/>
  <c r="K127" i="1"/>
  <c r="K134" i="1"/>
  <c r="K116" i="1"/>
  <c r="K156" i="1"/>
  <c r="K144" i="1"/>
  <c r="K165" i="1"/>
  <c r="K150" i="1"/>
  <c r="K138" i="1"/>
  <c r="K132" i="1"/>
  <c r="K126" i="1"/>
  <c r="K164" i="1"/>
  <c r="K162" i="1"/>
  <c r="K167" i="1"/>
  <c r="K161" i="1"/>
  <c r="K119" i="1"/>
  <c r="K158" i="1"/>
  <c r="K122" i="1"/>
  <c r="K120" i="1"/>
  <c r="K128" i="1"/>
  <c r="K146" i="1"/>
  <c r="K152" i="1"/>
  <c r="K155" i="1"/>
  <c r="K149" i="1"/>
  <c r="K143" i="1"/>
  <c r="K137" i="1"/>
  <c r="K131" i="1"/>
  <c r="K125" i="1"/>
  <c r="J113" i="1"/>
  <c r="K112" i="1"/>
  <c r="K111" i="1"/>
  <c r="L45" i="10"/>
  <c r="R44" i="10"/>
  <c r="J81" i="1"/>
  <c r="J95" i="1"/>
  <c r="J109" i="1"/>
  <c r="K97" i="1"/>
  <c r="K103" i="1"/>
  <c r="K83" i="1"/>
  <c r="K89" i="1"/>
  <c r="K102" i="1"/>
  <c r="K101" i="1"/>
  <c r="K107" i="1"/>
  <c r="K87" i="1"/>
  <c r="K93" i="1"/>
  <c r="K77" i="1"/>
  <c r="K100" i="1"/>
  <c r="K106" i="1"/>
  <c r="K99" i="1"/>
  <c r="K105" i="1"/>
  <c r="K85" i="1"/>
  <c r="K91" i="1"/>
  <c r="K75" i="1"/>
  <c r="K98" i="1"/>
  <c r="K104" i="1"/>
  <c r="K108" i="1"/>
  <c r="K88" i="1"/>
  <c r="K86" i="1"/>
  <c r="K92" i="1"/>
  <c r="K84" i="1"/>
  <c r="K74" i="1"/>
  <c r="K78" i="1"/>
  <c r="K73" i="1"/>
  <c r="K79" i="1"/>
  <c r="K94" i="1"/>
  <c r="K80" i="1"/>
  <c r="K76" i="1"/>
  <c r="K90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67" i="1"/>
  <c r="K16" i="1"/>
  <c r="K59" i="1"/>
  <c r="K60" i="1"/>
  <c r="K61" i="1"/>
  <c r="K62" i="1"/>
  <c r="K63" i="1"/>
  <c r="K64" i="1"/>
  <c r="K65" i="1"/>
  <c r="K66" i="1"/>
  <c r="K68" i="1"/>
  <c r="J69" i="1"/>
  <c r="J71" i="1" s="1"/>
  <c r="L13" i="1"/>
  <c r="L15" i="1"/>
  <c r="L96" i="1"/>
  <c r="L110" i="1"/>
  <c r="L114" i="1"/>
  <c r="M14" i="1"/>
  <c r="L82" i="1"/>
  <c r="L72" i="1"/>
  <c r="L156" i="1" l="1"/>
  <c r="L144" i="1"/>
  <c r="L165" i="1"/>
  <c r="L162" i="1"/>
  <c r="L150" i="1"/>
  <c r="L138" i="1"/>
  <c r="L132" i="1"/>
  <c r="L160" i="1"/>
  <c r="L154" i="1"/>
  <c r="L148" i="1"/>
  <c r="L142" i="1"/>
  <c r="L136" i="1"/>
  <c r="L130" i="1"/>
  <c r="L124" i="1"/>
  <c r="L118" i="1"/>
  <c r="L158" i="1"/>
  <c r="L146" i="1"/>
  <c r="L134" i="1"/>
  <c r="L116" i="1"/>
  <c r="L128" i="1"/>
  <c r="L164" i="1"/>
  <c r="L152" i="1"/>
  <c r="L140" i="1"/>
  <c r="L122" i="1"/>
  <c r="L153" i="1"/>
  <c r="L117" i="1"/>
  <c r="L166" i="1"/>
  <c r="L139" i="1"/>
  <c r="L133" i="1"/>
  <c r="L161" i="1"/>
  <c r="L129" i="1"/>
  <c r="L137" i="1"/>
  <c r="L159" i="1"/>
  <c r="L141" i="1"/>
  <c r="L123" i="1"/>
  <c r="L143" i="1"/>
  <c r="L119" i="1"/>
  <c r="L121" i="1"/>
  <c r="L157" i="1"/>
  <c r="L127" i="1"/>
  <c r="L149" i="1"/>
  <c r="L125" i="1"/>
  <c r="L163" i="1"/>
  <c r="L135" i="1"/>
  <c r="L126" i="1"/>
  <c r="L120" i="1"/>
  <c r="L147" i="1"/>
  <c r="L155" i="1"/>
  <c r="L131" i="1"/>
  <c r="L151" i="1"/>
  <c r="L115" i="1"/>
  <c r="L145" i="1"/>
  <c r="L167" i="1"/>
  <c r="K113" i="1"/>
  <c r="L111" i="1"/>
  <c r="L112" i="1"/>
  <c r="L46" i="10"/>
  <c r="R45" i="10"/>
  <c r="K81" i="1"/>
  <c r="K95" i="1"/>
  <c r="L98" i="1"/>
  <c r="L104" i="1"/>
  <c r="L84" i="1"/>
  <c r="L90" i="1"/>
  <c r="L97" i="1"/>
  <c r="L103" i="1"/>
  <c r="L102" i="1"/>
  <c r="L108" i="1"/>
  <c r="L88" i="1"/>
  <c r="L94" i="1"/>
  <c r="L78" i="1"/>
  <c r="L101" i="1"/>
  <c r="L107" i="1"/>
  <c r="L100" i="1"/>
  <c r="L106" i="1"/>
  <c r="L86" i="1"/>
  <c r="L92" i="1"/>
  <c r="L76" i="1"/>
  <c r="L99" i="1"/>
  <c r="L105" i="1"/>
  <c r="L89" i="1"/>
  <c r="L91" i="1"/>
  <c r="L77" i="1"/>
  <c r="L87" i="1"/>
  <c r="L85" i="1"/>
  <c r="L73" i="1"/>
  <c r="L83" i="1"/>
  <c r="L93" i="1"/>
  <c r="L74" i="1"/>
  <c r="L79" i="1"/>
  <c r="L75" i="1"/>
  <c r="L80" i="1"/>
  <c r="K109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16" i="1"/>
  <c r="L59" i="1"/>
  <c r="L60" i="1"/>
  <c r="L61" i="1"/>
  <c r="L62" i="1"/>
  <c r="L63" i="1"/>
  <c r="L64" i="1"/>
  <c r="L65" i="1"/>
  <c r="L66" i="1"/>
  <c r="L67" i="1"/>
  <c r="L68" i="1"/>
  <c r="M15" i="1"/>
  <c r="M13" i="1"/>
  <c r="K69" i="1"/>
  <c r="K71" i="1" s="1"/>
  <c r="M110" i="1"/>
  <c r="M114" i="1"/>
  <c r="M96" i="1"/>
  <c r="N14" i="1"/>
  <c r="M82" i="1"/>
  <c r="M72" i="1"/>
  <c r="M166" i="1" l="1"/>
  <c r="M151" i="1"/>
  <c r="M139" i="1"/>
  <c r="M121" i="1"/>
  <c r="M115" i="1"/>
  <c r="M157" i="1"/>
  <c r="M145" i="1"/>
  <c r="M133" i="1"/>
  <c r="M127" i="1"/>
  <c r="M162" i="1"/>
  <c r="M156" i="1"/>
  <c r="M144" i="1"/>
  <c r="M165" i="1"/>
  <c r="M150" i="1"/>
  <c r="M138" i="1"/>
  <c r="M132" i="1"/>
  <c r="M163" i="1"/>
  <c r="M130" i="1"/>
  <c r="M159" i="1"/>
  <c r="M153" i="1"/>
  <c r="M147" i="1"/>
  <c r="M141" i="1"/>
  <c r="M135" i="1"/>
  <c r="M129" i="1"/>
  <c r="M123" i="1"/>
  <c r="M117" i="1"/>
  <c r="M158" i="1"/>
  <c r="M146" i="1"/>
  <c r="M134" i="1"/>
  <c r="M116" i="1"/>
  <c r="M154" i="1"/>
  <c r="M148" i="1"/>
  <c r="M124" i="1"/>
  <c r="M128" i="1"/>
  <c r="M164" i="1"/>
  <c r="M152" i="1"/>
  <c r="M140" i="1"/>
  <c r="M122" i="1"/>
  <c r="M167" i="1"/>
  <c r="M160" i="1"/>
  <c r="M142" i="1"/>
  <c r="M161" i="1"/>
  <c r="M120" i="1"/>
  <c r="M126" i="1"/>
  <c r="M136" i="1"/>
  <c r="M118" i="1"/>
  <c r="M155" i="1"/>
  <c r="M149" i="1"/>
  <c r="M143" i="1"/>
  <c r="M137" i="1"/>
  <c r="M131" i="1"/>
  <c r="M125" i="1"/>
  <c r="M119" i="1"/>
  <c r="L113" i="1"/>
  <c r="M112" i="1"/>
  <c r="M111" i="1"/>
  <c r="R46" i="10"/>
  <c r="R52" i="10" s="1"/>
  <c r="M99" i="1"/>
  <c r="M105" i="1"/>
  <c r="M85" i="1"/>
  <c r="M98" i="1"/>
  <c r="M104" i="1"/>
  <c r="M97" i="1"/>
  <c r="M103" i="1"/>
  <c r="M83" i="1"/>
  <c r="M89" i="1"/>
  <c r="M73" i="1"/>
  <c r="M79" i="1"/>
  <c r="M102" i="1"/>
  <c r="M108" i="1"/>
  <c r="M101" i="1"/>
  <c r="M107" i="1"/>
  <c r="M87" i="1"/>
  <c r="M93" i="1"/>
  <c r="M77" i="1"/>
  <c r="M100" i="1"/>
  <c r="M106" i="1"/>
  <c r="M90" i="1"/>
  <c r="M76" i="1"/>
  <c r="M88" i="1"/>
  <c r="M86" i="1"/>
  <c r="M92" i="1"/>
  <c r="M80" i="1"/>
  <c r="M91" i="1"/>
  <c r="M84" i="1"/>
  <c r="M78" i="1"/>
  <c r="M74" i="1"/>
  <c r="M94" i="1"/>
  <c r="M75" i="1"/>
  <c r="L95" i="1"/>
  <c r="L81" i="1"/>
  <c r="L109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16" i="1"/>
  <c r="M59" i="1"/>
  <c r="M60" i="1"/>
  <c r="M61" i="1"/>
  <c r="M62" i="1"/>
  <c r="M63" i="1"/>
  <c r="M64" i="1"/>
  <c r="M65" i="1"/>
  <c r="M66" i="1"/>
  <c r="M67" i="1"/>
  <c r="M68" i="1"/>
  <c r="O14" i="1"/>
  <c r="O82" i="1" s="1"/>
  <c r="N15" i="1"/>
  <c r="N13" i="1"/>
  <c r="L69" i="1"/>
  <c r="L71" i="1" s="1"/>
  <c r="N110" i="1"/>
  <c r="N96" i="1"/>
  <c r="N114" i="1"/>
  <c r="N82" i="1"/>
  <c r="N72" i="1"/>
  <c r="N158" i="1" l="1"/>
  <c r="N146" i="1"/>
  <c r="N134" i="1"/>
  <c r="N116" i="1"/>
  <c r="N128" i="1"/>
  <c r="N164" i="1"/>
  <c r="N152" i="1"/>
  <c r="N140" i="1"/>
  <c r="N122" i="1"/>
  <c r="N163" i="1"/>
  <c r="N156" i="1"/>
  <c r="N144" i="1"/>
  <c r="N166" i="1"/>
  <c r="N151" i="1"/>
  <c r="N139" i="1"/>
  <c r="N121" i="1"/>
  <c r="N115" i="1"/>
  <c r="N160" i="1"/>
  <c r="N154" i="1"/>
  <c r="N148" i="1"/>
  <c r="N142" i="1"/>
  <c r="N136" i="1"/>
  <c r="N130" i="1"/>
  <c r="N124" i="1"/>
  <c r="N118" i="1"/>
  <c r="N157" i="1"/>
  <c r="N145" i="1"/>
  <c r="N133" i="1"/>
  <c r="N127" i="1"/>
  <c r="N162" i="1"/>
  <c r="N159" i="1"/>
  <c r="N141" i="1"/>
  <c r="N123" i="1"/>
  <c r="N149" i="1"/>
  <c r="N143" i="1"/>
  <c r="N150" i="1"/>
  <c r="N126" i="1"/>
  <c r="N155" i="1"/>
  <c r="N137" i="1"/>
  <c r="N131" i="1"/>
  <c r="N125" i="1"/>
  <c r="N138" i="1"/>
  <c r="N153" i="1"/>
  <c r="N135" i="1"/>
  <c r="N117" i="1"/>
  <c r="N167" i="1"/>
  <c r="N119" i="1"/>
  <c r="N132" i="1"/>
  <c r="N161" i="1"/>
  <c r="N147" i="1"/>
  <c r="N129" i="1"/>
  <c r="N120" i="1"/>
  <c r="N165" i="1"/>
  <c r="M113" i="1"/>
  <c r="N112" i="1"/>
  <c r="N111" i="1"/>
  <c r="M109" i="1"/>
  <c r="M81" i="1"/>
  <c r="M95" i="1"/>
  <c r="N100" i="1"/>
  <c r="N106" i="1"/>
  <c r="N86" i="1"/>
  <c r="N99" i="1"/>
  <c r="N105" i="1"/>
  <c r="N98" i="1"/>
  <c r="N104" i="1"/>
  <c r="N84" i="1"/>
  <c r="N90" i="1"/>
  <c r="N74" i="1"/>
  <c r="N80" i="1"/>
  <c r="N103" i="1"/>
  <c r="N97" i="1"/>
  <c r="N102" i="1"/>
  <c r="N108" i="1"/>
  <c r="N88" i="1"/>
  <c r="N94" i="1"/>
  <c r="N78" i="1"/>
  <c r="N101" i="1"/>
  <c r="N107" i="1"/>
  <c r="N75" i="1"/>
  <c r="N89" i="1"/>
  <c r="N87" i="1"/>
  <c r="N91" i="1"/>
  <c r="N77" i="1"/>
  <c r="N85" i="1"/>
  <c r="N92" i="1"/>
  <c r="N73" i="1"/>
  <c r="N83" i="1"/>
  <c r="N93" i="1"/>
  <c r="N79" i="1"/>
  <c r="N76" i="1"/>
  <c r="O110" i="1"/>
  <c r="O114" i="1"/>
  <c r="O72" i="1"/>
  <c r="O9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16" i="1"/>
  <c r="N59" i="1"/>
  <c r="N60" i="1"/>
  <c r="N61" i="1"/>
  <c r="N62" i="1"/>
  <c r="N63" i="1"/>
  <c r="N64" i="1"/>
  <c r="N65" i="1"/>
  <c r="N66" i="1"/>
  <c r="N67" i="1"/>
  <c r="N68" i="1"/>
  <c r="M69" i="1"/>
  <c r="M71" i="1" s="1"/>
  <c r="O13" i="1"/>
  <c r="O15" i="1"/>
  <c r="O151" i="1" l="1"/>
  <c r="O139" i="1"/>
  <c r="O121" i="1"/>
  <c r="O115" i="1"/>
  <c r="O159" i="1"/>
  <c r="O153" i="1"/>
  <c r="O147" i="1"/>
  <c r="O141" i="1"/>
  <c r="O135" i="1"/>
  <c r="O129" i="1"/>
  <c r="O123" i="1"/>
  <c r="O117" i="1"/>
  <c r="O164" i="1"/>
  <c r="O157" i="1"/>
  <c r="O145" i="1"/>
  <c r="O133" i="1"/>
  <c r="O127" i="1"/>
  <c r="O158" i="1"/>
  <c r="O146" i="1"/>
  <c r="O134" i="1"/>
  <c r="O116" i="1"/>
  <c r="O165" i="1"/>
  <c r="O128" i="1"/>
  <c r="O152" i="1"/>
  <c r="O140" i="1"/>
  <c r="O122" i="1"/>
  <c r="O156" i="1"/>
  <c r="O163" i="1"/>
  <c r="O144" i="1"/>
  <c r="O166" i="1"/>
  <c r="O150" i="1"/>
  <c r="O138" i="1"/>
  <c r="O160" i="1"/>
  <c r="O142" i="1"/>
  <c r="O124" i="1"/>
  <c r="O132" i="1"/>
  <c r="O120" i="1"/>
  <c r="O155" i="1"/>
  <c r="O149" i="1"/>
  <c r="O143" i="1"/>
  <c r="O137" i="1"/>
  <c r="O131" i="1"/>
  <c r="O125" i="1"/>
  <c r="O119" i="1"/>
  <c r="O167" i="1"/>
  <c r="O126" i="1"/>
  <c r="O154" i="1"/>
  <c r="O136" i="1"/>
  <c r="O118" i="1"/>
  <c r="O148" i="1"/>
  <c r="O130" i="1"/>
  <c r="O162" i="1"/>
  <c r="O161" i="1"/>
  <c r="N113" i="1"/>
  <c r="O112" i="1"/>
  <c r="O111" i="1"/>
  <c r="N81" i="1"/>
  <c r="N109" i="1"/>
  <c r="O101" i="1"/>
  <c r="O107" i="1"/>
  <c r="O87" i="1"/>
  <c r="O100" i="1"/>
  <c r="O106" i="1"/>
  <c r="O99" i="1"/>
  <c r="O105" i="1"/>
  <c r="O85" i="1"/>
  <c r="O91" i="1"/>
  <c r="O75" i="1"/>
  <c r="O98" i="1"/>
  <c r="O104" i="1"/>
  <c r="O97" i="1"/>
  <c r="O103" i="1"/>
  <c r="O83" i="1"/>
  <c r="O89" i="1"/>
  <c r="O73" i="1"/>
  <c r="O79" i="1"/>
  <c r="O102" i="1"/>
  <c r="O94" i="1"/>
  <c r="O108" i="1"/>
  <c r="O90" i="1"/>
  <c r="O88" i="1"/>
  <c r="O76" i="1"/>
  <c r="O86" i="1"/>
  <c r="O77" i="1"/>
  <c r="O84" i="1"/>
  <c r="O92" i="1"/>
  <c r="O78" i="1"/>
  <c r="O93" i="1"/>
  <c r="O74" i="1"/>
  <c r="O80" i="1"/>
  <c r="N95" i="1"/>
  <c r="O59" i="1"/>
  <c r="O60" i="1"/>
  <c r="O61" i="1"/>
  <c r="O62" i="1"/>
  <c r="O63" i="1"/>
  <c r="O64" i="1"/>
  <c r="O65" i="1"/>
  <c r="O66" i="1"/>
  <c r="O67" i="1"/>
  <c r="O68" i="1"/>
  <c r="O17" i="1"/>
  <c r="O20" i="1"/>
  <c r="O23" i="1"/>
  <c r="O26" i="1"/>
  <c r="O29" i="1"/>
  <c r="O32" i="1"/>
  <c r="O35" i="1"/>
  <c r="O38" i="1"/>
  <c r="O41" i="1"/>
  <c r="O44" i="1"/>
  <c r="O47" i="1"/>
  <c r="O50" i="1"/>
  <c r="O53" i="1"/>
  <c r="O56" i="1"/>
  <c r="O18" i="1"/>
  <c r="O21" i="1"/>
  <c r="O24" i="1"/>
  <c r="O27" i="1"/>
  <c r="O30" i="1"/>
  <c r="O33" i="1"/>
  <c r="O36" i="1"/>
  <c r="O39" i="1"/>
  <c r="O42" i="1"/>
  <c r="O45" i="1"/>
  <c r="O48" i="1"/>
  <c r="O51" i="1"/>
  <c r="O54" i="1"/>
  <c r="O57" i="1"/>
  <c r="O22" i="1"/>
  <c r="O28" i="1"/>
  <c r="O31" i="1"/>
  <c r="O37" i="1"/>
  <c r="O46" i="1"/>
  <c r="O52" i="1"/>
  <c r="O58" i="1"/>
  <c r="O19" i="1"/>
  <c r="O25" i="1"/>
  <c r="O34" i="1"/>
  <c r="O40" i="1"/>
  <c r="O43" i="1"/>
  <c r="O49" i="1"/>
  <c r="O55" i="1"/>
  <c r="O16" i="1"/>
  <c r="N69" i="1"/>
  <c r="N71" i="1" s="1"/>
  <c r="O113" i="1" l="1"/>
  <c r="O81" i="1"/>
  <c r="O95" i="1"/>
  <c r="O109" i="1"/>
  <c r="O69" i="1"/>
  <c r="O7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RICHVALUE" minSupportedVersion="120000" copy="1" pasteAll="1" pasteValues="1" merge="1" splitFirst="1" rowColShift="1" clearFormats="1" clearComments="1" assign="1" coerce="1"/>
    <metadataType name="XLDAPR" minSupportedVersion="120000" copy="1" pasteAll="1" pasteValues="1" merge="1" splitFirst="1" rowColShift="1" clearFormats="1" clearComments="1" assign="1" coerce="1" cellMeta="1"/>
  </metadataTypes>
  <futureMetadata name="XLRICHVALUE" count="1">
    <bk>
      <extLst>
        <ext uri="{3e2802c4-a4d2-4d8b-9148-e3be6c30e623}">
          <xlrd:rvb i="0"/>
        </ext>
      </extLst>
    </bk>
  </futureMetadata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2" v="0"/>
    </bk>
  </cellMetadata>
  <valueMetadata count="1">
    <bk>
      <rc t="1" v="0"/>
    </bk>
  </valueMetadata>
</metadata>
</file>

<file path=xl/sharedStrings.xml><?xml version="1.0" encoding="utf-8"?>
<sst xmlns="http://schemas.openxmlformats.org/spreadsheetml/2006/main" count="4253" uniqueCount="943">
  <si>
    <t>Chargé de dossier :</t>
  </si>
  <si>
    <t>N° Compte Client :</t>
  </si>
  <si>
    <t>N° Compte Global :</t>
  </si>
  <si>
    <t>Mail chargé de facturation:</t>
  </si>
  <si>
    <t>BIO ?</t>
  </si>
  <si>
    <t>FACTURATION</t>
  </si>
  <si>
    <t>TYPE DE CA</t>
  </si>
  <si>
    <t>Mois :</t>
  </si>
  <si>
    <t>Année :</t>
  </si>
  <si>
    <t>Entrées</t>
  </si>
  <si>
    <t>Nos références :</t>
  </si>
  <si>
    <t>Vos références :</t>
  </si>
  <si>
    <t>Facturation  de navettes :</t>
  </si>
  <si>
    <t>IMG_STOCK  :</t>
  </si>
  <si>
    <t>TOTAL DU CHIFFRE D'AFFAIRE HT FACTURÉ PAR MOIS</t>
  </si>
  <si>
    <t>SURFACES</t>
  </si>
  <si>
    <t>BÂTIMENT</t>
  </si>
  <si>
    <t>TOTAL DES SURFACE EN M²</t>
  </si>
  <si>
    <t>CONSOMMABLES</t>
  </si>
  <si>
    <t>TOTAL DES CONSOMMABLES EN €</t>
  </si>
  <si>
    <t>SOUS-TRAITANCES</t>
  </si>
  <si>
    <t>MECANISATIONS</t>
  </si>
  <si>
    <t>Sorties</t>
  </si>
  <si>
    <t>TOTAL DE LA MECANISATION EN QUANTITE</t>
  </si>
  <si>
    <t>QUANTITES</t>
  </si>
  <si>
    <t>SURCOÛT DE GASOIL HT</t>
  </si>
  <si>
    <t>TOTAL DES PRESTATIONS HT PAR MOIS</t>
  </si>
  <si>
    <t>Surcoût GO</t>
  </si>
  <si>
    <t>DEPLACEMENT DES MOIS/ANNÉES</t>
  </si>
  <si>
    <t>Dossier :</t>
  </si>
  <si>
    <t>Nom de facturation :</t>
  </si>
  <si>
    <t>N° Compte client :</t>
  </si>
  <si>
    <t>Avenant n° :</t>
  </si>
  <si>
    <t>Minimum de facturation :</t>
  </si>
  <si>
    <t>Minimum de palette en Nb :</t>
  </si>
  <si>
    <t>Facturation de navette :</t>
  </si>
  <si>
    <t>OPÉRATION</t>
  </si>
  <si>
    <t>Ref_1</t>
  </si>
  <si>
    <t>Ref_2</t>
  </si>
  <si>
    <t>TOTAL</t>
  </si>
  <si>
    <t>PRIX UNITAIRE</t>
  </si>
  <si>
    <t>UNITÉ</t>
  </si>
  <si>
    <t>QTÉ</t>
  </si>
  <si>
    <t>TOTAL DES PRESTATION HT</t>
  </si>
  <si>
    <t>SURCOUT DE GASOIL</t>
  </si>
  <si>
    <t>TOTAL DE LA FACTURE HT</t>
  </si>
  <si>
    <t>MINIMUM DE FACTURATION</t>
  </si>
  <si>
    <t>Film</t>
  </si>
  <si>
    <t>Taux GO</t>
  </si>
  <si>
    <t>QUANTITÉ</t>
  </si>
  <si>
    <t>IMAGE DE STOCK AU :</t>
  </si>
  <si>
    <t>100*120</t>
  </si>
  <si>
    <t>120*120</t>
  </si>
  <si>
    <t>80*120 + Enrope</t>
  </si>
  <si>
    <t>PRIX D'ACHAT</t>
  </si>
  <si>
    <t>PRODUIT</t>
  </si>
  <si>
    <t>LIBELLE</t>
  </si>
  <si>
    <t>BLOC-NOTES INTERNE</t>
  </si>
  <si>
    <t>Ce bloc-notes ne sera jamais envoyé au client.</t>
  </si>
  <si>
    <t>Ref_3</t>
  </si>
  <si>
    <t>NAVETTES</t>
  </si>
  <si>
    <t>PRESTATION</t>
  </si>
  <si>
    <t>Fin de l'avenant au :</t>
  </si>
  <si>
    <t>Minimum de palette :</t>
  </si>
  <si>
    <t>QTE2</t>
  </si>
  <si>
    <t>QTE3</t>
  </si>
  <si>
    <t>QTE4</t>
  </si>
  <si>
    <t>QTE5</t>
  </si>
  <si>
    <t>QTE6</t>
  </si>
  <si>
    <t>QTE7</t>
  </si>
  <si>
    <t>QTE8</t>
  </si>
  <si>
    <t>QTE9</t>
  </si>
  <si>
    <t>PRIX UNITAIRE2</t>
  </si>
  <si>
    <t>PRIX UNITAIRE3</t>
  </si>
  <si>
    <t>PRIX UNITAIRE4</t>
  </si>
  <si>
    <t>PRIX UNITAIRE5</t>
  </si>
  <si>
    <t>PRIX UNITAIRE6</t>
  </si>
  <si>
    <t>PRIX UNITAIRE7</t>
  </si>
  <si>
    <t>PRIX UNITAIRE8</t>
  </si>
  <si>
    <t>PRIX UNITAIRE9</t>
  </si>
  <si>
    <t>PRIX UNITAIRE10</t>
  </si>
  <si>
    <t>PRIX UNITAIRE11</t>
  </si>
  <si>
    <t>PRIX UNITAIRE12</t>
  </si>
  <si>
    <t>PRIX UNITAIRE13</t>
  </si>
  <si>
    <t>PRIX UNITAIRE14</t>
  </si>
  <si>
    <t>PRIX UNITAIRE15</t>
  </si>
  <si>
    <t>PRIX UNITAIRE16</t>
  </si>
  <si>
    <t>PRIX UNITAIRE17</t>
  </si>
  <si>
    <t>PRIX UNITAIRE18</t>
  </si>
  <si>
    <t>PRIX UNITAIRE19</t>
  </si>
  <si>
    <t>Indice04</t>
  </si>
  <si>
    <t>Du</t>
  </si>
  <si>
    <t>Au</t>
  </si>
  <si>
    <t>Minimum de facturation</t>
  </si>
  <si>
    <t>CLIENT :</t>
  </si>
  <si>
    <t>CHARGÉ(E) DE DOSSIER :</t>
  </si>
  <si>
    <t>Avenant n°</t>
  </si>
  <si>
    <t>TÂCHE</t>
  </si>
  <si>
    <t>ANNÉE</t>
  </si>
  <si>
    <t>NumFact</t>
  </si>
  <si>
    <t>Observation</t>
  </si>
  <si>
    <t>QTE</t>
  </si>
  <si>
    <t>OPE2</t>
  </si>
  <si>
    <t>OPE3</t>
  </si>
  <si>
    <t>OPE4</t>
  </si>
  <si>
    <t>OPE5</t>
  </si>
  <si>
    <t>OPE6</t>
  </si>
  <si>
    <t>OPE7</t>
  </si>
  <si>
    <t>OPE8</t>
  </si>
  <si>
    <t>OPE9</t>
  </si>
  <si>
    <t>PALETTE</t>
  </si>
  <si>
    <t>Corp Internet :</t>
  </si>
  <si>
    <t>Extension Internet :</t>
  </si>
  <si>
    <t>Initiales:</t>
  </si>
  <si>
    <t>FACTURE</t>
  </si>
  <si>
    <t>ANNEE</t>
  </si>
  <si>
    <t>NumFactCompta</t>
  </si>
  <si>
    <t>Observation :</t>
  </si>
  <si>
    <t>Mois</t>
  </si>
  <si>
    <t>OPE10</t>
  </si>
  <si>
    <t>OPE11</t>
  </si>
  <si>
    <t>OPE12</t>
  </si>
  <si>
    <t>OPE13</t>
  </si>
  <si>
    <t>OPE14</t>
  </si>
  <si>
    <t>OPE15</t>
  </si>
  <si>
    <t>OPE16</t>
  </si>
  <si>
    <t>OPE17</t>
  </si>
  <si>
    <t>OPE18</t>
  </si>
  <si>
    <t>OPE19</t>
  </si>
  <si>
    <t>OPE20</t>
  </si>
  <si>
    <t>OPE21</t>
  </si>
  <si>
    <t>OPE22</t>
  </si>
  <si>
    <t>OPE23</t>
  </si>
  <si>
    <t>OPE24</t>
  </si>
  <si>
    <t>OPE25</t>
  </si>
  <si>
    <t>OPE26</t>
  </si>
  <si>
    <t>OPE27</t>
  </si>
  <si>
    <t>OPE28</t>
  </si>
  <si>
    <t>OPE29</t>
  </si>
  <si>
    <t>OPE30</t>
  </si>
  <si>
    <t>OPE31</t>
  </si>
  <si>
    <t>OPE32</t>
  </si>
  <si>
    <t>OPE33</t>
  </si>
  <si>
    <t>OPE34</t>
  </si>
  <si>
    <t>OPE35</t>
  </si>
  <si>
    <t>OPE36</t>
  </si>
  <si>
    <t>OPE37</t>
  </si>
  <si>
    <t>OPE38</t>
  </si>
  <si>
    <t>OPE39</t>
  </si>
  <si>
    <t>OPE40</t>
  </si>
  <si>
    <t>OPE41</t>
  </si>
  <si>
    <t>OPE42</t>
  </si>
  <si>
    <t>OPE43</t>
  </si>
  <si>
    <t>OPE44</t>
  </si>
  <si>
    <t>OPE45</t>
  </si>
  <si>
    <t>OPE46</t>
  </si>
  <si>
    <t>OPE47</t>
  </si>
  <si>
    <t>OPE48</t>
  </si>
  <si>
    <t>OPE49</t>
  </si>
  <si>
    <t>OPE50</t>
  </si>
  <si>
    <t>OPE51</t>
  </si>
  <si>
    <t>OPE52</t>
  </si>
  <si>
    <t>REF_1_</t>
  </si>
  <si>
    <t>REF_1_2</t>
  </si>
  <si>
    <t>REF_1_3</t>
  </si>
  <si>
    <t>REF_1_4</t>
  </si>
  <si>
    <t>REF_1_5</t>
  </si>
  <si>
    <t>REF_1_6</t>
  </si>
  <si>
    <t>REF_1_7</t>
  </si>
  <si>
    <t>REF_1_8</t>
  </si>
  <si>
    <t>REF_1_9</t>
  </si>
  <si>
    <t>REF_1_10</t>
  </si>
  <si>
    <t>REF_1_11</t>
  </si>
  <si>
    <t>REF_1_12</t>
  </si>
  <si>
    <t>REF_1_13</t>
  </si>
  <si>
    <t>REF_1_14</t>
  </si>
  <si>
    <t>REF_1_15</t>
  </si>
  <si>
    <t>REF_1_16</t>
  </si>
  <si>
    <t>REF_1_17</t>
  </si>
  <si>
    <t>REF_1_18</t>
  </si>
  <si>
    <t>REF_1_19</t>
  </si>
  <si>
    <t>REF_1_20</t>
  </si>
  <si>
    <t>REF_1_21</t>
  </si>
  <si>
    <t>REF_1_22</t>
  </si>
  <si>
    <t>REF_1_23</t>
  </si>
  <si>
    <t>REF_1_24</t>
  </si>
  <si>
    <t>REF_1_25</t>
  </si>
  <si>
    <t>REF_1_26</t>
  </si>
  <si>
    <t>REF_1_27</t>
  </si>
  <si>
    <t>REF_1_28</t>
  </si>
  <si>
    <t>REF_1_29</t>
  </si>
  <si>
    <t>REF_1_30</t>
  </si>
  <si>
    <t>REF_1_31</t>
  </si>
  <si>
    <t>REF_1_32</t>
  </si>
  <si>
    <t>REF_1_33</t>
  </si>
  <si>
    <t>REF_1_34</t>
  </si>
  <si>
    <t>REF_1_35</t>
  </si>
  <si>
    <t>REF_1_36</t>
  </si>
  <si>
    <t>REF_1_37</t>
  </si>
  <si>
    <t>REF_1_38</t>
  </si>
  <si>
    <t>REF_1_39</t>
  </si>
  <si>
    <t>REF_1_40</t>
  </si>
  <si>
    <t>REF_1_41</t>
  </si>
  <si>
    <t>REF_1_42</t>
  </si>
  <si>
    <t>REF_1_43</t>
  </si>
  <si>
    <t>REF_1_44</t>
  </si>
  <si>
    <t>REF_1_45</t>
  </si>
  <si>
    <t>REF_1_46</t>
  </si>
  <si>
    <t>REF_1_47</t>
  </si>
  <si>
    <t>REF_1_48</t>
  </si>
  <si>
    <t>REF_1_49</t>
  </si>
  <si>
    <t>REF_1_50</t>
  </si>
  <si>
    <t>REF_1_51</t>
  </si>
  <si>
    <t>REF_1_52</t>
  </si>
  <si>
    <t>REF_1_53</t>
  </si>
  <si>
    <t>REF_2_</t>
  </si>
  <si>
    <t>REF_2_2</t>
  </si>
  <si>
    <t>REF_2_3</t>
  </si>
  <si>
    <t>REF_2_4</t>
  </si>
  <si>
    <t>REF_2_5</t>
  </si>
  <si>
    <t>REF_2_6</t>
  </si>
  <si>
    <t>REF_2_7</t>
  </si>
  <si>
    <t>REF_2_8</t>
  </si>
  <si>
    <t>REF_2_9</t>
  </si>
  <si>
    <t>REF_2_10</t>
  </si>
  <si>
    <t>REF_2_11</t>
  </si>
  <si>
    <t>REF_2_12</t>
  </si>
  <si>
    <t>REF_2_13</t>
  </si>
  <si>
    <t>REF_2_14</t>
  </si>
  <si>
    <t>REF_2_15</t>
  </si>
  <si>
    <t>REF_2_16</t>
  </si>
  <si>
    <t>REF_2_17</t>
  </si>
  <si>
    <t>REF_2_18</t>
  </si>
  <si>
    <t>REF_2_19</t>
  </si>
  <si>
    <t>REF_2_20</t>
  </si>
  <si>
    <t>REF_2_21</t>
  </si>
  <si>
    <t>REF_2_22</t>
  </si>
  <si>
    <t>REF_2_23</t>
  </si>
  <si>
    <t>REF_2_24</t>
  </si>
  <si>
    <t>REF_2_25</t>
  </si>
  <si>
    <t>REF_2_26</t>
  </si>
  <si>
    <t>REF_2_27</t>
  </si>
  <si>
    <t>REF_2_28</t>
  </si>
  <si>
    <t>REF_2_29</t>
  </si>
  <si>
    <t>REF_2_30</t>
  </si>
  <si>
    <t>REF_2_31</t>
  </si>
  <si>
    <t>REF_2_32</t>
  </si>
  <si>
    <t>REF_2_33</t>
  </si>
  <si>
    <t>REF_2_34</t>
  </si>
  <si>
    <t>REF_2_35</t>
  </si>
  <si>
    <t>REF_2_36</t>
  </si>
  <si>
    <t>REF_2_37</t>
  </si>
  <si>
    <t>REF_2_38</t>
  </si>
  <si>
    <t>REF_2_39</t>
  </si>
  <si>
    <t>REF_2_40</t>
  </si>
  <si>
    <t>REF_2_41</t>
  </si>
  <si>
    <t>REF_2_42</t>
  </si>
  <si>
    <t>REF_2_43</t>
  </si>
  <si>
    <t>REF_2_44</t>
  </si>
  <si>
    <t>REF_2_45</t>
  </si>
  <si>
    <t>REF_2_46</t>
  </si>
  <si>
    <t>REF_2_47</t>
  </si>
  <si>
    <t>REF_2_48</t>
  </si>
  <si>
    <t>REF_2_49</t>
  </si>
  <si>
    <t>REF_2_50</t>
  </si>
  <si>
    <t>REF_2_51</t>
  </si>
  <si>
    <t>REF_2_52</t>
  </si>
  <si>
    <t>REF_2_53</t>
  </si>
  <si>
    <t>REF_3_</t>
  </si>
  <si>
    <t>REF_3_2</t>
  </si>
  <si>
    <t>REF_3_3</t>
  </si>
  <si>
    <t>REF_3_4</t>
  </si>
  <si>
    <t>REF_3_5</t>
  </si>
  <si>
    <t>REF_3_6</t>
  </si>
  <si>
    <t>REF_3_7</t>
  </si>
  <si>
    <t>REF_3_8</t>
  </si>
  <si>
    <t>REF_3_9</t>
  </si>
  <si>
    <t>REF_3_10</t>
  </si>
  <si>
    <t>REF_3_11</t>
  </si>
  <si>
    <t>REF_3_12</t>
  </si>
  <si>
    <t>REF_3_13</t>
  </si>
  <si>
    <t>REF_3_14</t>
  </si>
  <si>
    <t>REF_3_15</t>
  </si>
  <si>
    <t>REF_3_16</t>
  </si>
  <si>
    <t>REF_3_17</t>
  </si>
  <si>
    <t>REF_3_18</t>
  </si>
  <si>
    <t>REF_3_19</t>
  </si>
  <si>
    <t>REF_3_20</t>
  </si>
  <si>
    <t>REF_3_21</t>
  </si>
  <si>
    <t>REF_3_22</t>
  </si>
  <si>
    <t>REF_3_23</t>
  </si>
  <si>
    <t>REF_3_24</t>
  </si>
  <si>
    <t>REF_3_25</t>
  </si>
  <si>
    <t>REF_3_26</t>
  </si>
  <si>
    <t>REF_3_27</t>
  </si>
  <si>
    <t>REF_3_28</t>
  </si>
  <si>
    <t>REF_3_29</t>
  </si>
  <si>
    <t>REF_3_30</t>
  </si>
  <si>
    <t>REF_3_31</t>
  </si>
  <si>
    <t>REF_3_32</t>
  </si>
  <si>
    <t>REF_3_33</t>
  </si>
  <si>
    <t>REF_3_34</t>
  </si>
  <si>
    <t>REF_3_35</t>
  </si>
  <si>
    <t>REF_3_36</t>
  </si>
  <si>
    <t>REF_3_37</t>
  </si>
  <si>
    <t>REF_3_38</t>
  </si>
  <si>
    <t>REF_3_39</t>
  </si>
  <si>
    <t>REF_3_40</t>
  </si>
  <si>
    <t>REF_3_41</t>
  </si>
  <si>
    <t>REF_3_42</t>
  </si>
  <si>
    <t>REF_3_43</t>
  </si>
  <si>
    <t>REF_3_44</t>
  </si>
  <si>
    <t>REF_3_45</t>
  </si>
  <si>
    <t>REF_3_46</t>
  </si>
  <si>
    <t>REF_3_47</t>
  </si>
  <si>
    <t>REF_3_48</t>
  </si>
  <si>
    <t>REF_3_49</t>
  </si>
  <si>
    <t>REF_3_50</t>
  </si>
  <si>
    <t>REF_3_51</t>
  </si>
  <si>
    <t>REF_3_52</t>
  </si>
  <si>
    <t>QTE10</t>
  </si>
  <si>
    <t>QTE11</t>
  </si>
  <si>
    <t>QTE12</t>
  </si>
  <si>
    <t>QTE13</t>
  </si>
  <si>
    <t>QTE14</t>
  </si>
  <si>
    <t>QTE15</t>
  </si>
  <si>
    <t>QTE16</t>
  </si>
  <si>
    <t>QTE17</t>
  </si>
  <si>
    <t>QTE18</t>
  </si>
  <si>
    <t>QTE19</t>
  </si>
  <si>
    <t>QTE20</t>
  </si>
  <si>
    <t>QTE21</t>
  </si>
  <si>
    <t>QTE22</t>
  </si>
  <si>
    <t>QTE23</t>
  </si>
  <si>
    <t>QTE24</t>
  </si>
  <si>
    <t>QTE25</t>
  </si>
  <si>
    <t>QTE26</t>
  </si>
  <si>
    <t>QTE27</t>
  </si>
  <si>
    <t>QTE28</t>
  </si>
  <si>
    <t>QTE29</t>
  </si>
  <si>
    <t>QTE30</t>
  </si>
  <si>
    <t>QTE31</t>
  </si>
  <si>
    <t>QTE32</t>
  </si>
  <si>
    <t>QTE33</t>
  </si>
  <si>
    <t>QTE34</t>
  </si>
  <si>
    <t>QTE35</t>
  </si>
  <si>
    <t>QTE36</t>
  </si>
  <si>
    <t>QTE37</t>
  </si>
  <si>
    <t>QTE38</t>
  </si>
  <si>
    <t>QTE39</t>
  </si>
  <si>
    <t>QTE40</t>
  </si>
  <si>
    <t>QTE41</t>
  </si>
  <si>
    <t>QTE42</t>
  </si>
  <si>
    <t>QTE43</t>
  </si>
  <si>
    <t>QTE44</t>
  </si>
  <si>
    <t>QTE45</t>
  </si>
  <si>
    <t>QTE46</t>
  </si>
  <si>
    <t>QTE47</t>
  </si>
  <si>
    <t>QTE48</t>
  </si>
  <si>
    <t>QTE49</t>
  </si>
  <si>
    <t>QTE50</t>
  </si>
  <si>
    <t>QTE51</t>
  </si>
  <si>
    <t>QTE52</t>
  </si>
  <si>
    <t>QTE53</t>
  </si>
  <si>
    <t>facturation.logistique@sobotram.fr</t>
  </si>
  <si>
    <t>DONNÉES LOGISTIQUE</t>
  </si>
  <si>
    <t>BAT A - DGX</t>
  </si>
  <si>
    <t>BAT L'OREAL - DGX</t>
  </si>
  <si>
    <t>NB</t>
  </si>
  <si>
    <t>Facture du :</t>
  </si>
  <si>
    <t>MOYENNE DU STOCK (5-15-25)</t>
  </si>
  <si>
    <t>VALEUR HAUTE DU STOCK</t>
  </si>
  <si>
    <t>DATE</t>
  </si>
  <si>
    <t>Entrées Colis</t>
  </si>
  <si>
    <t>Sorties Colis</t>
  </si>
  <si>
    <t>STOCK</t>
  </si>
  <si>
    <t>80*120</t>
  </si>
  <si>
    <t>Enrope</t>
  </si>
  <si>
    <t>Plomb</t>
  </si>
  <si>
    <t>BÂTIMENTS &amp; DANGER</t>
  </si>
  <si>
    <t>COMPTABILISE</t>
  </si>
  <si>
    <t>OPE</t>
  </si>
  <si>
    <t>OPE53</t>
  </si>
  <si>
    <t>REF_3_53</t>
  </si>
  <si>
    <t>TAUX GO</t>
  </si>
  <si>
    <t/>
  </si>
  <si>
    <t>Ajustement</t>
  </si>
  <si>
    <t>Excel ? :</t>
  </si>
  <si>
    <t>TYPE</t>
  </si>
  <si>
    <t>Date</t>
  </si>
  <si>
    <t>NumFactLog</t>
  </si>
  <si>
    <t>DOSSIER</t>
  </si>
  <si>
    <t>MONTANT HT</t>
  </si>
  <si>
    <t>TACHE</t>
  </si>
  <si>
    <t>BAT A - NON DGX</t>
  </si>
  <si>
    <t>Stockage</t>
  </si>
  <si>
    <t>STOCK M-1</t>
  </si>
  <si>
    <t>Surface de préparation</t>
  </si>
  <si>
    <t>Consommables</t>
  </si>
  <si>
    <t xml:space="preserve">Administratif </t>
  </si>
  <si>
    <t>E20/S80</t>
  </si>
  <si>
    <t>addinol</t>
  </si>
  <si>
    <t>.fr</t>
  </si>
  <si>
    <t>Désignation</t>
  </si>
  <si>
    <t>expedition</t>
  </si>
  <si>
    <t>FILM</t>
  </si>
  <si>
    <t>ETIQUETTE</t>
  </si>
  <si>
    <t>TEST1</t>
  </si>
  <si>
    <t>TEST2</t>
  </si>
  <si>
    <t>TEST3</t>
  </si>
  <si>
    <t>TEST4</t>
  </si>
  <si>
    <t>Navette</t>
  </si>
  <si>
    <t>0864023</t>
  </si>
  <si>
    <t>amcorcha</t>
  </si>
  <si>
    <t>0464056</t>
  </si>
  <si>
    <t>MoisC</t>
  </si>
  <si>
    <t>0864256</t>
  </si>
  <si>
    <t>Type</t>
  </si>
  <si>
    <t>Année</t>
  </si>
  <si>
    <t>prest1</t>
  </si>
  <si>
    <t>prest2</t>
  </si>
  <si>
    <t>prest3</t>
  </si>
  <si>
    <t>prest4</t>
  </si>
  <si>
    <t>prest5</t>
  </si>
  <si>
    <t>prest6</t>
  </si>
  <si>
    <t>prest7</t>
  </si>
  <si>
    <t>prest8</t>
  </si>
  <si>
    <t>prest9</t>
  </si>
  <si>
    <t>prest10</t>
  </si>
  <si>
    <t>prest11</t>
  </si>
  <si>
    <t>prest12</t>
  </si>
  <si>
    <t>prest13</t>
  </si>
  <si>
    <t>prest14</t>
  </si>
  <si>
    <t>prest15</t>
  </si>
  <si>
    <t>prest16</t>
  </si>
  <si>
    <t>prest17</t>
  </si>
  <si>
    <t>prest18</t>
  </si>
  <si>
    <t>prest19</t>
  </si>
  <si>
    <t>prest20</t>
  </si>
  <si>
    <t>prest21</t>
  </si>
  <si>
    <t>prest22</t>
  </si>
  <si>
    <t>prest23</t>
  </si>
  <si>
    <t>prest24</t>
  </si>
  <si>
    <t>prest25</t>
  </si>
  <si>
    <t>prest26</t>
  </si>
  <si>
    <t>prest27</t>
  </si>
  <si>
    <t>prest28</t>
  </si>
  <si>
    <t>prest29</t>
  </si>
  <si>
    <t>prest30</t>
  </si>
  <si>
    <t>prest31</t>
  </si>
  <si>
    <t>prest32</t>
  </si>
  <si>
    <t>prest33</t>
  </si>
  <si>
    <t>prest34</t>
  </si>
  <si>
    <t>prest35</t>
  </si>
  <si>
    <t>prest36</t>
  </si>
  <si>
    <t>prest37</t>
  </si>
  <si>
    <t>prest38</t>
  </si>
  <si>
    <t>prest39</t>
  </si>
  <si>
    <t>prest40</t>
  </si>
  <si>
    <t>prest41</t>
  </si>
  <si>
    <t>prest42</t>
  </si>
  <si>
    <t>prest43</t>
  </si>
  <si>
    <t>prest44</t>
  </si>
  <si>
    <t>prest45</t>
  </si>
  <si>
    <t>prest46</t>
  </si>
  <si>
    <t>prest47</t>
  </si>
  <si>
    <t>prest48</t>
  </si>
  <si>
    <t>prest49</t>
  </si>
  <si>
    <t>prest50</t>
  </si>
  <si>
    <t>prest51</t>
  </si>
  <si>
    <t>prest52</t>
  </si>
  <si>
    <t>prest53</t>
  </si>
  <si>
    <t>Administratif</t>
  </si>
  <si>
    <t>TITRE</t>
  </si>
  <si>
    <t>99999999</t>
  </si>
  <si>
    <t>8888888</t>
  </si>
  <si>
    <t>Ent1</t>
  </si>
  <si>
    <t>ent2</t>
  </si>
  <si>
    <t>Ent3</t>
  </si>
  <si>
    <t>Ent4</t>
  </si>
  <si>
    <t>Ent5</t>
  </si>
  <si>
    <t>Ent6</t>
  </si>
  <si>
    <t>Ent7</t>
  </si>
  <si>
    <t>Ent8</t>
  </si>
  <si>
    <t>Ent9</t>
  </si>
  <si>
    <t>Ent10</t>
  </si>
  <si>
    <t>Ent11</t>
  </si>
  <si>
    <t>Ent12</t>
  </si>
  <si>
    <t>Ent13</t>
  </si>
  <si>
    <t>Ent14</t>
  </si>
  <si>
    <t>Ent15</t>
  </si>
  <si>
    <t>Ent16</t>
  </si>
  <si>
    <t>Ent17</t>
  </si>
  <si>
    <t>Ent18</t>
  </si>
  <si>
    <t>Ent19</t>
  </si>
  <si>
    <t>Ent20</t>
  </si>
  <si>
    <t>Ent21</t>
  </si>
  <si>
    <t>Ent22</t>
  </si>
  <si>
    <t>Ent23</t>
  </si>
  <si>
    <t>Ent24</t>
  </si>
  <si>
    <t>Ent25</t>
  </si>
  <si>
    <t>Ent26</t>
  </si>
  <si>
    <t>Ent27</t>
  </si>
  <si>
    <t>Ent28</t>
  </si>
  <si>
    <t>Ent29</t>
  </si>
  <si>
    <t>Ent30</t>
  </si>
  <si>
    <t>Ent31</t>
  </si>
  <si>
    <t>Ent32</t>
  </si>
  <si>
    <t>entColis1</t>
  </si>
  <si>
    <t>entColis2</t>
  </si>
  <si>
    <t>entColis3</t>
  </si>
  <si>
    <t>entColis4</t>
  </si>
  <si>
    <t>entColis5</t>
  </si>
  <si>
    <t>entColis6</t>
  </si>
  <si>
    <t>entColis7</t>
  </si>
  <si>
    <t>entColis8</t>
  </si>
  <si>
    <t>entColis9</t>
  </si>
  <si>
    <t>entColis10</t>
  </si>
  <si>
    <t>entColis11</t>
  </si>
  <si>
    <t>entColis12</t>
  </si>
  <si>
    <t>entColis13</t>
  </si>
  <si>
    <t>entColis14</t>
  </si>
  <si>
    <t>entColis15</t>
  </si>
  <si>
    <t>entColis16</t>
  </si>
  <si>
    <t>entColis17</t>
  </si>
  <si>
    <t>entColis18</t>
  </si>
  <si>
    <t>entColis19</t>
  </si>
  <si>
    <t>entColis20</t>
  </si>
  <si>
    <t>entColis21</t>
  </si>
  <si>
    <t>entColis22</t>
  </si>
  <si>
    <t>entColis23</t>
  </si>
  <si>
    <t>entColis24</t>
  </si>
  <si>
    <t>entColis25</t>
  </si>
  <si>
    <t>entColis26</t>
  </si>
  <si>
    <t>entColis27</t>
  </si>
  <si>
    <t>entColis28</t>
  </si>
  <si>
    <t>entColis29</t>
  </si>
  <si>
    <t>entColis30</t>
  </si>
  <si>
    <t>entColis31</t>
  </si>
  <si>
    <t>entColis32</t>
  </si>
  <si>
    <t>Sort1</t>
  </si>
  <si>
    <t>Sort2</t>
  </si>
  <si>
    <t>Sort3</t>
  </si>
  <si>
    <t>Sort4</t>
  </si>
  <si>
    <t>Sort5</t>
  </si>
  <si>
    <t>Sort6</t>
  </si>
  <si>
    <t>Sort7</t>
  </si>
  <si>
    <t>Sort8</t>
  </si>
  <si>
    <t>Sort9</t>
  </si>
  <si>
    <t>Sort10</t>
  </si>
  <si>
    <t>Sort11</t>
  </si>
  <si>
    <t>Sort12</t>
  </si>
  <si>
    <t>Sort13</t>
  </si>
  <si>
    <t>Sort14</t>
  </si>
  <si>
    <t>Sort15</t>
  </si>
  <si>
    <t>Sort16</t>
  </si>
  <si>
    <t>Sort17</t>
  </si>
  <si>
    <t>Sort18</t>
  </si>
  <si>
    <t>Sort19</t>
  </si>
  <si>
    <t>Sort20</t>
  </si>
  <si>
    <t>Sort21</t>
  </si>
  <si>
    <t>Sort22</t>
  </si>
  <si>
    <t>Sort23</t>
  </si>
  <si>
    <t>Sort24</t>
  </si>
  <si>
    <t>Sort25</t>
  </si>
  <si>
    <t>Sort26</t>
  </si>
  <si>
    <t>Sort27</t>
  </si>
  <si>
    <t>Sort28</t>
  </si>
  <si>
    <t>Sort29</t>
  </si>
  <si>
    <t>Sort30</t>
  </si>
  <si>
    <t>Sort31</t>
  </si>
  <si>
    <t>Sort32</t>
  </si>
  <si>
    <t>SortC1</t>
  </si>
  <si>
    <t>SortC2</t>
  </si>
  <si>
    <t>SortC3</t>
  </si>
  <si>
    <t>SortC4</t>
  </si>
  <si>
    <t>SortC5</t>
  </si>
  <si>
    <t>SortC6</t>
  </si>
  <si>
    <t>SortC7</t>
  </si>
  <si>
    <t>SortC8</t>
  </si>
  <si>
    <t>SortC9</t>
  </si>
  <si>
    <t>SortC10</t>
  </si>
  <si>
    <t>SortC11</t>
  </si>
  <si>
    <t>SortC12</t>
  </si>
  <si>
    <t>SortC13</t>
  </si>
  <si>
    <t>SortC14</t>
  </si>
  <si>
    <t>SortC15</t>
  </si>
  <si>
    <t>SortC16</t>
  </si>
  <si>
    <t>SortC17</t>
  </si>
  <si>
    <t>SortC18</t>
  </si>
  <si>
    <t>SortC19</t>
  </si>
  <si>
    <t>SortC20</t>
  </si>
  <si>
    <t>SortC21</t>
  </si>
  <si>
    <t>SortC22</t>
  </si>
  <si>
    <t>SortC23</t>
  </si>
  <si>
    <t>SortC24</t>
  </si>
  <si>
    <t>SortC25</t>
  </si>
  <si>
    <t>SortC26</t>
  </si>
  <si>
    <t>SortC27</t>
  </si>
  <si>
    <t>SortC28</t>
  </si>
  <si>
    <t>SortC29</t>
  </si>
  <si>
    <t>SortC30</t>
  </si>
  <si>
    <t>SortC31</t>
  </si>
  <si>
    <t>SortC32</t>
  </si>
  <si>
    <t>Ajus1</t>
  </si>
  <si>
    <t>Ajus2</t>
  </si>
  <si>
    <t>Ajus3</t>
  </si>
  <si>
    <t>Ajus4</t>
  </si>
  <si>
    <t>Ajus5</t>
  </si>
  <si>
    <t>Ajus6</t>
  </si>
  <si>
    <t>Ajus7</t>
  </si>
  <si>
    <t>Ajus8</t>
  </si>
  <si>
    <t>Ajus9</t>
  </si>
  <si>
    <t>Ajus10</t>
  </si>
  <si>
    <t>Ajus11</t>
  </si>
  <si>
    <t>Ajus12</t>
  </si>
  <si>
    <t>Ajus13</t>
  </si>
  <si>
    <t>Ajus14</t>
  </si>
  <si>
    <t>Ajus15</t>
  </si>
  <si>
    <t>Ajus16</t>
  </si>
  <si>
    <t>Ajus17</t>
  </si>
  <si>
    <t>Ajus18</t>
  </si>
  <si>
    <t>Ajus19</t>
  </si>
  <si>
    <t>Ajus20</t>
  </si>
  <si>
    <t>Ajus21</t>
  </si>
  <si>
    <t>Ajus22</t>
  </si>
  <si>
    <t>Ajus23</t>
  </si>
  <si>
    <t>Ajus24</t>
  </si>
  <si>
    <t>Ajus25</t>
  </si>
  <si>
    <t>Ajus26</t>
  </si>
  <si>
    <t>Ajus27</t>
  </si>
  <si>
    <t>Ajus28</t>
  </si>
  <si>
    <t>Ajus29</t>
  </si>
  <si>
    <t>Ajus30</t>
  </si>
  <si>
    <t>Ajus31</t>
  </si>
  <si>
    <t>Ajus32</t>
  </si>
  <si>
    <t>80*120_1</t>
  </si>
  <si>
    <t>80*120_2</t>
  </si>
  <si>
    <t>80*120_3</t>
  </si>
  <si>
    <t>80*120_4</t>
  </si>
  <si>
    <t>80*120_5</t>
  </si>
  <si>
    <t>80*120_6</t>
  </si>
  <si>
    <t>80*120_7</t>
  </si>
  <si>
    <t>80*120_8</t>
  </si>
  <si>
    <t>80*120_9</t>
  </si>
  <si>
    <t>80*120_10</t>
  </si>
  <si>
    <t>80*120_11</t>
  </si>
  <si>
    <t>80*120_12</t>
  </si>
  <si>
    <t>80*120_13</t>
  </si>
  <si>
    <t>80*120_14</t>
  </si>
  <si>
    <t>80*120_15</t>
  </si>
  <si>
    <t>80*120_16</t>
  </si>
  <si>
    <t>80*120_17</t>
  </si>
  <si>
    <t>80*120_18</t>
  </si>
  <si>
    <t>80*120_19</t>
  </si>
  <si>
    <t>80*120_20</t>
  </si>
  <si>
    <t>80*120_21</t>
  </si>
  <si>
    <t>80*120_22</t>
  </si>
  <si>
    <t>80*120_23</t>
  </si>
  <si>
    <t>80*120_24</t>
  </si>
  <si>
    <t>80*120_25</t>
  </si>
  <si>
    <t>80*120_26</t>
  </si>
  <si>
    <t>80*120_27</t>
  </si>
  <si>
    <t>80*120_28</t>
  </si>
  <si>
    <t>80*120_29</t>
  </si>
  <si>
    <t>80*120_30</t>
  </si>
  <si>
    <t>80*120_31</t>
  </si>
  <si>
    <t>80*120_32</t>
  </si>
  <si>
    <t>100*120_1</t>
  </si>
  <si>
    <t>100*120_2</t>
  </si>
  <si>
    <t>100*120_3</t>
  </si>
  <si>
    <t>100*120_4</t>
  </si>
  <si>
    <t>100*120_5</t>
  </si>
  <si>
    <t>100*120_6</t>
  </si>
  <si>
    <t>100*120_7</t>
  </si>
  <si>
    <t>100*120_8</t>
  </si>
  <si>
    <t>100*120_9</t>
  </si>
  <si>
    <t>100*120_10</t>
  </si>
  <si>
    <t>100*120_11</t>
  </si>
  <si>
    <t>100*120_12</t>
  </si>
  <si>
    <t>100*120_13</t>
  </si>
  <si>
    <t>100*120_14</t>
  </si>
  <si>
    <t>100*120_15</t>
  </si>
  <si>
    <t>100*120_16</t>
  </si>
  <si>
    <t>100*120_17</t>
  </si>
  <si>
    <t>100*120_18</t>
  </si>
  <si>
    <t>100*120_19</t>
  </si>
  <si>
    <t>100*120_20</t>
  </si>
  <si>
    <t>100*120_21</t>
  </si>
  <si>
    <t>100*120_22</t>
  </si>
  <si>
    <t>100*120_23</t>
  </si>
  <si>
    <t>100*120_24</t>
  </si>
  <si>
    <t>100*120_25</t>
  </si>
  <si>
    <t>100*120_26</t>
  </si>
  <si>
    <t>100*120_27</t>
  </si>
  <si>
    <t>100*120_28</t>
  </si>
  <si>
    <t>100*120_29</t>
  </si>
  <si>
    <t>100*120_30</t>
  </si>
  <si>
    <t>100*120_31</t>
  </si>
  <si>
    <t>100*120_32</t>
  </si>
  <si>
    <t>120*120_1</t>
  </si>
  <si>
    <t>120*120_2</t>
  </si>
  <si>
    <t>120*120_3</t>
  </si>
  <si>
    <t>120*120_4</t>
  </si>
  <si>
    <t>120*120_5</t>
  </si>
  <si>
    <t>120*120_6</t>
  </si>
  <si>
    <t>120*120_7</t>
  </si>
  <si>
    <t>120*120_8</t>
  </si>
  <si>
    <t>120*120_9</t>
  </si>
  <si>
    <t>120*120_10</t>
  </si>
  <si>
    <t>120*120_11</t>
  </si>
  <si>
    <t>120*120_12</t>
  </si>
  <si>
    <t>120*120_13</t>
  </si>
  <si>
    <t>120*120_14</t>
  </si>
  <si>
    <t>120*120_15</t>
  </si>
  <si>
    <t>120*120_16</t>
  </si>
  <si>
    <t>120*120_17</t>
  </si>
  <si>
    <t>120*120_18</t>
  </si>
  <si>
    <t>120*120_19</t>
  </si>
  <si>
    <t>120*120_20</t>
  </si>
  <si>
    <t>120*120_21</t>
  </si>
  <si>
    <t>120*120_22</t>
  </si>
  <si>
    <t>120*120_23</t>
  </si>
  <si>
    <t>120*120_24</t>
  </si>
  <si>
    <t>120*120_25</t>
  </si>
  <si>
    <t>120*120_26</t>
  </si>
  <si>
    <t>120*120_27</t>
  </si>
  <si>
    <t>120*120_28</t>
  </si>
  <si>
    <t>120*120_29</t>
  </si>
  <si>
    <t>120*120_30</t>
  </si>
  <si>
    <t>120*120_31</t>
  </si>
  <si>
    <t>120*120_32</t>
  </si>
  <si>
    <t>enrope_1</t>
  </si>
  <si>
    <t>europe_2</t>
  </si>
  <si>
    <t>europe_3</t>
  </si>
  <si>
    <t>enrope_4</t>
  </si>
  <si>
    <t>enrope_5</t>
  </si>
  <si>
    <t>enrope_6</t>
  </si>
  <si>
    <t>enrope_7</t>
  </si>
  <si>
    <t>enrope_8</t>
  </si>
  <si>
    <t>enrope_9</t>
  </si>
  <si>
    <t>enrope_10</t>
  </si>
  <si>
    <t>enrope_11</t>
  </si>
  <si>
    <t>enrope_12</t>
  </si>
  <si>
    <t>enrope_13</t>
  </si>
  <si>
    <t>enrope_14</t>
  </si>
  <si>
    <t>enrope_15</t>
  </si>
  <si>
    <t>enrope_16</t>
  </si>
  <si>
    <t>enrope_17</t>
  </si>
  <si>
    <t>enrope_18</t>
  </si>
  <si>
    <t>enrope_19</t>
  </si>
  <si>
    <t>enrope_20</t>
  </si>
  <si>
    <t>enrope_21</t>
  </si>
  <si>
    <t>enrope_22</t>
  </si>
  <si>
    <t>enrope_23</t>
  </si>
  <si>
    <t>enrope_24</t>
  </si>
  <si>
    <t>enrope_25</t>
  </si>
  <si>
    <t>enrope_26</t>
  </si>
  <si>
    <t>enrope_27</t>
  </si>
  <si>
    <t>enrope_28</t>
  </si>
  <si>
    <t>enrope_29</t>
  </si>
  <si>
    <t>enrope_30</t>
  </si>
  <si>
    <t>enrope_31</t>
  </si>
  <si>
    <t>enrope_32</t>
  </si>
  <si>
    <t>film_1</t>
  </si>
  <si>
    <t>film_2</t>
  </si>
  <si>
    <t>film_3</t>
  </si>
  <si>
    <t>film_4</t>
  </si>
  <si>
    <t>film_5</t>
  </si>
  <si>
    <t>film_6</t>
  </si>
  <si>
    <t>film_7</t>
  </si>
  <si>
    <t>film_8</t>
  </si>
  <si>
    <t>film_9</t>
  </si>
  <si>
    <t>film_10</t>
  </si>
  <si>
    <t>film_11</t>
  </si>
  <si>
    <t>film_12</t>
  </si>
  <si>
    <t>film_13</t>
  </si>
  <si>
    <t>film_14</t>
  </si>
  <si>
    <t>film_15</t>
  </si>
  <si>
    <t>film_16</t>
  </si>
  <si>
    <t>film_17</t>
  </si>
  <si>
    <t>film_18</t>
  </si>
  <si>
    <t>film_19</t>
  </si>
  <si>
    <t>film_20</t>
  </si>
  <si>
    <t>film_21</t>
  </si>
  <si>
    <t>film_22</t>
  </si>
  <si>
    <t>film_23</t>
  </si>
  <si>
    <t>film_24</t>
  </si>
  <si>
    <t>film_25</t>
  </si>
  <si>
    <t>film_26</t>
  </si>
  <si>
    <t>film_27</t>
  </si>
  <si>
    <t>film_28</t>
  </si>
  <si>
    <t>film_29</t>
  </si>
  <si>
    <t>film_30</t>
  </si>
  <si>
    <t>film_31</t>
  </si>
  <si>
    <t>film_32</t>
  </si>
  <si>
    <t>plomb_1</t>
  </si>
  <si>
    <t>plomb_2</t>
  </si>
  <si>
    <t>plomb_3</t>
  </si>
  <si>
    <t>plomb_4</t>
  </si>
  <si>
    <t>plomb_5</t>
  </si>
  <si>
    <t>plomb_6</t>
  </si>
  <si>
    <t>plomb_7</t>
  </si>
  <si>
    <t>plomb_8</t>
  </si>
  <si>
    <t>plomb_9</t>
  </si>
  <si>
    <t>plomb_10</t>
  </si>
  <si>
    <t>plomb_11</t>
  </si>
  <si>
    <t>plomb_12</t>
  </si>
  <si>
    <t>plomb_13</t>
  </si>
  <si>
    <t>plomb_14</t>
  </si>
  <si>
    <t>plomb_15</t>
  </si>
  <si>
    <t>plomb_16</t>
  </si>
  <si>
    <t>plomb_17</t>
  </si>
  <si>
    <t>plomb_18</t>
  </si>
  <si>
    <t>plomb_19</t>
  </si>
  <si>
    <t>plomb_20</t>
  </si>
  <si>
    <t>plomb_21</t>
  </si>
  <si>
    <t>plomb_22</t>
  </si>
  <si>
    <t>plomb_23</t>
  </si>
  <si>
    <t>plomb_24</t>
  </si>
  <si>
    <t>plomb_25</t>
  </si>
  <si>
    <t>plomb_26</t>
  </si>
  <si>
    <t>plomb_27</t>
  </si>
  <si>
    <t>plomb_28</t>
  </si>
  <si>
    <t>plomb_29</t>
  </si>
  <si>
    <t>plomb_30</t>
  </si>
  <si>
    <t>plomb_31</t>
  </si>
  <si>
    <t>plomb_32</t>
  </si>
  <si>
    <t>xx1_1</t>
  </si>
  <si>
    <t>xx1_2</t>
  </si>
  <si>
    <t>xx1_3</t>
  </si>
  <si>
    <t>xx1_4</t>
  </si>
  <si>
    <t>xx1_5</t>
  </si>
  <si>
    <t>xx1_6</t>
  </si>
  <si>
    <t>xx1_7</t>
  </si>
  <si>
    <t>xx1_8</t>
  </si>
  <si>
    <t>xx1_9</t>
  </si>
  <si>
    <t>xx1_10</t>
  </si>
  <si>
    <t>xx1_11</t>
  </si>
  <si>
    <t>xx1_12</t>
  </si>
  <si>
    <t>xx1_13</t>
  </si>
  <si>
    <t>xx1_14</t>
  </si>
  <si>
    <t>xx1_15</t>
  </si>
  <si>
    <t>xx1_16</t>
  </si>
  <si>
    <t>xx1_17</t>
  </si>
  <si>
    <t>xx1_18</t>
  </si>
  <si>
    <t>xx1_19</t>
  </si>
  <si>
    <t>xx1_20</t>
  </si>
  <si>
    <t>xx1_21</t>
  </si>
  <si>
    <t>xx1_22</t>
  </si>
  <si>
    <t>xx1_23</t>
  </si>
  <si>
    <t>xx1_24</t>
  </si>
  <si>
    <t>xx1_25</t>
  </si>
  <si>
    <t>xx1_26</t>
  </si>
  <si>
    <t>xx1_27</t>
  </si>
  <si>
    <t>xx1_28</t>
  </si>
  <si>
    <t>xx1_29</t>
  </si>
  <si>
    <t>xx1_30</t>
  </si>
  <si>
    <t>xx1_31</t>
  </si>
  <si>
    <t>xx1_32</t>
  </si>
  <si>
    <t>xx2_1</t>
  </si>
  <si>
    <t>xx2_2</t>
  </si>
  <si>
    <t>xx2_3</t>
  </si>
  <si>
    <t>xx2_4</t>
  </si>
  <si>
    <t>xx2_5</t>
  </si>
  <si>
    <t>xx2_6</t>
  </si>
  <si>
    <t>xx2_7</t>
  </si>
  <si>
    <t>xx2_8</t>
  </si>
  <si>
    <t>xx2_9</t>
  </si>
  <si>
    <t>xx2_10</t>
  </si>
  <si>
    <t>xx2_11</t>
  </si>
  <si>
    <t>xx2_12</t>
  </si>
  <si>
    <t>xx2_13</t>
  </si>
  <si>
    <t>xx2_14</t>
  </si>
  <si>
    <t>xx2_15</t>
  </si>
  <si>
    <t>xx2_16</t>
  </si>
  <si>
    <t>xx2_17</t>
  </si>
  <si>
    <t>xx2_18</t>
  </si>
  <si>
    <t>xx2_19</t>
  </si>
  <si>
    <t>xx2_20</t>
  </si>
  <si>
    <t>xx2_21</t>
  </si>
  <si>
    <t>xx2_22</t>
  </si>
  <si>
    <t>xx2_23</t>
  </si>
  <si>
    <t>xx2_24</t>
  </si>
  <si>
    <t>xx2_25</t>
  </si>
  <si>
    <t>xx2_26</t>
  </si>
  <si>
    <t>xx2_27</t>
  </si>
  <si>
    <t>xx2_28</t>
  </si>
  <si>
    <t>xx2_29</t>
  </si>
  <si>
    <t>xx2_30</t>
  </si>
  <si>
    <t>xx2_31</t>
  </si>
  <si>
    <t>xx2_32</t>
  </si>
  <si>
    <t>10256998</t>
  </si>
  <si>
    <t>125125125</t>
  </si>
  <si>
    <t>DUPLICATA</t>
  </si>
  <si>
    <t>aqualux</t>
  </si>
  <si>
    <t>123456789</t>
  </si>
  <si>
    <t>EN COURS</t>
  </si>
  <si>
    <t>987654321</t>
  </si>
  <si>
    <t>123569874</t>
  </si>
  <si>
    <t>97989798</t>
  </si>
  <si>
    <t>TEST</t>
  </si>
  <si>
    <t>test1256</t>
  </si>
  <si>
    <t>125/896</t>
  </si>
  <si>
    <t>NA</t>
  </si>
  <si>
    <t>Non</t>
  </si>
  <si>
    <t>tes</t>
  </si>
  <si>
    <t>google</t>
  </si>
  <si>
    <t>palette</t>
  </si>
  <si>
    <t>TEST BIENVENUE</t>
  </si>
  <si>
    <t>BAT 1</t>
  </si>
  <si>
    <t>BAT 2</t>
  </si>
  <si>
    <t>BAT 3</t>
  </si>
  <si>
    <t>BAT 4</t>
  </si>
  <si>
    <t>BAT 5</t>
  </si>
  <si>
    <t>BAT 6</t>
  </si>
  <si>
    <t>BAT 7</t>
  </si>
  <si>
    <t>BAT 8</t>
  </si>
  <si>
    <t>BAT 9</t>
  </si>
  <si>
    <t>BAT 10</t>
  </si>
  <si>
    <t>BAT 11</t>
  </si>
  <si>
    <t>BAT 12</t>
  </si>
  <si>
    <t>BAT 13</t>
  </si>
  <si>
    <t>BAT 14</t>
  </si>
  <si>
    <t>BAT 15</t>
  </si>
  <si>
    <t>BAT 16</t>
  </si>
  <si>
    <t>BAT 17</t>
  </si>
  <si>
    <t>BAT 18</t>
  </si>
  <si>
    <t>PLOMB</t>
  </si>
  <si>
    <t>Client facturé :</t>
  </si>
  <si>
    <t>0764002</t>
  </si>
  <si>
    <t>fghjk</t>
  </si>
  <si>
    <t>Nom :</t>
  </si>
  <si>
    <t>=E9</t>
  </si>
  <si>
    <t>=E11</t>
  </si>
  <si>
    <t>=E12</t>
  </si>
  <si>
    <t>Entrée Palete</t>
  </si>
  <si>
    <t>Vérouillage</t>
  </si>
  <si>
    <t>PALLETTE 80*120</t>
  </si>
  <si>
    <t>ID</t>
  </si>
  <si>
    <t>Sortie palette</t>
  </si>
  <si>
    <t>sortie</t>
  </si>
  <si>
    <t>DFGHJKLM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</si>
</sst>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164" formatCode="_(&quot;€&quot;* #,##0.00_);_(&quot;€&quot;* \(#,##0.00\);_(&quot;€&quot;* &quot;-&quot;??_);_(@_)"/>
    <numFmt numFmtId="165" formatCode="#,##0.00\ &quot;€&quot;"/>
    <numFmt numFmtId="166" formatCode="#,##0&quot; m²&quot;"/>
    <numFmt numFmtId="167" formatCode="#,##0\ &quot;€&quot;"/>
    <numFmt numFmtId="168" formatCode="00"/>
    <numFmt numFmtId="169" formatCode="0&quot; m²&quot;"/>
    <numFmt numFmtId="170" formatCode="m/d/yyyy"/>
  </numFmts>
  <fonts count="9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0"/>
      <name val="Arial"/>
      <family val="2"/>
    </font>
    <font>
      <sz val="10"/>
      <color theme="0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22"/>
      <color theme="0"/>
      <name val="Arial"/>
      <family val="2"/>
    </font>
    <font>
      <sz val="9"/>
      <color theme="1"/>
      <name val="Arial"/>
      <family val="2"/>
    </font>
    <font>
      <b/>
      <sz val="12"/>
      <color theme="0"/>
      <name val="Arial"/>
      <family val="2"/>
    </font>
    <font>
      <b/>
      <sz val="12"/>
      <color theme="1"/>
      <name val="Arial"/>
      <family val="2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 tint="0.499984740745262"/>
      <name val="Calibri"/>
      <family val="2"/>
      <scheme val="minor"/>
    </font>
    <font>
      <sz val="9"/>
      <color theme="0"/>
      <name val="Calibri"/>
      <family val="2"/>
      <scheme val="minor"/>
    </font>
    <font>
      <u/>
      <sz val="10"/>
      <color theme="0" tint="-0.499984740745262"/>
      <name val="Calibri"/>
      <family val="2"/>
      <scheme val="minor"/>
    </font>
    <font>
      <sz val="8"/>
      <color theme="1" tint="0.499984740745262"/>
      <name val="Calibri"/>
      <family val="2"/>
      <scheme val="minor"/>
    </font>
    <font>
      <sz val="10"/>
      <color theme="0" tint="-0.499984740745262"/>
      <name val="Arial"/>
      <family val="2"/>
    </font>
    <font>
      <sz val="20"/>
      <color indexed="10"/>
      <name val="Arial"/>
      <family val="2"/>
    </font>
    <font>
      <sz val="15"/>
      <color indexed="17"/>
      <name val="Arial"/>
      <family val="2"/>
    </font>
    <font>
      <sz val="15"/>
      <color indexed="10"/>
      <name val="Calibri"/>
      <family val="2"/>
      <scheme val="minor"/>
    </font>
    <font>
      <sz val="11"/>
      <color indexed="10"/>
      <name val="Calibri"/>
      <family val="2"/>
      <scheme val="minor"/>
    </font>
    <font>
      <sz val="8"/>
      <color theme="1"/>
      <name val="Calibri Light"/>
      <family val="2"/>
      <scheme val="major"/>
    </font>
    <font>
      <sz val="10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i/>
      <sz val="11"/>
      <color theme="1" tint="0.499984740745262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sz val="8"/>
      <color theme="1" tint="0.249977111117893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 tint="0.249977111117893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28"/>
      <color theme="1"/>
      <name val="Code 128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5"/>
      <color theme="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6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0"/>
      <color theme="1" tint="0.34998626667073579"/>
      <name val="Calibri"/>
      <family val="2"/>
      <scheme val="minor"/>
    </font>
    <font>
      <b/>
      <sz val="8"/>
      <color theme="0" tint="-0.499984740745262"/>
      <name val="Calibri"/>
      <family val="2"/>
      <scheme val="minor"/>
    </font>
    <font>
      <sz val="16"/>
      <color rgb="FFC0000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8"/>
      <color theme="0"/>
      <name val="Arial"/>
      <family val="2"/>
    </font>
    <font>
      <b/>
      <sz val="12"/>
      <color rgb="FF008000"/>
      <name val="Calibri"/>
      <family val="2"/>
    </font>
    <font>
      <b/>
      <sz val="12"/>
      <color rgb="FF0066CC"/>
      <name val="Calibri"/>
      <family val="2"/>
    </font>
    <font>
      <sz val="12"/>
      <color rgb="FFC00000"/>
      <name val="Arial"/>
      <family val="2"/>
    </font>
    <font>
      <b/>
      <sz val="10"/>
      <color theme="1" tint="0.14999847407452621"/>
      <name val="Calibri"/>
      <family val="2"/>
      <scheme val="minor"/>
    </font>
    <font>
      <b/>
      <sz val="12"/>
      <color theme="1" tint="0.14999847407452621"/>
      <name val="Calibri"/>
      <family val="2"/>
      <scheme val="minor"/>
    </font>
    <font>
      <sz val="11"/>
      <color rgb="FF800000"/>
      <name val="Calibri"/>
      <family val="2"/>
    </font>
    <font>
      <sz val="12"/>
      <color theme="0"/>
      <name val="Calibri"/>
      <family val="2"/>
      <scheme val="minor"/>
    </font>
    <font>
      <u/>
      <sz val="11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9"/>
      <color theme="1" tint="0.249977111117893"/>
      <name val="Calibri"/>
      <family val="2"/>
      <scheme val="minor"/>
    </font>
    <font>
      <sz val="9"/>
      <color theme="0"/>
      <name val="Arial"/>
      <family val="2"/>
    </font>
    <font>
      <sz val="10"/>
      <color theme="3"/>
      <name val="Arial"/>
      <family val="2"/>
    </font>
    <font>
      <b/>
      <sz val="10"/>
      <color theme="1"/>
      <name val="Calibri"/>
      <family val="2"/>
      <scheme val="minor"/>
    </font>
    <font>
      <sz val="16"/>
      <color theme="1"/>
      <name val="Times New Roman"/>
      <family val="1"/>
    </font>
    <font>
      <sz val="11"/>
      <color rgb="FF183E63"/>
      <name val="Calibri"/>
      <family val="2"/>
      <scheme val="minor"/>
    </font>
    <font>
      <u/>
      <sz val="11"/>
      <color rgb="FF183E63"/>
      <name val="Calibri"/>
      <family val="2"/>
      <scheme val="minor"/>
    </font>
    <font>
      <sz val="18"/>
      <color rgb="FF183E63"/>
      <name val="Calibri"/>
      <family val="2"/>
      <scheme val="minor"/>
    </font>
    <font>
      <sz val="8"/>
      <color rgb="FF183E63"/>
      <name val="Calibri Light"/>
      <family val="2"/>
      <scheme val="major"/>
    </font>
    <font>
      <b/>
      <sz val="9"/>
      <color rgb="FF183E63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b/>
      <sz val="11"/>
      <color theme="1" tint="0.14999847407452621"/>
      <name val="Calibri"/>
      <family val="2"/>
      <scheme val="minor"/>
    </font>
    <font>
      <sz val="9"/>
      <color theme="1"/>
      <name val="Calibri Light"/>
      <family val="2"/>
      <scheme val="major"/>
    </font>
    <font>
      <sz val="11"/>
      <color theme="1" tint="0.34998626667073579"/>
      <name val="Calibri"/>
      <family val="2"/>
      <scheme val="minor"/>
    </font>
    <font>
      <sz val="11"/>
      <color theme="1" tint="0.14999847407452621"/>
      <name val="Calibri"/>
      <family val="2"/>
      <scheme val="minor"/>
    </font>
    <font>
      <sz val="10"/>
      <color rgb="FF183E63"/>
      <name val="Arial"/>
      <family val="2"/>
    </font>
    <font>
      <sz val="11"/>
      <color rgb="FFFF9900"/>
      <name val="Calibri"/>
      <family val="2"/>
    </font>
    <font>
      <sz val="9"/>
      <color theme="0"/>
      <name val="Calibri Light"/>
      <family val="2"/>
      <scheme val="major"/>
    </font>
    <font>
      <u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22"/>
      <color theme="1"/>
      <name val="Code 128"/>
    </font>
    <font>
      <sz val="10"/>
      <color theme="0" tint="-0.14999847407452621"/>
      <name val="Arial"/>
      <family val="2"/>
    </font>
    <font>
      <u/>
      <sz val="10"/>
      <color theme="0" tint="-0.499984740745262"/>
      <name val="Arial"/>
      <family val="2"/>
    </font>
    <font>
      <b/>
      <sz val="12"/>
      <color rgb="FF183E63"/>
      <name val="Arial"/>
      <family val="2"/>
    </font>
    <font>
      <sz val="10"/>
      <color indexed="10"/>
      <name val="Arial"/>
      <family val="2"/>
    </font>
    <font>
      <b/>
      <u/>
      <sz val="10"/>
      <color theme="1"/>
      <name val="Arial"/>
      <family val="2"/>
    </font>
    <font>
      <b/>
      <sz val="10"/>
      <color rgb="FFC00000"/>
      <name val="Arial"/>
      <family val="2"/>
    </font>
    <font>
      <b/>
      <u/>
      <sz val="9"/>
      <color theme="1"/>
      <name val="Arial"/>
      <family val="2"/>
    </font>
    <font>
      <u/>
      <sz val="10"/>
      <color theme="1"/>
      <name val="Arial"/>
      <family val="2"/>
    </font>
    <font>
      <b/>
      <sz val="9"/>
      <color theme="0" tint="-0.499984740745262"/>
      <name val="Calibri"/>
      <family val="2"/>
      <scheme val="minor"/>
    </font>
    <font>
      <sz val="8"/>
      <color theme="1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2FBEF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lightGray">
        <bgColor theme="0" tint="-0.499984740745262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183E63"/>
        <bgColor indexed="64"/>
      </patternFill>
    </fill>
    <fill>
      <patternFill patternType="solid">
        <fgColor rgb="FF6D9BCD"/>
        <bgColor indexed="64"/>
      </patternFill>
    </fill>
    <fill>
      <patternFill patternType="solid">
        <fgColor rgb="FFFFC219"/>
        <bgColor indexed="64"/>
      </patternFill>
    </fill>
    <fill>
      <patternFill patternType="solid">
        <fgColor rgb="FFFFE59B"/>
        <bgColor indexed="64"/>
      </patternFill>
    </fill>
    <fill>
      <patternFill patternType="solid">
        <fgColor rgb="FFC23B35"/>
        <bgColor indexed="64"/>
      </patternFill>
    </fill>
    <fill>
      <patternFill patternType="solid">
        <fgColor rgb="FFDE8A86"/>
        <bgColor indexed="64"/>
      </patternFill>
    </fill>
    <fill>
      <patternFill patternType="solid">
        <fgColor rgb="FFF7EAE9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</fills>
  <borders count="1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ck">
        <color theme="1"/>
      </right>
      <top/>
      <bottom/>
      <diagonal/>
    </border>
    <border>
      <left style="thick">
        <color theme="1"/>
      </left>
      <right/>
      <top/>
      <bottom/>
      <diagonal/>
    </border>
    <border>
      <left style="medium">
        <color theme="8"/>
      </left>
      <right style="thin">
        <color theme="0"/>
      </right>
      <top style="medium">
        <color theme="8"/>
      </top>
      <bottom style="medium">
        <color theme="8"/>
      </bottom>
      <diagonal/>
    </border>
    <border>
      <left style="thin">
        <color theme="0"/>
      </left>
      <right style="thin">
        <color theme="0"/>
      </right>
      <top style="medium">
        <color theme="8"/>
      </top>
      <bottom style="medium">
        <color theme="8"/>
      </bottom>
      <diagonal/>
    </border>
    <border>
      <left/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/>
      <right/>
      <top style="double">
        <color theme="0"/>
      </top>
      <bottom style="double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0"/>
      </right>
      <top/>
      <bottom/>
      <diagonal/>
    </border>
    <border>
      <left style="medium">
        <color theme="8"/>
      </left>
      <right/>
      <top style="medium">
        <color theme="8"/>
      </top>
      <bottom style="medium">
        <color theme="8"/>
      </bottom>
      <diagonal/>
    </border>
    <border>
      <left/>
      <right/>
      <top/>
      <bottom style="thin">
        <color theme="0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thin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/>
      <right/>
      <top/>
      <bottom style="double">
        <color auto="1"/>
      </bottom>
      <diagonal/>
    </border>
    <border>
      <left style="thin">
        <color theme="0" tint="-0.499984740745262"/>
      </left>
      <right style="hair">
        <color theme="0" tint="-0.499984740745262"/>
      </right>
      <top style="hair">
        <color theme="0" tint="-0.499984740745262"/>
      </top>
      <bottom/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/>
      <diagonal/>
    </border>
    <border>
      <left style="hair">
        <color theme="0" tint="-0.499984740745262"/>
      </left>
      <right style="thin">
        <color theme="0" tint="-0.499984740745262"/>
      </right>
      <top style="hair">
        <color theme="0" tint="-0.499984740745262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double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/>
      <right/>
      <top style="hair">
        <color theme="0" tint="-0.499984740745262"/>
      </top>
      <bottom style="hair">
        <color theme="0" tint="-0.499984740745262"/>
      </bottom>
      <diagonal/>
    </border>
    <border>
      <left/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 tint="-0.499984740745262"/>
      </left>
      <right style="hair">
        <color theme="0" tint="-0.499984740745262"/>
      </right>
      <top/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/>
      <bottom style="hair">
        <color theme="0" tint="-0.499984740745262"/>
      </bottom>
      <diagonal/>
    </border>
    <border>
      <left style="hair">
        <color theme="0" tint="-0.499984740745262"/>
      </left>
      <right style="thin">
        <color theme="0" tint="-0.499984740745262"/>
      </right>
      <top/>
      <bottom style="hair">
        <color theme="0" tint="-0.499984740745262"/>
      </bottom>
      <diagonal/>
    </border>
    <border>
      <left style="medium">
        <color theme="0"/>
      </left>
      <right style="medium">
        <color theme="0"/>
      </right>
      <top style="thin">
        <color theme="0" tint="-0.499984740745262"/>
      </top>
      <bottom style="medium">
        <color theme="0"/>
      </bottom>
      <diagonal/>
    </border>
    <border>
      <left style="thin">
        <color theme="0" tint="-0.499984740745262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thin">
        <color theme="0" tint="-0.499984740745262"/>
      </right>
      <top style="medium">
        <color theme="0"/>
      </top>
      <bottom style="medium">
        <color theme="0"/>
      </bottom>
      <diagonal/>
    </border>
    <border>
      <left style="thin">
        <color theme="0" tint="-0.499984740745262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 tint="-0.499984740745262"/>
      </right>
      <top style="thin">
        <color theme="0"/>
      </top>
      <bottom style="thin">
        <color theme="0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/>
      <right/>
      <top style="double">
        <color auto="1"/>
      </top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 style="thin">
        <color theme="0"/>
      </left>
      <right style="thin">
        <color indexed="64"/>
      </right>
      <top/>
      <bottom/>
      <diagonal/>
    </border>
    <border>
      <left style="thin">
        <color indexed="64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theme="0"/>
      </left>
      <right/>
      <top style="thin">
        <color theme="0" tint="-0.499984740745262"/>
      </top>
      <bottom style="medium">
        <color theme="0"/>
      </bottom>
      <diagonal/>
    </border>
    <border>
      <left/>
      <right/>
      <top style="thin">
        <color theme="0" tint="-0.499984740745262"/>
      </top>
      <bottom style="medium">
        <color theme="0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medium">
        <color theme="0"/>
      </bottom>
      <diagonal/>
    </border>
    <border>
      <left style="thin">
        <color theme="4"/>
      </left>
      <right style="thin">
        <color theme="4"/>
      </right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hair">
        <color theme="0" tint="-0.499984740745262"/>
      </top>
      <bottom/>
      <diagonal/>
    </border>
    <border>
      <left/>
      <right style="thin">
        <color theme="1" tint="0.499984740745262"/>
      </right>
      <top/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/>
      <right/>
      <top style="thin">
        <color theme="0"/>
      </top>
      <bottom/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 style="medium">
        <color theme="1" tint="0.499984740745262"/>
      </top>
      <bottom style="medium">
        <color theme="0"/>
      </bottom>
      <diagonal/>
    </border>
    <border>
      <left style="medium">
        <color theme="0"/>
      </left>
      <right style="medium">
        <color theme="1" tint="0.499984740745262"/>
      </right>
      <top style="medium">
        <color theme="1" tint="0.499984740745262"/>
      </top>
      <bottom style="medium">
        <color theme="0"/>
      </bottom>
      <diagonal/>
    </border>
    <border>
      <left style="medium">
        <color theme="0"/>
      </left>
      <right style="medium">
        <color theme="1" tint="0.499984740745262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medium">
        <color theme="1" tint="0.499984740745262"/>
      </right>
      <top/>
      <bottom style="thin">
        <color theme="0"/>
      </bottom>
      <diagonal/>
    </border>
    <border>
      <left style="thin">
        <color theme="0"/>
      </left>
      <right style="medium">
        <color theme="1" tint="0.499984740745262"/>
      </right>
      <top style="thin">
        <color theme="0"/>
      </top>
      <bottom style="thin">
        <color theme="0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medium">
        <color theme="1" tint="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1" tint="0.499984740745262"/>
      </bottom>
      <diagonal/>
    </border>
    <border>
      <left style="thin">
        <color theme="0"/>
      </left>
      <right style="medium">
        <color theme="1" tint="0.499984740745262"/>
      </right>
      <top style="thin">
        <color theme="0"/>
      </top>
      <bottom style="medium">
        <color theme="1" tint="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thin">
        <color theme="0"/>
      </right>
      <top/>
      <bottom style="thin">
        <color theme="0" tint="-0.499984740745262"/>
      </bottom>
      <diagonal/>
    </border>
    <border>
      <left style="thin">
        <color theme="0"/>
      </left>
      <right style="thin">
        <color theme="0"/>
      </right>
      <top/>
      <bottom style="thin">
        <color theme="0" tint="-0.499984740745262"/>
      </bottom>
      <diagonal/>
    </border>
    <border>
      <left/>
      <right style="thin">
        <color theme="0"/>
      </right>
      <top style="medium">
        <color theme="1" tint="0.24994659260841701"/>
      </top>
      <bottom/>
      <diagonal/>
    </border>
    <border>
      <left style="thin">
        <color theme="0"/>
      </left>
      <right style="thin">
        <color theme="0"/>
      </right>
      <top style="medium">
        <color theme="1" tint="0.24994659260841701"/>
      </top>
      <bottom/>
      <diagonal/>
    </border>
    <border>
      <left style="thin">
        <color theme="0"/>
      </left>
      <right style="medium">
        <color theme="1" tint="0.24994659260841701"/>
      </right>
      <top style="medium">
        <color theme="1" tint="0.24994659260841701"/>
      </top>
      <bottom/>
      <diagonal/>
    </border>
    <border>
      <left style="thin">
        <color theme="0"/>
      </left>
      <right style="medium">
        <color theme="1" tint="0.24994659260841701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1" tint="0.24994659260841701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medium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auto="1"/>
      </bottom>
      <diagonal/>
    </border>
    <border>
      <left style="thin">
        <color theme="0" tint="-0.499984740745262"/>
      </left>
      <right style="medium">
        <color auto="1"/>
      </right>
      <top style="thin">
        <color theme="0" tint="-0.499984740745262"/>
      </top>
      <bottom style="medium">
        <color auto="1"/>
      </bottom>
      <diagonal/>
    </border>
    <border>
      <left style="thin">
        <color theme="0"/>
      </left>
      <right style="thin">
        <color theme="0"/>
      </right>
      <top style="thin">
        <color theme="1" tint="0.24994659260841701"/>
      </top>
      <bottom/>
      <diagonal/>
    </border>
    <border>
      <left/>
      <right/>
      <top style="thin">
        <color theme="0" tint="-0.499984740745262"/>
      </top>
      <bottom style="thin">
        <color theme="1" tint="0.24994659260841701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1" tint="0.2499465926084170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1" tint="0.24994659260841701"/>
      </bottom>
      <diagonal/>
    </border>
    <border>
      <left/>
      <right style="thin">
        <color theme="0"/>
      </right>
      <top style="thin">
        <color theme="1" tint="0.24994659260841701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 style="medium">
        <color theme="1" tint="0.24994659260841701"/>
      </bottom>
      <diagonal/>
    </border>
    <border>
      <left/>
      <right/>
      <top style="thin">
        <color theme="0" tint="-0.499984740745262"/>
      </top>
      <bottom style="medium">
        <color auto="1"/>
      </bottom>
      <diagonal/>
    </border>
    <border>
      <left/>
      <right style="medium">
        <color theme="0"/>
      </right>
      <top style="medium">
        <color theme="1" tint="0.499984740745262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medium">
        <color theme="1" tint="0.499984740745262"/>
      </bottom>
      <diagonal/>
    </border>
    <border>
      <left style="thin">
        <color theme="1" tint="0.24994659260841701"/>
      </left>
      <right style="medium">
        <color theme="0"/>
      </right>
      <top style="thin">
        <color theme="1" tint="0.24994659260841701"/>
      </top>
      <bottom/>
      <diagonal/>
    </border>
    <border>
      <left style="thin">
        <color theme="1" tint="0.24994659260841701"/>
      </left>
      <right style="medium">
        <color theme="0"/>
      </right>
      <top/>
      <bottom/>
      <diagonal/>
    </border>
    <border>
      <left style="thin">
        <color theme="1" tint="0.24994659260841701"/>
      </left>
      <right style="medium">
        <color theme="0"/>
      </right>
      <top/>
      <bottom style="thin">
        <color theme="1" tint="0.24994659260841701"/>
      </bottom>
      <diagonal/>
    </border>
    <border>
      <left style="medium">
        <color theme="1" tint="0.24994659260841701"/>
      </left>
      <right style="medium">
        <color theme="0"/>
      </right>
      <top style="medium">
        <color theme="1" tint="0.24994659260841701"/>
      </top>
      <bottom/>
      <diagonal/>
    </border>
    <border>
      <left style="medium">
        <color theme="1" tint="0.24994659260841701"/>
      </left>
      <right style="medium">
        <color theme="0"/>
      </right>
      <top/>
      <bottom/>
      <diagonal/>
    </border>
    <border>
      <left style="medium">
        <color theme="1" tint="0.24994659260841701"/>
      </left>
      <right style="medium">
        <color theme="0"/>
      </right>
      <top/>
      <bottom style="medium">
        <color theme="1" tint="0.24994659260841701"/>
      </bottom>
      <diagonal/>
    </border>
    <border>
      <left style="medium">
        <color auto="1"/>
      </left>
      <right style="medium">
        <color theme="0"/>
      </right>
      <top style="medium">
        <color auto="1"/>
      </top>
      <bottom/>
      <diagonal/>
    </border>
    <border>
      <left style="medium">
        <color auto="1"/>
      </left>
      <right style="medium">
        <color theme="0"/>
      </right>
      <top/>
      <bottom/>
      <diagonal/>
    </border>
    <border>
      <left style="medium">
        <color auto="1"/>
      </left>
      <right style="medium">
        <color theme="0"/>
      </right>
      <top/>
      <bottom style="medium">
        <color auto="1"/>
      </bottom>
      <diagonal/>
    </border>
    <border>
      <left style="medium">
        <color theme="1" tint="0.499984740745262"/>
      </left>
      <right style="medium">
        <color theme="0"/>
      </right>
      <top style="medium">
        <color theme="1" tint="0.499984740745262"/>
      </top>
      <bottom/>
      <diagonal/>
    </border>
    <border>
      <left style="medium">
        <color theme="1" tint="0.499984740745262"/>
      </left>
      <right style="medium">
        <color theme="0"/>
      </right>
      <top/>
      <bottom/>
      <diagonal/>
    </border>
    <border>
      <left style="medium">
        <color theme="1" tint="0.499984740745262"/>
      </left>
      <right style="medium">
        <color theme="0"/>
      </right>
      <top/>
      <bottom style="medium">
        <color theme="1" tint="0.499984740745262"/>
      </bottom>
      <diagonal/>
    </border>
    <border>
      <left style="medium">
        <color theme="0"/>
      </left>
      <right/>
      <top style="thin">
        <color theme="0" tint="-0.499984740745262"/>
      </top>
      <bottom style="medium">
        <color theme="1" tint="0.24994659260841701"/>
      </bottom>
      <diagonal/>
    </border>
    <border>
      <left/>
      <right/>
      <top style="thin">
        <color theme="0" tint="-0.499984740745262"/>
      </top>
      <bottom style="medium">
        <color theme="1" tint="0.24994659260841701"/>
      </bottom>
      <diagonal/>
    </border>
    <border>
      <left style="medium">
        <color theme="0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/>
      </left>
      <right/>
      <top style="thin">
        <color theme="1" tint="0.24994659260841701"/>
      </top>
      <bottom/>
      <diagonal/>
    </border>
    <border>
      <left/>
      <right/>
      <top style="thin">
        <color theme="1" tint="0.24994659260841701"/>
      </top>
      <bottom/>
      <diagonal/>
    </border>
    <border>
      <left style="medium">
        <color theme="0"/>
      </left>
      <right/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 tint="-0.499984740745262"/>
      </left>
      <right/>
      <top/>
      <bottom style="thin">
        <color theme="0"/>
      </bottom>
      <diagonal/>
    </border>
    <border>
      <left style="thin">
        <color theme="0" tint="-0.499984740745262"/>
      </left>
      <right/>
      <top/>
      <bottom style="double">
        <color theme="0" tint="-0.499984740745262"/>
      </bottom>
      <diagonal/>
    </border>
    <border>
      <left/>
      <right/>
      <top/>
      <bottom style="double">
        <color theme="0" tint="-0.499984740745262"/>
      </bottom>
      <diagonal/>
    </border>
    <border>
      <left/>
      <right style="thin">
        <color theme="0"/>
      </right>
      <top/>
      <bottom style="double">
        <color theme="0" tint="-0.499984740745262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 tint="-0.499984740745262"/>
      </right>
      <top style="thin">
        <color theme="0"/>
      </top>
      <bottom/>
      <diagonal/>
    </border>
    <border>
      <left style="thin">
        <color theme="0"/>
      </left>
      <right/>
      <top/>
      <bottom style="double">
        <color theme="0" tint="-0.499984740745262"/>
      </bottom>
      <diagonal/>
    </border>
    <border>
      <left/>
      <right style="thin">
        <color theme="0" tint="-0.499984740745262"/>
      </right>
      <top/>
      <bottom style="double">
        <color theme="0" tint="-0.499984740745262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 tint="-0.499984740745262"/>
      </right>
      <top/>
      <bottom style="thin">
        <color theme="0"/>
      </bottom>
      <diagonal/>
    </border>
    <border>
      <left/>
      <right/>
      <top style="medium">
        <color theme="1" tint="0.499984740745262"/>
      </top>
      <bottom style="dotted">
        <color theme="1" tint="0.499984740745262"/>
      </bottom>
      <diagonal/>
    </border>
    <border>
      <left/>
      <right/>
      <top style="dotted">
        <color theme="1" tint="0.499984740745262"/>
      </top>
      <bottom style="dotted">
        <color theme="1" tint="0.499984740745262"/>
      </bottom>
      <diagonal/>
    </border>
    <border>
      <left/>
      <right/>
      <top style="dotted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medium">
        <color theme="0"/>
      </bottom>
      <diagonal/>
    </border>
    <border>
      <left/>
      <right style="medium">
        <color theme="0"/>
      </right>
      <top style="thin">
        <color theme="0" tint="-0.499984740745262"/>
      </top>
      <bottom style="medium">
        <color theme="0"/>
      </bottom>
      <diagonal/>
    </border>
    <border>
      <left style="thin">
        <color theme="1" tint="0.499984740745262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hair">
        <color theme="0" tint="-0.499984740745262"/>
      </left>
      <right/>
      <top/>
      <bottom style="hair">
        <color theme="0" tint="-0.499984740745262"/>
      </bottom>
      <diagonal/>
    </border>
    <border>
      <left style="hair">
        <color theme="0" tint="-0.499984740745262"/>
      </left>
      <right/>
      <top style="hair">
        <color theme="0" tint="-0.499984740745262"/>
      </top>
      <bottom/>
      <diagonal/>
    </border>
    <border>
      <left/>
      <right/>
      <top/>
      <bottom style="hair">
        <color theme="0" tint="-0.499984740745262"/>
      </bottom>
      <diagonal/>
    </border>
    <border>
      <left style="thin">
        <color theme="0" tint="-0.499984740745262"/>
      </left>
      <right style="thin">
        <color theme="1" tint="0.24994659260841701"/>
      </right>
      <top style="thin">
        <color theme="0"/>
      </top>
      <bottom style="thin">
        <color theme="0"/>
      </bottom>
      <diagonal/>
    </border>
    <border>
      <left style="thin">
        <color theme="0" tint="-0.499984740745262"/>
      </left>
      <right style="thin">
        <color theme="1" tint="0.24994659260841701"/>
      </right>
      <top style="thin">
        <color theme="0"/>
      </top>
      <bottom style="thin">
        <color theme="1" tint="0.24994659260841701"/>
      </bottom>
      <diagonal/>
    </border>
    <border>
      <left style="thin">
        <color theme="0" tint="-0.499984740745262"/>
      </left>
      <right style="medium">
        <color theme="1" tint="0.24994659260841701"/>
      </right>
      <top style="thin">
        <color theme="0" tint="-0.499984740745262"/>
      </top>
      <bottom/>
      <diagonal/>
    </border>
    <border>
      <left style="thin">
        <color theme="0"/>
      </left>
      <right style="thin">
        <color theme="0"/>
      </right>
      <top style="thin">
        <color theme="1" tint="0.24994659260841701"/>
      </top>
      <bottom style="thin">
        <color theme="0"/>
      </bottom>
      <diagonal/>
    </border>
    <border>
      <left/>
      <right style="thin">
        <color auto="1"/>
      </right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hair">
        <color theme="0" tint="-4.9989318521683403E-2"/>
      </left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medium">
        <color theme="0"/>
      </left>
      <right style="medium">
        <color theme="0"/>
      </right>
      <top/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37" fillId="0" borderId="0" applyNumberFormat="0" applyFill="0" applyBorder="0" applyAlignment="0" applyProtection="0"/>
    <xf numFmtId="164" fontId="1" fillId="0" borderId="0" applyFont="0" applyFill="0" applyBorder="0" applyAlignment="0" applyProtection="0"/>
  </cellStyleXfs>
  <cellXfs count="566">
    <xf numFmtId="0" fontId="0" fillId="0" borderId="0" xfId="0"/>
    <xf numFmtId="0" fontId="0" fillId="0" borderId="0" xfId="0" applyAlignment="1">
      <alignment horizontal="center"/>
    </xf>
    <xf numFmtId="49" fontId="13" fillId="3" borderId="25" xfId="0" applyNumberFormat="1" applyFont="1" applyFill="1" applyBorder="1" applyAlignment="1" applyProtection="1">
      <alignment horizontal="left"/>
      <protection locked="0"/>
    </xf>
    <xf numFmtId="49" fontId="13" fillId="3" borderId="26" xfId="0" applyNumberFormat="1" applyFont="1" applyFill="1" applyBorder="1" applyAlignment="1" applyProtection="1">
      <alignment horizontal="left"/>
      <protection locked="0"/>
    </xf>
    <xf numFmtId="0" fontId="14" fillId="0" borderId="0" xfId="0" applyFont="1"/>
    <xf numFmtId="0" fontId="12" fillId="0" borderId="0" xfId="0" applyFont="1" applyAlignment="1">
      <alignment horizontal="center" vertical="center"/>
    </xf>
    <xf numFmtId="0" fontId="0" fillId="0" borderId="0" xfId="0" applyAlignment="1">
      <alignment horizontal="right"/>
    </xf>
    <xf numFmtId="0" fontId="32" fillId="0" borderId="18" xfId="0" applyFont="1" applyBorder="1" applyAlignment="1">
      <alignment horizontal="center" vertical="center"/>
    </xf>
    <xf numFmtId="0" fontId="32" fillId="0" borderId="58" xfId="0" applyFont="1" applyBorder="1" applyAlignment="1">
      <alignment horizontal="center" vertical="center" wrapText="1"/>
    </xf>
    <xf numFmtId="0" fontId="32" fillId="0" borderId="59" xfId="0" applyFont="1" applyBorder="1" applyAlignment="1">
      <alignment horizontal="center" vertical="center" wrapText="1"/>
    </xf>
    <xf numFmtId="0" fontId="32" fillId="0" borderId="57" xfId="0" applyFont="1" applyBorder="1" applyAlignment="1">
      <alignment horizontal="center" vertical="center" wrapText="1"/>
    </xf>
    <xf numFmtId="0" fontId="31" fillId="11" borderId="0" xfId="0" applyFont="1" applyFill="1" applyAlignment="1">
      <alignment horizontal="right"/>
    </xf>
    <xf numFmtId="14" fontId="31" fillId="11" borderId="0" xfId="0" applyNumberFormat="1" applyFont="1" applyFill="1" applyProtection="1">
      <protection locked="0"/>
    </xf>
    <xf numFmtId="0" fontId="27" fillId="0" borderId="0" xfId="0" applyFont="1" applyAlignment="1">
      <alignment horizontal="center"/>
    </xf>
    <xf numFmtId="0" fontId="30" fillId="0" borderId="63" xfId="0" applyFont="1" applyBorder="1" applyProtection="1">
      <protection locked="0"/>
    </xf>
    <xf numFmtId="165" fontId="29" fillId="0" borderId="63" xfId="0" applyNumberFormat="1" applyFont="1" applyBorder="1" applyProtection="1">
      <protection locked="0"/>
    </xf>
    <xf numFmtId="0" fontId="0" fillId="11" borderId="0" xfId="0" applyFill="1"/>
    <xf numFmtId="0" fontId="0" fillId="11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" fontId="0" fillId="0" borderId="0" xfId="0" applyNumberFormat="1"/>
    <xf numFmtId="0" fontId="38" fillId="22" borderId="64" xfId="0" applyFont="1" applyFill="1" applyBorder="1" applyAlignment="1">
      <alignment horizontal="center" vertical="center" wrapText="1"/>
    </xf>
    <xf numFmtId="1" fontId="0" fillId="23" borderId="64" xfId="0" applyNumberFormat="1" applyFill="1" applyBorder="1"/>
    <xf numFmtId="0" fontId="33" fillId="18" borderId="38" xfId="0" applyFont="1" applyFill="1" applyBorder="1" applyAlignment="1" applyProtection="1">
      <alignment horizontal="center"/>
      <protection locked="0"/>
    </xf>
    <xf numFmtId="0" fontId="33" fillId="18" borderId="23" xfId="0" applyFont="1" applyFill="1" applyBorder="1" applyAlignment="1" applyProtection="1">
      <alignment horizontal="center"/>
      <protection locked="0"/>
    </xf>
    <xf numFmtId="0" fontId="45" fillId="0" borderId="0" xfId="0" applyFont="1" applyAlignment="1" applyProtection="1">
      <alignment horizontal="center"/>
      <protection locked="0"/>
    </xf>
    <xf numFmtId="0" fontId="13" fillId="0" borderId="46" xfId="0" applyFont="1" applyBorder="1" applyProtection="1">
      <protection locked="0"/>
    </xf>
    <xf numFmtId="0" fontId="13" fillId="0" borderId="32" xfId="0" applyFont="1" applyBorder="1" applyProtection="1">
      <protection locked="0"/>
    </xf>
    <xf numFmtId="0" fontId="13" fillId="0" borderId="45" xfId="0" applyFont="1" applyBorder="1" applyProtection="1">
      <protection locked="0"/>
    </xf>
    <xf numFmtId="0" fontId="13" fillId="0" borderId="21" xfId="0" applyFont="1" applyBorder="1" applyProtection="1">
      <protection locked="0"/>
    </xf>
    <xf numFmtId="0" fontId="13" fillId="0" borderId="78" xfId="0" applyFont="1" applyBorder="1" applyProtection="1">
      <protection locked="0"/>
    </xf>
    <xf numFmtId="0" fontId="13" fillId="0" borderId="79" xfId="0" applyFont="1" applyBorder="1" applyProtection="1">
      <protection locked="0"/>
    </xf>
    <xf numFmtId="0" fontId="6" fillId="2" borderId="0" xfId="0" applyFont="1" applyFill="1" applyProtection="1">
      <protection hidden="1"/>
    </xf>
    <xf numFmtId="0" fontId="5" fillId="6" borderId="0" xfId="0" applyFont="1" applyFill="1" applyProtection="1">
      <protection hidden="1"/>
    </xf>
    <xf numFmtId="0" fontId="6" fillId="6" borderId="0" xfId="0" applyFont="1" applyFill="1" applyProtection="1">
      <protection hidden="1"/>
    </xf>
    <xf numFmtId="0" fontId="6" fillId="6" borderId="4" xfId="0" applyFont="1" applyFill="1" applyBorder="1" applyProtection="1">
      <protection hidden="1"/>
    </xf>
    <xf numFmtId="0" fontId="21" fillId="6" borderId="0" xfId="0" applyFont="1" applyFill="1" applyProtection="1">
      <protection hidden="1"/>
    </xf>
    <xf numFmtId="0" fontId="22" fillId="6" borderId="0" xfId="0" applyFont="1" applyFill="1" applyProtection="1">
      <protection hidden="1"/>
    </xf>
    <xf numFmtId="0" fontId="7" fillId="6" borderId="0" xfId="0" applyFont="1" applyFill="1" applyAlignment="1" applyProtection="1">
      <alignment horizontal="right" indent="2"/>
      <protection hidden="1"/>
    </xf>
    <xf numFmtId="0" fontId="7" fillId="6" borderId="0" xfId="0" applyFont="1" applyFill="1" applyProtection="1">
      <protection hidden="1"/>
    </xf>
    <xf numFmtId="0" fontId="6" fillId="2" borderId="4" xfId="0" applyFont="1" applyFill="1" applyBorder="1" applyAlignment="1" applyProtection="1">
      <alignment horizontal="left"/>
      <protection hidden="1"/>
    </xf>
    <xf numFmtId="0" fontId="6" fillId="2" borderId="5" xfId="0" applyFont="1" applyFill="1" applyBorder="1" applyProtection="1">
      <protection hidden="1"/>
    </xf>
    <xf numFmtId="0" fontId="6" fillId="2" borderId="0" xfId="0" applyFont="1" applyFill="1" applyAlignment="1" applyProtection="1">
      <alignment horizontal="left" indent="1"/>
      <protection hidden="1"/>
    </xf>
    <xf numFmtId="0" fontId="20" fillId="2" borderId="4" xfId="0" applyFont="1" applyFill="1" applyBorder="1" applyAlignment="1" applyProtection="1">
      <alignment horizontal="left"/>
      <protection hidden="1"/>
    </xf>
    <xf numFmtId="0" fontId="7" fillId="6" borderId="0" xfId="0" applyFont="1" applyFill="1" applyAlignment="1" applyProtection="1">
      <alignment horizontal="right" indent="1"/>
      <protection hidden="1"/>
    </xf>
    <xf numFmtId="0" fontId="6" fillId="6" borderId="5" xfId="0" applyFont="1" applyFill="1" applyBorder="1" applyProtection="1">
      <protection hidden="1"/>
    </xf>
    <xf numFmtId="0" fontId="5" fillId="6" borderId="5" xfId="0" applyFont="1" applyFill="1" applyBorder="1" applyProtection="1">
      <protection hidden="1"/>
    </xf>
    <xf numFmtId="0" fontId="5" fillId="6" borderId="20" xfId="0" applyFont="1" applyFill="1" applyBorder="1" applyProtection="1">
      <protection hidden="1"/>
    </xf>
    <xf numFmtId="0" fontId="6" fillId="6" borderId="20" xfId="0" applyFont="1" applyFill="1" applyBorder="1" applyProtection="1">
      <protection hidden="1"/>
    </xf>
    <xf numFmtId="0" fontId="4" fillId="16" borderId="2" xfId="0" applyFont="1" applyFill="1" applyBorder="1" applyAlignment="1" applyProtection="1">
      <alignment horizontal="center" vertical="center"/>
      <protection hidden="1"/>
    </xf>
    <xf numFmtId="0" fontId="7" fillId="16" borderId="2" xfId="0" applyFont="1" applyFill="1" applyBorder="1" applyAlignment="1" applyProtection="1">
      <alignment horizontal="center" vertical="center" wrapText="1"/>
      <protection hidden="1"/>
    </xf>
    <xf numFmtId="14" fontId="7" fillId="16" borderId="2" xfId="0" applyNumberFormat="1" applyFont="1" applyFill="1" applyBorder="1" applyAlignment="1" applyProtection="1">
      <alignment horizontal="center" vertical="center"/>
      <protection hidden="1"/>
    </xf>
    <xf numFmtId="0" fontId="6" fillId="16" borderId="0" xfId="0" applyFont="1" applyFill="1" applyProtection="1">
      <protection hidden="1"/>
    </xf>
    <xf numFmtId="0" fontId="9" fillId="9" borderId="1" xfId="0" applyFont="1" applyFill="1" applyBorder="1" applyAlignment="1" applyProtection="1">
      <alignment horizontal="left"/>
      <protection hidden="1"/>
    </xf>
    <xf numFmtId="0" fontId="9" fillId="19" borderId="1" xfId="0" applyFont="1" applyFill="1" applyBorder="1" applyProtection="1">
      <protection hidden="1"/>
    </xf>
    <xf numFmtId="165" fontId="9" fillId="9" borderId="1" xfId="0" applyNumberFormat="1" applyFont="1" applyFill="1" applyBorder="1" applyProtection="1">
      <protection hidden="1"/>
    </xf>
    <xf numFmtId="0" fontId="9" fillId="0" borderId="1" xfId="0" applyFont="1" applyBorder="1" applyAlignment="1" applyProtection="1">
      <alignment horizontal="left"/>
      <protection hidden="1"/>
    </xf>
    <xf numFmtId="165" fontId="9" fillId="0" borderId="1" xfId="0" applyNumberFormat="1" applyFont="1" applyBorder="1" applyProtection="1">
      <protection hidden="1"/>
    </xf>
    <xf numFmtId="0" fontId="9" fillId="9" borderId="3" xfId="0" applyFont="1" applyFill="1" applyBorder="1" applyAlignment="1" applyProtection="1">
      <alignment horizontal="left"/>
      <protection hidden="1"/>
    </xf>
    <xf numFmtId="0" fontId="9" fillId="19" borderId="3" xfId="0" applyFont="1" applyFill="1" applyBorder="1" applyProtection="1">
      <protection hidden="1"/>
    </xf>
    <xf numFmtId="165" fontId="9" fillId="9" borderId="3" xfId="0" applyNumberFormat="1" applyFont="1" applyFill="1" applyBorder="1" applyProtection="1">
      <protection hidden="1"/>
    </xf>
    <xf numFmtId="0" fontId="10" fillId="5" borderId="6" xfId="0" applyFont="1" applyFill="1" applyBorder="1" applyAlignment="1" applyProtection="1">
      <alignment vertical="center"/>
      <protection hidden="1"/>
    </xf>
    <xf numFmtId="0" fontId="10" fillId="5" borderId="7" xfId="0" applyFont="1" applyFill="1" applyBorder="1" applyAlignment="1" applyProtection="1">
      <alignment vertical="center"/>
      <protection hidden="1"/>
    </xf>
    <xf numFmtId="165" fontId="5" fillId="5" borderId="7" xfId="0" applyNumberFormat="1" applyFont="1" applyFill="1" applyBorder="1" applyAlignment="1" applyProtection="1">
      <alignment horizontal="right" vertical="center"/>
      <protection hidden="1"/>
    </xf>
    <xf numFmtId="0" fontId="10" fillId="17" borderId="19" xfId="0" applyFont="1" applyFill="1" applyBorder="1" applyAlignment="1" applyProtection="1">
      <alignment vertical="center"/>
      <protection hidden="1"/>
    </xf>
    <xf numFmtId="165" fontId="5" fillId="17" borderId="7" xfId="0" applyNumberFormat="1" applyFont="1" applyFill="1" applyBorder="1" applyAlignment="1" applyProtection="1">
      <alignment horizontal="right" vertical="center"/>
      <protection hidden="1"/>
    </xf>
    <xf numFmtId="0" fontId="10" fillId="16" borderId="6" xfId="0" applyFont="1" applyFill="1" applyBorder="1" applyAlignment="1" applyProtection="1">
      <alignment vertical="center"/>
      <protection hidden="1"/>
    </xf>
    <xf numFmtId="0" fontId="10" fillId="16" borderId="7" xfId="0" applyFont="1" applyFill="1" applyBorder="1" applyAlignment="1" applyProtection="1">
      <alignment vertical="center"/>
      <protection hidden="1"/>
    </xf>
    <xf numFmtId="0" fontId="4" fillId="8" borderId="8" xfId="0" applyFont="1" applyFill="1" applyBorder="1" applyAlignment="1" applyProtection="1">
      <alignment horizontal="center" vertical="center"/>
      <protection hidden="1"/>
    </xf>
    <xf numFmtId="0" fontId="7" fillId="8" borderId="9" xfId="0" applyFont="1" applyFill="1" applyBorder="1" applyAlignment="1" applyProtection="1">
      <alignment horizontal="center" vertical="center"/>
      <protection hidden="1"/>
    </xf>
    <xf numFmtId="14" fontId="7" fillId="8" borderId="9" xfId="0" applyNumberFormat="1" applyFont="1" applyFill="1" applyBorder="1" applyAlignment="1" applyProtection="1">
      <alignment horizontal="center" vertical="center"/>
      <protection hidden="1"/>
    </xf>
    <xf numFmtId="0" fontId="6" fillId="2" borderId="0" xfId="0" applyFont="1" applyFill="1" applyAlignment="1" applyProtection="1">
      <alignment vertical="center"/>
      <protection hidden="1"/>
    </xf>
    <xf numFmtId="0" fontId="6" fillId="4" borderId="1" xfId="0" applyFont="1" applyFill="1" applyBorder="1" applyProtection="1">
      <protection hidden="1"/>
    </xf>
    <xf numFmtId="0" fontId="10" fillId="8" borderId="10" xfId="0" applyFont="1" applyFill="1" applyBorder="1" applyAlignment="1" applyProtection="1">
      <alignment vertical="center"/>
      <protection hidden="1"/>
    </xf>
    <xf numFmtId="0" fontId="10" fillId="8" borderId="11" xfId="0" applyFont="1" applyFill="1" applyBorder="1" applyAlignment="1" applyProtection="1">
      <alignment vertical="center"/>
      <protection hidden="1"/>
    </xf>
    <xf numFmtId="166" fontId="7" fillId="8" borderId="11" xfId="0" applyNumberFormat="1" applyFont="1" applyFill="1" applyBorder="1" applyAlignment="1" applyProtection="1">
      <alignment horizontal="right" vertical="center"/>
      <protection hidden="1"/>
    </xf>
    <xf numFmtId="0" fontId="6" fillId="2" borderId="0" xfId="0" applyFont="1" applyFill="1" applyAlignment="1" applyProtection="1">
      <alignment horizontal="right" vertical="center" indent="3"/>
      <protection hidden="1"/>
    </xf>
    <xf numFmtId="0" fontId="4" fillId="11" borderId="8" xfId="0" applyFont="1" applyFill="1" applyBorder="1" applyAlignment="1" applyProtection="1">
      <alignment horizontal="center" vertical="center"/>
      <protection hidden="1"/>
    </xf>
    <xf numFmtId="0" fontId="7" fillId="11" borderId="9" xfId="0" applyFont="1" applyFill="1" applyBorder="1" applyAlignment="1" applyProtection="1">
      <alignment horizontal="center" vertical="center"/>
      <protection hidden="1"/>
    </xf>
    <xf numFmtId="14" fontId="7" fillId="11" borderId="9" xfId="0" applyNumberFormat="1" applyFont="1" applyFill="1" applyBorder="1" applyAlignment="1" applyProtection="1">
      <alignment horizontal="center" vertical="center"/>
      <protection hidden="1"/>
    </xf>
    <xf numFmtId="0" fontId="6" fillId="7" borderId="1" xfId="0" applyFont="1" applyFill="1" applyBorder="1" applyProtection="1">
      <protection hidden="1"/>
    </xf>
    <xf numFmtId="0" fontId="6" fillId="12" borderId="1" xfId="0" applyFont="1" applyFill="1" applyBorder="1" applyProtection="1">
      <protection hidden="1"/>
    </xf>
    <xf numFmtId="0" fontId="10" fillId="11" borderId="50" xfId="0" applyFont="1" applyFill="1" applyBorder="1" applyAlignment="1" applyProtection="1">
      <alignment vertical="center"/>
      <protection hidden="1"/>
    </xf>
    <xf numFmtId="1" fontId="5" fillId="11" borderId="50" xfId="0" applyNumberFormat="1" applyFont="1" applyFill="1" applyBorder="1" applyProtection="1">
      <protection hidden="1"/>
    </xf>
    <xf numFmtId="0" fontId="4" fillId="13" borderId="16" xfId="0" applyFont="1" applyFill="1" applyBorder="1" applyAlignment="1" applyProtection="1">
      <alignment horizontal="center"/>
      <protection hidden="1"/>
    </xf>
    <xf numFmtId="0" fontId="5" fillId="13" borderId="16" xfId="0" applyFont="1" applyFill="1" applyBorder="1" applyAlignment="1" applyProtection="1">
      <alignment horizontal="center"/>
      <protection hidden="1"/>
    </xf>
    <xf numFmtId="14" fontId="5" fillId="13" borderId="16" xfId="0" applyNumberFormat="1" applyFont="1" applyFill="1" applyBorder="1" applyAlignment="1" applyProtection="1">
      <alignment horizontal="center"/>
      <protection hidden="1"/>
    </xf>
    <xf numFmtId="49" fontId="6" fillId="14" borderId="15" xfId="0" applyNumberFormat="1" applyFont="1" applyFill="1" applyBorder="1" applyAlignment="1" applyProtection="1">
      <alignment horizontal="left"/>
      <protection hidden="1"/>
    </xf>
    <xf numFmtId="0" fontId="6" fillId="10" borderId="17" xfId="0" applyFont="1" applyFill="1" applyBorder="1" applyProtection="1">
      <protection hidden="1"/>
    </xf>
    <xf numFmtId="0" fontId="6" fillId="14" borderId="15" xfId="0" applyFont="1" applyFill="1" applyBorder="1" applyProtection="1">
      <protection hidden="1"/>
    </xf>
    <xf numFmtId="49" fontId="6" fillId="12" borderId="15" xfId="0" applyNumberFormat="1" applyFont="1" applyFill="1" applyBorder="1" applyAlignment="1" applyProtection="1">
      <alignment horizontal="left"/>
      <protection hidden="1"/>
    </xf>
    <xf numFmtId="0" fontId="6" fillId="12" borderId="15" xfId="0" applyFont="1" applyFill="1" applyBorder="1" applyProtection="1">
      <protection hidden="1"/>
    </xf>
    <xf numFmtId="49" fontId="0" fillId="0" borderId="0" xfId="0" applyNumberFormat="1"/>
    <xf numFmtId="3" fontId="47" fillId="0" borderId="38" xfId="0" applyNumberFormat="1" applyFont="1" applyBorder="1" applyAlignment="1" applyProtection="1">
      <alignment horizontal="center"/>
      <protection locked="0"/>
    </xf>
    <xf numFmtId="3" fontId="47" fillId="0" borderId="39" xfId="0" applyNumberFormat="1" applyFont="1" applyBorder="1" applyAlignment="1" applyProtection="1">
      <alignment horizontal="center"/>
      <protection locked="0"/>
    </xf>
    <xf numFmtId="3" fontId="47" fillId="0" borderId="23" xfId="0" applyNumberFormat="1" applyFont="1" applyBorder="1" applyAlignment="1" applyProtection="1">
      <alignment horizontal="center"/>
      <protection locked="0"/>
    </xf>
    <xf numFmtId="3" fontId="47" fillId="0" borderId="24" xfId="0" applyNumberFormat="1" applyFont="1" applyBorder="1" applyAlignment="1" applyProtection="1">
      <alignment horizontal="center"/>
      <protection locked="0"/>
    </xf>
    <xf numFmtId="3" fontId="47" fillId="0" borderId="29" xfId="0" applyNumberFormat="1" applyFont="1" applyBorder="1" applyAlignment="1" applyProtection="1">
      <alignment horizontal="center"/>
      <protection locked="0"/>
    </xf>
    <xf numFmtId="3" fontId="47" fillId="0" borderId="30" xfId="0" applyNumberFormat="1" applyFont="1" applyBorder="1" applyAlignment="1" applyProtection="1">
      <alignment horizontal="center"/>
      <protection locked="0"/>
    </xf>
    <xf numFmtId="49" fontId="33" fillId="0" borderId="38" xfId="0" applyNumberFormat="1" applyFont="1" applyBorder="1" applyProtection="1">
      <protection locked="0"/>
    </xf>
    <xf numFmtId="49" fontId="33" fillId="0" borderId="38" xfId="0" quotePrefix="1" applyNumberFormat="1" applyFont="1" applyBorder="1" applyProtection="1">
      <protection locked="0"/>
    </xf>
    <xf numFmtId="14" fontId="0" fillId="0" borderId="0" xfId="0" applyNumberFormat="1"/>
    <xf numFmtId="10" fontId="46" fillId="0" borderId="140" xfId="1" applyNumberFormat="1" applyFont="1" applyBorder="1" applyAlignment="1" applyProtection="1">
      <alignment horizontal="center" vertical="center"/>
    </xf>
    <xf numFmtId="0" fontId="7" fillId="2" borderId="0" xfId="0" applyFont="1" applyFill="1" applyProtection="1">
      <protection hidden="1"/>
    </xf>
    <xf numFmtId="0" fontId="15" fillId="0" borderId="0" xfId="0" applyFont="1"/>
    <xf numFmtId="0" fontId="15" fillId="0" borderId="48" xfId="0" applyFont="1" applyBorder="1" applyAlignment="1">
      <alignment horizontal="center"/>
    </xf>
    <xf numFmtId="0" fontId="23" fillId="0" borderId="0" xfId="0" applyFont="1"/>
    <xf numFmtId="49" fontId="45" fillId="0" borderId="0" xfId="0" applyNumberFormat="1" applyFont="1" applyAlignment="1">
      <alignment horizontal="center"/>
    </xf>
    <xf numFmtId="3" fontId="45" fillId="0" borderId="0" xfId="0" applyNumberFormat="1" applyFont="1" applyAlignment="1">
      <alignment horizontal="left"/>
    </xf>
    <xf numFmtId="3" fontId="15" fillId="0" borderId="0" xfId="0" applyNumberFormat="1" applyFont="1" applyAlignment="1">
      <alignment horizontal="center"/>
    </xf>
    <xf numFmtId="0" fontId="41" fillId="0" borderId="0" xfId="0" applyFont="1"/>
    <xf numFmtId="0" fontId="40" fillId="0" borderId="0" xfId="0" applyFont="1" applyAlignment="1">
      <alignment horizontal="right" indent="1"/>
    </xf>
    <xf numFmtId="14" fontId="43" fillId="0" borderId="0" xfId="0" applyNumberFormat="1" applyFont="1"/>
    <xf numFmtId="0" fontId="26" fillId="0" borderId="0" xfId="0" applyFont="1"/>
    <xf numFmtId="0" fontId="35" fillId="0" borderId="0" xfId="0" applyFont="1" applyAlignment="1">
      <alignment vertical="center" textRotation="90"/>
    </xf>
    <xf numFmtId="0" fontId="18" fillId="0" borderId="0" xfId="0" applyFont="1" applyAlignment="1">
      <alignment horizontal="right" indent="1"/>
    </xf>
    <xf numFmtId="0" fontId="0" fillId="0" borderId="33" xfId="0" applyBorder="1" applyAlignment="1">
      <alignment horizontal="left"/>
    </xf>
    <xf numFmtId="0" fontId="0" fillId="0" borderId="34" xfId="0" applyBorder="1" applyAlignment="1">
      <alignment horizontal="left"/>
    </xf>
    <xf numFmtId="0" fontId="0" fillId="0" borderId="35" xfId="0" applyBorder="1" applyAlignment="1">
      <alignment horizontal="left"/>
    </xf>
    <xf numFmtId="0" fontId="12" fillId="0" borderId="0" xfId="0" applyFont="1"/>
    <xf numFmtId="0" fontId="0" fillId="0" borderId="21" xfId="0" applyBorder="1" applyAlignment="1">
      <alignment horizontal="center"/>
    </xf>
    <xf numFmtId="0" fontId="42" fillId="0" borderId="33" xfId="0" applyFont="1" applyBorder="1" applyAlignment="1">
      <alignment horizontal="left"/>
    </xf>
    <xf numFmtId="0" fontId="42" fillId="0" borderId="34" xfId="0" applyFont="1" applyBorder="1" applyAlignment="1">
      <alignment horizontal="left"/>
    </xf>
    <xf numFmtId="0" fontId="42" fillId="0" borderId="35" xfId="0" applyFont="1" applyBorder="1" applyAlignment="1">
      <alignment horizontal="left"/>
    </xf>
    <xf numFmtId="14" fontId="0" fillId="0" borderId="21" xfId="0" applyNumberFormat="1" applyBorder="1" applyAlignment="1">
      <alignment horizontal="center"/>
    </xf>
    <xf numFmtId="49" fontId="0" fillId="0" borderId="33" xfId="0" applyNumberFormat="1" applyBorder="1" applyAlignment="1">
      <alignment horizontal="left"/>
    </xf>
    <xf numFmtId="0" fontId="0" fillId="0" borderId="21" xfId="0" applyBorder="1" applyAlignment="1">
      <alignment horizontal="right"/>
    </xf>
    <xf numFmtId="167" fontId="0" fillId="0" borderId="21" xfId="0" applyNumberFormat="1" applyBorder="1"/>
    <xf numFmtId="0" fontId="24" fillId="0" borderId="0" xfId="0" applyFont="1"/>
    <xf numFmtId="0" fontId="0" fillId="0" borderId="21" xfId="0" applyBorder="1"/>
    <xf numFmtId="0" fontId="13" fillId="0" borderId="0" xfId="0" applyFont="1"/>
    <xf numFmtId="49" fontId="14" fillId="0" borderId="0" xfId="0" applyNumberFormat="1" applyFont="1" applyAlignment="1">
      <alignment horizontal="left"/>
    </xf>
    <xf numFmtId="0" fontId="28" fillId="0" borderId="0" xfId="0" applyFont="1"/>
    <xf numFmtId="0" fontId="2" fillId="6" borderId="0" xfId="0" applyFont="1" applyFill="1" applyAlignment="1">
      <alignment horizontal="center" vertical="center"/>
    </xf>
    <xf numFmtId="0" fontId="33" fillId="0" borderId="38" xfId="0" applyFont="1" applyBorder="1" applyAlignment="1">
      <alignment horizontal="left"/>
    </xf>
    <xf numFmtId="165" fontId="33" fillId="0" borderId="23" xfId="0" applyNumberFormat="1" applyFont="1" applyBorder="1"/>
    <xf numFmtId="0" fontId="17" fillId="8" borderId="105" xfId="0" applyFont="1" applyFill="1" applyBorder="1" applyAlignment="1">
      <alignment horizontal="left"/>
    </xf>
    <xf numFmtId="3" fontId="17" fillId="8" borderId="76" xfId="0" applyNumberFormat="1" applyFont="1" applyFill="1" applyBorder="1" applyAlignment="1">
      <alignment horizontal="center"/>
    </xf>
    <xf numFmtId="0" fontId="17" fillId="8" borderId="49" xfId="0" applyFont="1" applyFill="1" applyBorder="1" applyAlignment="1">
      <alignment horizontal="left"/>
    </xf>
    <xf numFmtId="3" fontId="17" fillId="8" borderId="77" xfId="0" applyNumberFormat="1" applyFont="1" applyFill="1" applyBorder="1" applyAlignment="1">
      <alignment horizontal="center"/>
    </xf>
    <xf numFmtId="0" fontId="17" fillId="8" borderId="106" xfId="0" applyFont="1" applyFill="1" applyBorder="1" applyAlignment="1">
      <alignment horizontal="left"/>
    </xf>
    <xf numFmtId="3" fontId="17" fillId="8" borderId="80" xfId="0" applyNumberFormat="1" applyFont="1" applyFill="1" applyBorder="1" applyAlignment="1">
      <alignment horizontal="center"/>
    </xf>
    <xf numFmtId="164" fontId="16" fillId="0" borderId="21" xfId="0" applyNumberFormat="1" applyFont="1" applyBorder="1"/>
    <xf numFmtId="164" fontId="16" fillId="0" borderId="94" xfId="0" applyNumberFormat="1" applyFont="1" applyBorder="1"/>
    <xf numFmtId="0" fontId="19" fillId="0" borderId="21" xfId="0" applyFont="1" applyBorder="1" applyAlignment="1">
      <alignment horizontal="left"/>
    </xf>
    <xf numFmtId="0" fontId="19" fillId="0" borderId="99" xfId="0" applyFont="1" applyBorder="1" applyAlignment="1">
      <alignment horizontal="left"/>
    </xf>
    <xf numFmtId="0" fontId="40" fillId="0" borderId="66" xfId="0" applyFont="1" applyBorder="1" applyAlignment="1">
      <alignment vertical="center"/>
    </xf>
    <xf numFmtId="0" fontId="25" fillId="0" borderId="0" xfId="0" applyFont="1"/>
    <xf numFmtId="0" fontId="14" fillId="0" borderId="0" xfId="0" applyFont="1" applyAlignment="1">
      <alignment horizontal="right"/>
    </xf>
    <xf numFmtId="0" fontId="0" fillId="0" borderId="27" xfId="0" applyBorder="1"/>
    <xf numFmtId="0" fontId="13" fillId="0" borderId="27" xfId="0" applyFont="1" applyBorder="1"/>
    <xf numFmtId="3" fontId="16" fillId="0" borderId="21" xfId="0" applyNumberFormat="1" applyFont="1" applyBorder="1" applyAlignment="1" applyProtection="1">
      <alignment horizontal="center"/>
      <protection locked="0"/>
    </xf>
    <xf numFmtId="3" fontId="16" fillId="0" borderId="94" xfId="0" applyNumberFormat="1" applyFont="1" applyBorder="1" applyAlignment="1" applyProtection="1">
      <alignment horizontal="center"/>
      <protection locked="0"/>
    </xf>
    <xf numFmtId="0" fontId="6" fillId="7" borderId="1" xfId="0" applyFont="1" applyFill="1" applyBorder="1" applyAlignment="1" applyProtection="1">
      <alignment horizontal="center"/>
      <protection locked="0" hidden="1"/>
    </xf>
    <xf numFmtId="49" fontId="0" fillId="0" borderId="34" xfId="0" applyNumberFormat="1" applyBorder="1" applyAlignment="1">
      <alignment horizontal="left"/>
    </xf>
    <xf numFmtId="49" fontId="0" fillId="0" borderId="35" xfId="0" applyNumberFormat="1" applyBorder="1" applyAlignment="1">
      <alignment horizontal="left"/>
    </xf>
    <xf numFmtId="168" fontId="3" fillId="25" borderId="0" xfId="0" applyNumberFormat="1" applyFont="1" applyFill="1" applyAlignment="1">
      <alignment horizontal="center" vertical="center"/>
    </xf>
    <xf numFmtId="0" fontId="3" fillId="25" borderId="0" xfId="0" applyFont="1" applyFill="1" applyAlignment="1">
      <alignment horizontal="center" vertical="center"/>
    </xf>
    <xf numFmtId="0" fontId="34" fillId="25" borderId="41" xfId="0" applyFont="1" applyFill="1" applyBorder="1" applyAlignment="1">
      <alignment horizontal="center" vertical="center" wrapText="1"/>
    </xf>
    <xf numFmtId="0" fontId="34" fillId="25" borderId="36" xfId="0" applyFont="1" applyFill="1" applyBorder="1" applyAlignment="1">
      <alignment horizontal="center" vertical="center" wrapText="1"/>
    </xf>
    <xf numFmtId="0" fontId="4" fillId="26" borderId="12" xfId="0" applyFont="1" applyFill="1" applyBorder="1" applyAlignment="1" applyProtection="1">
      <alignment horizontal="center" vertical="center"/>
      <protection hidden="1"/>
    </xf>
    <xf numFmtId="0" fontId="7" fillId="26" borderId="13" xfId="0" applyFont="1" applyFill="1" applyBorder="1" applyAlignment="1" applyProtection="1">
      <alignment horizontal="center" vertical="center"/>
      <protection hidden="1"/>
    </xf>
    <xf numFmtId="14" fontId="7" fillId="26" borderId="13" xfId="0" applyNumberFormat="1" applyFont="1" applyFill="1" applyBorder="1" applyAlignment="1" applyProtection="1">
      <alignment horizontal="center" vertical="center"/>
      <protection hidden="1"/>
    </xf>
    <xf numFmtId="0" fontId="10" fillId="26" borderId="2" xfId="0" applyFont="1" applyFill="1" applyBorder="1" applyAlignment="1" applyProtection="1">
      <alignment vertical="center"/>
      <protection hidden="1"/>
    </xf>
    <xf numFmtId="165" fontId="5" fillId="26" borderId="2" xfId="0" applyNumberFormat="1" applyFont="1" applyFill="1" applyBorder="1" applyProtection="1">
      <protection hidden="1"/>
    </xf>
    <xf numFmtId="0" fontId="12" fillId="27" borderId="1" xfId="0" applyFont="1" applyFill="1" applyBorder="1" applyAlignment="1" applyProtection="1">
      <alignment horizontal="left"/>
      <protection hidden="1"/>
    </xf>
    <xf numFmtId="0" fontId="4" fillId="28" borderId="12" xfId="0" applyFont="1" applyFill="1" applyBorder="1" applyAlignment="1" applyProtection="1">
      <alignment horizontal="center" vertical="center"/>
      <protection hidden="1"/>
    </xf>
    <xf numFmtId="0" fontId="7" fillId="28" borderId="13" xfId="0" applyFont="1" applyFill="1" applyBorder="1" applyAlignment="1" applyProtection="1">
      <alignment horizontal="center" vertical="center"/>
      <protection hidden="1"/>
    </xf>
    <xf numFmtId="14" fontId="7" fillId="28" borderId="13" xfId="0" applyNumberFormat="1" applyFont="1" applyFill="1" applyBorder="1" applyAlignment="1" applyProtection="1">
      <alignment horizontal="center" vertical="center"/>
      <protection hidden="1"/>
    </xf>
    <xf numFmtId="0" fontId="10" fillId="28" borderId="2" xfId="0" applyFont="1" applyFill="1" applyBorder="1" applyAlignment="1" applyProtection="1">
      <alignment vertical="center"/>
      <protection hidden="1"/>
    </xf>
    <xf numFmtId="165" fontId="5" fillId="28" borderId="2" xfId="0" applyNumberFormat="1" applyFont="1" applyFill="1" applyBorder="1" applyProtection="1">
      <protection hidden="1"/>
    </xf>
    <xf numFmtId="168" fontId="3" fillId="28" borderId="0" xfId="0" applyNumberFormat="1" applyFont="1" applyFill="1" applyAlignment="1" applyProtection="1">
      <alignment horizontal="center" vertical="center"/>
      <protection locked="0"/>
    </xf>
    <xf numFmtId="0" fontId="3" fillId="28" borderId="0" xfId="0" applyFont="1" applyFill="1" applyAlignment="1" applyProtection="1">
      <alignment horizontal="center" vertical="center"/>
      <protection locked="0"/>
    </xf>
    <xf numFmtId="14" fontId="3" fillId="28" borderId="0" xfId="0" applyNumberFormat="1" applyFont="1" applyFill="1" applyAlignment="1">
      <alignment horizontal="center" vertical="center"/>
    </xf>
    <xf numFmtId="0" fontId="31" fillId="28" borderId="16" xfId="0" applyFont="1" applyFill="1" applyBorder="1" applyAlignment="1">
      <alignment horizontal="center" vertical="center" wrapText="1"/>
    </xf>
    <xf numFmtId="165" fontId="55" fillId="29" borderId="24" xfId="0" applyNumberFormat="1" applyFont="1" applyFill="1" applyBorder="1"/>
    <xf numFmtId="3" fontId="47" fillId="0" borderId="148" xfId="0" applyNumberFormat="1" applyFont="1" applyBorder="1" applyAlignment="1" applyProtection="1">
      <alignment horizontal="center"/>
      <protection locked="0"/>
    </xf>
    <xf numFmtId="3" fontId="47" fillId="0" borderId="33" xfId="0" applyNumberFormat="1" applyFont="1" applyBorder="1" applyAlignment="1" applyProtection="1">
      <alignment horizontal="center"/>
      <protection locked="0"/>
    </xf>
    <xf numFmtId="3" fontId="47" fillId="0" borderId="149" xfId="0" applyNumberFormat="1" applyFont="1" applyBorder="1" applyAlignment="1" applyProtection="1">
      <alignment horizontal="center"/>
      <protection locked="0"/>
    </xf>
    <xf numFmtId="0" fontId="38" fillId="25" borderId="36" xfId="0" applyFont="1" applyFill="1" applyBorder="1" applyAlignment="1">
      <alignment horizontal="center" vertical="center" wrapText="1"/>
    </xf>
    <xf numFmtId="0" fontId="38" fillId="25" borderId="147" xfId="0" applyFont="1" applyFill="1" applyBorder="1" applyAlignment="1">
      <alignment horizontal="center" vertical="center" wrapText="1"/>
    </xf>
    <xf numFmtId="0" fontId="38" fillId="25" borderId="42" xfId="0" applyFont="1" applyFill="1" applyBorder="1" applyAlignment="1">
      <alignment horizontal="center" vertical="center" wrapText="1"/>
    </xf>
    <xf numFmtId="0" fontId="56" fillId="0" borderId="40" xfId="0" applyFont="1" applyBorder="1" applyAlignment="1">
      <alignment horizontal="center" vertical="center"/>
    </xf>
    <xf numFmtId="49" fontId="33" fillId="30" borderId="23" xfId="0" applyNumberFormat="1" applyFont="1" applyFill="1" applyBorder="1" applyProtection="1">
      <protection locked="0"/>
    </xf>
    <xf numFmtId="0" fontId="33" fillId="30" borderId="38" xfId="0" applyFont="1" applyFill="1" applyBorder="1" applyAlignment="1">
      <alignment horizontal="left"/>
    </xf>
    <xf numFmtId="165" fontId="33" fillId="30" borderId="23" xfId="0" applyNumberFormat="1" applyFont="1" applyFill="1" applyBorder="1"/>
    <xf numFmtId="0" fontId="2" fillId="0" borderId="0" xfId="0" applyFont="1"/>
    <xf numFmtId="165" fontId="25" fillId="0" borderId="140" xfId="0" applyNumberFormat="1" applyFont="1" applyBorder="1" applyAlignment="1">
      <alignment horizontal="center" vertical="center"/>
    </xf>
    <xf numFmtId="0" fontId="58" fillId="0" borderId="65" xfId="0" applyFont="1" applyBorder="1"/>
    <xf numFmtId="0" fontId="2" fillId="12" borderId="0" xfId="0" applyFont="1" applyFill="1"/>
    <xf numFmtId="0" fontId="59" fillId="12" borderId="0" xfId="2" applyFont="1" applyFill="1" applyAlignment="1" applyProtection="1">
      <alignment horizontal="center"/>
    </xf>
    <xf numFmtId="0" fontId="60" fillId="12" borderId="0" xfId="0" applyFont="1" applyFill="1"/>
    <xf numFmtId="0" fontId="50" fillId="12" borderId="0" xfId="0" applyFont="1" applyFill="1" applyAlignment="1">
      <alignment horizontal="center" vertical="center" textRotation="90" wrapText="1"/>
    </xf>
    <xf numFmtId="0" fontId="61" fillId="12" borderId="0" xfId="0" applyFont="1" applyFill="1" applyAlignment="1">
      <alignment horizontal="center" vertical="center" wrapText="1"/>
    </xf>
    <xf numFmtId="0" fontId="17" fillId="12" borderId="0" xfId="0" applyFont="1" applyFill="1"/>
    <xf numFmtId="0" fontId="6" fillId="0" borderId="66" xfId="0" applyFont="1" applyBorder="1" applyAlignment="1">
      <alignment horizontal="right" vertical="center" indent="2"/>
    </xf>
    <xf numFmtId="165" fontId="62" fillId="27" borderId="92" xfId="0" applyNumberFormat="1" applyFont="1" applyFill="1" applyBorder="1" applyAlignment="1">
      <alignment horizontal="right"/>
    </xf>
    <xf numFmtId="165" fontId="62" fillId="27" borderId="95" xfId="0" applyNumberFormat="1" applyFont="1" applyFill="1" applyBorder="1" applyAlignment="1">
      <alignment horizontal="right"/>
    </xf>
    <xf numFmtId="165" fontId="62" fillId="0" borderId="88" xfId="3" applyNumberFormat="1" applyFont="1" applyBorder="1" applyProtection="1">
      <protection locked="0"/>
    </xf>
    <xf numFmtId="3" fontId="17" fillId="11" borderId="151" xfId="0" applyNumberFormat="1" applyFont="1" applyFill="1" applyBorder="1"/>
    <xf numFmtId="3" fontId="17" fillId="11" borderId="152" xfId="0" applyNumberFormat="1" applyFont="1" applyFill="1" applyBorder="1"/>
    <xf numFmtId="165" fontId="62" fillId="0" borderId="153" xfId="3" applyNumberFormat="1" applyFont="1" applyBorder="1" applyProtection="1">
      <protection locked="0"/>
    </xf>
    <xf numFmtId="49" fontId="0" fillId="0" borderId="0" xfId="0" applyNumberFormat="1" applyAlignment="1">
      <alignment horizontal="center"/>
    </xf>
    <xf numFmtId="0" fontId="6" fillId="6" borderId="20" xfId="0" applyFont="1" applyFill="1" applyBorder="1" applyAlignment="1" applyProtection="1">
      <alignment horizontal="center"/>
      <protection hidden="1"/>
    </xf>
    <xf numFmtId="0" fontId="64" fillId="16" borderId="0" xfId="0" applyFont="1" applyFill="1" applyAlignment="1" applyProtection="1">
      <alignment horizontal="center"/>
      <protection hidden="1"/>
    </xf>
    <xf numFmtId="0" fontId="63" fillId="17" borderId="7" xfId="0" applyFont="1" applyFill="1" applyBorder="1" applyAlignment="1" applyProtection="1">
      <alignment vertical="center"/>
      <protection hidden="1"/>
    </xf>
    <xf numFmtId="167" fontId="10" fillId="16" borderId="7" xfId="0" applyNumberFormat="1" applyFont="1" applyFill="1" applyBorder="1" applyAlignment="1" applyProtection="1">
      <alignment horizontal="right" vertical="center"/>
      <protection hidden="1"/>
    </xf>
    <xf numFmtId="2" fontId="0" fillId="0" borderId="0" xfId="0" applyNumberFormat="1"/>
    <xf numFmtId="169" fontId="6" fillId="2" borderId="1" xfId="0" applyNumberFormat="1" applyFont="1" applyFill="1" applyBorder="1" applyProtection="1">
      <protection hidden="1"/>
    </xf>
    <xf numFmtId="169" fontId="6" fillId="0" borderId="1" xfId="0" applyNumberFormat="1" applyFont="1" applyBorder="1" applyProtection="1">
      <protection hidden="1"/>
    </xf>
    <xf numFmtId="165" fontId="6" fillId="27" borderId="1" xfId="0" applyNumberFormat="1" applyFont="1" applyFill="1" applyBorder="1" applyProtection="1">
      <protection hidden="1"/>
    </xf>
    <xf numFmtId="165" fontId="6" fillId="0" borderId="1" xfId="0" applyNumberFormat="1" applyFont="1" applyBorder="1" applyProtection="1">
      <protection hidden="1"/>
    </xf>
    <xf numFmtId="0" fontId="65" fillId="29" borderId="1" xfId="0" applyFont="1" applyFill="1" applyBorder="1" applyProtection="1">
      <protection locked="0" hidden="1"/>
    </xf>
    <xf numFmtId="165" fontId="6" fillId="29" borderId="1" xfId="0" applyNumberFormat="1" applyFont="1" applyFill="1" applyBorder="1" applyProtection="1">
      <protection hidden="1"/>
    </xf>
    <xf numFmtId="1" fontId="6" fillId="7" borderId="1" xfId="0" applyNumberFormat="1" applyFont="1" applyFill="1" applyBorder="1" applyAlignment="1" applyProtection="1">
      <alignment horizontal="center"/>
      <protection hidden="1"/>
    </xf>
    <xf numFmtId="1" fontId="6" fillId="12" borderId="1" xfId="0" applyNumberFormat="1" applyFont="1" applyFill="1" applyBorder="1" applyAlignment="1" applyProtection="1">
      <alignment horizontal="center"/>
      <protection hidden="1"/>
    </xf>
    <xf numFmtId="0" fontId="66" fillId="0" borderId="0" xfId="0" applyFont="1" applyAlignment="1">
      <alignment vertical="center" textRotation="90"/>
    </xf>
    <xf numFmtId="0" fontId="66" fillId="0" borderId="56" xfId="0" applyFont="1" applyBorder="1" applyAlignment="1">
      <alignment vertical="center" textRotation="90"/>
    </xf>
    <xf numFmtId="168" fontId="3" fillId="6" borderId="0" xfId="0" applyNumberFormat="1" applyFont="1" applyFill="1" applyAlignment="1" applyProtection="1">
      <alignment horizontal="center" vertical="center"/>
      <protection locked="0"/>
    </xf>
    <xf numFmtId="0" fontId="3" fillId="6" borderId="0" xfId="0" applyFont="1" applyFill="1" applyAlignment="1" applyProtection="1">
      <alignment horizontal="center" vertical="center"/>
      <protection locked="0"/>
    </xf>
    <xf numFmtId="14" fontId="3" fillId="6" borderId="0" xfId="0" applyNumberFormat="1" applyFont="1" applyFill="1" applyAlignment="1">
      <alignment horizontal="center" vertical="center"/>
    </xf>
    <xf numFmtId="0" fontId="34" fillId="6" borderId="41" xfId="0" applyFont="1" applyFill="1" applyBorder="1" applyAlignment="1">
      <alignment horizontal="center" vertical="center" wrapText="1"/>
    </xf>
    <xf numFmtId="0" fontId="38" fillId="6" borderId="36" xfId="0" applyFont="1" applyFill="1" applyBorder="1" applyAlignment="1">
      <alignment horizontal="center" vertical="center" wrapText="1"/>
    </xf>
    <xf numFmtId="0" fontId="34" fillId="6" borderId="36" xfId="0" applyFont="1" applyFill="1" applyBorder="1" applyAlignment="1">
      <alignment horizontal="center" vertical="center" wrapText="1"/>
    </xf>
    <xf numFmtId="0" fontId="38" fillId="6" borderId="147" xfId="0" applyFont="1" applyFill="1" applyBorder="1" applyAlignment="1">
      <alignment horizontal="center" vertical="center" wrapText="1"/>
    </xf>
    <xf numFmtId="0" fontId="38" fillId="6" borderId="42" xfId="0" applyFont="1" applyFill="1" applyBorder="1" applyAlignment="1">
      <alignment horizontal="center" vertical="center" wrapText="1"/>
    </xf>
    <xf numFmtId="168" fontId="3" fillId="6" borderId="0" xfId="0" applyNumberFormat="1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31" fillId="6" borderId="16" xfId="0" applyFont="1" applyFill="1" applyBorder="1" applyAlignment="1">
      <alignment horizontal="center" vertical="center" wrapText="1"/>
    </xf>
    <xf numFmtId="165" fontId="25" fillId="0" borderId="158" xfId="0" applyNumberFormat="1" applyFont="1" applyBorder="1" applyAlignment="1">
      <alignment horizontal="center" vertical="center"/>
    </xf>
    <xf numFmtId="0" fontId="6" fillId="0" borderId="0" xfId="0" applyFont="1" applyAlignment="1">
      <alignment horizontal="right" vertical="center" indent="2"/>
    </xf>
    <xf numFmtId="49" fontId="13" fillId="7" borderId="2" xfId="0" applyNumberFormat="1" applyFont="1" applyFill="1" applyBorder="1" applyAlignment="1" applyProtection="1">
      <alignment horizontal="left"/>
      <protection locked="0"/>
    </xf>
    <xf numFmtId="0" fontId="67" fillId="24" borderId="0" xfId="0" applyFont="1" applyFill="1"/>
    <xf numFmtId="0" fontId="68" fillId="24" borderId="0" xfId="2" applyFont="1" applyFill="1" applyAlignment="1" applyProtection="1">
      <alignment horizontal="center"/>
    </xf>
    <xf numFmtId="0" fontId="69" fillId="24" borderId="0" xfId="0" applyFont="1" applyFill="1"/>
    <xf numFmtId="0" fontId="70" fillId="24" borderId="0" xfId="0" applyFont="1" applyFill="1" applyAlignment="1">
      <alignment horizontal="right" vertical="center" wrapText="1" indent="1"/>
    </xf>
    <xf numFmtId="0" fontId="70" fillId="24" borderId="0" xfId="0" applyFont="1" applyFill="1" applyAlignment="1">
      <alignment horizontal="right" indent="1"/>
    </xf>
    <xf numFmtId="0" fontId="70" fillId="24" borderId="0" xfId="0" applyFont="1" applyFill="1" applyAlignment="1">
      <alignment horizontal="right" vertical="center" indent="1"/>
    </xf>
    <xf numFmtId="0" fontId="70" fillId="24" borderId="137" xfId="0" applyFont="1" applyFill="1" applyBorder="1" applyAlignment="1">
      <alignment horizontal="right" vertical="center" indent="1"/>
    </xf>
    <xf numFmtId="0" fontId="70" fillId="24" borderId="138" xfId="0" applyFont="1" applyFill="1" applyBorder="1" applyAlignment="1">
      <alignment horizontal="right" vertical="center" indent="1"/>
    </xf>
    <xf numFmtId="0" fontId="70" fillId="24" borderId="139" xfId="0" applyFont="1" applyFill="1" applyBorder="1" applyAlignment="1">
      <alignment horizontal="right" vertical="center" indent="1"/>
    </xf>
    <xf numFmtId="0" fontId="71" fillId="24" borderId="0" xfId="0" applyFont="1" applyFill="1" applyAlignment="1">
      <alignment horizontal="center" vertical="center"/>
    </xf>
    <xf numFmtId="0" fontId="71" fillId="24" borderId="137" xfId="0" applyFont="1" applyFill="1" applyBorder="1" applyAlignment="1">
      <alignment horizontal="center" vertical="center"/>
    </xf>
    <xf numFmtId="0" fontId="71" fillId="24" borderId="138" xfId="0" applyFont="1" applyFill="1" applyBorder="1" applyAlignment="1">
      <alignment horizontal="center" vertical="center"/>
    </xf>
    <xf numFmtId="49" fontId="72" fillId="0" borderId="37" xfId="0" applyNumberFormat="1" applyFont="1" applyBorder="1" applyAlignment="1" applyProtection="1">
      <alignment horizontal="left"/>
      <protection locked="0"/>
    </xf>
    <xf numFmtId="49" fontId="73" fillId="0" borderId="38" xfId="0" applyNumberFormat="1" applyFont="1" applyBorder="1" applyProtection="1">
      <protection locked="0"/>
    </xf>
    <xf numFmtId="49" fontId="73" fillId="0" borderId="38" xfId="0" quotePrefix="1" applyNumberFormat="1" applyFont="1" applyBorder="1" applyProtection="1">
      <protection locked="0"/>
    </xf>
    <xf numFmtId="0" fontId="73" fillId="18" borderId="38" xfId="0" applyFont="1" applyFill="1" applyBorder="1" applyAlignment="1" applyProtection="1">
      <alignment horizontal="center"/>
      <protection locked="0"/>
    </xf>
    <xf numFmtId="0" fontId="73" fillId="0" borderId="38" xfId="0" applyFont="1" applyBorder="1" applyAlignment="1">
      <alignment horizontal="left"/>
    </xf>
    <xf numFmtId="165" fontId="73" fillId="0" borderId="23" xfId="0" applyNumberFormat="1" applyFont="1" applyBorder="1"/>
    <xf numFmtId="165" fontId="74" fillId="29" borderId="39" xfId="0" applyNumberFormat="1" applyFont="1" applyFill="1" applyBorder="1"/>
    <xf numFmtId="49" fontId="72" fillId="30" borderId="37" xfId="0" applyNumberFormat="1" applyFont="1" applyFill="1" applyBorder="1" applyAlignment="1" applyProtection="1">
      <alignment horizontal="left"/>
      <protection locked="0"/>
    </xf>
    <xf numFmtId="49" fontId="73" fillId="30" borderId="23" xfId="0" applyNumberFormat="1" applyFont="1" applyFill="1" applyBorder="1" applyProtection="1">
      <protection locked="0"/>
    </xf>
    <xf numFmtId="0" fontId="73" fillId="18" borderId="23" xfId="0" applyFont="1" applyFill="1" applyBorder="1" applyAlignment="1" applyProtection="1">
      <alignment horizontal="center"/>
      <protection locked="0"/>
    </xf>
    <xf numFmtId="165" fontId="73" fillId="30" borderId="23" xfId="0" applyNumberFormat="1" applyFont="1" applyFill="1" applyBorder="1"/>
    <xf numFmtId="165" fontId="74" fillId="29" borderId="24" xfId="0" applyNumberFormat="1" applyFont="1" applyFill="1" applyBorder="1"/>
    <xf numFmtId="2" fontId="75" fillId="18" borderId="140" xfId="0" applyNumberFormat="1" applyFont="1" applyFill="1" applyBorder="1" applyAlignment="1">
      <alignment horizontal="center" vertical="center"/>
    </xf>
    <xf numFmtId="165" fontId="75" fillId="29" borderId="140" xfId="0" applyNumberFormat="1" applyFont="1" applyFill="1" applyBorder="1" applyAlignment="1">
      <alignment horizontal="right" vertical="center"/>
    </xf>
    <xf numFmtId="14" fontId="76" fillId="0" borderId="37" xfId="0" applyNumberFormat="1" applyFont="1" applyBorder="1" applyAlignment="1">
      <alignment horizontal="center"/>
    </xf>
    <xf numFmtId="3" fontId="76" fillId="0" borderId="38" xfId="0" applyNumberFormat="1" applyFont="1" applyBorder="1" applyAlignment="1" applyProtection="1">
      <alignment horizontal="center"/>
      <protection locked="0"/>
    </xf>
    <xf numFmtId="3" fontId="77" fillId="25" borderId="38" xfId="0" applyNumberFormat="1" applyFont="1" applyFill="1" applyBorder="1" applyAlignment="1">
      <alignment horizontal="center" vertical="center"/>
    </xf>
    <xf numFmtId="3" fontId="76" fillId="0" borderId="148" xfId="0" applyNumberFormat="1" applyFont="1" applyBorder="1" applyAlignment="1" applyProtection="1">
      <alignment horizontal="center"/>
      <protection locked="0"/>
    </xf>
    <xf numFmtId="3" fontId="76" fillId="0" borderId="39" xfId="0" applyNumberFormat="1" applyFont="1" applyBorder="1" applyAlignment="1" applyProtection="1">
      <alignment horizontal="center"/>
      <protection locked="0"/>
    </xf>
    <xf numFmtId="14" fontId="76" fillId="0" borderId="22" xfId="0" applyNumberFormat="1" applyFont="1" applyBorder="1" applyAlignment="1">
      <alignment horizontal="center"/>
    </xf>
    <xf numFmtId="3" fontId="76" fillId="0" borderId="23" xfId="0" applyNumberFormat="1" applyFont="1" applyBorder="1" applyAlignment="1" applyProtection="1">
      <alignment horizontal="center"/>
      <protection locked="0"/>
    </xf>
    <xf numFmtId="3" fontId="77" fillId="25" borderId="23" xfId="0" applyNumberFormat="1" applyFont="1" applyFill="1" applyBorder="1" applyAlignment="1">
      <alignment horizontal="center" vertical="center"/>
    </xf>
    <xf numFmtId="3" fontId="76" fillId="0" borderId="33" xfId="0" applyNumberFormat="1" applyFont="1" applyBorder="1" applyAlignment="1" applyProtection="1">
      <alignment horizontal="center"/>
      <protection locked="0"/>
    </xf>
    <xf numFmtId="3" fontId="76" fillId="0" borderId="24" xfId="0" applyNumberFormat="1" applyFont="1" applyBorder="1" applyAlignment="1" applyProtection="1">
      <alignment horizontal="center"/>
      <protection locked="0"/>
    </xf>
    <xf numFmtId="0" fontId="76" fillId="0" borderId="28" xfId="0" applyFont="1" applyBorder="1" applyAlignment="1">
      <alignment horizontal="center"/>
    </xf>
    <xf numFmtId="3" fontId="76" fillId="0" borderId="29" xfId="0" applyNumberFormat="1" applyFont="1" applyBorder="1" applyAlignment="1" applyProtection="1">
      <alignment horizontal="center"/>
      <protection locked="0"/>
    </xf>
    <xf numFmtId="3" fontId="76" fillId="0" borderId="149" xfId="0" applyNumberFormat="1" applyFont="1" applyBorder="1" applyAlignment="1" applyProtection="1">
      <alignment horizontal="center"/>
      <protection locked="0"/>
    </xf>
    <xf numFmtId="3" fontId="76" fillId="0" borderId="30" xfId="0" applyNumberFormat="1" applyFont="1" applyBorder="1" applyAlignment="1" applyProtection="1">
      <alignment horizontal="center"/>
      <protection locked="0"/>
    </xf>
    <xf numFmtId="0" fontId="15" fillId="0" borderId="0" xfId="0" applyFont="1" applyAlignment="1">
      <alignment horizontal="center"/>
    </xf>
    <xf numFmtId="0" fontId="78" fillId="16" borderId="0" xfId="0" applyFont="1" applyFill="1" applyAlignment="1" applyProtection="1">
      <alignment horizontal="center"/>
      <protection hidden="1"/>
    </xf>
    <xf numFmtId="0" fontId="15" fillId="0" borderId="0" xfId="0" applyFont="1" applyAlignment="1">
      <alignment horizontal="left"/>
    </xf>
    <xf numFmtId="0" fontId="15" fillId="0" borderId="0" xfId="0" applyFont="1" applyAlignment="1">
      <alignment horizontal="left" indent="1"/>
    </xf>
    <xf numFmtId="3" fontId="38" fillId="6" borderId="38" xfId="0" applyNumberFormat="1" applyFont="1" applyFill="1" applyBorder="1" applyAlignment="1">
      <alignment horizontal="center" vertical="center"/>
    </xf>
    <xf numFmtId="3" fontId="38" fillId="6" borderId="23" xfId="0" applyNumberFormat="1" applyFont="1" applyFill="1" applyBorder="1" applyAlignment="1">
      <alignment horizontal="center" vertical="center"/>
    </xf>
    <xf numFmtId="3" fontId="33" fillId="0" borderId="38" xfId="0" applyNumberFormat="1" applyFont="1" applyBorder="1" applyAlignment="1" applyProtection="1">
      <alignment horizontal="center"/>
      <protection locked="0"/>
    </xf>
    <xf numFmtId="3" fontId="33" fillId="0" borderId="23" xfId="0" applyNumberFormat="1" applyFont="1" applyBorder="1" applyAlignment="1" applyProtection="1">
      <alignment horizontal="center"/>
      <protection locked="0"/>
    </xf>
    <xf numFmtId="3" fontId="33" fillId="0" borderId="29" xfId="0" applyNumberFormat="1" applyFont="1" applyBorder="1" applyAlignment="1" applyProtection="1">
      <alignment horizontal="center"/>
      <protection locked="0"/>
    </xf>
    <xf numFmtId="14" fontId="12" fillId="0" borderId="37" xfId="0" applyNumberFormat="1" applyFont="1" applyBorder="1" applyAlignment="1">
      <alignment horizontal="center"/>
    </xf>
    <xf numFmtId="14" fontId="12" fillId="0" borderId="22" xfId="0" applyNumberFormat="1" applyFont="1" applyBorder="1" applyAlignment="1">
      <alignment horizontal="center"/>
    </xf>
    <xf numFmtId="0" fontId="12" fillId="0" borderId="28" xfId="0" applyFont="1" applyBorder="1" applyAlignment="1">
      <alignment horizontal="center"/>
    </xf>
    <xf numFmtId="2" fontId="80" fillId="31" borderId="2" xfId="0" applyNumberFormat="1" applyFont="1" applyFill="1" applyBorder="1" applyAlignment="1">
      <alignment horizontal="center" vertical="center"/>
    </xf>
    <xf numFmtId="165" fontId="80" fillId="10" borderId="2" xfId="0" applyNumberFormat="1" applyFont="1" applyFill="1" applyBorder="1" applyAlignment="1">
      <alignment horizontal="right" vertical="center"/>
    </xf>
    <xf numFmtId="0" fontId="73" fillId="2" borderId="38" xfId="0" applyFont="1" applyFill="1" applyBorder="1" applyAlignment="1" applyProtection="1">
      <alignment horizontal="center"/>
      <protection locked="0"/>
    </xf>
    <xf numFmtId="165" fontId="73" fillId="0" borderId="33" xfId="0" applyNumberFormat="1" applyFont="1" applyBorder="1"/>
    <xf numFmtId="165" fontId="38" fillId="10" borderId="159" xfId="0" applyNumberFormat="1" applyFont="1" applyFill="1" applyBorder="1"/>
    <xf numFmtId="49" fontId="72" fillId="2" borderId="37" xfId="0" applyNumberFormat="1" applyFont="1" applyFill="1" applyBorder="1" applyAlignment="1" applyProtection="1">
      <alignment horizontal="left"/>
      <protection locked="0"/>
    </xf>
    <xf numFmtId="49" fontId="73" fillId="2" borderId="23" xfId="0" applyNumberFormat="1" applyFont="1" applyFill="1" applyBorder="1" applyProtection="1">
      <protection locked="0"/>
    </xf>
    <xf numFmtId="0" fontId="73" fillId="2" borderId="23" xfId="0" applyFont="1" applyFill="1" applyBorder="1" applyAlignment="1" applyProtection="1">
      <alignment horizontal="center"/>
      <protection locked="0"/>
    </xf>
    <xf numFmtId="0" fontId="73" fillId="2" borderId="38" xfId="0" applyFont="1" applyFill="1" applyBorder="1" applyAlignment="1">
      <alignment horizontal="left"/>
    </xf>
    <xf numFmtId="165" fontId="73" fillId="2" borderId="33" xfId="0" applyNumberFormat="1" applyFont="1" applyFill="1" applyBorder="1"/>
    <xf numFmtId="0" fontId="0" fillId="6" borderId="0" xfId="0" applyFill="1"/>
    <xf numFmtId="0" fontId="81" fillId="6" borderId="0" xfId="2" applyFont="1" applyFill="1" applyAlignment="1" applyProtection="1">
      <alignment horizontal="center"/>
    </xf>
    <xf numFmtId="0" fontId="27" fillId="6" borderId="0" xfId="0" applyFont="1" applyFill="1"/>
    <xf numFmtId="0" fontId="25" fillId="6" borderId="0" xfId="0" applyFont="1" applyFill="1" applyAlignment="1">
      <alignment horizontal="right" vertical="center" wrapText="1" indent="1"/>
    </xf>
    <xf numFmtId="0" fontId="25" fillId="6" borderId="0" xfId="0" applyFont="1" applyFill="1" applyAlignment="1">
      <alignment horizontal="right" indent="1"/>
    </xf>
    <xf numFmtId="0" fontId="25" fillId="6" borderId="0" xfId="0" applyFont="1" applyFill="1" applyAlignment="1">
      <alignment horizontal="right" vertical="center" indent="1"/>
    </xf>
    <xf numFmtId="0" fontId="25" fillId="6" borderId="137" xfId="0" applyFont="1" applyFill="1" applyBorder="1" applyAlignment="1">
      <alignment horizontal="right" vertical="center" indent="1"/>
    </xf>
    <xf numFmtId="0" fontId="25" fillId="6" borderId="138" xfId="0" applyFont="1" applyFill="1" applyBorder="1" applyAlignment="1">
      <alignment horizontal="right" vertical="center" indent="1"/>
    </xf>
    <xf numFmtId="0" fontId="25" fillId="6" borderId="139" xfId="0" applyFont="1" applyFill="1" applyBorder="1" applyAlignment="1">
      <alignment horizontal="right" vertical="center" indent="1"/>
    </xf>
    <xf numFmtId="0" fontId="82" fillId="6" borderId="0" xfId="0" applyFont="1" applyFill="1" applyAlignment="1">
      <alignment horizontal="center" vertical="center"/>
    </xf>
    <xf numFmtId="0" fontId="82" fillId="6" borderId="137" xfId="0" applyFont="1" applyFill="1" applyBorder="1" applyAlignment="1">
      <alignment horizontal="center" vertical="center"/>
    </xf>
    <xf numFmtId="0" fontId="82" fillId="6" borderId="138" xfId="0" applyFont="1" applyFill="1" applyBorder="1" applyAlignment="1">
      <alignment horizontal="center" vertical="center"/>
    </xf>
    <xf numFmtId="170" fontId="0" fillId="0" borderId="0" xfId="0" applyNumberFormat="1"/>
    <xf numFmtId="0" fontId="0" fillId="2" borderId="0" xfId="0" applyFill="1"/>
    <xf numFmtId="0" fontId="84" fillId="2" borderId="0" xfId="0" applyFont="1" applyFill="1"/>
    <xf numFmtId="0" fontId="85" fillId="2" borderId="0" xfId="0" applyFont="1" applyFill="1" applyAlignment="1">
      <alignment horizontal="right" indent="1"/>
    </xf>
    <xf numFmtId="0" fontId="6" fillId="2" borderId="0" xfId="0" applyFont="1" applyFill="1"/>
    <xf numFmtId="0" fontId="6" fillId="2" borderId="0" xfId="0" applyFont="1" applyFill="1" applyAlignment="1">
      <alignment horizontal="center"/>
    </xf>
    <xf numFmtId="0" fontId="87" fillId="2" borderId="0" xfId="0" applyFont="1" applyFill="1"/>
    <xf numFmtId="0" fontId="5" fillId="2" borderId="0" xfId="0" applyFont="1" applyFill="1"/>
    <xf numFmtId="0" fontId="84" fillId="2" borderId="0" xfId="0" applyFont="1" applyFill="1" applyAlignment="1">
      <alignment vertical="center" textRotation="90"/>
    </xf>
    <xf numFmtId="0" fontId="6" fillId="32" borderId="33" xfId="0" applyFont="1" applyFill="1" applyBorder="1" applyAlignment="1">
      <alignment horizontal="left"/>
    </xf>
    <xf numFmtId="0" fontId="6" fillId="32" borderId="34" xfId="0" applyFont="1" applyFill="1" applyBorder="1" applyAlignment="1">
      <alignment horizontal="left"/>
    </xf>
    <xf numFmtId="0" fontId="6" fillId="32" borderId="35" xfId="0" applyFont="1" applyFill="1" applyBorder="1" applyAlignment="1">
      <alignment horizontal="left"/>
    </xf>
    <xf numFmtId="0" fontId="6" fillId="32" borderId="21" xfId="0" applyFont="1" applyFill="1" applyBorder="1" applyAlignment="1">
      <alignment horizontal="center"/>
    </xf>
    <xf numFmtId="0" fontId="89" fillId="32" borderId="33" xfId="0" applyFont="1" applyFill="1" applyBorder="1" applyAlignment="1">
      <alignment horizontal="left"/>
    </xf>
    <xf numFmtId="0" fontId="89" fillId="32" borderId="34" xfId="0" applyFont="1" applyFill="1" applyBorder="1" applyAlignment="1">
      <alignment horizontal="left"/>
    </xf>
    <xf numFmtId="0" fontId="89" fillId="32" borderId="35" xfId="0" applyFont="1" applyFill="1" applyBorder="1" applyAlignment="1">
      <alignment horizontal="left"/>
    </xf>
    <xf numFmtId="14" fontId="6" fillId="32" borderId="21" xfId="0" applyNumberFormat="1" applyFont="1" applyFill="1" applyBorder="1" applyAlignment="1">
      <alignment horizontal="center"/>
    </xf>
    <xf numFmtId="49" fontId="6" fillId="32" borderId="33" xfId="0" applyNumberFormat="1" applyFont="1" applyFill="1" applyBorder="1" applyAlignment="1">
      <alignment horizontal="left"/>
    </xf>
    <xf numFmtId="0" fontId="6" fillId="32" borderId="21" xfId="0" applyFont="1" applyFill="1" applyBorder="1" applyAlignment="1">
      <alignment horizontal="right"/>
    </xf>
    <xf numFmtId="167" fontId="6" fillId="32" borderId="21" xfId="0" applyNumberFormat="1" applyFont="1" applyFill="1" applyBorder="1"/>
    <xf numFmtId="0" fontId="6" fillId="32" borderId="21" xfId="0" applyFont="1" applyFill="1" applyBorder="1"/>
    <xf numFmtId="49" fontId="6" fillId="2" borderId="0" xfId="0" applyNumberFormat="1" applyFont="1" applyFill="1" applyAlignment="1">
      <alignment horizontal="left"/>
    </xf>
    <xf numFmtId="0" fontId="5" fillId="28" borderId="0" xfId="0" applyFont="1" applyFill="1" applyAlignment="1" applyProtection="1">
      <alignment horizontal="center"/>
      <protection locked="0"/>
    </xf>
    <xf numFmtId="49" fontId="5" fillId="28" borderId="0" xfId="0" applyNumberFormat="1" applyFont="1" applyFill="1" applyAlignment="1">
      <alignment horizontal="center"/>
    </xf>
    <xf numFmtId="0" fontId="83" fillId="2" borderId="0" xfId="0" applyFont="1" applyFill="1" applyAlignment="1">
      <alignment vertical="center" textRotation="90"/>
    </xf>
    <xf numFmtId="0" fontId="83" fillId="2" borderId="56" xfId="0" applyFont="1" applyFill="1" applyBorder="1" applyAlignment="1">
      <alignment vertical="center" textRotation="90"/>
    </xf>
    <xf numFmtId="49" fontId="6" fillId="32" borderId="34" xfId="0" applyNumberFormat="1" applyFont="1" applyFill="1" applyBorder="1" applyAlignment="1">
      <alignment horizontal="left"/>
    </xf>
    <xf numFmtId="49" fontId="6" fillId="32" borderId="35" xfId="0" applyNumberFormat="1" applyFont="1" applyFill="1" applyBorder="1" applyAlignment="1">
      <alignment horizontal="left"/>
    </xf>
    <xf numFmtId="0" fontId="88" fillId="2" borderId="0" xfId="0" applyFont="1" applyFill="1" applyAlignment="1">
      <alignment horizontal="right"/>
    </xf>
    <xf numFmtId="0" fontId="85" fillId="2" borderId="0" xfId="0" applyFont="1" applyFill="1" applyAlignment="1">
      <alignment horizontal="right"/>
    </xf>
    <xf numFmtId="0" fontId="90" fillId="2" borderId="0" xfId="0" applyFont="1" applyFill="1" applyAlignment="1">
      <alignment horizontal="right"/>
    </xf>
    <xf numFmtId="168" fontId="7" fillId="28" borderId="0" xfId="0" applyNumberFormat="1" applyFont="1" applyFill="1" applyAlignment="1" applyProtection="1">
      <alignment horizontal="center" vertical="center"/>
      <protection locked="0"/>
    </xf>
    <xf numFmtId="0" fontId="7" fillId="28" borderId="0" xfId="0" applyFont="1" applyFill="1" applyAlignment="1" applyProtection="1">
      <alignment horizontal="center" vertical="center"/>
      <protection locked="0"/>
    </xf>
    <xf numFmtId="14" fontId="7" fillId="28" borderId="0" xfId="0" applyNumberFormat="1" applyFont="1" applyFill="1" applyAlignment="1">
      <alignment horizontal="center" vertical="center"/>
    </xf>
    <xf numFmtId="3" fontId="5" fillId="28" borderId="0" xfId="0" applyNumberFormat="1" applyFont="1" applyFill="1" applyAlignment="1">
      <alignment horizontal="center"/>
    </xf>
    <xf numFmtId="0" fontId="15" fillId="2" borderId="0" xfId="0" applyFont="1" applyFill="1"/>
    <xf numFmtId="0" fontId="24" fillId="2" borderId="0" xfId="0" applyFont="1" applyFill="1"/>
    <xf numFmtId="0" fontId="56" fillId="2" borderId="40" xfId="0" applyFont="1" applyFill="1" applyBorder="1" applyAlignment="1">
      <alignment horizontal="center" vertical="center"/>
    </xf>
    <xf numFmtId="0" fontId="13" fillId="2" borderId="0" xfId="0" applyFont="1" applyFill="1"/>
    <xf numFmtId="0" fontId="6" fillId="2" borderId="0" xfId="0" applyFont="1" applyFill="1" applyAlignment="1">
      <alignment horizontal="left"/>
    </xf>
    <xf numFmtId="1" fontId="6" fillId="2" borderId="0" xfId="0" applyNumberFormat="1" applyFont="1" applyFill="1"/>
    <xf numFmtId="0" fontId="5" fillId="25" borderId="0" xfId="0" applyFont="1" applyFill="1" applyAlignment="1">
      <alignment horizontal="center"/>
    </xf>
    <xf numFmtId="49" fontId="5" fillId="25" borderId="0" xfId="0" applyNumberFormat="1" applyFont="1" applyFill="1" applyAlignment="1">
      <alignment horizontal="center"/>
    </xf>
    <xf numFmtId="3" fontId="5" fillId="25" borderId="0" xfId="0" applyNumberFormat="1" applyFont="1" applyFill="1" applyAlignment="1">
      <alignment horizontal="center"/>
    </xf>
    <xf numFmtId="0" fontId="91" fillId="2" borderId="0" xfId="0" applyFont="1" applyFill="1" applyAlignment="1">
      <alignment horizontal="right" indent="1"/>
    </xf>
    <xf numFmtId="168" fontId="7" fillId="25" borderId="0" xfId="0" applyNumberFormat="1" applyFont="1" applyFill="1" applyAlignment="1">
      <alignment horizontal="center" vertical="center"/>
    </xf>
    <xf numFmtId="0" fontId="7" fillId="25" borderId="0" xfId="0" applyFont="1" applyFill="1" applyAlignment="1">
      <alignment horizontal="center" vertical="center"/>
    </xf>
    <xf numFmtId="49" fontId="72" fillId="0" borderId="22" xfId="0" applyNumberFormat="1" applyFont="1" applyBorder="1" applyAlignment="1" applyProtection="1">
      <alignment horizontal="left"/>
      <protection locked="0"/>
    </xf>
    <xf numFmtId="49" fontId="73" fillId="0" borderId="23" xfId="0" applyNumberFormat="1" applyFont="1" applyBorder="1" applyProtection="1">
      <protection locked="0"/>
    </xf>
    <xf numFmtId="49" fontId="73" fillId="0" borderId="23" xfId="0" quotePrefix="1" applyNumberFormat="1" applyFont="1" applyBorder="1" applyProtection="1">
      <protection locked="0"/>
    </xf>
    <xf numFmtId="0" fontId="33" fillId="0" borderId="23" xfId="0" applyFont="1" applyBorder="1" applyAlignment="1">
      <alignment horizontal="left"/>
    </xf>
    <xf numFmtId="49" fontId="72" fillId="30" borderId="22" xfId="0" applyNumberFormat="1" applyFont="1" applyFill="1" applyBorder="1" applyAlignment="1" applyProtection="1">
      <alignment horizontal="left"/>
      <protection locked="0"/>
    </xf>
    <xf numFmtId="0" fontId="33" fillId="30" borderId="23" xfId="0" applyFont="1" applyFill="1" applyBorder="1" applyAlignment="1">
      <alignment horizontal="left"/>
    </xf>
    <xf numFmtId="0" fontId="0" fillId="33" borderId="0" xfId="0" applyFill="1"/>
    <xf numFmtId="0" fontId="2" fillId="5" borderId="0" xfId="0" applyFont="1" applyFill="1" applyAlignment="1">
      <alignment horizontal="center" vertical="center" wrapText="1"/>
    </xf>
    <xf numFmtId="49" fontId="9" fillId="0" borderId="1" xfId="0" applyNumberFormat="1" applyFont="1" applyBorder="1" applyAlignment="1" applyProtection="1">
      <alignment horizontal="left"/>
      <protection hidden="1"/>
    </xf>
    <xf numFmtId="0" fontId="32" fillId="20" borderId="18" xfId="0" applyFont="1" applyFill="1" applyBorder="1" applyAlignment="1">
      <alignment horizontal="center" vertical="center"/>
    </xf>
    <xf numFmtId="0" fontId="32" fillId="20" borderId="57" xfId="0" applyFont="1" applyFill="1" applyBorder="1" applyAlignment="1">
      <alignment horizontal="center" vertical="center"/>
    </xf>
    <xf numFmtId="0" fontId="32" fillId="20" borderId="0" xfId="0" applyFont="1" applyFill="1" applyAlignment="1">
      <alignment horizontal="center" vertical="center"/>
    </xf>
    <xf numFmtId="0" fontId="32" fillId="20" borderId="58" xfId="0" applyFont="1" applyFill="1" applyBorder="1" applyAlignment="1">
      <alignment horizontal="center" vertical="center" wrapText="1"/>
    </xf>
    <xf numFmtId="0" fontId="32" fillId="20" borderId="59" xfId="0" applyFont="1" applyFill="1" applyBorder="1" applyAlignment="1">
      <alignment horizontal="center" vertical="center" wrapText="1"/>
    </xf>
    <xf numFmtId="0" fontId="32" fillId="20" borderId="57" xfId="0" applyFont="1" applyFill="1" applyBorder="1" applyAlignment="1">
      <alignment horizontal="center" vertical="center" wrapText="1"/>
    </xf>
    <xf numFmtId="0" fontId="38" fillId="21" borderId="0" xfId="0" applyFont="1" applyFill="1"/>
    <xf numFmtId="0" fontId="38" fillId="21" borderId="0" xfId="0" applyFont="1" applyFill="1" applyAlignment="1">
      <alignment horizontal="center"/>
    </xf>
    <xf numFmtId="49" fontId="31" fillId="11" borderId="0" xfId="0" applyNumberFormat="1" applyFont="1" applyFill="1" applyAlignment="1">
      <alignment horizontal="center"/>
    </xf>
    <xf numFmtId="14" fontId="31" fillId="11" borderId="0" xfId="0" applyNumberFormat="1" applyFont="1" applyFill="1"/>
    <xf numFmtId="0" fontId="31" fillId="21" borderId="0" xfId="0" applyFont="1" applyFill="1" applyAlignment="1">
      <alignment horizontal="right"/>
    </xf>
    <xf numFmtId="0" fontId="31" fillId="21" borderId="0" xfId="0" applyFont="1" applyFill="1" applyAlignment="1">
      <alignment horizontal="center"/>
    </xf>
    <xf numFmtId="167" fontId="31" fillId="11" borderId="0" xfId="0" applyNumberFormat="1" applyFont="1" applyFill="1"/>
    <xf numFmtId="3" fontId="31" fillId="11" borderId="0" xfId="0" applyNumberFormat="1" applyFont="1" applyFill="1"/>
    <xf numFmtId="0" fontId="29" fillId="18" borderId="63" xfId="0" applyFont="1" applyFill="1" applyBorder="1"/>
    <xf numFmtId="0" fontId="29" fillId="15" borderId="63" xfId="0" applyFont="1" applyFill="1" applyBorder="1" applyAlignment="1">
      <alignment horizontal="center"/>
    </xf>
    <xf numFmtId="165" fontId="29" fillId="0" borderId="63" xfId="0" applyNumberFormat="1" applyFont="1" applyBorder="1"/>
    <xf numFmtId="1" fontId="32" fillId="20" borderId="9" xfId="0" applyNumberFormat="1" applyFont="1" applyFill="1" applyBorder="1" applyAlignment="1">
      <alignment horizontal="center" vertical="center" wrapText="1"/>
    </xf>
    <xf numFmtId="1" fontId="29" fillId="0" borderId="0" xfId="0" applyNumberFormat="1" applyFont="1" applyAlignment="1">
      <alignment horizontal="center"/>
    </xf>
    <xf numFmtId="1" fontId="92" fillId="11" borderId="0" xfId="0" applyNumberFormat="1" applyFont="1" applyFill="1" applyAlignment="1">
      <alignment horizontal="center"/>
    </xf>
    <xf numFmtId="1" fontId="0" fillId="0" borderId="0" xfId="0" applyNumberFormat="1" applyAlignment="1">
      <alignment horizontal="center"/>
    </xf>
    <xf numFmtId="49" fontId="30" fillId="0" borderId="63" xfId="0" applyNumberFormat="1" applyFont="1" applyBorder="1" applyAlignment="1">
      <alignment horizontal="left" indent="1"/>
    </xf>
    <xf numFmtId="1" fontId="6" fillId="2" borderId="0" xfId="0" applyNumberFormat="1" applyFont="1" applyFill="1" applyProtection="1">
      <protection hidden="1"/>
    </xf>
    <xf numFmtId="1" fontId="6" fillId="2" borderId="0" xfId="0" applyNumberFormat="1" applyFont="1" applyFill="1" applyAlignment="1" applyProtection="1">
      <alignment vertical="center"/>
      <protection hidden="1"/>
    </xf>
    <xf numFmtId="1" fontId="6" fillId="2" borderId="0" xfId="0" applyNumberFormat="1" applyFont="1" applyFill="1" applyAlignment="1" applyProtection="1">
      <alignment horizontal="right" vertical="center" indent="3"/>
      <protection hidden="1"/>
    </xf>
    <xf numFmtId="1" fontId="93" fillId="2" borderId="0" xfId="0" applyNumberFormat="1" applyFont="1" applyFill="1" applyProtection="1">
      <protection hidden="1"/>
    </xf>
    <xf numFmtId="0" fontId="6" fillId="2" borderId="0" xfId="0" applyFont="1" applyFill="1" applyAlignment="1" applyProtection="1">
      <alignment horizontal="center"/>
      <protection hidden="1"/>
    </xf>
    <xf numFmtId="0" fontId="6" fillId="2" borderId="155" xfId="0" applyFont="1" applyFill="1" applyBorder="1" applyAlignment="1" applyProtection="1">
      <alignment horizontal="center"/>
      <protection hidden="1"/>
    </xf>
    <xf numFmtId="0" fontId="51" fillId="6" borderId="14" xfId="0" applyFont="1" applyFill="1" applyBorder="1" applyAlignment="1" applyProtection="1">
      <alignment horizontal="center" vertical="center"/>
      <protection hidden="1"/>
    </xf>
    <xf numFmtId="0" fontId="8" fillId="6" borderId="14" xfId="0" applyFont="1" applyFill="1" applyBorder="1" applyAlignment="1" applyProtection="1">
      <alignment horizontal="center"/>
      <protection hidden="1"/>
    </xf>
    <xf numFmtId="0" fontId="10" fillId="6" borderId="5" xfId="0" applyFont="1" applyFill="1" applyBorder="1" applyAlignment="1" applyProtection="1">
      <alignment horizontal="right" vertical="center" indent="1"/>
      <protection hidden="1"/>
    </xf>
    <xf numFmtId="0" fontId="11" fillId="2" borderId="0" xfId="0" applyFont="1" applyFill="1" applyAlignment="1" applyProtection="1">
      <alignment horizontal="center" vertical="center"/>
      <protection locked="0" hidden="1"/>
    </xf>
    <xf numFmtId="0" fontId="4" fillId="6" borderId="5" xfId="0" applyFont="1" applyFill="1" applyBorder="1" applyAlignment="1" applyProtection="1">
      <alignment horizontal="center" vertical="center" wrapText="1"/>
      <protection hidden="1"/>
    </xf>
    <xf numFmtId="0" fontId="4" fillId="6" borderId="0" xfId="0" applyFont="1" applyFill="1" applyAlignment="1" applyProtection="1">
      <alignment horizontal="center" vertical="center" wrapText="1"/>
      <protection hidden="1"/>
    </xf>
    <xf numFmtId="0" fontId="4" fillId="6" borderId="4" xfId="0" applyFont="1" applyFill="1" applyBorder="1" applyAlignment="1" applyProtection="1">
      <alignment horizontal="center" vertical="center" wrapText="1"/>
      <protection hidden="1"/>
    </xf>
    <xf numFmtId="0" fontId="54" fillId="2" borderId="5" xfId="0" applyFont="1" applyFill="1" applyBorder="1" applyAlignment="1" applyProtection="1">
      <alignment horizontal="center" vertical="center"/>
      <protection hidden="1"/>
    </xf>
    <xf numFmtId="0" fontId="54" fillId="2" borderId="0" xfId="0" applyFont="1" applyFill="1" applyAlignment="1" applyProtection="1">
      <alignment horizontal="center" vertical="center"/>
      <protection hidden="1"/>
    </xf>
    <xf numFmtId="0" fontId="6" fillId="2" borderId="0" xfId="0" applyFont="1" applyFill="1" applyAlignment="1" applyProtection="1">
      <alignment horizontal="left" indent="1"/>
      <protection hidden="1"/>
    </xf>
    <xf numFmtId="0" fontId="6" fillId="2" borderId="0" xfId="0" applyFont="1" applyFill="1" applyAlignment="1" applyProtection="1">
      <alignment horizontal="left" indent="1"/>
      <protection locked="0" hidden="1"/>
    </xf>
    <xf numFmtId="0" fontId="1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7" fillId="11" borderId="154" xfId="0" applyFont="1" applyFill="1" applyBorder="1" applyAlignment="1">
      <alignment horizontal="center" vertical="center"/>
    </xf>
    <xf numFmtId="0" fontId="17" fillId="11" borderId="2" xfId="0" applyFont="1" applyFill="1" applyBorder="1" applyAlignment="1">
      <alignment horizontal="center" vertical="center"/>
    </xf>
    <xf numFmtId="0" fontId="17" fillId="28" borderId="84" xfId="0" applyFont="1" applyFill="1" applyBorder="1" applyAlignment="1">
      <alignment horizontal="center" vertical="center"/>
    </xf>
    <xf numFmtId="0" fontId="17" fillId="28" borderId="85" xfId="0" applyFont="1" applyFill="1" applyBorder="1" applyAlignment="1">
      <alignment horizontal="center" vertical="center"/>
    </xf>
    <xf numFmtId="0" fontId="17" fillId="28" borderId="82" xfId="0" applyFont="1" applyFill="1" applyBorder="1" applyAlignment="1">
      <alignment horizontal="center" vertical="center"/>
    </xf>
    <xf numFmtId="0" fontId="17" fillId="28" borderId="83" xfId="0" applyFont="1" applyFill="1" applyBorder="1" applyAlignment="1">
      <alignment horizontal="center" vertical="center"/>
    </xf>
    <xf numFmtId="0" fontId="17" fillId="29" borderId="121" xfId="0" applyFont="1" applyFill="1" applyBorder="1" applyAlignment="1">
      <alignment horizontal="left"/>
    </xf>
    <xf numFmtId="0" fontId="17" fillId="29" borderId="47" xfId="0" applyFont="1" applyFill="1" applyBorder="1" applyAlignment="1">
      <alignment horizontal="left"/>
    </xf>
    <xf numFmtId="0" fontId="17" fillId="29" borderId="45" xfId="0" applyFont="1" applyFill="1" applyBorder="1" applyAlignment="1">
      <alignment horizontal="left"/>
    </xf>
    <xf numFmtId="0" fontId="17" fillId="26" borderId="89" xfId="0" applyFont="1" applyFill="1" applyBorder="1" applyAlignment="1">
      <alignment horizontal="center" vertical="center"/>
    </xf>
    <xf numFmtId="0" fontId="17" fillId="26" borderId="81" xfId="0" applyFont="1" applyFill="1" applyBorder="1" applyAlignment="1">
      <alignment horizontal="center" vertical="center"/>
    </xf>
    <xf numFmtId="0" fontId="17" fillId="28" borderId="86" xfId="0" applyFont="1" applyFill="1" applyBorder="1" applyAlignment="1">
      <alignment horizontal="center" vertical="center"/>
    </xf>
    <xf numFmtId="0" fontId="17" fillId="28" borderId="87" xfId="0" applyFont="1" applyFill="1" applyBorder="1" applyAlignment="1">
      <alignment horizontal="center" vertical="center"/>
    </xf>
    <xf numFmtId="0" fontId="16" fillId="27" borderId="47" xfId="0" applyFont="1" applyFill="1" applyBorder="1" applyAlignment="1">
      <alignment horizontal="left"/>
    </xf>
    <xf numFmtId="0" fontId="16" fillId="27" borderId="45" xfId="0" applyFont="1" applyFill="1" applyBorder="1" applyAlignment="1">
      <alignment horizontal="left"/>
    </xf>
    <xf numFmtId="3" fontId="34" fillId="25" borderId="2" xfId="0" applyNumberFormat="1" applyFont="1" applyFill="1" applyBorder="1" applyAlignment="1">
      <alignment horizontal="center" vertical="center"/>
    </xf>
    <xf numFmtId="0" fontId="15" fillId="0" borderId="48" xfId="0" applyFont="1" applyBorder="1" applyAlignment="1">
      <alignment horizontal="center"/>
    </xf>
    <xf numFmtId="0" fontId="50" fillId="8" borderId="116" xfId="0" applyFont="1" applyFill="1" applyBorder="1" applyAlignment="1">
      <alignment horizontal="center" vertical="center" textRotation="90"/>
    </xf>
    <xf numFmtId="0" fontId="50" fillId="8" borderId="117" xfId="0" applyFont="1" applyFill="1" applyBorder="1" applyAlignment="1">
      <alignment horizontal="center" vertical="center" textRotation="90"/>
    </xf>
    <xf numFmtId="0" fontId="50" fillId="8" borderId="118" xfId="0" applyFont="1" applyFill="1" applyBorder="1" applyAlignment="1">
      <alignment horizontal="center" vertical="center" textRotation="90"/>
    </xf>
    <xf numFmtId="0" fontId="3" fillId="25" borderId="60" xfId="0" applyFont="1" applyFill="1" applyBorder="1" applyAlignment="1">
      <alignment horizontal="center" vertical="center"/>
    </xf>
    <xf numFmtId="0" fontId="3" fillId="25" borderId="61" xfId="0" applyFont="1" applyFill="1" applyBorder="1" applyAlignment="1">
      <alignment horizontal="center" vertical="center"/>
    </xf>
    <xf numFmtId="0" fontId="3" fillId="25" borderId="62" xfId="0" applyFont="1" applyFill="1" applyBorder="1" applyAlignment="1">
      <alignment horizontal="center" vertical="center"/>
    </xf>
    <xf numFmtId="0" fontId="17" fillId="26" borderId="90" xfId="0" applyFont="1" applyFill="1" applyBorder="1" applyAlignment="1">
      <alignment horizontal="center" vertical="center"/>
    </xf>
    <xf numFmtId="0" fontId="17" fillId="26" borderId="91" xfId="0" applyFont="1" applyFill="1" applyBorder="1" applyAlignment="1">
      <alignment horizontal="center" vertical="center"/>
    </xf>
    <xf numFmtId="14" fontId="48" fillId="0" borderId="73" xfId="0" applyNumberFormat="1" applyFont="1" applyBorder="1" applyAlignment="1">
      <alignment horizontal="center" vertical="center"/>
    </xf>
    <xf numFmtId="14" fontId="48" fillId="0" borderId="36" xfId="0" applyNumberFormat="1" applyFont="1" applyBorder="1" applyAlignment="1">
      <alignment horizontal="center" vertical="center"/>
    </xf>
    <xf numFmtId="0" fontId="17" fillId="8" borderId="36" xfId="0" applyFont="1" applyFill="1" applyBorder="1" applyAlignment="1">
      <alignment horizontal="center" vertical="center"/>
    </xf>
    <xf numFmtId="0" fontId="17" fillId="8" borderId="36" xfId="0" applyFont="1" applyFill="1" applyBorder="1" applyAlignment="1">
      <alignment horizontal="center" vertical="center" wrapText="1"/>
    </xf>
    <xf numFmtId="0" fontId="17" fillId="8" borderId="104" xfId="0" applyFont="1" applyFill="1" applyBorder="1" applyAlignment="1">
      <alignment horizontal="center" vertical="center"/>
    </xf>
    <xf numFmtId="0" fontId="50" fillId="6" borderId="67" xfId="0" applyFont="1" applyFill="1" applyBorder="1" applyAlignment="1">
      <alignment horizontal="center" vertical="center" wrapText="1"/>
    </xf>
    <xf numFmtId="0" fontId="50" fillId="6" borderId="68" xfId="0" applyFont="1" applyFill="1" applyBorder="1" applyAlignment="1">
      <alignment horizontal="center" vertical="center" wrapText="1"/>
    </xf>
    <xf numFmtId="0" fontId="50" fillId="6" borderId="69" xfId="0" applyFont="1" applyFill="1" applyBorder="1" applyAlignment="1">
      <alignment horizontal="center" vertical="center" wrapText="1"/>
    </xf>
    <xf numFmtId="0" fontId="50" fillId="6" borderId="71" xfId="0" applyFont="1" applyFill="1" applyBorder="1" applyAlignment="1">
      <alignment horizontal="center" vertical="center" wrapText="1"/>
    </xf>
    <xf numFmtId="0" fontId="50" fillId="6" borderId="0" xfId="0" applyFont="1" applyFill="1" applyAlignment="1">
      <alignment horizontal="center" vertical="center" wrapText="1"/>
    </xf>
    <xf numFmtId="0" fontId="50" fillId="6" borderId="72" xfId="0" applyFont="1" applyFill="1" applyBorder="1" applyAlignment="1">
      <alignment horizontal="center" vertical="center" wrapText="1"/>
    </xf>
    <xf numFmtId="0" fontId="17" fillId="8" borderId="74" xfId="0" applyFont="1" applyFill="1" applyBorder="1" applyAlignment="1">
      <alignment horizontal="center" vertical="center"/>
    </xf>
    <xf numFmtId="0" fontId="17" fillId="8" borderId="75" xfId="0" applyFont="1" applyFill="1" applyBorder="1" applyAlignment="1">
      <alignment horizontal="center" vertical="center"/>
    </xf>
    <xf numFmtId="0" fontId="19" fillId="0" borderId="47" xfId="0" applyFont="1" applyBorder="1" applyAlignment="1">
      <alignment horizontal="left"/>
    </xf>
    <xf numFmtId="0" fontId="19" fillId="0" borderId="45" xfId="0" applyFont="1" applyBorder="1" applyAlignment="1">
      <alignment horizontal="left"/>
    </xf>
    <xf numFmtId="0" fontId="19" fillId="0" borderId="97" xfId="0" applyFont="1" applyBorder="1" applyAlignment="1">
      <alignment horizontal="center"/>
    </xf>
    <xf numFmtId="0" fontId="19" fillId="0" borderId="98" xfId="0" applyFont="1" applyBorder="1" applyAlignment="1">
      <alignment horizontal="center"/>
    </xf>
    <xf numFmtId="0" fontId="32" fillId="25" borderId="125" xfId="0" applyFont="1" applyFill="1" applyBorder="1" applyAlignment="1">
      <alignment horizontal="right" vertical="center" indent="2"/>
    </xf>
    <xf numFmtId="0" fontId="32" fillId="25" borderId="70" xfId="0" applyFont="1" applyFill="1" applyBorder="1" applyAlignment="1">
      <alignment horizontal="right" vertical="center" indent="2"/>
    </xf>
    <xf numFmtId="0" fontId="32" fillId="25" borderId="126" xfId="0" applyFont="1" applyFill="1" applyBorder="1" applyAlignment="1">
      <alignment horizontal="right" vertical="center" indent="2"/>
    </xf>
    <xf numFmtId="0" fontId="32" fillId="25" borderId="128" xfId="0" applyFont="1" applyFill="1" applyBorder="1" applyAlignment="1">
      <alignment horizontal="right" vertical="center" indent="2"/>
    </xf>
    <xf numFmtId="0" fontId="32" fillId="25" borderId="129" xfId="0" applyFont="1" applyFill="1" applyBorder="1" applyAlignment="1">
      <alignment horizontal="right" vertical="center" indent="2"/>
    </xf>
    <xf numFmtId="0" fontId="32" fillId="25" borderId="130" xfId="0" applyFont="1" applyFill="1" applyBorder="1" applyAlignment="1">
      <alignment horizontal="right" vertical="center" indent="2"/>
    </xf>
    <xf numFmtId="0" fontId="32" fillId="25" borderId="127" xfId="0" applyFont="1" applyFill="1" applyBorder="1" applyAlignment="1">
      <alignment horizontal="right" vertical="center" indent="2"/>
    </xf>
    <xf numFmtId="0" fontId="32" fillId="25" borderId="20" xfId="0" applyFont="1" applyFill="1" applyBorder="1" applyAlignment="1">
      <alignment horizontal="right" vertical="center" indent="2"/>
    </xf>
    <xf numFmtId="0" fontId="32" fillId="25" borderId="105" xfId="0" applyFont="1" applyFill="1" applyBorder="1" applyAlignment="1">
      <alignment horizontal="right" vertical="center" indent="2"/>
    </xf>
    <xf numFmtId="0" fontId="17" fillId="11" borderId="122" xfId="0" applyFont="1" applyFill="1" applyBorder="1" applyAlignment="1">
      <alignment horizontal="center" vertical="center"/>
    </xf>
    <xf numFmtId="0" fontId="17" fillId="11" borderId="123" xfId="0" applyFont="1" applyFill="1" applyBorder="1" applyAlignment="1">
      <alignment horizontal="center" vertical="center"/>
    </xf>
    <xf numFmtId="0" fontId="17" fillId="11" borderId="100" xfId="0" applyFont="1" applyFill="1" applyBorder="1" applyAlignment="1">
      <alignment horizontal="center" vertical="center"/>
    </xf>
    <xf numFmtId="0" fontId="17" fillId="11" borderId="124" xfId="0" applyFont="1" applyFill="1" applyBorder="1" applyAlignment="1">
      <alignment horizontal="center" vertical="center"/>
    </xf>
    <xf numFmtId="0" fontId="17" fillId="11" borderId="81" xfId="0" applyFont="1" applyFill="1" applyBorder="1" applyAlignment="1">
      <alignment horizontal="center" vertical="center"/>
    </xf>
    <xf numFmtId="0" fontId="17" fillId="11" borderId="82" xfId="0" applyFont="1" applyFill="1" applyBorder="1" applyAlignment="1">
      <alignment horizontal="center" vertical="center"/>
    </xf>
    <xf numFmtId="3" fontId="34" fillId="25" borderId="16" xfId="0" applyNumberFormat="1" applyFont="1" applyFill="1" applyBorder="1" applyAlignment="1">
      <alignment horizontal="center" vertical="center"/>
    </xf>
    <xf numFmtId="3" fontId="34" fillId="25" borderId="50" xfId="0" applyNumberFormat="1" applyFont="1" applyFill="1" applyBorder="1" applyAlignment="1">
      <alignment horizontal="center" vertical="center"/>
    </xf>
    <xf numFmtId="0" fontId="17" fillId="29" borderId="119" xfId="0" applyFont="1" applyFill="1" applyBorder="1" applyAlignment="1">
      <alignment horizontal="left"/>
    </xf>
    <xf numFmtId="0" fontId="17" fillId="29" borderId="120" xfId="0" applyFont="1" applyFill="1" applyBorder="1" applyAlignment="1">
      <alignment horizontal="left"/>
    </xf>
    <xf numFmtId="0" fontId="17" fillId="29" borderId="101" xfId="0" applyFont="1" applyFill="1" applyBorder="1" applyAlignment="1">
      <alignment horizontal="left"/>
    </xf>
    <xf numFmtId="49" fontId="0" fillId="0" borderId="33" xfId="0" applyNumberFormat="1" applyBorder="1" applyAlignment="1">
      <alignment horizontal="left"/>
    </xf>
    <xf numFmtId="49" fontId="0" fillId="0" borderId="34" xfId="0" applyNumberFormat="1" applyBorder="1" applyAlignment="1">
      <alignment horizontal="left"/>
    </xf>
    <xf numFmtId="49" fontId="0" fillId="0" borderId="35" xfId="0" applyNumberFormat="1" applyBorder="1" applyAlignment="1">
      <alignment horizontal="left"/>
    </xf>
    <xf numFmtId="0" fontId="15" fillId="0" borderId="48" xfId="0" applyFont="1" applyBorder="1" applyAlignment="1">
      <alignment horizontal="center" vertical="center"/>
    </xf>
    <xf numFmtId="0" fontId="3" fillId="28" borderId="54" xfId="0" applyFont="1" applyFill="1" applyBorder="1" applyAlignment="1">
      <alignment horizontal="center" vertical="center" wrapText="1"/>
    </xf>
    <xf numFmtId="0" fontId="3" fillId="28" borderId="55" xfId="0" applyFont="1" applyFill="1" applyBorder="1" applyAlignment="1">
      <alignment horizontal="center" vertical="center" wrapText="1"/>
    </xf>
    <xf numFmtId="1" fontId="49" fillId="0" borderId="0" xfId="0" applyNumberFormat="1" applyFont="1" applyAlignment="1">
      <alignment horizontal="center"/>
    </xf>
    <xf numFmtId="0" fontId="83" fillId="0" borderId="0" xfId="0" applyFont="1" applyAlignment="1">
      <alignment horizontal="center" vertical="center" textRotation="90"/>
    </xf>
    <xf numFmtId="0" fontId="83" fillId="0" borderId="56" xfId="0" applyFont="1" applyBorder="1" applyAlignment="1">
      <alignment horizontal="center" vertical="center" textRotation="90"/>
    </xf>
    <xf numFmtId="0" fontId="2" fillId="8" borderId="103" xfId="0" applyFont="1" applyFill="1" applyBorder="1" applyAlignment="1">
      <alignment horizontal="center" vertical="center"/>
    </xf>
    <xf numFmtId="0" fontId="2" fillId="8" borderId="73" xfId="0" applyFont="1" applyFill="1" applyBorder="1" applyAlignment="1">
      <alignment horizontal="center" vertical="center"/>
    </xf>
    <xf numFmtId="0" fontId="2" fillId="8" borderId="104" xfId="0" applyFont="1" applyFill="1" applyBorder="1" applyAlignment="1">
      <alignment horizontal="center" vertical="center"/>
    </xf>
    <xf numFmtId="0" fontId="2" fillId="8" borderId="36" xfId="0" applyFont="1" applyFill="1" applyBorder="1" applyAlignment="1">
      <alignment horizontal="center" vertical="center"/>
    </xf>
    <xf numFmtId="0" fontId="50" fillId="26" borderId="113" xfId="0" applyFont="1" applyFill="1" applyBorder="1" applyAlignment="1">
      <alignment horizontal="center" vertical="center" textRotation="90"/>
    </xf>
    <xf numFmtId="0" fontId="50" fillId="26" borderId="114" xfId="0" applyFont="1" applyFill="1" applyBorder="1" applyAlignment="1">
      <alignment horizontal="center" vertical="center" textRotation="90"/>
    </xf>
    <xf numFmtId="0" fontId="50" fillId="26" borderId="115" xfId="0" applyFont="1" applyFill="1" applyBorder="1" applyAlignment="1">
      <alignment horizontal="center" vertical="center" textRotation="90"/>
    </xf>
    <xf numFmtId="14" fontId="3" fillId="25" borderId="150" xfId="0" applyNumberFormat="1" applyFont="1" applyFill="1" applyBorder="1" applyAlignment="1">
      <alignment horizontal="center" vertical="center"/>
    </xf>
    <xf numFmtId="0" fontId="3" fillId="25" borderId="141" xfId="0" applyFont="1" applyFill="1" applyBorder="1" applyAlignment="1">
      <alignment horizontal="right" vertical="center" indent="3"/>
    </xf>
    <xf numFmtId="0" fontId="3" fillId="25" borderId="61" xfId="0" applyFont="1" applyFill="1" applyBorder="1" applyAlignment="1">
      <alignment horizontal="right" vertical="center" indent="3"/>
    </xf>
    <xf numFmtId="0" fontId="3" fillId="25" borderId="142" xfId="0" applyFont="1" applyFill="1" applyBorder="1" applyAlignment="1">
      <alignment horizontal="right" vertical="center" indent="3"/>
    </xf>
    <xf numFmtId="0" fontId="17" fillId="11" borderId="96" xfId="0" applyFont="1" applyFill="1" applyBorder="1" applyAlignment="1">
      <alignment horizontal="center" vertical="center"/>
    </xf>
    <xf numFmtId="0" fontId="17" fillId="11" borderId="83" xfId="0" applyFont="1" applyFill="1" applyBorder="1" applyAlignment="1">
      <alignment horizontal="center" vertical="center"/>
    </xf>
    <xf numFmtId="0" fontId="50" fillId="11" borderId="107" xfId="0" applyFont="1" applyFill="1" applyBorder="1" applyAlignment="1">
      <alignment horizontal="center" vertical="center" textRotation="90"/>
    </xf>
    <xf numFmtId="0" fontId="50" fillId="11" borderId="108" xfId="0" applyFont="1" applyFill="1" applyBorder="1" applyAlignment="1">
      <alignment horizontal="center" vertical="center" textRotation="90"/>
    </xf>
    <xf numFmtId="0" fontId="50" fillId="11" borderId="109" xfId="0" applyFont="1" applyFill="1" applyBorder="1" applyAlignment="1">
      <alignment horizontal="center" vertical="center" textRotation="90"/>
    </xf>
    <xf numFmtId="0" fontId="50" fillId="28" borderId="110" xfId="0" applyFont="1" applyFill="1" applyBorder="1" applyAlignment="1">
      <alignment horizontal="center" vertical="center" textRotation="90"/>
    </xf>
    <xf numFmtId="0" fontId="50" fillId="28" borderId="111" xfId="0" applyFont="1" applyFill="1" applyBorder="1" applyAlignment="1">
      <alignment horizontal="center" vertical="center" textRotation="90"/>
    </xf>
    <xf numFmtId="0" fontId="50" fillId="28" borderId="112" xfId="0" applyFont="1" applyFill="1" applyBorder="1" applyAlignment="1">
      <alignment horizontal="center" vertical="center" textRotation="90"/>
    </xf>
    <xf numFmtId="0" fontId="16" fillId="27" borderId="102" xfId="0" applyFont="1" applyFill="1" applyBorder="1" applyAlignment="1">
      <alignment horizontal="left"/>
    </xf>
    <xf numFmtId="0" fontId="16" fillId="27" borderId="93" xfId="0" applyFont="1" applyFill="1" applyBorder="1" applyAlignment="1">
      <alignment horizontal="left"/>
    </xf>
    <xf numFmtId="0" fontId="0" fillId="0" borderId="53" xfId="0" applyBorder="1" applyAlignment="1">
      <alignment horizontal="center"/>
    </xf>
    <xf numFmtId="3" fontId="34" fillId="25" borderId="44" xfId="0" applyNumberFormat="1" applyFont="1" applyFill="1" applyBorder="1" applyAlignment="1">
      <alignment horizontal="center" vertical="center"/>
    </xf>
    <xf numFmtId="3" fontId="34" fillId="25" borderId="31" xfId="0" applyNumberFormat="1" applyFont="1" applyFill="1" applyBorder="1" applyAlignment="1">
      <alignment horizontal="center" vertical="center"/>
    </xf>
    <xf numFmtId="0" fontId="0" fillId="0" borderId="0" xfId="0" applyAlignment="1">
      <alignment horizontal="right" vertical="center" indent="1"/>
    </xf>
    <xf numFmtId="0" fontId="32" fillId="25" borderId="131" xfId="0" applyFont="1" applyFill="1" applyBorder="1" applyAlignment="1">
      <alignment horizontal="center" vertical="center"/>
    </xf>
    <xf numFmtId="0" fontId="32" fillId="25" borderId="70" xfId="0" applyFont="1" applyFill="1" applyBorder="1" applyAlignment="1">
      <alignment horizontal="center" vertical="center"/>
    </xf>
    <xf numFmtId="0" fontId="32" fillId="25" borderId="132" xfId="0" applyFont="1" applyFill="1" applyBorder="1" applyAlignment="1">
      <alignment horizontal="center" vertical="center"/>
    </xf>
    <xf numFmtId="0" fontId="32" fillId="25" borderId="133" xfId="0" applyFont="1" applyFill="1" applyBorder="1" applyAlignment="1">
      <alignment horizontal="center" vertical="center"/>
    </xf>
    <xf numFmtId="0" fontId="32" fillId="25" borderId="129" xfId="0" applyFont="1" applyFill="1" applyBorder="1" applyAlignment="1">
      <alignment horizontal="center" vertical="center"/>
    </xf>
    <xf numFmtId="0" fontId="32" fillId="25" borderId="134" xfId="0" applyFont="1" applyFill="1" applyBorder="1" applyAlignment="1">
      <alignment horizontal="center" vertical="center"/>
    </xf>
    <xf numFmtId="0" fontId="32" fillId="25" borderId="135" xfId="0" applyFont="1" applyFill="1" applyBorder="1" applyAlignment="1">
      <alignment horizontal="center" vertical="center"/>
    </xf>
    <xf numFmtId="0" fontId="32" fillId="25" borderId="20" xfId="0" applyFont="1" applyFill="1" applyBorder="1" applyAlignment="1">
      <alignment horizontal="center" vertical="center"/>
    </xf>
    <xf numFmtId="0" fontId="32" fillId="25" borderId="136" xfId="0" applyFont="1" applyFill="1" applyBorder="1" applyAlignment="1">
      <alignment horizontal="center" vertical="center"/>
    </xf>
    <xf numFmtId="165" fontId="55" fillId="29" borderId="51" xfId="0" applyNumberFormat="1" applyFont="1" applyFill="1" applyBorder="1" applyAlignment="1">
      <alignment horizontal="right" vertical="center"/>
    </xf>
    <xf numFmtId="165" fontId="55" fillId="29" borderId="52" xfId="0" applyNumberFormat="1" applyFont="1" applyFill="1" applyBorder="1" applyAlignment="1">
      <alignment horizontal="right" vertical="center"/>
    </xf>
    <xf numFmtId="165" fontId="50" fillId="28" borderId="144" xfId="0" applyNumberFormat="1" applyFont="1" applyFill="1" applyBorder="1" applyAlignment="1">
      <alignment horizontal="center" vertical="center"/>
    </xf>
    <xf numFmtId="165" fontId="50" fillId="28" borderId="90" xfId="0" applyNumberFormat="1" applyFont="1" applyFill="1" applyBorder="1" applyAlignment="1">
      <alignment horizontal="center" vertical="center"/>
    </xf>
    <xf numFmtId="165" fontId="50" fillId="28" borderId="145" xfId="0" applyNumberFormat="1" applyFont="1" applyFill="1" applyBorder="1" applyAlignment="1">
      <alignment horizontal="center" vertical="center"/>
    </xf>
    <xf numFmtId="165" fontId="50" fillId="28" borderId="146" xfId="0" applyNumberFormat="1" applyFont="1" applyFill="1" applyBorder="1" applyAlignment="1">
      <alignment horizontal="center" vertical="center"/>
    </xf>
    <xf numFmtId="0" fontId="45" fillId="0" borderId="143" xfId="0" applyFont="1" applyBorder="1" applyAlignment="1">
      <alignment horizontal="center" vertical="center"/>
    </xf>
    <xf numFmtId="0" fontId="45" fillId="0" borderId="0" xfId="0" applyFont="1" applyAlignment="1">
      <alignment horizontal="center" vertical="center"/>
    </xf>
    <xf numFmtId="0" fontId="14" fillId="0" borderId="0" xfId="0" applyFont="1" applyAlignment="1">
      <alignment horizontal="right" vertical="center" indent="1"/>
    </xf>
    <xf numFmtId="0" fontId="32" fillId="25" borderId="43" xfId="0" applyFont="1" applyFill="1" applyBorder="1" applyAlignment="1">
      <alignment horizontal="center" vertical="center"/>
    </xf>
    <xf numFmtId="14" fontId="7" fillId="25" borderId="150" xfId="0" applyNumberFormat="1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/>
    </xf>
    <xf numFmtId="0" fontId="86" fillId="2" borderId="48" xfId="0" applyFont="1" applyFill="1" applyBorder="1" applyAlignment="1">
      <alignment horizontal="center"/>
    </xf>
    <xf numFmtId="0" fontId="38" fillId="28" borderId="54" xfId="0" applyFont="1" applyFill="1" applyBorder="1" applyAlignment="1">
      <alignment horizontal="center" vertical="center" wrapText="1"/>
    </xf>
    <xf numFmtId="0" fontId="38" fillId="28" borderId="160" xfId="0" applyFont="1" applyFill="1" applyBorder="1" applyAlignment="1">
      <alignment horizontal="center" vertical="center" wrapText="1"/>
    </xf>
    <xf numFmtId="0" fontId="6" fillId="32" borderId="0" xfId="0" applyFont="1" applyFill="1" applyAlignment="1">
      <alignment horizontal="center"/>
    </xf>
    <xf numFmtId="0" fontId="86" fillId="2" borderId="48" xfId="0" applyFont="1" applyFill="1" applyBorder="1" applyAlignment="1">
      <alignment horizontal="center" vertical="center"/>
    </xf>
    <xf numFmtId="14" fontId="3" fillId="6" borderId="150" xfId="0" applyNumberFormat="1" applyFont="1" applyFill="1" applyBorder="1" applyAlignment="1">
      <alignment horizontal="center" vertical="center"/>
    </xf>
    <xf numFmtId="0" fontId="3" fillId="6" borderId="54" xfId="0" applyFont="1" applyFill="1" applyBorder="1" applyAlignment="1">
      <alignment horizontal="center" vertical="center" wrapText="1"/>
    </xf>
    <xf numFmtId="0" fontId="3" fillId="6" borderId="55" xfId="0" applyFont="1" applyFill="1" applyBorder="1" applyAlignment="1">
      <alignment horizontal="center" vertical="center" wrapText="1"/>
    </xf>
    <xf numFmtId="0" fontId="66" fillId="0" borderId="0" xfId="0" applyFont="1" applyAlignment="1">
      <alignment horizontal="center" vertical="center"/>
    </xf>
    <xf numFmtId="0" fontId="3" fillId="6" borderId="160" xfId="0" applyFont="1" applyFill="1" applyBorder="1" applyAlignment="1">
      <alignment horizontal="center" vertical="center" wrapText="1"/>
    </xf>
    <xf numFmtId="0" fontId="3" fillId="6" borderId="141" xfId="0" applyFont="1" applyFill="1" applyBorder="1" applyAlignment="1">
      <alignment horizontal="right" vertical="center" indent="3"/>
    </xf>
    <xf numFmtId="0" fontId="3" fillId="6" borderId="61" xfId="0" applyFont="1" applyFill="1" applyBorder="1" applyAlignment="1">
      <alignment horizontal="right" vertical="center" indent="3"/>
    </xf>
    <xf numFmtId="0" fontId="3" fillId="6" borderId="142" xfId="0" applyFont="1" applyFill="1" applyBorder="1" applyAlignment="1">
      <alignment horizontal="right" vertical="center" indent="3"/>
    </xf>
    <xf numFmtId="0" fontId="3" fillId="6" borderId="60" xfId="0" applyFont="1" applyFill="1" applyBorder="1" applyAlignment="1">
      <alignment horizontal="center" vertical="center"/>
    </xf>
    <xf numFmtId="0" fontId="3" fillId="6" borderId="61" xfId="0" applyFont="1" applyFill="1" applyBorder="1" applyAlignment="1">
      <alignment horizontal="center" vertical="center"/>
    </xf>
    <xf numFmtId="0" fontId="3" fillId="6" borderId="62" xfId="0" applyFont="1" applyFill="1" applyBorder="1" applyAlignment="1">
      <alignment horizontal="center" vertical="center"/>
    </xf>
    <xf numFmtId="3" fontId="34" fillId="6" borderId="2" xfId="0" applyNumberFormat="1" applyFont="1" applyFill="1" applyBorder="1" applyAlignment="1">
      <alignment horizontal="center" vertical="center"/>
    </xf>
    <xf numFmtId="3" fontId="34" fillId="6" borderId="44" xfId="0" applyNumberFormat="1" applyFont="1" applyFill="1" applyBorder="1" applyAlignment="1">
      <alignment horizontal="center" vertical="center"/>
    </xf>
    <xf numFmtId="0" fontId="32" fillId="6" borderId="131" xfId="0" applyFont="1" applyFill="1" applyBorder="1" applyAlignment="1">
      <alignment horizontal="center" vertical="center"/>
    </xf>
    <xf numFmtId="0" fontId="32" fillId="6" borderId="70" xfId="0" applyFont="1" applyFill="1" applyBorder="1" applyAlignment="1">
      <alignment horizontal="center" vertical="center"/>
    </xf>
    <xf numFmtId="0" fontId="32" fillId="6" borderId="132" xfId="0" applyFont="1" applyFill="1" applyBorder="1" applyAlignment="1">
      <alignment horizontal="center" vertical="center"/>
    </xf>
    <xf numFmtId="0" fontId="32" fillId="6" borderId="135" xfId="0" applyFont="1" applyFill="1" applyBorder="1" applyAlignment="1">
      <alignment horizontal="center" vertical="center"/>
    </xf>
    <xf numFmtId="0" fontId="32" fillId="6" borderId="20" xfId="0" applyFont="1" applyFill="1" applyBorder="1" applyAlignment="1">
      <alignment horizontal="center" vertical="center"/>
    </xf>
    <xf numFmtId="0" fontId="32" fillId="6" borderId="136" xfId="0" applyFont="1" applyFill="1" applyBorder="1" applyAlignment="1">
      <alignment horizontal="center" vertical="center"/>
    </xf>
    <xf numFmtId="0" fontId="32" fillId="6" borderId="125" xfId="0" applyFont="1" applyFill="1" applyBorder="1" applyAlignment="1">
      <alignment horizontal="right" vertical="center" indent="2"/>
    </xf>
    <xf numFmtId="0" fontId="32" fillId="6" borderId="70" xfId="0" applyFont="1" applyFill="1" applyBorder="1" applyAlignment="1">
      <alignment horizontal="right" vertical="center" indent="2"/>
    </xf>
    <xf numFmtId="0" fontId="32" fillId="6" borderId="126" xfId="0" applyFont="1" applyFill="1" applyBorder="1" applyAlignment="1">
      <alignment horizontal="right" vertical="center" indent="2"/>
    </xf>
    <xf numFmtId="0" fontId="32" fillId="6" borderId="128" xfId="0" applyFont="1" applyFill="1" applyBorder="1" applyAlignment="1">
      <alignment horizontal="right" vertical="center" indent="2"/>
    </xf>
    <xf numFmtId="0" fontId="32" fillId="6" borderId="129" xfId="0" applyFont="1" applyFill="1" applyBorder="1" applyAlignment="1">
      <alignment horizontal="right" vertical="center" indent="2"/>
    </xf>
    <xf numFmtId="0" fontId="32" fillId="6" borderId="130" xfId="0" applyFont="1" applyFill="1" applyBorder="1" applyAlignment="1">
      <alignment horizontal="right" vertical="center" indent="2"/>
    </xf>
    <xf numFmtId="3" fontId="34" fillId="6" borderId="31" xfId="0" applyNumberFormat="1" applyFont="1" applyFill="1" applyBorder="1" applyAlignment="1">
      <alignment horizontal="center" vertical="center"/>
    </xf>
    <xf numFmtId="0" fontId="32" fillId="6" borderId="133" xfId="0" applyFont="1" applyFill="1" applyBorder="1" applyAlignment="1">
      <alignment horizontal="center" vertical="center"/>
    </xf>
    <xf numFmtId="0" fontId="32" fillId="6" borderId="129" xfId="0" applyFont="1" applyFill="1" applyBorder="1" applyAlignment="1">
      <alignment horizontal="center" vertical="center"/>
    </xf>
    <xf numFmtId="0" fontId="32" fillId="6" borderId="134" xfId="0" applyFont="1" applyFill="1" applyBorder="1" applyAlignment="1">
      <alignment horizontal="center" vertical="center"/>
    </xf>
    <xf numFmtId="165" fontId="32" fillId="10" borderId="55" xfId="0" applyNumberFormat="1" applyFont="1" applyFill="1" applyBorder="1" applyAlignment="1">
      <alignment horizontal="right" vertical="center"/>
    </xf>
    <xf numFmtId="165" fontId="32" fillId="10" borderId="36" xfId="0" applyNumberFormat="1" applyFont="1" applyFill="1" applyBorder="1" applyAlignment="1">
      <alignment horizontal="right" vertical="center"/>
    </xf>
    <xf numFmtId="165" fontId="50" fillId="6" borderId="67" xfId="0" applyNumberFormat="1" applyFont="1" applyFill="1" applyBorder="1" applyAlignment="1">
      <alignment horizontal="center" vertical="center"/>
    </xf>
    <xf numFmtId="165" fontId="50" fillId="6" borderId="69" xfId="0" applyNumberFormat="1" applyFont="1" applyFill="1" applyBorder="1" applyAlignment="1">
      <alignment horizontal="center" vertical="center"/>
    </xf>
    <xf numFmtId="165" fontId="50" fillId="6" borderId="156" xfId="0" applyNumberFormat="1" applyFont="1" applyFill="1" applyBorder="1" applyAlignment="1">
      <alignment horizontal="center" vertical="center"/>
    </xf>
    <xf numFmtId="165" fontId="50" fillId="6" borderId="157" xfId="0" applyNumberFormat="1" applyFont="1" applyFill="1" applyBorder="1" applyAlignment="1">
      <alignment horizontal="center" vertical="center"/>
    </xf>
    <xf numFmtId="0" fontId="32" fillId="6" borderId="127" xfId="0" applyFont="1" applyFill="1" applyBorder="1" applyAlignment="1">
      <alignment horizontal="right" vertical="center" indent="2"/>
    </xf>
    <xf numFmtId="0" fontId="32" fillId="6" borderId="20" xfId="0" applyFont="1" applyFill="1" applyBorder="1" applyAlignment="1">
      <alignment horizontal="right" vertical="center" indent="2"/>
    </xf>
    <xf numFmtId="0" fontId="32" fillId="6" borderId="105" xfId="0" applyFont="1" applyFill="1" applyBorder="1" applyAlignment="1">
      <alignment horizontal="right" vertical="center" indent="2"/>
    </xf>
    <xf numFmtId="3" fontId="34" fillId="6" borderId="16" xfId="0" applyNumberFormat="1" applyFont="1" applyFill="1" applyBorder="1" applyAlignment="1">
      <alignment horizontal="center" vertical="center"/>
    </xf>
    <xf numFmtId="3" fontId="34" fillId="6" borderId="50" xfId="0" applyNumberFormat="1" applyFont="1" applyFill="1" applyBorder="1" applyAlignment="1">
      <alignment horizontal="center" vertical="center"/>
    </xf>
    <xf numFmtId="0" fontId="32" fillId="6" borderId="43" xfId="0" applyFont="1" applyFill="1" applyBorder="1" applyAlignment="1">
      <alignment horizontal="center" vertical="center"/>
    </xf>
    <xf numFmtId="0" fontId="39" fillId="0" borderId="48" xfId="0" applyFont="1" applyBorder="1" applyAlignment="1">
      <alignment horizontal="center"/>
    </xf>
  </cellXfs>
  <cellStyles count="4">
    <cellStyle name="Hyperlink" xfId="2" builtinId="8"/>
    <cellStyle name="Procent" xfId="1" builtinId="5"/>
    <cellStyle name="Standaard" xfId="0" builtinId="0"/>
    <cellStyle name="Valuta" xfId="3" builtinId="4"/>
  </cellStyles>
  <dxfs count="828"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fill>
        <patternFill patternType="none">
          <fgColor indexed="64"/>
          <bgColor auto="1"/>
        </patternFill>
      </fill>
      <protection locked="0" hidden="0"/>
    </dxf>
    <dxf>
      <border outline="0">
        <left style="thin">
          <color auto="1"/>
        </left>
        <top style="thin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fill>
        <patternFill patternType="none">
          <fgColor indexed="64"/>
          <bgColor auto="1"/>
        </patternFill>
      </fill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fill>
        <patternFill patternType="none">
          <fgColor indexed="64"/>
          <bgColor auto="1"/>
        </patternFill>
      </fill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fill>
        <patternFill patternType="none">
          <fgColor indexed="64"/>
          <bgColor auto="1"/>
        </patternFill>
      </fill>
      <protection locked="1" hidden="0"/>
    </dxf>
    <dxf>
      <border outline="0">
        <left style="thin">
          <color auto="1"/>
        </left>
        <top style="thin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249977111117893"/>
        <name val="Calibri"/>
        <family val="2"/>
        <scheme val="minor"/>
      </font>
      <fill>
        <patternFill patternType="none">
          <fgColor indexed="64"/>
          <bgColor auto="1"/>
        </patternFill>
      </fill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solid">
          <fgColor indexed="64"/>
          <bgColor theme="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1" hidden="0"/>
    </dxf>
    <dxf>
      <font>
        <b/>
        <i val="0"/>
        <u/>
        <color theme="5" tint="-0.24994659260841701"/>
      </font>
    </dxf>
    <dxf>
      <font>
        <color theme="5" tint="0.39994506668294322"/>
      </font>
    </dxf>
    <dxf>
      <font>
        <color theme="0"/>
      </font>
    </dxf>
    <dxf>
      <font>
        <color theme="0"/>
      </font>
    </dxf>
    <dxf>
      <font>
        <color theme="8" tint="0.39994506668294322"/>
      </font>
    </dxf>
    <dxf>
      <font>
        <color rgb="FFFFE59B"/>
      </font>
    </dxf>
    <dxf>
      <font>
        <color theme="1" tint="0.34998626667073579"/>
      </font>
    </dxf>
    <dxf>
      <fill>
        <patternFill>
          <bgColor rgb="FFFF0000"/>
        </patternFill>
      </fill>
    </dxf>
    <dxf>
      <font>
        <color theme="0"/>
      </font>
    </dxf>
    <dxf>
      <font>
        <color theme="1" tint="0.499984740745262"/>
      </font>
    </dxf>
    <dxf>
      <font>
        <color theme="0"/>
      </font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1"/>
      </font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numFmt numFmtId="2" formatCode="0.00"/>
    </dxf>
    <dxf>
      <numFmt numFmtId="30" formatCode="@"/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70" formatCode="m/d/yyyy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/>
        <u/>
        <color theme="5" tint="-0.24994659260841701"/>
      </font>
    </dxf>
    <dxf>
      <fill>
        <patternFill>
          <bgColor rgb="FFCBDBED"/>
        </patternFill>
      </fill>
    </dxf>
    <dxf>
      <fill>
        <patternFill>
          <bgColor rgb="FFCBDBED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FF0000"/>
        </patternFill>
      </fill>
    </dxf>
    <dxf>
      <font>
        <color theme="5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/>
        <u/>
        <color theme="5" tint="-0.24994659260841701"/>
      </font>
    </dxf>
    <dxf>
      <font>
        <color theme="5" tint="0.3999450666829432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39994506668294322"/>
      </font>
    </dxf>
    <dxf>
      <font>
        <color rgb="FFFFE59B"/>
      </font>
    </dxf>
    <dxf>
      <font>
        <color theme="1" tint="0.34998626667073579"/>
      </font>
    </dxf>
    <dxf>
      <fill>
        <patternFill>
          <bgColor rgb="FFFF0000"/>
        </patternFill>
      </fill>
    </dxf>
    <dxf>
      <font>
        <color theme="0"/>
      </font>
    </dxf>
    <dxf>
      <font>
        <color theme="5" tint="0.59996337778862885"/>
      </font>
    </dxf>
    <dxf>
      <font>
        <color theme="0"/>
      </font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CBDBED"/>
        </patternFill>
      </fill>
    </dxf>
    <dxf>
      <fill>
        <patternFill>
          <bgColor rgb="FFCBDBED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ont>
        <color theme="8" tint="0.39994506668294322"/>
      </font>
    </dxf>
    <dxf>
      <font>
        <color theme="0"/>
      </font>
    </dxf>
    <dxf>
      <font>
        <color theme="0" tint="-0.14996795556505021"/>
      </font>
    </dxf>
    <dxf>
      <font>
        <color theme="0" tint="-0.14996795556505021"/>
      </font>
    </dxf>
    <dxf>
      <fill>
        <patternFill patternType="solid">
          <bgColor theme="6" tint="0.39994506668294322"/>
        </patternFill>
      </fill>
    </dxf>
    <dxf>
      <font>
        <color theme="6" tint="0.39994506668294322"/>
      </font>
    </dxf>
    <dxf>
      <font>
        <b/>
        <i val="0"/>
        <u/>
      </font>
    </dxf>
    <dxf>
      <fill>
        <patternFill>
          <bgColor rgb="FFC00000"/>
        </patternFill>
      </fill>
    </dxf>
  </dxfs>
  <tableStyles count="1" defaultTableStyle="TableStyleMedium2" defaultPivotStyle="PivotStyleLight16">
    <tableStyle name="Invisible" pivot="0" table="0" count="0" xr9:uid="{53E01CDD-23ED-4E23-9056-A3CC866BEEBF}"/>
  </tableStyles>
  <colors>
    <mruColors>
      <color rgb="FF183E63"/>
      <color rgb="FF6D9BCD"/>
      <color rgb="FFC23B35"/>
      <color rgb="FFFFC219"/>
      <color rgb="FFDE8A86"/>
      <color rgb="FFFFE59B"/>
      <color rgb="FFF7EAE9"/>
      <color rgb="FFCBDBED"/>
      <color rgb="FFA9C4E1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18" Type="http://schemas.microsoft.com/office/2017/06/relationships/rdRichValueTypes" Target="richData/rdRichValueTyp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17" Type="http://schemas.microsoft.com/office/2017/06/relationships/rdRichValueStructure" Target="richData/rdrichvaluestructure.xml"/><Relationship Id="rId2" Type="http://schemas.openxmlformats.org/officeDocument/2006/relationships/worksheet" Target="worksheets/sheet2.xml"/><Relationship Id="rId16" Type="http://schemas.microsoft.com/office/2017/06/relationships/rdRichValue" Target="richData/rdrichvalue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20/07/relationships/rdRichValueWebImage" Target="richData/rdRichValueWebImage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Spin" dx="22" fmlaLink="$I$7" max="12" min="1" page="10" val="11"/>
</file>

<file path=xl/ctrlProps/ctrlProp2.xml><?xml version="1.0" encoding="utf-8"?>
<formControlPr xmlns="http://schemas.microsoft.com/office/spreadsheetml/2009/9/main" objectType="Spin" dx="22" fmlaLink="$I$9" max="3000" min="2020" page="10" val="2025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5.svg"/><Relationship Id="rId3" Type="http://schemas.openxmlformats.org/officeDocument/2006/relationships/hyperlink" Target="#TarifsCO!A1"/><Relationship Id="rId7" Type="http://schemas.openxmlformats.org/officeDocument/2006/relationships/image" Target="../media/image4.png"/><Relationship Id="rId2" Type="http://schemas.openxmlformats.org/officeDocument/2006/relationships/hyperlink" Target="#Facturation!A1"/><Relationship Id="rId1" Type="http://schemas.openxmlformats.org/officeDocument/2006/relationships/hyperlink" Target="#Avenant!A1"/><Relationship Id="rId6" Type="http://schemas.openxmlformats.org/officeDocument/2006/relationships/hyperlink" Target="#TarifsCA!A1"/><Relationship Id="rId5" Type="http://schemas.openxmlformats.org/officeDocument/2006/relationships/image" Target="../media/image3.svg"/><Relationship Id="rId4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8.png"/><Relationship Id="rId2" Type="http://schemas.openxmlformats.org/officeDocument/2006/relationships/image" Target="../media/image7.svg"/><Relationship Id="rId1" Type="http://schemas.openxmlformats.org/officeDocument/2006/relationships/image" Target="../media/image6.png"/><Relationship Id="rId4" Type="http://schemas.openxmlformats.org/officeDocument/2006/relationships/image" Target="../media/image9.sv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9.svg"/><Relationship Id="rId1" Type="http://schemas.openxmlformats.org/officeDocument/2006/relationships/image" Target="../media/image8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R&#233;cap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R&#233;cap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R&#233;cap!A1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11.svg"/><Relationship Id="rId2" Type="http://schemas.openxmlformats.org/officeDocument/2006/relationships/image" Target="../media/image10.png"/><Relationship Id="rId1" Type="http://schemas.openxmlformats.org/officeDocument/2006/relationships/hyperlink" Target="#R&#233;cap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11205</xdr:rowOff>
    </xdr:from>
    <xdr:to>
      <xdr:col>1</xdr:col>
      <xdr:colOff>2364441</xdr:colOff>
      <xdr:row>12</xdr:row>
      <xdr:rowOff>56028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6D27A335-CC55-06F9-8320-897293198D79}"/>
            </a:ext>
          </a:extLst>
        </xdr:cNvPr>
        <xdr:cNvSpPr/>
      </xdr:nvSpPr>
      <xdr:spPr>
        <a:xfrm>
          <a:off x="156882" y="179293"/>
          <a:ext cx="2364441" cy="2005853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5</xdr:row>
          <xdr:rowOff>161925</xdr:rowOff>
        </xdr:from>
        <xdr:to>
          <xdr:col>9</xdr:col>
          <xdr:colOff>257175</xdr:colOff>
          <xdr:row>8</xdr:row>
          <xdr:rowOff>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8</xdr:row>
          <xdr:rowOff>28575</xdr:rowOff>
        </xdr:from>
        <xdr:to>
          <xdr:col>9</xdr:col>
          <xdr:colOff>257175</xdr:colOff>
          <xdr:row>10</xdr:row>
          <xdr:rowOff>0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8</xdr:col>
      <xdr:colOff>74707</xdr:colOff>
      <xdr:row>10</xdr:row>
      <xdr:rowOff>36725</xdr:rowOff>
    </xdr:from>
    <xdr:to>
      <xdr:col>9</xdr:col>
      <xdr:colOff>278457</xdr:colOff>
      <xdr:row>12</xdr:row>
      <xdr:rowOff>15725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92A9927-36EC-58F2-CC66-76E405831967}"/>
            </a:ext>
          </a:extLst>
        </xdr:cNvPr>
        <xdr:cNvSpPr/>
      </xdr:nvSpPr>
      <xdr:spPr>
        <a:xfrm>
          <a:off x="10393457" y="1677142"/>
          <a:ext cx="1188000" cy="360000"/>
        </a:xfrm>
        <a:prstGeom prst="roundRect">
          <a:avLst/>
        </a:prstGeom>
        <a:solidFill>
          <a:schemeClr val="accent5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AVENANTS</a:t>
          </a:r>
        </a:p>
      </xdr:txBody>
    </xdr:sp>
    <xdr:clientData/>
  </xdr:twoCellAnchor>
  <xdr:twoCellAnchor>
    <xdr:from>
      <xdr:col>10</xdr:col>
      <xdr:colOff>212912</xdr:colOff>
      <xdr:row>3</xdr:row>
      <xdr:rowOff>112058</xdr:rowOff>
    </xdr:from>
    <xdr:to>
      <xdr:col>12</xdr:col>
      <xdr:colOff>752476</xdr:colOff>
      <xdr:row>7</xdr:row>
      <xdr:rowOff>44823</xdr:rowOff>
    </xdr:to>
    <xdr:sp macro="[0]!FACTURATION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4D2B2C89-0289-DE73-D6E3-5C6CAD3F45A4}"/>
            </a:ext>
          </a:extLst>
        </xdr:cNvPr>
        <xdr:cNvSpPr/>
      </xdr:nvSpPr>
      <xdr:spPr>
        <a:xfrm>
          <a:off x="12481112" y="731183"/>
          <a:ext cx="2501714" cy="580465"/>
        </a:xfrm>
        <a:prstGeom prst="roundRect">
          <a:avLst/>
        </a:prstGeom>
        <a:solidFill>
          <a:srgbClr val="6D9BCD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FACTURATION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4013387</xdr:colOff>
      <xdr:row>81</xdr:row>
      <xdr:rowOff>19050</xdr:rowOff>
    </xdr:from>
    <xdr:to>
      <xdr:col>1</xdr:col>
      <xdr:colOff>4263145</xdr:colOff>
      <xdr:row>82</xdr:row>
      <xdr:rowOff>9525</xdr:rowOff>
    </xdr:to>
    <xdr:pic>
      <xdr:nvPicPr>
        <xdr:cNvPr id="7" name="Graphique 6" descr="Loupe avec un remplissage uni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4579705F-0253-F8A6-9D58-BC6C1B35F4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96DAC541-7B7A-43D3-8B79-37D633B846F1}">
              <asvg:svgBlip xmlns:asvg="http://schemas.microsoft.com/office/drawing/2016/SVG/main" r:embed="rId5"/>
            </a:ext>
          </a:extLst>
        </a:blip>
        <a:stretch>
          <a:fillRect/>
        </a:stretch>
      </xdr:blipFill>
      <xdr:spPr>
        <a:xfrm>
          <a:off x="4165787" y="2619375"/>
          <a:ext cx="249758" cy="238125"/>
        </a:xfrm>
        <a:prstGeom prst="rect">
          <a:avLst/>
        </a:prstGeom>
      </xdr:spPr>
    </xdr:pic>
    <xdr:clientData fPrintsWithSheet="0"/>
  </xdr:twoCellAnchor>
  <xdr:twoCellAnchor>
    <xdr:from>
      <xdr:col>5</xdr:col>
      <xdr:colOff>56027</xdr:colOff>
      <xdr:row>10</xdr:row>
      <xdr:rowOff>36725</xdr:rowOff>
    </xdr:from>
    <xdr:to>
      <xdr:col>6</xdr:col>
      <xdr:colOff>259777</xdr:colOff>
      <xdr:row>12</xdr:row>
      <xdr:rowOff>15725</xdr:rowOff>
    </xdr:to>
    <xdr:sp macro="" textlink="">
      <xdr:nvSpPr>
        <xdr:cNvPr id="12" name="Rectangle : coins arrondis 11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1A5DBE7B-4D4D-4940-8F12-42CCD7EF0CDE}"/>
            </a:ext>
          </a:extLst>
        </xdr:cNvPr>
        <xdr:cNvSpPr/>
      </xdr:nvSpPr>
      <xdr:spPr>
        <a:xfrm>
          <a:off x="7422027" y="1677142"/>
          <a:ext cx="1188000" cy="360000"/>
        </a:xfrm>
        <a:prstGeom prst="roundRect">
          <a:avLst/>
        </a:prstGeom>
        <a:solidFill>
          <a:schemeClr val="tx2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TARIFS</a:t>
          </a:r>
        </a:p>
      </xdr:txBody>
    </xdr:sp>
    <xdr:clientData/>
  </xdr:twoCellAnchor>
  <xdr:twoCellAnchor>
    <xdr:from>
      <xdr:col>6</xdr:col>
      <xdr:colOff>290604</xdr:colOff>
      <xdr:row>10</xdr:row>
      <xdr:rowOff>36725</xdr:rowOff>
    </xdr:from>
    <xdr:to>
      <xdr:col>8</xdr:col>
      <xdr:colOff>52918</xdr:colOff>
      <xdr:row>12</xdr:row>
      <xdr:rowOff>15725</xdr:rowOff>
    </xdr:to>
    <xdr:sp macro="" textlink="">
      <xdr:nvSpPr>
        <xdr:cNvPr id="4" name="Rectangle :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DB0B0A9B-9580-462F-82C0-95E2A57B0859}"/>
            </a:ext>
          </a:extLst>
        </xdr:cNvPr>
        <xdr:cNvSpPr/>
      </xdr:nvSpPr>
      <xdr:spPr>
        <a:xfrm>
          <a:off x="8640854" y="1677142"/>
          <a:ext cx="1730814" cy="360000"/>
        </a:xfrm>
        <a:prstGeom prst="roundRect">
          <a:avLst/>
        </a:prstGeom>
        <a:solidFill>
          <a:srgbClr val="FFC219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CONSOMMABLES</a:t>
          </a:r>
        </a:p>
      </xdr:txBody>
    </xdr:sp>
    <xdr:clientData/>
  </xdr:twoCellAnchor>
  <xdr:twoCellAnchor>
    <xdr:from>
      <xdr:col>1</xdr:col>
      <xdr:colOff>3979325</xdr:colOff>
      <xdr:row>13</xdr:row>
      <xdr:rowOff>0</xdr:rowOff>
    </xdr:from>
    <xdr:to>
      <xdr:col>1</xdr:col>
      <xdr:colOff>4229083</xdr:colOff>
      <xdr:row>13</xdr:row>
      <xdr:rowOff>224366</xdr:rowOff>
    </xdr:to>
    <xdr:pic>
      <xdr:nvPicPr>
        <xdr:cNvPr id="5" name="Graphique 4" descr="Loupe avec un remplissage uni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32341895-799C-4B13-8068-D8474ABC93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96DAC541-7B7A-43D3-8B79-37D633B846F1}">
              <asvg:svgBlip xmlns:asvg="http://schemas.microsoft.com/office/drawing/2016/SVG/main" r:embed="rId5"/>
            </a:ext>
          </a:extLst>
        </a:blip>
        <a:stretch>
          <a:fillRect/>
        </a:stretch>
      </xdr:blipFill>
      <xdr:spPr>
        <a:xfrm>
          <a:off x="4127492" y="2095500"/>
          <a:ext cx="249758" cy="224366"/>
        </a:xfrm>
        <a:prstGeom prst="rect">
          <a:avLst/>
        </a:prstGeom>
      </xdr:spPr>
    </xdr:pic>
    <xdr:clientData fPrintsWithSheet="0"/>
  </xdr:twoCellAnchor>
  <xdr:twoCellAnchor editAs="oneCell">
    <xdr:from>
      <xdr:col>1</xdr:col>
      <xdr:colOff>4032249</xdr:colOff>
      <xdr:row>95</xdr:row>
      <xdr:rowOff>21166</xdr:rowOff>
    </xdr:from>
    <xdr:to>
      <xdr:col>1</xdr:col>
      <xdr:colOff>4255449</xdr:colOff>
      <xdr:row>96</xdr:row>
      <xdr:rowOff>0</xdr:rowOff>
    </xdr:to>
    <xdr:pic macro="[0]!AjoutST">
      <xdr:nvPicPr>
        <xdr:cNvPr id="14" name="Graphique 13" descr="Badge à suivre avec un remplissage uni">
          <a:extLst>
            <a:ext uri="{FF2B5EF4-FFF2-40B4-BE49-F238E27FC236}">
              <a16:creationId xmlns:a16="http://schemas.microsoft.com/office/drawing/2014/main" id="{22E23437-98A1-5CDC-A32D-8AD7BE23F4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4180416" y="3249083"/>
          <a:ext cx="223200" cy="2222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</xdr:colOff>
      <xdr:row>10</xdr:row>
      <xdr:rowOff>142875</xdr:rowOff>
    </xdr:from>
    <xdr:to>
      <xdr:col>6</xdr:col>
      <xdr:colOff>216002</xdr:colOff>
      <xdr:row>12</xdr:row>
      <xdr:rowOff>20208</xdr:rowOff>
    </xdr:to>
    <xdr:pic macro="[0]!Observation">
      <xdr:nvPicPr>
        <xdr:cNvPr id="28" name="Graphique 27" descr="Badge à suivre avec un remplissage uni">
          <a:extLst>
            <a:ext uri="{FF2B5EF4-FFF2-40B4-BE49-F238E27FC236}">
              <a16:creationId xmlns:a16="http://schemas.microsoft.com/office/drawing/2014/main" id="{14D626A4-BDA3-6496-B5C1-CD23DB6D9412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6127752" y="1931458"/>
          <a:ext cx="216000" cy="216000"/>
        </a:xfrm>
        <a:prstGeom prst="rect">
          <a:avLst/>
        </a:prstGeom>
      </xdr:spPr>
    </xdr:pic>
    <xdr:clientData fPrintsWithSheet="0"/>
  </xdr:twoCellAnchor>
  <xdr:twoCellAnchor>
    <xdr:from>
      <xdr:col>2</xdr:col>
      <xdr:colOff>116416</xdr:colOff>
      <xdr:row>8</xdr:row>
      <xdr:rowOff>105832</xdr:rowOff>
    </xdr:from>
    <xdr:to>
      <xdr:col>2</xdr:col>
      <xdr:colOff>1587500</xdr:colOff>
      <xdr:row>11</xdr:row>
      <xdr:rowOff>31750</xdr:rowOff>
    </xdr:to>
    <xdr:sp macro="[0]!Termine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FBAE87DE-05E2-4A4A-976A-DE57988E11C1}"/>
            </a:ext>
          </a:extLst>
        </xdr:cNvPr>
        <xdr:cNvSpPr/>
      </xdr:nvSpPr>
      <xdr:spPr>
        <a:xfrm>
          <a:off x="899583" y="1587499"/>
          <a:ext cx="1471084" cy="433918"/>
        </a:xfrm>
        <a:prstGeom prst="roundRect">
          <a:avLst/>
        </a:prstGeom>
        <a:solidFill>
          <a:schemeClr val="tx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/>
            <a:t>FACTURATION</a:t>
          </a:r>
          <a:r>
            <a:rPr lang="fr-FR" sz="900" b="1" baseline="0"/>
            <a:t> TERMINÉE</a:t>
          </a:r>
          <a:endParaRPr lang="fr-FR" sz="1000" b="1"/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190500</xdr:colOff>
          <xdr:row>5</xdr:row>
          <xdr:rowOff>47625</xdr:rowOff>
        </xdr:from>
        <xdr:to>
          <xdr:col>33</xdr:col>
          <xdr:colOff>514350</xdr:colOff>
          <xdr:row>7</xdr:row>
          <xdr:rowOff>28575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COMPTABILISER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180975</xdr:colOff>
          <xdr:row>3</xdr:row>
          <xdr:rowOff>28575</xdr:rowOff>
        </xdr:from>
        <xdr:to>
          <xdr:col>33</xdr:col>
          <xdr:colOff>514350</xdr:colOff>
          <xdr:row>4</xdr:row>
          <xdr:rowOff>85725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114300</xdr:rowOff>
        </xdr:from>
        <xdr:to>
          <xdr:col>0</xdr:col>
          <xdr:colOff>1133475</xdr:colOff>
          <xdr:row>2</xdr:row>
          <xdr:rowOff>9525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2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5</xdr:row>
          <xdr:rowOff>9525</xdr:rowOff>
        </xdr:from>
        <xdr:to>
          <xdr:col>0</xdr:col>
          <xdr:colOff>1133475</xdr:colOff>
          <xdr:row>7</xdr:row>
          <xdr:rowOff>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FF9900"/>
                  </a:solidFill>
                  <a:latin typeface="Calibri"/>
                  <a:cs typeface="Calibri"/>
                </a:rPr>
                <a:t>NOTES INTERNES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35</xdr:col>
          <xdr:colOff>3810000</xdr:colOff>
          <xdr:row>3</xdr:row>
          <xdr:rowOff>0</xdr:rowOff>
        </xdr:from>
        <xdr:to>
          <xdr:col>35</xdr:col>
          <xdr:colOff>4905375</xdr:colOff>
          <xdr:row>4</xdr:row>
          <xdr:rowOff>57150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485775</xdr:colOff>
          <xdr:row>3</xdr:row>
          <xdr:rowOff>57150</xdr:rowOff>
        </xdr:from>
        <xdr:to>
          <xdr:col>25</xdr:col>
          <xdr:colOff>400050</xdr:colOff>
          <xdr:row>5</xdr:row>
          <xdr:rowOff>19050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DONNES LOG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76200</xdr:rowOff>
        </xdr:from>
        <xdr:to>
          <xdr:col>0</xdr:col>
          <xdr:colOff>1133475</xdr:colOff>
          <xdr:row>4</xdr:row>
          <xdr:rowOff>47625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8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7</xdr:row>
          <xdr:rowOff>66675</xdr:rowOff>
        </xdr:from>
        <xdr:to>
          <xdr:col>0</xdr:col>
          <xdr:colOff>1133475</xdr:colOff>
          <xdr:row>9</xdr:row>
          <xdr:rowOff>85725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1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2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0</xdr:colOff>
      <xdr:row>48</xdr:row>
      <xdr:rowOff>148166</xdr:rowOff>
    </xdr:from>
    <xdr:to>
      <xdr:col>0</xdr:col>
      <xdr:colOff>540000</xdr:colOff>
      <xdr:row>52</xdr:row>
      <xdr:rowOff>10833</xdr:rowOff>
    </xdr:to>
    <xdr:pic macro="[0]!masquer_demasquer">
      <xdr:nvPicPr>
        <xdr:cNvPr id="9" name="Graphique 8" descr="Faible vision avec un remplissage uni">
          <a:extLst>
            <a:ext uri="{FF2B5EF4-FFF2-40B4-BE49-F238E27FC236}">
              <a16:creationId xmlns:a16="http://schemas.microsoft.com/office/drawing/2014/main" id="{4AF16863-A2D7-8373-869C-A3E0CB91A8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0" y="7895166"/>
          <a:ext cx="540000" cy="540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7</xdr:row>
          <xdr:rowOff>152400</xdr:rowOff>
        </xdr:from>
        <xdr:to>
          <xdr:col>0</xdr:col>
          <xdr:colOff>1038225</xdr:colOff>
          <xdr:row>9</xdr:row>
          <xdr:rowOff>57150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  <a:ext uri="{FF2B5EF4-FFF2-40B4-BE49-F238E27FC236}">
                  <a16:creationId xmlns:a16="http://schemas.microsoft.com/office/drawing/2014/main" id="{00000000-0008-0000-0200-00000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DONNES LOG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190500</xdr:colOff>
          <xdr:row>5</xdr:row>
          <xdr:rowOff>47625</xdr:rowOff>
        </xdr:from>
        <xdr:to>
          <xdr:col>33</xdr:col>
          <xdr:colOff>514350</xdr:colOff>
          <xdr:row>7</xdr:row>
          <xdr:rowOff>28575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5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COMPTABILISER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180975</xdr:colOff>
          <xdr:row>3</xdr:row>
          <xdr:rowOff>28575</xdr:rowOff>
        </xdr:from>
        <xdr:to>
          <xdr:col>33</xdr:col>
          <xdr:colOff>514350</xdr:colOff>
          <xdr:row>4</xdr:row>
          <xdr:rowOff>85725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5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114300</xdr:rowOff>
        </xdr:from>
        <xdr:to>
          <xdr:col>0</xdr:col>
          <xdr:colOff>1133475</xdr:colOff>
          <xdr:row>2</xdr:row>
          <xdr:rowOff>9525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5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2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FACTURATION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35</xdr:col>
          <xdr:colOff>3810000</xdr:colOff>
          <xdr:row>3</xdr:row>
          <xdr:rowOff>0</xdr:rowOff>
        </xdr:from>
        <xdr:to>
          <xdr:col>35</xdr:col>
          <xdr:colOff>4905375</xdr:colOff>
          <xdr:row>4</xdr:row>
          <xdr:rowOff>57150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5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0</xdr:colOff>
      <xdr:row>48</xdr:row>
      <xdr:rowOff>148166</xdr:rowOff>
    </xdr:from>
    <xdr:to>
      <xdr:col>0</xdr:col>
      <xdr:colOff>540000</xdr:colOff>
      <xdr:row>52</xdr:row>
      <xdr:rowOff>10833</xdr:rowOff>
    </xdr:to>
    <xdr:pic macro="[0]!masquer_demasquer">
      <xdr:nvPicPr>
        <xdr:cNvPr id="6" name="Graphique 5" descr="Faible vision avec un remplissage uni">
          <a:extLst>
            <a:ext uri="{FF2B5EF4-FFF2-40B4-BE49-F238E27FC236}">
              <a16:creationId xmlns:a16="http://schemas.microsoft.com/office/drawing/2014/main" id="{497F0C02-09B5-40A3-8442-7652BF3EEA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0" y="8911166"/>
          <a:ext cx="540000" cy="548467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76200</xdr:rowOff>
    </xdr:from>
    <xdr:to>
      <xdr:col>0</xdr:col>
      <xdr:colOff>733725</xdr:colOff>
      <xdr:row>2</xdr:row>
      <xdr:rowOff>44450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7751A5D-47F8-498A-8E80-258101A220F7}"/>
            </a:ext>
          </a:extLst>
        </xdr:cNvPr>
        <xdr:cNvSpPr/>
      </xdr:nvSpPr>
      <xdr:spPr>
        <a:xfrm>
          <a:off x="85725" y="76200"/>
          <a:ext cx="648000" cy="349250"/>
        </a:xfrm>
        <a:prstGeom prst="roundRect">
          <a:avLst/>
        </a:prstGeom>
        <a:solidFill>
          <a:schemeClr val="tx1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/>
            <a:t>RETOUR</a:t>
          </a:r>
          <a:endParaRPr lang="fr-FR" sz="10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47625</xdr:rowOff>
    </xdr:from>
    <xdr:to>
      <xdr:col>0</xdr:col>
      <xdr:colOff>631050</xdr:colOff>
      <xdr:row>1</xdr:row>
      <xdr:rowOff>171600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0F3714A-9C2E-493D-88FC-192AEE781F19}"/>
            </a:ext>
          </a:extLst>
        </xdr:cNvPr>
        <xdr:cNvSpPr/>
      </xdr:nvSpPr>
      <xdr:spPr>
        <a:xfrm>
          <a:off x="19050" y="47625"/>
          <a:ext cx="612000" cy="324000"/>
        </a:xfrm>
        <a:prstGeom prst="roundRect">
          <a:avLst/>
        </a:prstGeom>
        <a:solidFill>
          <a:schemeClr val="tx1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/>
            <a:t>RETOUR</a:t>
          </a:r>
          <a:endParaRPr lang="fr-FR" sz="1000" b="1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57150</xdr:rowOff>
    </xdr:from>
    <xdr:to>
      <xdr:col>0</xdr:col>
      <xdr:colOff>676575</xdr:colOff>
      <xdr:row>1</xdr:row>
      <xdr:rowOff>206375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2915839-B55D-4563-ADE3-93CAB5FB6D4A}"/>
            </a:ext>
          </a:extLst>
        </xdr:cNvPr>
        <xdr:cNvSpPr/>
      </xdr:nvSpPr>
      <xdr:spPr>
        <a:xfrm>
          <a:off x="28575" y="57150"/>
          <a:ext cx="648000" cy="349250"/>
        </a:xfrm>
        <a:prstGeom prst="roundRect">
          <a:avLst/>
        </a:prstGeom>
        <a:solidFill>
          <a:schemeClr val="tx1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/>
            <a:t>RETOUR</a:t>
          </a:r>
          <a:endParaRPr lang="fr-FR" sz="1000" b="1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454819</xdr:colOff>
      <xdr:row>2</xdr:row>
      <xdr:rowOff>76200</xdr:rowOff>
    </xdr:to>
    <xdr:pic>
      <xdr:nvPicPr>
        <xdr:cNvPr id="3" name="Graphique 2" descr="Logement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C26507C-B314-C064-7BCB-09EC18C38E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0" y="0"/>
          <a:ext cx="457200" cy="457200"/>
        </a:xfrm>
        <a:prstGeom prst="rect">
          <a:avLst/>
        </a:prstGeom>
      </xdr:spPr>
    </xdr:pic>
    <xdr:clientData/>
  </xdr:twoCellAnchor>
</xdr:wsDr>
</file>

<file path=xl/richData/_rels/rdRichValueWebImage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fr"/><Relationship Id="rId1" Type="http://schemas.openxmlformats.org/officeDocument/2006/relationships/hyperlink" Target="https://logo.clearbit.com/google.fr" TargetMode="Externa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  <types>
    <type name="_webimage">
      <keyFlags>
        <key name="WebImageIdentifier">
          <flag name="ShowInCardView" value="0"/>
        </key>
      </keyFlags>
    </type>
  </types>
</rvTypesInfo>
</file>

<file path=xl/richData/rdRichValueWebImage.xml><?xml version="1.0" encoding="utf-8"?>
<webImagesSrd xmlns="http://schemas.microsoft.com/office/spreadsheetml/2020/richdatawebimage" xmlns:r="http://schemas.openxmlformats.org/officeDocument/2006/relationships">
  <webImageSrd>
    <address r:id="rId1"/>
    <blip r:id="rId2"/>
  </webImageSrd>
</webImagesSrd>
</file>

<file path=xl/richData/rdrichvalue.xml><?xml version="1.0" encoding="utf-8"?>
<rvData xmlns="http://schemas.microsoft.com/office/spreadsheetml/2017/richdata" count="1">
  <rv s="0">
    <v>0</v>
    <v>1</v>
    <v>0</v>
    <v>0</v>
  </rv>
</rvData>
</file>

<file path=xl/richData/rdrichvaluestructure.xml><?xml version="1.0" encoding="utf-8"?>
<rvStructures xmlns="http://schemas.microsoft.com/office/spreadsheetml/2017/richdata" count="1">
  <s t="_webimage">
    <k n="WebImageIdentifier" t="i"/>
    <k n="CalcOrigin" t="i"/>
    <k n="ComputedImage" t="b"/>
    <k n="ImageSizing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E4873B0-5DB9-4435-B482-FCF01D8E5F1C}" name="TabSave" displayName="TabSave" ref="A1:ZM14" totalsRowShown="0" headerRowDxfId="774" dataDxfId="773">
  <tableColumns count="689">
    <tableColumn id="60" xr3:uid="{3D8C04F7-05CE-4A54-8C66-B7DA6001606C}" name="Type" dataDxfId="772"/>
    <tableColumn id="1" xr3:uid="{6C5F48E6-8C27-4CE8-9C5B-C8F20CF592B4}" name="Date" dataDxfId="771"/>
    <tableColumn id="25" xr3:uid="{57A72F44-BEEA-42F2-97D6-D4E98BB0C862}" name="NumFactCompta" dataDxfId="770"/>
    <tableColumn id="12" xr3:uid="{3EE5FD48-F2A3-4B2E-A2EA-DB64F5D41784}" name="NumFactLog" dataDxfId="769"/>
    <tableColumn id="13" xr3:uid="{0F8DE3CB-8A97-48AA-BCC9-5BB5115E3582}" name="Mois" dataDxfId="768"/>
    <tableColumn id="2" xr3:uid="{7121E42A-781E-46DE-A87F-E786670C731B}" name="Année" dataDxfId="767"/>
    <tableColumn id="3" xr3:uid="{57A807CE-598D-4495-8949-82A0D5CCC640}" name="Observation" dataDxfId="766"/>
    <tableColumn id="4" xr3:uid="{7129739F-88CE-45C6-8A75-6416BD4CC4A1}" name="TAUX GO" dataDxfId="765"/>
    <tableColumn id="5" xr3:uid="{BA4FC7DB-1282-471F-8F03-292CE9F629A7}" name="OPE" dataDxfId="764"/>
    <tableColumn id="6" xr3:uid="{AD61D249-1CCF-45D5-B8D1-FCE8CE5E55DB}" name="OPE2" dataDxfId="763"/>
    <tableColumn id="7" xr3:uid="{A69A102F-C2BB-4E0F-AC66-F1C76666D2C9}" name="OPE3" dataDxfId="762"/>
    <tableColumn id="8" xr3:uid="{1F5BA853-1A9D-43ED-86FA-569885489743}" name="OPE4" dataDxfId="761"/>
    <tableColumn id="9" xr3:uid="{839B6AB4-B50F-472E-BA9F-87B326A11195}" name="OPE5" dataDxfId="760"/>
    <tableColumn id="10" xr3:uid="{C199944D-D8E8-4A20-AED1-9433934CF3B1}" name="OPE6" dataDxfId="759"/>
    <tableColumn id="11" xr3:uid="{2C4FC9E6-1C79-455A-BEFE-6FE5374CF5A2}" name="OPE7" dataDxfId="758"/>
    <tableColumn id="14" xr3:uid="{3968BDA9-BC65-4384-8A38-0CAE1DED651C}" name="OPE8" dataDxfId="757"/>
    <tableColumn id="15" xr3:uid="{42C27289-B821-43BD-84B3-C7470A896CA5}" name="OPE9" dataDxfId="756"/>
    <tableColumn id="16" xr3:uid="{1E88F078-D2E5-40AD-88B4-CDCE80DF7375}" name="OPE10" dataDxfId="755"/>
    <tableColumn id="17" xr3:uid="{0FDA8A50-7759-4106-8073-A397700E8CD7}" name="OPE11" dataDxfId="754"/>
    <tableColumn id="18" xr3:uid="{5EBE6229-5F2A-4622-A12F-1A6368EB4470}" name="OPE12" dataDxfId="753"/>
    <tableColumn id="19" xr3:uid="{C43C8F9E-DF31-4DC5-86AB-81D79CECEB77}" name="OPE13" dataDxfId="752"/>
    <tableColumn id="20" xr3:uid="{DC566F79-1A74-4E6A-A6C9-B146CB1A8651}" name="OPE14" dataDxfId="751"/>
    <tableColumn id="21" xr3:uid="{8F0E5460-2D7F-42E5-9283-50DD11981E23}" name="OPE15" dataDxfId="750"/>
    <tableColumn id="22" xr3:uid="{3EFDCF84-81C6-4746-9E05-F460B6074A36}" name="OPE16" dataDxfId="749"/>
    <tableColumn id="23" xr3:uid="{729229B7-D414-4B5B-91C6-A452799253E3}" name="OPE17" dataDxfId="748"/>
    <tableColumn id="24" xr3:uid="{6F372E3F-FD22-4ACE-909A-B5457F89C2DE}" name="OPE18" dataDxfId="747"/>
    <tableColumn id="26" xr3:uid="{15849C6A-D945-42A8-8DD4-1248688D7441}" name="OPE19" dataDxfId="746"/>
    <tableColumn id="27" xr3:uid="{068A7DD6-9B29-429F-A323-2B720CB99682}" name="OPE20" dataDxfId="745"/>
    <tableColumn id="28" xr3:uid="{F9A58710-6711-48C5-91DD-9DD78538D110}" name="OPE21" dataDxfId="744"/>
    <tableColumn id="29" xr3:uid="{6DD6CB9E-CE7B-44DF-87BA-7B2E1529B875}" name="OPE22" dataDxfId="743"/>
    <tableColumn id="30" xr3:uid="{C25ECC2C-9AEA-4A1C-A4B1-422865F9836F}" name="OPE23" dataDxfId="742"/>
    <tableColumn id="31" xr3:uid="{7DE5A760-489D-44E3-993F-B83C33A8523B}" name="OPE24" dataDxfId="741"/>
    <tableColumn id="32" xr3:uid="{BD6F072F-173B-4C42-B952-E6EC20E880F2}" name="OPE25" dataDxfId="740"/>
    <tableColumn id="33" xr3:uid="{263FEAAE-1B85-47ED-8916-CF271617588B}" name="OPE26" dataDxfId="739"/>
    <tableColumn id="34" xr3:uid="{194EEAD4-064D-480A-A2FF-9A7CEAC287D5}" name="OPE27" dataDxfId="738"/>
    <tableColumn id="35" xr3:uid="{DB25C868-0B5A-4768-B053-94BE3E96CB9F}" name="OPE28" dataDxfId="737"/>
    <tableColumn id="36" xr3:uid="{A97B0C34-1826-485E-9EC8-6288FADF36C7}" name="OPE29" dataDxfId="736"/>
    <tableColumn id="37" xr3:uid="{A81D22AF-3E8E-441A-9B9C-908A49EFF62E}" name="OPE30" dataDxfId="735"/>
    <tableColumn id="38" xr3:uid="{C7AFF7F4-AADB-4F8B-9CA4-A6223F81430A}" name="OPE31" dataDxfId="734"/>
    <tableColumn id="39" xr3:uid="{21937BD4-A831-4CD8-89DD-4D92639DDA46}" name="OPE32" dataDxfId="733"/>
    <tableColumn id="40" xr3:uid="{678A31E4-BCBF-4D58-9E47-2101233F9EDC}" name="OPE33" dataDxfId="732"/>
    <tableColumn id="41" xr3:uid="{85E40917-1E88-4BEA-A62A-CC79D3F5662B}" name="OPE34" dataDxfId="731"/>
    <tableColumn id="42" xr3:uid="{7D5DB187-E701-460C-81E6-E4C63F96B0B0}" name="OPE35" dataDxfId="730"/>
    <tableColumn id="43" xr3:uid="{A0F91EAB-00EE-47B9-9AE1-C26866036891}" name="OPE36" dataDxfId="729"/>
    <tableColumn id="44" xr3:uid="{3935C72D-B030-4520-8A64-7C9CD9C4BF45}" name="OPE37" dataDxfId="728"/>
    <tableColumn id="45" xr3:uid="{09E1502C-66F8-4051-810A-B9668E642A44}" name="OPE38" dataDxfId="727"/>
    <tableColumn id="46" xr3:uid="{9BFAB0A0-444E-4418-B110-5BA1C250AF5D}" name="OPE39" dataDxfId="726"/>
    <tableColumn id="47" xr3:uid="{812285A1-3479-4F4A-A1B6-0FC7409BAEFB}" name="OPE40" dataDxfId="725"/>
    <tableColumn id="48" xr3:uid="{1BE8326A-1B90-4EED-9AE0-773991261E9B}" name="OPE41" dataDxfId="724"/>
    <tableColumn id="49" xr3:uid="{B0ECD7A9-E3F5-49E0-A14B-8A0327272DBF}" name="OPE42" dataDxfId="723"/>
    <tableColumn id="50" xr3:uid="{044FB3FE-A694-4875-81D8-7E8B4FF942AA}" name="OPE43" dataDxfId="722"/>
    <tableColumn id="51" xr3:uid="{9F74CE56-5004-4048-8BEA-F889681A420D}" name="OPE44" dataDxfId="721"/>
    <tableColumn id="52" xr3:uid="{15D8D4AE-F7F7-45A0-9E2F-AE0E6FC68247}" name="OPE45" dataDxfId="720"/>
    <tableColumn id="53" xr3:uid="{FACE4BA4-8BAC-45B1-B888-0B4B735349B8}" name="OPE46" dataDxfId="719"/>
    <tableColumn id="54" xr3:uid="{D9E3E856-6579-463A-967D-38D2F23D4638}" name="OPE47" dataDxfId="718"/>
    <tableColumn id="55" xr3:uid="{D6DC8CBD-747F-4B29-AE69-205A4F8D794C}" name="OPE48" dataDxfId="717"/>
    <tableColumn id="56" xr3:uid="{8A341494-89E3-4483-8C20-220486320740}" name="OPE49" dataDxfId="716"/>
    <tableColumn id="57" xr3:uid="{BBAC008E-D9D6-4D0B-AD04-96F462134C18}" name="OPE50" dataDxfId="715"/>
    <tableColumn id="58" xr3:uid="{B769FA7B-5B37-41DD-9A89-6C3D7BC0252B}" name="OPE51" dataDxfId="714"/>
    <tableColumn id="77" xr3:uid="{9BA22151-2289-4765-A5A0-F6513E616A7F}" name="OPE52" dataDxfId="713"/>
    <tableColumn id="78" xr3:uid="{F263D6F0-0E8B-41E9-A7A4-AE48CFC695E3}" name="OPE53" dataDxfId="712"/>
    <tableColumn id="79" xr3:uid="{A4E146E6-6616-45A8-82A0-74BA2DF88DD0}" name="REF_1_" dataDxfId="711"/>
    <tableColumn id="80" xr3:uid="{CF09EC97-9218-4502-899E-04BDB723A394}" name="REF_1_2" dataDxfId="710"/>
    <tableColumn id="81" xr3:uid="{1943C64E-2EA5-45CE-98A9-F9ECFA6C709E}" name="REF_1_3" dataDxfId="709"/>
    <tableColumn id="82" xr3:uid="{6764CF36-119A-4C1E-A829-830A742BC92E}" name="REF_1_4" dataDxfId="708"/>
    <tableColumn id="83" xr3:uid="{1D23EA2C-9419-4294-B9B8-F1035B7C850D}" name="REF_1_5" dataDxfId="707"/>
    <tableColumn id="84" xr3:uid="{77390D05-258E-4B22-8FAD-818959189A60}" name="REF_1_6" dataDxfId="706"/>
    <tableColumn id="85" xr3:uid="{60286921-0AA6-46B2-8AAC-7FD8F3F20F77}" name="REF_1_7" dataDxfId="705"/>
    <tableColumn id="86" xr3:uid="{5F1528BF-F8A5-4AA4-8890-10ABCFF43074}" name="REF_1_8" dataDxfId="704"/>
    <tableColumn id="87" xr3:uid="{4C572C9D-A901-4385-A48A-63D1245AD74C}" name="REF_1_9" dataDxfId="703"/>
    <tableColumn id="88" xr3:uid="{1021EEBA-D02A-47D8-A9BF-A367A4F2CCF7}" name="REF_1_10" dataDxfId="702"/>
    <tableColumn id="89" xr3:uid="{C91DF7CF-253A-40DB-B0CF-D3D2D7CF6566}" name="REF_1_11" dataDxfId="701"/>
    <tableColumn id="90" xr3:uid="{A4C9AA35-C36F-40AD-B333-19BB1D6FE075}" name="REF_1_12" dataDxfId="700"/>
    <tableColumn id="91" xr3:uid="{BBC2D929-ED49-41F8-9957-62A5DF1BF409}" name="REF_1_13" dataDxfId="699"/>
    <tableColumn id="92" xr3:uid="{1A1CEF13-C56C-42BB-9017-F5613F75E58A}" name="REF_1_14" dataDxfId="698"/>
    <tableColumn id="93" xr3:uid="{04206D82-6E13-4D90-AE0A-B02B4E370544}" name="REF_1_15" dataDxfId="697"/>
    <tableColumn id="94" xr3:uid="{F51E7B98-EBF5-468A-B342-A0EC41630157}" name="REF_1_16" dataDxfId="696"/>
    <tableColumn id="95" xr3:uid="{CEA75F3D-D37B-4142-A59A-B24948E221DE}" name="REF_1_17" dataDxfId="695"/>
    <tableColumn id="96" xr3:uid="{F1792020-58D2-46F3-A6CF-88C11BC45FFD}" name="REF_1_18" dataDxfId="694"/>
    <tableColumn id="97" xr3:uid="{0C6E22FF-9236-424C-B32A-902606A25C6C}" name="REF_1_19" dataDxfId="693"/>
    <tableColumn id="98" xr3:uid="{C082BA5B-8D18-4177-A19B-EF81D8AC2425}" name="REF_1_20" dataDxfId="692"/>
    <tableColumn id="99" xr3:uid="{83476B57-A8E8-404E-8CCA-E0469C2269C2}" name="REF_1_21" dataDxfId="691"/>
    <tableColumn id="100" xr3:uid="{DBC0F2F0-925F-48EF-8AAA-AD7BC35BD5DC}" name="REF_1_22" dataDxfId="690"/>
    <tableColumn id="101" xr3:uid="{697687CB-331A-42E6-B6A8-42F3BD50BF66}" name="REF_1_23" dataDxfId="689"/>
    <tableColumn id="102" xr3:uid="{E66E5C8E-2BDC-47DF-9ADE-356EC4BDCD95}" name="REF_1_24" dataDxfId="688"/>
    <tableColumn id="103" xr3:uid="{6D0E8662-47E2-42B2-9559-A3D5D17928E6}" name="REF_1_25" dataDxfId="687"/>
    <tableColumn id="104" xr3:uid="{1EA25CB8-26CB-40EA-8A67-418890A0EC29}" name="REF_1_26" dataDxfId="686"/>
    <tableColumn id="105" xr3:uid="{667DC617-AE35-461A-B655-83D23DC9D111}" name="REF_1_27" dataDxfId="685"/>
    <tableColumn id="106" xr3:uid="{EA070617-A4B8-44FC-A61D-AC1E80EA194F}" name="REF_1_28" dataDxfId="684"/>
    <tableColumn id="107" xr3:uid="{D143A4F9-A576-4A3C-811A-774E108478AB}" name="REF_1_29" dataDxfId="683"/>
    <tableColumn id="108" xr3:uid="{99539CC2-F751-4C07-B15A-E74B4D843D92}" name="REF_1_30" dataDxfId="682"/>
    <tableColumn id="109" xr3:uid="{BF7A56AE-5CBB-49BE-B91C-9B464C442EEB}" name="REF_1_31" dataDxfId="681"/>
    <tableColumn id="110" xr3:uid="{0D38330D-FA88-43C4-8061-011289C4C485}" name="REF_1_32" dataDxfId="680"/>
    <tableColumn id="111" xr3:uid="{A62C96CE-217C-4D96-918B-03ED646F41A6}" name="REF_1_33" dataDxfId="679"/>
    <tableColumn id="112" xr3:uid="{B6834315-B9AA-4DE2-A231-CDA4C63F599C}" name="REF_1_34" dataDxfId="678"/>
    <tableColumn id="113" xr3:uid="{B0C90951-B34A-46F0-B18F-5157577A8866}" name="REF_1_35" dataDxfId="677"/>
    <tableColumn id="114" xr3:uid="{58DD36BF-9D36-46D7-A260-FEEFDE689815}" name="REF_1_36" dataDxfId="676"/>
    <tableColumn id="115" xr3:uid="{2A2D3314-6DC4-4E9C-83EF-A2C1A817649F}" name="REF_1_37" dataDxfId="675"/>
    <tableColumn id="116" xr3:uid="{6E57F675-B75F-4B89-9EC3-5115945DBC31}" name="REF_1_38" dataDxfId="674"/>
    <tableColumn id="117" xr3:uid="{53F58440-4CBB-47F2-9898-411148962734}" name="REF_1_39" dataDxfId="673"/>
    <tableColumn id="118" xr3:uid="{3297BDA9-1AA4-412E-9934-1D72EB5F1A38}" name="REF_1_40" dataDxfId="672"/>
    <tableColumn id="119" xr3:uid="{5D7C567E-09A0-4504-A07F-98E89548F0AC}" name="REF_1_41" dataDxfId="671"/>
    <tableColumn id="120" xr3:uid="{EA2AFA10-FAAA-44FE-97DA-E7D45AEFE6F5}" name="REF_1_42" dataDxfId="670"/>
    <tableColumn id="121" xr3:uid="{E5F3E653-9793-4CCE-9A2A-72F059F7274F}" name="REF_1_43" dataDxfId="669"/>
    <tableColumn id="122" xr3:uid="{9F2F5A36-0C3A-4BFC-8822-455944C291C3}" name="REF_1_44" dataDxfId="668"/>
    <tableColumn id="123" xr3:uid="{2071E635-349C-45C5-9BF0-97821A3FBE32}" name="REF_1_45" dataDxfId="667"/>
    <tableColumn id="124" xr3:uid="{A1BF3CBB-3284-4D3C-A14B-4BEF339FABF2}" name="REF_1_46" dataDxfId="666"/>
    <tableColumn id="125" xr3:uid="{130EEC08-99BC-48DD-9DA8-499A176E7771}" name="REF_1_47" dataDxfId="665"/>
    <tableColumn id="126" xr3:uid="{CAB420EC-F3B6-465B-823F-FDA6E91E1F9C}" name="REF_1_48" dataDxfId="664"/>
    <tableColumn id="127" xr3:uid="{928E84B1-0225-4B5F-A674-52E96794D4D4}" name="REF_1_49" dataDxfId="663"/>
    <tableColumn id="128" xr3:uid="{1F06A6EA-4AF3-4C3F-9A00-07001FF7411E}" name="REF_1_50" dataDxfId="662"/>
    <tableColumn id="129" xr3:uid="{DCE0BC18-E333-47E1-9A21-0822E4B32B08}" name="REF_1_51" dataDxfId="661"/>
    <tableColumn id="130" xr3:uid="{215FA3C4-DD5D-4056-859A-A353FF8143F4}" name="REF_1_52" dataDxfId="660"/>
    <tableColumn id="131" xr3:uid="{C2874AD8-0303-40D1-923F-AAA32488FFCC}" name="REF_1_53" dataDxfId="659"/>
    <tableColumn id="132" xr3:uid="{43B0A050-8507-4777-AD36-1FAE973A7BAC}" name="REF_2_" dataDxfId="658"/>
    <tableColumn id="133" xr3:uid="{DACE2D40-B027-4DAC-9EAC-17BB5E7590F1}" name="REF_2_2" dataDxfId="657"/>
    <tableColumn id="134" xr3:uid="{384BF0BC-30A9-4E02-B5C6-64F7B86F01F8}" name="REF_2_3" dataDxfId="656"/>
    <tableColumn id="135" xr3:uid="{B7EDA2C6-0991-4868-BF3D-34AEE7B8FFF1}" name="REF_2_4" dataDxfId="655"/>
    <tableColumn id="136" xr3:uid="{79D7B4BD-61E3-4FA2-954D-0F1DBF4C48F6}" name="REF_2_5" dataDxfId="654"/>
    <tableColumn id="137" xr3:uid="{BF897786-BCF2-4378-86EB-899D3D68FC7F}" name="REF_2_6" dataDxfId="653"/>
    <tableColumn id="138" xr3:uid="{6F4B038D-F344-45CC-A5CF-B51D96C7C7CC}" name="REF_2_7" dataDxfId="652"/>
    <tableColumn id="139" xr3:uid="{4B5D978B-58F1-46A3-A618-F3CBB95EFD10}" name="REF_2_8" dataDxfId="651"/>
    <tableColumn id="140" xr3:uid="{77887377-6702-43E4-927B-4452645C3C44}" name="REF_2_9" dataDxfId="650"/>
    <tableColumn id="141" xr3:uid="{2EBCE303-9E0B-4E4A-9B4A-A5C5FCD4D5FF}" name="REF_2_10" dataDxfId="649"/>
    <tableColumn id="142" xr3:uid="{2EEF2F3A-9F53-4C59-88DF-4ACB9E6676C6}" name="REF_2_11" dataDxfId="648"/>
    <tableColumn id="143" xr3:uid="{CFEAA6A9-8C22-4600-B941-511501F06C00}" name="REF_2_12" dataDxfId="647"/>
    <tableColumn id="144" xr3:uid="{965D3582-C6EA-4428-A7DD-B40F0AEA3CDD}" name="REF_2_13" dataDxfId="646"/>
    <tableColumn id="145" xr3:uid="{26123A07-EE18-4EB0-A3FE-67135B45B96E}" name="REF_2_14" dataDxfId="645"/>
    <tableColumn id="146" xr3:uid="{20D5CC03-3774-4206-B358-98EAFFED1313}" name="REF_2_15" dataDxfId="644"/>
    <tableColumn id="147" xr3:uid="{66A816E6-0A80-45CA-B460-05E57F7514AD}" name="REF_2_16" dataDxfId="643"/>
    <tableColumn id="148" xr3:uid="{06E0EA80-5149-4B42-9E52-B2994C47F81A}" name="REF_2_17" dataDxfId="642"/>
    <tableColumn id="149" xr3:uid="{11FAF5F9-0193-4CC8-841D-283F48E88C9F}" name="REF_2_18" dataDxfId="641"/>
    <tableColumn id="150" xr3:uid="{72C53BAB-3B5D-4D36-BA0F-954139A71B49}" name="REF_2_19" dataDxfId="640"/>
    <tableColumn id="151" xr3:uid="{A4967643-32A1-4910-91B6-07068DDF8174}" name="REF_2_20" dataDxfId="639"/>
    <tableColumn id="152" xr3:uid="{D5E29DEB-D079-41AB-B011-1147BD25590B}" name="REF_2_21" dataDxfId="638"/>
    <tableColumn id="153" xr3:uid="{F09E8814-7299-44E0-8261-96D69B878854}" name="REF_2_22" dataDxfId="637"/>
    <tableColumn id="154" xr3:uid="{53545E73-C822-4E45-A444-2AFA768CE56A}" name="REF_2_23" dataDxfId="636"/>
    <tableColumn id="155" xr3:uid="{327BB8F5-60E1-40CB-8719-B2FC430C9EB8}" name="REF_2_24" dataDxfId="635"/>
    <tableColumn id="156" xr3:uid="{3D502717-0371-4F1B-9CE4-2C65857A4628}" name="REF_2_25" dataDxfId="634"/>
    <tableColumn id="157" xr3:uid="{22FECC80-0A7F-45BA-B92F-F209E3591702}" name="REF_2_26" dataDxfId="633"/>
    <tableColumn id="158" xr3:uid="{5BBE24BD-5F91-4A34-B2FC-42CD63AAFA5D}" name="REF_2_27" dataDxfId="632"/>
    <tableColumn id="159" xr3:uid="{32E640BD-98EE-4BAD-A317-F840A7E47816}" name="REF_2_28" dataDxfId="631"/>
    <tableColumn id="160" xr3:uid="{90520201-4B7D-485B-84F8-33223CC9F50C}" name="REF_2_29" dataDxfId="630"/>
    <tableColumn id="161" xr3:uid="{996ABC2E-00F5-4AE6-B0CE-31F9B9743F55}" name="REF_2_30" dataDxfId="629"/>
    <tableColumn id="162" xr3:uid="{96AA8E07-9006-4251-8BC7-137E2426B69E}" name="REF_2_31" dataDxfId="628"/>
    <tableColumn id="163" xr3:uid="{0A17A6C1-8861-4E12-A7AD-597F2F57284C}" name="REF_2_32" dataDxfId="627"/>
    <tableColumn id="164" xr3:uid="{867CC45F-B7D1-460D-B11E-E9ACAE43D7F5}" name="REF_2_33" dataDxfId="626"/>
    <tableColumn id="165" xr3:uid="{6ABCDA6F-C828-4087-A049-92324040FD67}" name="REF_2_34" dataDxfId="625"/>
    <tableColumn id="166" xr3:uid="{C0B38DE2-4C46-4B38-969F-2E8E7046F3B4}" name="REF_2_35" dataDxfId="624"/>
    <tableColumn id="167" xr3:uid="{F1AE9497-A91C-41C6-888A-AD65737543EE}" name="REF_2_36" dataDxfId="623"/>
    <tableColumn id="168" xr3:uid="{9CAC4266-1827-47FE-B597-C4198B95637A}" name="REF_2_37" dataDxfId="622"/>
    <tableColumn id="169" xr3:uid="{33E6FB83-16CA-4DA4-9198-EBE4F8187345}" name="REF_2_38" dataDxfId="621"/>
    <tableColumn id="170" xr3:uid="{75585DE0-ABB9-4A3F-9086-131D440FDDA9}" name="REF_2_39" dataDxfId="620"/>
    <tableColumn id="171" xr3:uid="{98F6959F-1149-4D44-B700-4E53B6282126}" name="REF_2_40" dataDxfId="619"/>
    <tableColumn id="172" xr3:uid="{780D460A-F98D-4482-93C1-22ACFC1362E1}" name="REF_2_41" dataDxfId="618"/>
    <tableColumn id="173" xr3:uid="{3788EB19-59B7-4FF6-B1F8-4BA5F1C95F32}" name="REF_2_42" dataDxfId="617"/>
    <tableColumn id="174" xr3:uid="{7429D264-0ED0-4D04-852B-B5CC93947451}" name="REF_2_43" dataDxfId="616"/>
    <tableColumn id="175" xr3:uid="{F99FBA5A-822A-49B0-A4FC-8A52B95154C7}" name="REF_2_44" dataDxfId="615"/>
    <tableColumn id="176" xr3:uid="{0A30FBE9-7668-4C11-8F92-767E6D41B9A0}" name="REF_2_45" dataDxfId="614"/>
    <tableColumn id="177" xr3:uid="{3AD724C7-44DE-415D-9AA3-FF4D2FD859EB}" name="REF_2_46" dataDxfId="613"/>
    <tableColumn id="178" xr3:uid="{8938B3E9-F3DF-4B6F-BA80-4C75F12995D8}" name="REF_2_47" dataDxfId="612"/>
    <tableColumn id="179" xr3:uid="{72BE0DA1-EB86-4BF5-BF30-33C58EF72FBF}" name="REF_2_48" dataDxfId="611"/>
    <tableColumn id="180" xr3:uid="{C310A5E7-B9FF-4ECD-B9B4-D533027871B4}" name="REF_2_49" dataDxfId="610"/>
    <tableColumn id="181" xr3:uid="{CEE374DE-2486-4B7D-91F4-64E11C6709EB}" name="REF_2_50" dataDxfId="609"/>
    <tableColumn id="182" xr3:uid="{8BAA6FB5-4C2E-48CD-B37B-3147FEFBB7E9}" name="REF_2_51" dataDxfId="608"/>
    <tableColumn id="224" xr3:uid="{8696E4E6-D6B5-4815-A21C-7ED7C444B60B}" name="REF_2_52" dataDxfId="607"/>
    <tableColumn id="225" xr3:uid="{71F614BF-54B5-4122-8201-1476264AC241}" name="REF_2_53" dataDxfId="606"/>
    <tableColumn id="226" xr3:uid="{A9DFDF0A-1822-4DF3-AB7E-00C188E71F06}" name="REF_3_" dataDxfId="605"/>
    <tableColumn id="227" xr3:uid="{9A3E600A-B7BA-4FC4-9FE9-51C6B43E620C}" name="REF_3_2" dataDxfId="604"/>
    <tableColumn id="228" xr3:uid="{D610FBA3-CD61-4BCE-9AD8-4F1C92918E65}" name="REF_3_3" dataDxfId="603"/>
    <tableColumn id="229" xr3:uid="{20F7978E-5013-4036-A8DA-46D7FCF2FB2A}" name="REF_3_4" dataDxfId="602"/>
    <tableColumn id="230" xr3:uid="{B34A2390-A652-4D76-8ECB-2D15A1E16334}" name="REF_3_5" dataDxfId="601"/>
    <tableColumn id="231" xr3:uid="{FFED213E-CD80-4B12-9041-DD4B729EABCA}" name="REF_3_6" dataDxfId="600"/>
    <tableColumn id="232" xr3:uid="{7DDBF8C7-1EA3-477A-B4C0-756F22573883}" name="REF_3_7" dataDxfId="599"/>
    <tableColumn id="233" xr3:uid="{DE25A0E2-1C43-4DEC-A60F-BFCB9485B8A7}" name="REF_3_8" dataDxfId="598"/>
    <tableColumn id="234" xr3:uid="{FA8C9E59-3F00-4C25-B64D-1094918A72B2}" name="REF_3_9" dataDxfId="597"/>
    <tableColumn id="235" xr3:uid="{85325361-2ED2-422E-8525-C09B5C977CA6}" name="REF_3_10" dataDxfId="596"/>
    <tableColumn id="236" xr3:uid="{C0A49DF0-D04F-4EE9-AB5B-BA59FCCAA788}" name="REF_3_11" dataDxfId="595"/>
    <tableColumn id="237" xr3:uid="{7899F0BC-A6FC-45D1-AEDC-B93CEEF2E4B0}" name="REF_3_12" dataDxfId="594"/>
    <tableColumn id="238" xr3:uid="{82A8F909-FE40-4F96-9D7A-9FE325AD7B89}" name="REF_3_13" dataDxfId="593"/>
    <tableColumn id="239" xr3:uid="{07D7EC84-6CF3-4584-BDAA-220CC17FC352}" name="REF_3_14" dataDxfId="592"/>
    <tableColumn id="240" xr3:uid="{A8DEC6B3-39F1-4BBF-B9FA-E38DC75B2561}" name="REF_3_15" dataDxfId="591"/>
    <tableColumn id="241" xr3:uid="{2FA92AE3-9105-4B93-AF33-B14485602A8E}" name="REF_3_16" dataDxfId="590"/>
    <tableColumn id="242" xr3:uid="{0006BF43-78EA-4EDF-A530-0CCF9811495A}" name="REF_3_17" dataDxfId="589"/>
    <tableColumn id="243" xr3:uid="{CF14F87C-428B-40FE-BD58-962882F5B522}" name="REF_3_18" dataDxfId="588"/>
    <tableColumn id="244" xr3:uid="{EA0A3309-C4D8-44AE-8A5E-E164587E5432}" name="REF_3_19" dataDxfId="587"/>
    <tableColumn id="245" xr3:uid="{5E664F11-BDB0-4692-83ED-A737995E9173}" name="REF_3_20" dataDxfId="586"/>
    <tableColumn id="246" xr3:uid="{8ED34DA6-7D8E-493E-B5F7-3377473FE293}" name="REF_3_21" dataDxfId="585"/>
    <tableColumn id="247" xr3:uid="{47EE88D9-74B2-4DB8-B12C-34927C622FD7}" name="REF_3_22" dataDxfId="584"/>
    <tableColumn id="248" xr3:uid="{01DBADF1-1613-4D04-9B5D-78EAEB764CA7}" name="REF_3_23" dataDxfId="583"/>
    <tableColumn id="249" xr3:uid="{CED88740-2CFD-4BBA-AD22-06CD0032A8C5}" name="REF_3_24" dataDxfId="582"/>
    <tableColumn id="250" xr3:uid="{2EB28A27-CCDD-4FFF-8855-11109A6E351F}" name="REF_3_25" dataDxfId="581"/>
    <tableColumn id="251" xr3:uid="{731DB4FF-480F-4F81-8340-8D035C7BF985}" name="REF_3_26" dataDxfId="580"/>
    <tableColumn id="252" xr3:uid="{CE582F16-C2CB-4BC2-BC32-F8EC73847A40}" name="REF_3_27" dataDxfId="579"/>
    <tableColumn id="253" xr3:uid="{3E4B161A-4194-4679-BC58-EBB777E9673D}" name="REF_3_28" dataDxfId="578"/>
    <tableColumn id="254" xr3:uid="{26D24D38-EB6D-4F88-8411-A4E0E032A4AD}" name="REF_3_29" dataDxfId="577"/>
    <tableColumn id="255" xr3:uid="{466B6F34-8BCC-48C2-8122-6CB6E4EC4F34}" name="REF_3_30" dataDxfId="576"/>
    <tableColumn id="256" xr3:uid="{5971ADE3-5A38-4C3A-86D4-54C28B34B314}" name="REF_3_31" dataDxfId="575"/>
    <tableColumn id="257" xr3:uid="{D9353096-B4B4-4E18-8A96-CAE43FD2EE6F}" name="REF_3_32" dataDxfId="574"/>
    <tableColumn id="258" xr3:uid="{4C7CE16C-199A-4393-97E1-BD7CD470EA8E}" name="REF_3_33" dataDxfId="573"/>
    <tableColumn id="259" xr3:uid="{E4AEA1EF-1D2B-4E9E-8282-14D9D5D2ACAA}" name="REF_3_34" dataDxfId="572"/>
    <tableColumn id="260" xr3:uid="{30011909-FD89-4D23-8017-9F8B14522A5E}" name="REF_3_35" dataDxfId="571"/>
    <tableColumn id="261" xr3:uid="{91C33A8F-8310-4001-8BEA-4AF7DD179CE0}" name="REF_3_36" dataDxfId="570"/>
    <tableColumn id="262" xr3:uid="{30A2C4E7-8A3E-4679-966C-3A6A4C53C58E}" name="REF_3_37" dataDxfId="569"/>
    <tableColumn id="263" xr3:uid="{A75047CB-DEAA-4376-9B4C-DBFD83E3DF92}" name="REF_3_38" dataDxfId="568"/>
    <tableColumn id="264" xr3:uid="{9B82A0CE-4A36-4DE8-9719-08EB0DBE8DD6}" name="REF_3_39" dataDxfId="567"/>
    <tableColumn id="265" xr3:uid="{2D1A6BAC-D5C7-42DC-93A9-783BABF1262A}" name="REF_3_40" dataDxfId="566"/>
    <tableColumn id="266" xr3:uid="{153CE1C8-E14D-404F-9B99-7323EE6EE090}" name="REF_3_41" dataDxfId="565"/>
    <tableColumn id="267" xr3:uid="{8D2F9A47-970F-4261-AAAA-261D8F3BAF40}" name="REF_3_42" dataDxfId="564"/>
    <tableColumn id="268" xr3:uid="{68C570F6-80F9-4E16-ADA9-8FB47A2827E7}" name="REF_3_43" dataDxfId="563"/>
    <tableColumn id="269" xr3:uid="{48D4EB3C-F1A0-4E33-BAFC-6B72FB048C02}" name="REF_3_44" dataDxfId="562"/>
    <tableColumn id="270" xr3:uid="{20B6C63C-2747-41E0-A739-642A64FAC44A}" name="REF_3_45" dataDxfId="561"/>
    <tableColumn id="271" xr3:uid="{A6DDABF3-D1BC-4411-8FFE-41CCA48852FD}" name="REF_3_46" dataDxfId="560"/>
    <tableColumn id="272" xr3:uid="{DCCC769D-1AE1-482C-8B6D-CA11EA76AEE7}" name="REF_3_47" dataDxfId="559"/>
    <tableColumn id="273" xr3:uid="{769CD65A-E6F3-4D40-A012-FDAC8DCAAFF5}" name="REF_3_48" dataDxfId="558"/>
    <tableColumn id="274" xr3:uid="{17CDA0D1-F745-49A0-B504-A4D6FCA692CC}" name="REF_3_49" dataDxfId="557"/>
    <tableColumn id="275" xr3:uid="{6B6585A9-EBD0-4A21-8791-7DF9F113722D}" name="REF_3_50" dataDxfId="556"/>
    <tableColumn id="276" xr3:uid="{84D594D9-D372-4038-8B10-697C950980DC}" name="REF_3_51" dataDxfId="555"/>
    <tableColumn id="280" xr3:uid="{AA18CDEA-A83F-401C-9A86-42F546EC219B}" name="REF_3_52" dataDxfId="554"/>
    <tableColumn id="281" xr3:uid="{25A0C831-4D2F-471E-ABDD-9BE35AAEDFA2}" name="REF_3_53" dataDxfId="553"/>
    <tableColumn id="282" xr3:uid="{E781E08B-A4EA-4A66-8341-96541C3F4DE2}" name="QTE" dataDxfId="552"/>
    <tableColumn id="283" xr3:uid="{510ADFAD-B573-4A69-B5BA-B204C5E3BB08}" name="QTE2" dataDxfId="551"/>
    <tableColumn id="284" xr3:uid="{4CDDAFA6-C990-4374-A946-CFF1F6CB8B26}" name="QTE3" dataDxfId="550"/>
    <tableColumn id="285" xr3:uid="{EAD84765-A6A2-4451-BAC6-F9366379F493}" name="QTE4" dataDxfId="549"/>
    <tableColumn id="286" xr3:uid="{B7800B3B-F36D-4DA9-AC4F-EB6A16D22A33}" name="QTE5" dataDxfId="548"/>
    <tableColumn id="287" xr3:uid="{BBE45DB8-6E03-410C-B905-95834C07E772}" name="QTE6" dataDxfId="547"/>
    <tableColumn id="288" xr3:uid="{FF35721E-749E-428B-8E7D-781BA3966296}" name="QTE7" dataDxfId="546"/>
    <tableColumn id="289" xr3:uid="{BCA9FB4E-7D7E-4B2E-B37E-31E2D8950913}" name="QTE8" dataDxfId="545"/>
    <tableColumn id="290" xr3:uid="{4FFCB1E6-9CFE-475B-9B73-850951D41B27}" name="QTE9" dataDxfId="544"/>
    <tableColumn id="291" xr3:uid="{F29EE513-351A-4E31-8211-1E90BA09872D}" name="QTE10" dataDxfId="543"/>
    <tableColumn id="292" xr3:uid="{86721F63-FF82-42E7-9FA6-7A6E6FF3FA93}" name="QTE11" dataDxfId="542"/>
    <tableColumn id="293" xr3:uid="{AA2E5E30-47EC-4B56-8EDC-6676FA71E81C}" name="QTE12" dataDxfId="541"/>
    <tableColumn id="294" xr3:uid="{87E2D2FB-3E94-4873-8498-E3C18FBA0D25}" name="QTE13" dataDxfId="540"/>
    <tableColumn id="295" xr3:uid="{25F53CB0-1725-4B19-8A17-420B8A59A5B7}" name="QTE14" dataDxfId="539"/>
    <tableColumn id="296" xr3:uid="{F5A1219B-6E8D-48C4-A305-007D9EEFEC43}" name="QTE15" dataDxfId="538"/>
    <tableColumn id="297" xr3:uid="{EB8FD452-9E37-4FA6-959F-8F1D3FBFEAB1}" name="QTE16" dataDxfId="537"/>
    <tableColumn id="298" xr3:uid="{8F172DE1-3153-4DFC-9221-882FFF118F93}" name="QTE17" dataDxfId="536"/>
    <tableColumn id="299" xr3:uid="{FDE3C051-DD26-4993-8C1C-BB7A36C6E2A6}" name="QTE18" dataDxfId="535"/>
    <tableColumn id="300" xr3:uid="{22D494DB-9A12-4C2D-A41F-DBBB43BC5565}" name="QTE19" dataDxfId="534"/>
    <tableColumn id="301" xr3:uid="{D6035D2B-C76D-4214-8B92-CE69286CDD6E}" name="QTE20" dataDxfId="533"/>
    <tableColumn id="302" xr3:uid="{DDCA4CC0-D5B5-4C7D-AF1D-3FFE28FF56EC}" name="QTE21" dataDxfId="532"/>
    <tableColumn id="303" xr3:uid="{DD22EA3B-2E0E-4CFF-8A4C-D3B5114C8FC5}" name="QTE22" dataDxfId="531"/>
    <tableColumn id="304" xr3:uid="{8A4887DA-9494-4995-857E-F6F4CC537573}" name="QTE23" dataDxfId="530"/>
    <tableColumn id="305" xr3:uid="{C5254E42-252C-42EF-8A1D-C701A4CEC291}" name="QTE24" dataDxfId="529"/>
    <tableColumn id="306" xr3:uid="{B046E970-9D4B-4AB2-AC02-1409790D29CE}" name="QTE25" dataDxfId="528"/>
    <tableColumn id="307" xr3:uid="{F13AA63D-36C0-47BD-8D09-48ACE0E0EDC2}" name="QTE26" dataDxfId="527"/>
    <tableColumn id="308" xr3:uid="{19B97F2B-8B43-4583-AA09-F7E868805B28}" name="QTE27" dataDxfId="526"/>
    <tableColumn id="309" xr3:uid="{915E22F6-30C4-4F64-85D1-7DE7AA8B929A}" name="QTE28" dataDxfId="525"/>
    <tableColumn id="310" xr3:uid="{B57578BA-3CB4-42E1-BDB4-5D542FA83DBF}" name="QTE29" dataDxfId="524"/>
    <tableColumn id="311" xr3:uid="{42934EC7-32CA-4553-996D-161694E11140}" name="QTE30" dataDxfId="523"/>
    <tableColumn id="312" xr3:uid="{2B1ACCFF-77FD-4359-8562-DDE327663690}" name="QTE31" dataDxfId="522"/>
    <tableColumn id="313" xr3:uid="{7F29517F-CCBA-4B55-8DBD-F114C1B5210B}" name="QTE32" dataDxfId="521"/>
    <tableColumn id="314" xr3:uid="{93FCE4DD-31F1-4653-908F-5E18A56EF0C6}" name="QTE33" dataDxfId="520"/>
    <tableColumn id="315" xr3:uid="{2AF291D7-524C-4EC9-9F91-CE8B40E00895}" name="QTE34" dataDxfId="519"/>
    <tableColumn id="316" xr3:uid="{C33F231E-5349-4D1A-BCE9-3DA68C7C3A2B}" name="QTE35" dataDxfId="518"/>
    <tableColumn id="317" xr3:uid="{4A0FC5F7-0A7D-4D64-A213-3672E389B8EB}" name="QTE36" dataDxfId="517"/>
    <tableColumn id="318" xr3:uid="{7E197253-D71C-4AC9-93C8-32B03DD669D7}" name="QTE37" dataDxfId="516"/>
    <tableColumn id="319" xr3:uid="{830CBC9F-946B-4805-A070-0A223B0BC861}" name="QTE38" dataDxfId="515"/>
    <tableColumn id="320" xr3:uid="{CA4F7240-C1F6-4BED-8667-5CBEB299A0FA}" name="QTE39" dataDxfId="514"/>
    <tableColumn id="321" xr3:uid="{7CFB576C-97CA-431E-8730-332595C9CB25}" name="QTE40" dataDxfId="513"/>
    <tableColumn id="322" xr3:uid="{F3EFB2FD-9B6F-4ECE-A1C7-88D5FC48E72A}" name="QTE41" dataDxfId="512"/>
    <tableColumn id="323" xr3:uid="{623BCD21-FE45-47B6-9DAC-F4A94840AE30}" name="QTE42" dataDxfId="511"/>
    <tableColumn id="324" xr3:uid="{4FC0FB42-680A-48F6-ACFF-81C033FCB5EF}" name="QTE43" dataDxfId="510"/>
    <tableColumn id="325" xr3:uid="{C14AF9E9-2CD9-4359-BCAC-E52A5CCF9466}" name="QTE44" dataDxfId="509"/>
    <tableColumn id="326" xr3:uid="{8EACC550-5D87-499C-8B20-D58234C9ACA7}" name="QTE45" dataDxfId="508"/>
    <tableColumn id="327" xr3:uid="{0E36797A-53AD-49AE-95D7-8F57A25E64C7}" name="QTE46" dataDxfId="507"/>
    <tableColumn id="328" xr3:uid="{CD332DC7-8F03-4322-8C2F-86C0A461FF5E}" name="QTE47" dataDxfId="506"/>
    <tableColumn id="329" xr3:uid="{25083C7E-B407-41E6-98D7-05B7D6046AD1}" name="QTE48" dataDxfId="505"/>
    <tableColumn id="330" xr3:uid="{A1061B27-69F1-4139-9D1B-EA1BD1CED933}" name="QTE49" dataDxfId="504"/>
    <tableColumn id="331" xr3:uid="{16E1DEF6-9088-4803-9DC8-F0444D99BBBD}" name="QTE50" dataDxfId="503"/>
    <tableColumn id="348" xr3:uid="{6240DE66-FC99-4D34-A0E9-50410D763FE9}" name="QTE51" dataDxfId="502"/>
    <tableColumn id="59" xr3:uid="{DA9B16F2-0A79-4C5A-8B03-EC585ACAB7B3}" name="QTE52" dataDxfId="501"/>
    <tableColumn id="76" xr3:uid="{7D27E052-87F3-4694-8988-16BAEDB362CD}" name="QTE53" dataDxfId="500"/>
    <tableColumn id="61" xr3:uid="{E221FDE0-C7F8-4536-BFC0-627E30CF4A04}" name="Ent1" dataDxfId="499"/>
    <tableColumn id="62" xr3:uid="{CF47A43A-81B3-4A9A-B2CA-CD9D7AC1605E}" name="ent2" dataDxfId="498"/>
    <tableColumn id="63" xr3:uid="{C3EE4C13-D87F-49B6-9930-FE5B3F2642E6}" name="Ent3" dataDxfId="497"/>
    <tableColumn id="64" xr3:uid="{03FE2F44-929E-40C3-BC2B-75B7C5977435}" name="Ent4" dataDxfId="496"/>
    <tableColumn id="65" xr3:uid="{4F840813-F534-4D2C-82FD-A22FB3495DFF}" name="Ent5" dataDxfId="495"/>
    <tableColumn id="66" xr3:uid="{D1D9FFB2-C2DC-4501-820F-C71E57D9F142}" name="Ent6" dataDxfId="494"/>
    <tableColumn id="67" xr3:uid="{BFDE7875-388F-4D53-AE38-76D3AB6FC4A8}" name="Ent7" dataDxfId="493"/>
    <tableColumn id="68" xr3:uid="{3D0DE86F-C426-4895-8E22-C900CC2ED70B}" name="Ent8" dataDxfId="492"/>
    <tableColumn id="69" xr3:uid="{07CF906E-A9CB-4A6E-929A-F5EAF3650247}" name="Ent9" dataDxfId="491"/>
    <tableColumn id="70" xr3:uid="{3448DFE7-0957-4FC1-8486-69A8DA8E13B4}" name="Ent10" dataDxfId="490"/>
    <tableColumn id="71" xr3:uid="{8BDD7FBB-CD9D-49C6-BEC4-39024B556976}" name="Ent11" dataDxfId="489"/>
    <tableColumn id="72" xr3:uid="{6C8C0D69-DD53-4B31-9C2B-2CD967BA88C3}" name="Ent12" dataDxfId="488"/>
    <tableColumn id="73" xr3:uid="{810882CE-3D83-493B-8BFE-5147B6098F24}" name="Ent13" dataDxfId="487"/>
    <tableColumn id="74" xr3:uid="{796325EA-E6D8-4633-A4EA-41ECEE465479}" name="Ent14" dataDxfId="486"/>
    <tableColumn id="75" xr3:uid="{9F2D3EC0-ED08-4B55-9592-C3AC4D643EDF}" name="Ent15" dataDxfId="485"/>
    <tableColumn id="183" xr3:uid="{F4265FD2-0B34-4210-A814-93D4E3EBBD9A}" name="Ent16" dataDxfId="484"/>
    <tableColumn id="184" xr3:uid="{A1B26C53-0AD8-4B89-B1CA-C342907D8B9F}" name="Ent17" dataDxfId="483"/>
    <tableColumn id="185" xr3:uid="{6B1C5C8B-AEFB-4199-843F-85B90C245E55}" name="Ent18" dataDxfId="482"/>
    <tableColumn id="186" xr3:uid="{F95E04BA-340E-41D6-8253-739F1F69B4E1}" name="Ent19" dataDxfId="481"/>
    <tableColumn id="187" xr3:uid="{AF9603D9-1AF3-42B0-BACF-D3DD64809C2F}" name="Ent20" dataDxfId="480"/>
    <tableColumn id="188" xr3:uid="{C03B4CF3-B8CE-439A-8FCE-F2AAB1AB0C1C}" name="Ent21" dataDxfId="479"/>
    <tableColumn id="189" xr3:uid="{8AE63C1A-210F-4773-9912-C96882C8B647}" name="Ent22" dataDxfId="478"/>
    <tableColumn id="190" xr3:uid="{177784C8-6EA4-49F2-AA42-17F2A0626182}" name="Ent23" dataDxfId="477"/>
    <tableColumn id="191" xr3:uid="{1F8E12EB-61A5-41B0-B645-0FBE8525C02C}" name="Ent24" dataDxfId="476"/>
    <tableColumn id="192" xr3:uid="{807A9510-8877-4BC4-ADE6-173140CAF866}" name="Ent25" dataDxfId="475"/>
    <tableColumn id="193" xr3:uid="{10785190-BB33-4178-9511-D612436EFAA5}" name="Ent26" dataDxfId="474"/>
    <tableColumn id="194" xr3:uid="{4A002A29-4E1B-4A15-82B8-AD4AD743EA59}" name="Ent27" dataDxfId="473"/>
    <tableColumn id="195" xr3:uid="{9D52CE19-C099-4EF3-BEE5-0E35715E4E5F}" name="Ent28" dataDxfId="472"/>
    <tableColumn id="196" xr3:uid="{F6826AF3-0F1C-4FE0-A972-B5D7B5553BCA}" name="Ent29" dataDxfId="471"/>
    <tableColumn id="197" xr3:uid="{197D7B84-0359-4C46-8F9F-CBB5B6BE659C}" name="Ent30" dataDxfId="470"/>
    <tableColumn id="198" xr3:uid="{088AADB8-1B72-43F0-950A-A31B6E461809}" name="Ent31" dataDxfId="469"/>
    <tableColumn id="199" xr3:uid="{866120A5-AFDF-4426-A64B-9F4549DC2CBF}" name="Ent32" dataDxfId="468"/>
    <tableColumn id="200" xr3:uid="{4EAF5376-E74E-4499-9E1C-74767ECB9F54}" name="entColis1" dataDxfId="467"/>
    <tableColumn id="201" xr3:uid="{66B53904-FA2A-4380-9FC9-395FB3D06AFA}" name="entColis2" dataDxfId="466"/>
    <tableColumn id="202" xr3:uid="{6BD26E20-A549-4F7F-99F3-9BFE40A0F5E7}" name="entColis3" dataDxfId="465"/>
    <tableColumn id="203" xr3:uid="{42C0408B-6D48-4E5D-B4DF-3A6370F908E9}" name="entColis4" dataDxfId="464"/>
    <tableColumn id="204" xr3:uid="{F1947DE2-5DD2-4493-ADA5-288596793C23}" name="entColis5" dataDxfId="463"/>
    <tableColumn id="205" xr3:uid="{6FA2B64F-08F5-4748-9388-F5AEA7B1EDD6}" name="entColis6" dataDxfId="462"/>
    <tableColumn id="206" xr3:uid="{179B5C99-B25D-41BD-9784-881294C370E2}" name="entColis7" dataDxfId="461"/>
    <tableColumn id="207" xr3:uid="{A78C4C3A-BC9B-4DFF-BA99-B7C4F23A831E}" name="entColis8" dataDxfId="460"/>
    <tableColumn id="208" xr3:uid="{F0DD8B1E-BC8C-4332-A1D3-E54BDBE97BB4}" name="entColis9" dataDxfId="459"/>
    <tableColumn id="209" xr3:uid="{DAF1EB75-4242-401A-95BF-76323ECDED16}" name="entColis10" dataDxfId="458"/>
    <tableColumn id="210" xr3:uid="{356E86E6-47EA-4688-8307-32EA23CE706E}" name="entColis11" dataDxfId="457"/>
    <tableColumn id="211" xr3:uid="{5C7A94D0-EC8E-4854-80B6-A66A645CBC9C}" name="entColis12" dataDxfId="456"/>
    <tableColumn id="212" xr3:uid="{61048B3A-9B0A-4919-BDD4-F94849F3F7DA}" name="entColis13" dataDxfId="455"/>
    <tableColumn id="213" xr3:uid="{E1BF8823-2B7C-4F65-AEE0-6BE9C2425C3C}" name="entColis14" dataDxfId="454"/>
    <tableColumn id="214" xr3:uid="{B7B4B7F9-8B17-4364-A711-B206050701DF}" name="entColis15" dataDxfId="453"/>
    <tableColumn id="215" xr3:uid="{300E3073-78CF-4AC8-9A26-7B9012797913}" name="entColis16" dataDxfId="452"/>
    <tableColumn id="216" xr3:uid="{12F9AE61-3683-48C6-AAFC-F5E8A0953A00}" name="entColis17" dataDxfId="451"/>
    <tableColumn id="217" xr3:uid="{972FFCC6-075E-4450-97AE-A90E384E1A4C}" name="entColis18" dataDxfId="450"/>
    <tableColumn id="218" xr3:uid="{01AB68E6-5827-438E-AE88-071074C00402}" name="entColis19" dataDxfId="449"/>
    <tableColumn id="219" xr3:uid="{CA65B3CA-062A-43E0-A420-BD6B511FE083}" name="entColis20" dataDxfId="448"/>
    <tableColumn id="220" xr3:uid="{76AA169E-051C-4F1B-BCDE-0510BC954AAF}" name="entColis21" dataDxfId="447"/>
    <tableColumn id="221" xr3:uid="{2A616111-689A-4CC4-A62C-664C45C759ED}" name="entColis22" dataDxfId="446"/>
    <tableColumn id="222" xr3:uid="{5D09D2CE-747F-4C0A-83B3-EEB47C772424}" name="entColis23" dataDxfId="445"/>
    <tableColumn id="223" xr3:uid="{1C7666ED-D76F-4207-80B1-75A93B1BA10F}" name="entColis24" dataDxfId="444"/>
    <tableColumn id="277" xr3:uid="{E7B1FBF3-13BD-406B-A8E6-E105783ABAEC}" name="entColis25" dataDxfId="443"/>
    <tableColumn id="278" xr3:uid="{CACF8EEC-1434-486A-8086-06D8B2DDD8A6}" name="entColis26" dataDxfId="442"/>
    <tableColumn id="279" xr3:uid="{C2E83EB9-FBEF-4506-BD5D-9025FCCB4DBC}" name="entColis27" dataDxfId="441"/>
    <tableColumn id="332" xr3:uid="{AF513010-72DF-479F-A7C5-045C6BC0E114}" name="entColis28" dataDxfId="440"/>
    <tableColumn id="333" xr3:uid="{EBA19DAF-6B68-4205-9ABE-217F2C48CCF3}" name="entColis29" dataDxfId="439"/>
    <tableColumn id="334" xr3:uid="{B5C1F074-AE54-4881-AFDC-899AC5C14109}" name="entColis30" dataDxfId="438"/>
    <tableColumn id="335" xr3:uid="{1E883AE2-BD85-4504-BAC0-D0CF52CBAE86}" name="entColis31" dataDxfId="437"/>
    <tableColumn id="336" xr3:uid="{3B3C7F7F-7FC9-4C12-8B65-7E867283E6FD}" name="entColis32" dataDxfId="436"/>
    <tableColumn id="337" xr3:uid="{787DEF74-6067-4454-90A3-70262DAF84C9}" name="Sort1" dataDxfId="435"/>
    <tableColumn id="338" xr3:uid="{82B547E9-3F6A-461E-A23C-18F0AA96E8B0}" name="Sort2" dataDxfId="434"/>
    <tableColumn id="339" xr3:uid="{48BBA66C-994A-4B7D-A6A7-3652672ED5F7}" name="Sort3" dataDxfId="433"/>
    <tableColumn id="340" xr3:uid="{A9BBFE6B-D629-4FEF-8B8B-BEE710549AE0}" name="Sort4" dataDxfId="432"/>
    <tableColumn id="341" xr3:uid="{1FF288CA-3539-4216-BA2C-0AE248DB89AD}" name="Sort5" dataDxfId="431"/>
    <tableColumn id="342" xr3:uid="{90F7200A-2E42-4385-B1D8-E453C955E03D}" name="Sort6" dataDxfId="430"/>
    <tableColumn id="343" xr3:uid="{AE91CAD4-EE04-4EDD-975B-709D1C196501}" name="Sort7" dataDxfId="429"/>
    <tableColumn id="344" xr3:uid="{9D1B5BB9-D38A-4294-9F49-1CDEC6B3306A}" name="Sort8" dataDxfId="428"/>
    <tableColumn id="345" xr3:uid="{A81A4AD1-A733-45AB-A412-793E191C51B8}" name="Sort9" dataDxfId="427"/>
    <tableColumn id="346" xr3:uid="{8A25D4B0-356D-4A7C-8220-1CA47AA379A2}" name="Sort10" dataDxfId="426"/>
    <tableColumn id="347" xr3:uid="{E869DADF-BD22-46BF-BFF8-67C35AEE7227}" name="Sort11" dataDxfId="425"/>
    <tableColumn id="349" xr3:uid="{04F5123D-7E91-428D-934E-624C18224523}" name="Sort12" dataDxfId="424"/>
    <tableColumn id="350" xr3:uid="{15F7993A-9FE8-4692-8708-0F7AF6E6A5F9}" name="Sort13" dataDxfId="423"/>
    <tableColumn id="351" xr3:uid="{26213ECB-814A-431F-AD05-B0D527D493A1}" name="Sort14" dataDxfId="422"/>
    <tableColumn id="352" xr3:uid="{6004B010-4E88-4EF3-A0EE-ACBBA9A06E6E}" name="Sort15" dataDxfId="421"/>
    <tableColumn id="353" xr3:uid="{1CE45D17-7780-4C81-91AE-21B597725356}" name="Sort16" dataDxfId="420"/>
    <tableColumn id="354" xr3:uid="{791B29E0-5314-4B5A-9A9B-7DAFA07CAA91}" name="Sort17" dataDxfId="419"/>
    <tableColumn id="355" xr3:uid="{045362C3-2A3C-4F41-BABE-91DD88F58FC6}" name="Sort18" dataDxfId="418"/>
    <tableColumn id="356" xr3:uid="{49691A16-090A-469A-8BCE-BFBF284F6044}" name="Sort19" dataDxfId="417"/>
    <tableColumn id="357" xr3:uid="{4BF16531-D1BD-4A7A-B7EC-3FB1F4EABF73}" name="Sort20" dataDxfId="416"/>
    <tableColumn id="358" xr3:uid="{8A51222C-93CC-48D3-A09D-D357529B2407}" name="Sort21" dataDxfId="415"/>
    <tableColumn id="359" xr3:uid="{7FDEFFA9-BDE6-436A-A0B9-B1187B40E3C7}" name="Sort22" dataDxfId="414"/>
    <tableColumn id="360" xr3:uid="{10AB25F6-0677-4F35-97BD-118A077FF340}" name="Sort23" dataDxfId="413"/>
    <tableColumn id="361" xr3:uid="{122CAEB2-EACE-4D98-899A-24054818A262}" name="Sort24" dataDxfId="412"/>
    <tableColumn id="362" xr3:uid="{35D9C36F-92FA-4BFB-9586-122FC41DED81}" name="Sort25" dataDxfId="411"/>
    <tableColumn id="363" xr3:uid="{564D7622-F9CF-4394-B257-362B87AC8633}" name="Sort26" dataDxfId="410"/>
    <tableColumn id="364" xr3:uid="{A75E7E09-BF7C-4B26-A61C-3E44536B7894}" name="Sort27" dataDxfId="409"/>
    <tableColumn id="365" xr3:uid="{666F3F67-EE71-498A-803E-CAE11829C936}" name="Sort28" dataDxfId="408"/>
    <tableColumn id="366" xr3:uid="{92CC2AE2-3C1A-4005-BA2D-64A54D59A2A1}" name="Sort29" dataDxfId="407"/>
    <tableColumn id="367" xr3:uid="{4C5E1209-6DEC-4CAB-971D-A0BD0041AD7F}" name="Sort30" dataDxfId="406"/>
    <tableColumn id="368" xr3:uid="{5B1BD2C8-7D8F-4399-8FBB-5273E594F1A6}" name="Sort31" dataDxfId="405"/>
    <tableColumn id="369" xr3:uid="{CE9BF9E1-310D-416C-A5C7-9277DE6E04C3}" name="Sort32" dataDxfId="404"/>
    <tableColumn id="370" xr3:uid="{BFAB8006-2CF5-4A88-BD24-2AF19DB746B5}" name="SortC1" dataDxfId="403"/>
    <tableColumn id="371" xr3:uid="{C6AA84BA-8AA6-4229-8847-0132B2159379}" name="SortC2" dataDxfId="402"/>
    <tableColumn id="372" xr3:uid="{4D5FC714-8EE4-4624-A0AB-5E462F69FA12}" name="SortC3" dataDxfId="401"/>
    <tableColumn id="373" xr3:uid="{957D80C9-0056-455A-82B3-803F4EFD5999}" name="SortC4" dataDxfId="400"/>
    <tableColumn id="374" xr3:uid="{84EA3808-CABF-4297-AB9E-01F07C2F1172}" name="SortC5" dataDxfId="399"/>
    <tableColumn id="375" xr3:uid="{513719BC-F5A0-4CC8-971C-A8FC53BC8068}" name="SortC6" dataDxfId="398"/>
    <tableColumn id="376" xr3:uid="{E93ADFC0-B5FD-47E4-ABCB-9EBA91E28049}" name="SortC7" dataDxfId="397"/>
    <tableColumn id="377" xr3:uid="{0A2BE12D-8D59-4E13-B996-B92E9F73801B}" name="SortC8" dataDxfId="396"/>
    <tableColumn id="378" xr3:uid="{8B092967-E57D-4FEB-A33D-ECD29AEC1452}" name="SortC9" dataDxfId="395"/>
    <tableColumn id="379" xr3:uid="{B42BE155-8FA6-4445-A7A0-282A41E29B4A}" name="SortC10" dataDxfId="394"/>
    <tableColumn id="380" xr3:uid="{D14DA7AD-0199-4D7A-ACAB-85D2C1450344}" name="SortC11" dataDxfId="393"/>
    <tableColumn id="381" xr3:uid="{2E42891D-84CB-4AE1-84AD-31440054811A}" name="SortC12" dataDxfId="392"/>
    <tableColumn id="382" xr3:uid="{D869C716-AC2B-4B78-823C-56E5B7C6DC39}" name="SortC13" dataDxfId="391"/>
    <tableColumn id="383" xr3:uid="{B4E933FF-6F50-4B53-B360-274D4D8489E7}" name="SortC14" dataDxfId="390"/>
    <tableColumn id="384" xr3:uid="{B2F116D1-6DEF-4FB9-B588-04629B6C8BF7}" name="SortC15" dataDxfId="389"/>
    <tableColumn id="385" xr3:uid="{FA97593B-93B2-47E2-A436-1E735184AA4B}" name="SortC16" dataDxfId="388"/>
    <tableColumn id="386" xr3:uid="{A1E0C5D0-378B-4BC2-AF8C-05F79388BF09}" name="SortC17" dataDxfId="387"/>
    <tableColumn id="387" xr3:uid="{716847FF-7824-44E2-9708-60B300B2098E}" name="SortC18" dataDxfId="386"/>
    <tableColumn id="388" xr3:uid="{E623A69A-98A8-4830-955F-D494A7600676}" name="SortC19" dataDxfId="385"/>
    <tableColumn id="389" xr3:uid="{54E06393-F089-4A8A-8986-46A2367DB4DF}" name="SortC20" dataDxfId="384"/>
    <tableColumn id="390" xr3:uid="{88154CCD-A972-4C95-A796-852E7FE14446}" name="SortC21" dataDxfId="383"/>
    <tableColumn id="391" xr3:uid="{2CC47CC3-576E-4E9A-A3DB-59CBD9757384}" name="SortC22" dataDxfId="382"/>
    <tableColumn id="392" xr3:uid="{822C33BA-2528-4F59-B655-EC278EAE4A51}" name="SortC23" dataDxfId="381"/>
    <tableColumn id="393" xr3:uid="{48869489-2DFA-4CEA-A3FE-3FF87964D145}" name="SortC24" dataDxfId="380"/>
    <tableColumn id="394" xr3:uid="{58F61FD7-58AB-49CD-8845-BFA33D2D4D98}" name="SortC25" dataDxfId="379"/>
    <tableColumn id="395" xr3:uid="{0035252D-478C-4980-8A4F-102F653C5F00}" name="SortC26" dataDxfId="378"/>
    <tableColumn id="396" xr3:uid="{3268847F-DA95-4D9B-849A-CE297FBF1E21}" name="SortC27" dataDxfId="377"/>
    <tableColumn id="397" xr3:uid="{814FF600-4895-4F46-A371-B36B06E03764}" name="SortC28" dataDxfId="376"/>
    <tableColumn id="398" xr3:uid="{EA156C1D-9F7C-4E64-925F-77C04A979E1E}" name="SortC29" dataDxfId="375"/>
    <tableColumn id="399" xr3:uid="{00F980C1-38CB-44E7-B8D8-D549F0CCE1E2}" name="SortC30" dataDxfId="374"/>
    <tableColumn id="400" xr3:uid="{54C05396-9103-41A9-B54F-FD28256E6C6B}" name="SortC31" dataDxfId="373"/>
    <tableColumn id="401" xr3:uid="{679E7C29-FA0E-4AC0-9AF6-796D78831D46}" name="SortC32" dataDxfId="372"/>
    <tableColumn id="402" xr3:uid="{B80468D5-22FB-425C-B5C1-473C2AA99573}" name="Ajus1" dataDxfId="371"/>
    <tableColumn id="403" xr3:uid="{B1A38A7D-DF75-4344-89FB-A626D69A7809}" name="Ajus2" dataDxfId="370"/>
    <tableColumn id="404" xr3:uid="{B120AF31-AB1B-4108-AF5A-A32F1B548362}" name="Ajus3" dataDxfId="369"/>
    <tableColumn id="405" xr3:uid="{B583E021-432F-41BB-8628-5EE75C088198}" name="Ajus4" dataDxfId="368"/>
    <tableColumn id="406" xr3:uid="{9E028B6C-0DDE-4013-8045-7D127F7046EE}" name="Ajus5" dataDxfId="367"/>
    <tableColumn id="407" xr3:uid="{003B7740-D20C-47CB-82B9-C25712E1C349}" name="Ajus6" dataDxfId="366"/>
    <tableColumn id="408" xr3:uid="{1CCFF8EF-D8CE-42C3-9531-EEAA7F8812A1}" name="Ajus7" dataDxfId="365"/>
    <tableColumn id="409" xr3:uid="{78BC0043-6774-4E3B-971A-A4FA9A53BA18}" name="Ajus8" dataDxfId="364"/>
    <tableColumn id="410" xr3:uid="{23903117-3D26-403E-803F-E4A2CD6CB233}" name="Ajus9" dataDxfId="363"/>
    <tableColumn id="411" xr3:uid="{E6617747-8181-415B-911D-3F63B8CCB547}" name="Ajus10" dataDxfId="362"/>
    <tableColumn id="412" xr3:uid="{78F51BDA-1D22-4B68-B396-62E6A211A698}" name="Ajus11" dataDxfId="361"/>
    <tableColumn id="413" xr3:uid="{B1395F0D-07F2-4A3B-9865-6205771344C9}" name="Ajus12" dataDxfId="360"/>
    <tableColumn id="414" xr3:uid="{1A5F76B2-4B12-4A37-BAFE-4DF58F9749E5}" name="Ajus13" dataDxfId="359"/>
    <tableColumn id="415" xr3:uid="{6036D728-270B-49C5-BADC-BCD04D6B8C1C}" name="Ajus14" dataDxfId="358"/>
    <tableColumn id="416" xr3:uid="{38B42873-7B51-483B-9EF3-C9E17545F94B}" name="Ajus15" dataDxfId="357"/>
    <tableColumn id="417" xr3:uid="{9E679CD8-5327-4FD4-BFCE-147DA02D6E98}" name="Ajus16" dataDxfId="356"/>
    <tableColumn id="418" xr3:uid="{DD389D3C-447F-44E7-B941-0B38C61F7CB5}" name="Ajus17" dataDxfId="355"/>
    <tableColumn id="419" xr3:uid="{E5603050-C56B-46EC-BFEA-BFD8BE5AABA0}" name="Ajus18" dataDxfId="354"/>
    <tableColumn id="420" xr3:uid="{45DD0F93-8BE8-4E95-923A-02F5895ACCFE}" name="Ajus19" dataDxfId="353"/>
    <tableColumn id="421" xr3:uid="{689DE49F-3698-45F0-85A5-FEAC99F7457B}" name="Ajus20" dataDxfId="352"/>
    <tableColumn id="422" xr3:uid="{6823C81A-4504-4E57-B43A-E0E47C095EB6}" name="Ajus21" dataDxfId="351"/>
    <tableColumn id="423" xr3:uid="{881323B1-D35B-4606-BF6D-8928086B479B}" name="Ajus22" dataDxfId="350"/>
    <tableColumn id="424" xr3:uid="{22B87F7C-F423-459D-B9B3-1367E7F89F9D}" name="Ajus23" dataDxfId="349"/>
    <tableColumn id="425" xr3:uid="{2BD953DE-0C79-47C8-A4C4-CC377327B451}" name="Ajus24" dataDxfId="348"/>
    <tableColumn id="426" xr3:uid="{744B7CEB-A64F-46E0-878F-535450899F78}" name="Ajus25" dataDxfId="347"/>
    <tableColumn id="427" xr3:uid="{D2B53DCE-956B-4FDE-886E-5901562B5B8D}" name="Ajus26" dataDxfId="346"/>
    <tableColumn id="428" xr3:uid="{AB1CE138-A11E-4992-B844-3A32BA8BB2A8}" name="Ajus27" dataDxfId="345"/>
    <tableColumn id="429" xr3:uid="{152CE6F2-C33C-4400-A98C-FDF898A57924}" name="Ajus28" dataDxfId="344"/>
    <tableColumn id="430" xr3:uid="{AC8143C6-B801-45A3-BEA5-690CED499D88}" name="Ajus29" dataDxfId="343"/>
    <tableColumn id="431" xr3:uid="{91DA9A77-69D9-40AD-853E-42D7A3B291AF}" name="Ajus30" dataDxfId="342"/>
    <tableColumn id="432" xr3:uid="{37A530AD-ACA2-4A99-B6CE-4241544CCCD9}" name="Ajus31" dataDxfId="341"/>
    <tableColumn id="433" xr3:uid="{646FC22C-A92C-4DF2-9E72-57B1F3D98171}" name="Ajus32" dataDxfId="340"/>
    <tableColumn id="434" xr3:uid="{D5EEB9DF-62D6-4A3B-BC72-4E56CEE7F071}" name="80*120_1" dataDxfId="339"/>
    <tableColumn id="435" xr3:uid="{1C1B27AB-E2AC-43BD-87CE-5771B524E3CC}" name="80*120_2" dataDxfId="338"/>
    <tableColumn id="436" xr3:uid="{93E3890D-613F-445A-99F3-4E3F88D3AE48}" name="80*120_3" dataDxfId="337"/>
    <tableColumn id="437" xr3:uid="{74758542-8C99-4DB1-A273-5E8ACE844F19}" name="80*120_4" dataDxfId="336"/>
    <tableColumn id="438" xr3:uid="{F0A72573-69EC-4F5E-BB98-A6CFDBB28738}" name="80*120_5" dataDxfId="335"/>
    <tableColumn id="439" xr3:uid="{F27B9127-A476-4C2D-8505-D3AAAB45D3F4}" name="80*120_6" dataDxfId="334"/>
    <tableColumn id="440" xr3:uid="{FF8F8C0E-FDD1-4F83-9C5D-DA19C004E1EB}" name="80*120_7" dataDxfId="333"/>
    <tableColumn id="441" xr3:uid="{2ED07E4A-7401-49CB-AB8F-E72791E16972}" name="80*120_8" dataDxfId="332"/>
    <tableColumn id="442" xr3:uid="{CB832156-FEA2-4200-9588-D778A4FB6D0C}" name="80*120_9" dataDxfId="331"/>
    <tableColumn id="443" xr3:uid="{F008F672-3749-4D5E-BAFC-CC7842B29D57}" name="80*120_10" dataDxfId="330"/>
    <tableColumn id="444" xr3:uid="{6E1F7C9E-601E-42EA-BCC8-083316C265E8}" name="80*120_11" dataDxfId="329"/>
    <tableColumn id="445" xr3:uid="{9A4DF6C8-7FEB-45B0-9315-487E87A16545}" name="80*120_12" dataDxfId="328"/>
    <tableColumn id="446" xr3:uid="{83D978A4-49CC-4EB3-BB0F-99A0B95D48C4}" name="80*120_13" dataDxfId="327"/>
    <tableColumn id="447" xr3:uid="{58604951-2CBA-4370-AFE1-BDAB3E25C139}" name="80*120_14" dataDxfId="326"/>
    <tableColumn id="448" xr3:uid="{D8D9F617-D819-4C29-B640-1746FE00DA18}" name="80*120_15" dataDxfId="325"/>
    <tableColumn id="449" xr3:uid="{FEA64759-CAC0-47F2-825E-C6927FB9BF92}" name="80*120_16" dataDxfId="324"/>
    <tableColumn id="450" xr3:uid="{5F084874-0BAF-4137-ADFE-ACAD89D168E2}" name="80*120_17" dataDxfId="323"/>
    <tableColumn id="451" xr3:uid="{32772494-B01F-4EA6-A09B-E02BB0D8EC03}" name="80*120_18" dataDxfId="322"/>
    <tableColumn id="452" xr3:uid="{4B0E953F-7507-46C2-999F-F58B27F48487}" name="80*120_19" dataDxfId="321"/>
    <tableColumn id="453" xr3:uid="{4B7C1535-3839-4C55-95DD-6610F1A24BD7}" name="80*120_20" dataDxfId="320"/>
    <tableColumn id="454" xr3:uid="{E8459E68-E1E6-482A-9087-76A90FFDE6F1}" name="80*120_21" dataDxfId="319"/>
    <tableColumn id="455" xr3:uid="{B00C9468-30B9-4195-8A47-526BBA8A527E}" name="80*120_22" dataDxfId="318"/>
    <tableColumn id="456" xr3:uid="{325C87AC-2AD3-4A39-B6C7-CF22C79F5B2C}" name="80*120_23" dataDxfId="317"/>
    <tableColumn id="457" xr3:uid="{2423F161-076B-4A35-BEB1-973C8D65E717}" name="80*120_24" dataDxfId="316"/>
    <tableColumn id="458" xr3:uid="{4018E4B8-D967-4D70-9605-8CFAE5FD59C8}" name="80*120_25" dataDxfId="315"/>
    <tableColumn id="459" xr3:uid="{11C4B8B5-0F53-476C-BE08-F396467900A6}" name="80*120_26" dataDxfId="314"/>
    <tableColumn id="460" xr3:uid="{2288BD49-0A6F-47D9-8201-ED5FA33821C0}" name="80*120_27" dataDxfId="313"/>
    <tableColumn id="461" xr3:uid="{51AB6EF8-D0FC-4FD6-97B0-391D52F2BE6E}" name="80*120_28" dataDxfId="312"/>
    <tableColumn id="462" xr3:uid="{721D5E0E-8285-4F90-9989-3937BEA6C98E}" name="80*120_29" dataDxfId="311"/>
    <tableColumn id="463" xr3:uid="{AF9F508E-EAA0-45FC-BFA0-CF401F3A7447}" name="80*120_30" dataDxfId="310"/>
    <tableColumn id="464" xr3:uid="{C36D41C2-E485-45EF-9BB3-C3B5F6E3B50F}" name="80*120_31" dataDxfId="309"/>
    <tableColumn id="465" xr3:uid="{8D2A7423-A093-443E-ACFE-34CA41EB2A1B}" name="80*120_32" dataDxfId="308"/>
    <tableColumn id="466" xr3:uid="{63625EEE-F88D-40B6-87AE-EB9012275BF1}" name="100*120_1" dataDxfId="307"/>
    <tableColumn id="467" xr3:uid="{E390B311-0E71-4213-AD9A-05F624CC011F}" name="100*120_2" dataDxfId="306"/>
    <tableColumn id="468" xr3:uid="{F7C9A785-16D5-4F30-93CB-2B2D20852C8B}" name="100*120_3" dataDxfId="305"/>
    <tableColumn id="469" xr3:uid="{591FD49B-1525-4A99-B996-FA1380BD4C0D}" name="100*120_4" dataDxfId="304"/>
    <tableColumn id="470" xr3:uid="{1CE3B1B0-D89E-4DF8-A8A0-9A2A4B9C47FB}" name="100*120_5" dataDxfId="303"/>
    <tableColumn id="471" xr3:uid="{49B5E56A-A7C1-492C-9002-DDB38F7216E1}" name="100*120_6" dataDxfId="302"/>
    <tableColumn id="472" xr3:uid="{10FE799E-5FE2-4CE3-86AB-8F977850FC8A}" name="100*120_7" dataDxfId="301"/>
    <tableColumn id="473" xr3:uid="{EB55C611-CD73-4CC8-A300-D5C867A99551}" name="100*120_8" dataDxfId="300"/>
    <tableColumn id="474" xr3:uid="{366B59AD-1A62-4B29-86CC-92CF070E7003}" name="100*120_9" dataDxfId="299"/>
    <tableColumn id="475" xr3:uid="{0CD3FA44-D23E-4DDF-A944-E772D6C2627A}" name="100*120_10" dataDxfId="298"/>
    <tableColumn id="476" xr3:uid="{CD8F0511-E702-458A-B1A4-D625C8E25EB7}" name="100*120_11" dataDxfId="297"/>
    <tableColumn id="477" xr3:uid="{B5DB36B9-D013-4896-9811-16C6E3E68729}" name="100*120_12" dataDxfId="296"/>
    <tableColumn id="478" xr3:uid="{C6D76308-8703-4ACD-B017-65F27DB0A8AD}" name="100*120_13" dataDxfId="295"/>
    <tableColumn id="479" xr3:uid="{E89D7C71-39AD-422B-AA44-DF9129616C4D}" name="100*120_14" dataDxfId="294"/>
    <tableColumn id="480" xr3:uid="{F462CE69-194E-470A-BA84-2EC27F720D92}" name="100*120_15" dataDxfId="293"/>
    <tableColumn id="481" xr3:uid="{687BFB19-45D1-4429-AF5F-E61F0E10DED0}" name="100*120_16" dataDxfId="292"/>
    <tableColumn id="482" xr3:uid="{3516E474-6872-454E-A9F1-9C8188B848AF}" name="100*120_17" dataDxfId="291"/>
    <tableColumn id="483" xr3:uid="{7511914D-2181-43A2-B36B-6DC969ADFD38}" name="100*120_18" dataDxfId="290"/>
    <tableColumn id="484" xr3:uid="{C2D29371-B3E0-4773-952E-D736BAF759C9}" name="100*120_19" dataDxfId="289"/>
    <tableColumn id="485" xr3:uid="{8B02FFD7-F1D6-4C4D-8A94-B72A0588A34A}" name="100*120_20" dataDxfId="288"/>
    <tableColumn id="486" xr3:uid="{37C63D75-AB46-48D9-9D81-883EC7A39700}" name="100*120_21" dataDxfId="287"/>
    <tableColumn id="487" xr3:uid="{0C6B9E52-B521-43E6-96B1-41D065EC9A23}" name="100*120_22" dataDxfId="286"/>
    <tableColumn id="488" xr3:uid="{2D427B2B-3CAA-47DF-97B3-64E706846DEB}" name="100*120_23" dataDxfId="285"/>
    <tableColumn id="489" xr3:uid="{368C1F0B-3123-49B4-8F8C-2D94B2DA2174}" name="100*120_24" dataDxfId="284"/>
    <tableColumn id="490" xr3:uid="{B68CCE0A-DD9F-4A2C-99A9-89D3E7B0875B}" name="100*120_25" dataDxfId="283"/>
    <tableColumn id="491" xr3:uid="{3A248990-7BAD-4C7D-B54C-ADFC7A836D03}" name="100*120_26" dataDxfId="282"/>
    <tableColumn id="492" xr3:uid="{569E1EA3-CE95-406B-BC7B-AB63FAD98104}" name="100*120_27" dataDxfId="281"/>
    <tableColumn id="493" xr3:uid="{F774BAD0-B323-4A7E-8090-870A38553110}" name="100*120_28" dataDxfId="280"/>
    <tableColumn id="494" xr3:uid="{1DF0206A-BE37-4302-AAB8-ED8B6620FFAF}" name="100*120_29" dataDxfId="279"/>
    <tableColumn id="495" xr3:uid="{7CD31901-0D70-401F-B40B-FAB11794E330}" name="100*120_30" dataDxfId="278"/>
    <tableColumn id="496" xr3:uid="{E95D41D1-3938-41AB-A80E-9625982C8EF1}" name="100*120_31" dataDxfId="277"/>
    <tableColumn id="497" xr3:uid="{AEADCCBC-3428-4483-8124-3DCB47950672}" name="100*120_32" dataDxfId="276"/>
    <tableColumn id="498" xr3:uid="{350351B3-4C63-4DE7-8B6B-B8491035529F}" name="120*120_1" dataDxfId="275"/>
    <tableColumn id="499" xr3:uid="{B4D8AAE5-C937-4606-BC74-3A014EFF5BB2}" name="120*120_2" dataDxfId="274"/>
    <tableColumn id="500" xr3:uid="{F18BB2CA-FD1E-4820-9B55-33891037F655}" name="120*120_3" dataDxfId="273"/>
    <tableColumn id="501" xr3:uid="{2AB73897-D5F9-40F9-B1A8-F8FE298EA9E0}" name="120*120_4" dataDxfId="272"/>
    <tableColumn id="502" xr3:uid="{985C6FC2-AC9A-4F89-B07E-7656AD2F1A34}" name="120*120_5" dataDxfId="271"/>
    <tableColumn id="503" xr3:uid="{CE00F3C1-F699-475A-BF10-085E887F67C8}" name="120*120_6" dataDxfId="270"/>
    <tableColumn id="504" xr3:uid="{A625512E-48CA-4FE5-BC7E-ECEB39C5ABCC}" name="120*120_7" dataDxfId="269"/>
    <tableColumn id="505" xr3:uid="{2D0A2FE3-FCF5-4441-9F2A-047B834F02FB}" name="120*120_8" dataDxfId="268"/>
    <tableColumn id="506" xr3:uid="{D3DF45D6-4A39-4BEA-B484-832B24937F28}" name="120*120_9" dataDxfId="267"/>
    <tableColumn id="507" xr3:uid="{4A33509D-B7FB-4F89-8BEF-A5C762C7A020}" name="120*120_10" dataDxfId="266"/>
    <tableColumn id="508" xr3:uid="{1CC2DC14-792A-4479-866F-3CDB268CBE25}" name="120*120_11" dataDxfId="265"/>
    <tableColumn id="509" xr3:uid="{5B6E0418-79ED-403F-9E73-44B767FE9EDE}" name="120*120_12" dataDxfId="264"/>
    <tableColumn id="510" xr3:uid="{F2E9E9C3-B4BE-471F-8BB7-98548DF21EEF}" name="120*120_13" dataDxfId="263"/>
    <tableColumn id="511" xr3:uid="{9D43D500-6222-49BA-8D4D-F5AA133ED990}" name="120*120_14" dataDxfId="262"/>
    <tableColumn id="512" xr3:uid="{C92465B7-60CC-4272-95CE-CC2FD6A743A2}" name="120*120_15" dataDxfId="261"/>
    <tableColumn id="513" xr3:uid="{1ED4A041-6346-4546-9714-0C9EE7A7AA33}" name="120*120_16" dataDxfId="260"/>
    <tableColumn id="514" xr3:uid="{2580CBE0-EE36-42A0-9C42-247338BD6584}" name="120*120_17" dataDxfId="259"/>
    <tableColumn id="515" xr3:uid="{8B920A8E-9790-448B-95FA-1935A590D2DA}" name="120*120_18" dataDxfId="258"/>
    <tableColumn id="516" xr3:uid="{824049DB-C8B5-4520-80CE-31B89B4468C5}" name="120*120_19" dataDxfId="257"/>
    <tableColumn id="517" xr3:uid="{5E9281C0-D7D1-47BD-8CE0-E00DE7A94973}" name="120*120_20" dataDxfId="256"/>
    <tableColumn id="518" xr3:uid="{B3E7BDF7-1F96-406A-9841-3D706D4D8282}" name="120*120_21" dataDxfId="255"/>
    <tableColumn id="519" xr3:uid="{7A4DC8E4-D494-429E-BD45-719AD51A9CB0}" name="120*120_22" dataDxfId="254"/>
    <tableColumn id="520" xr3:uid="{184E01F1-5249-4950-BAB3-062BBB7715E9}" name="120*120_23" dataDxfId="253"/>
    <tableColumn id="521" xr3:uid="{9E216EB5-F804-4F75-A6BE-6DE1AF626A47}" name="120*120_24" dataDxfId="252"/>
    <tableColumn id="522" xr3:uid="{7E5D4BBE-CD36-4C71-9F22-C201231556E5}" name="120*120_25" dataDxfId="251"/>
    <tableColumn id="523" xr3:uid="{A18B58A2-72B8-4AB9-8014-D3694A2289E8}" name="120*120_26" dataDxfId="250"/>
    <tableColumn id="524" xr3:uid="{4C21A0B3-0503-4F60-8310-3B2E478ED804}" name="120*120_27" dataDxfId="249"/>
    <tableColumn id="525" xr3:uid="{192E0A0C-39BF-4000-B746-697C7B2CEA44}" name="120*120_28" dataDxfId="248"/>
    <tableColumn id="526" xr3:uid="{21B37B3C-9876-4262-B4AE-D0BF1CA92ED9}" name="120*120_29" dataDxfId="247"/>
    <tableColumn id="527" xr3:uid="{6E6EB50F-40D2-4DFB-A667-0E1F80FE49B5}" name="120*120_30" dataDxfId="246"/>
    <tableColumn id="528" xr3:uid="{238DF465-4B69-49D4-8154-E78A3562E3CA}" name="120*120_31" dataDxfId="245"/>
    <tableColumn id="529" xr3:uid="{ED85F3B6-1F36-4154-B7BC-E2D939E1EE6F}" name="120*120_32" dataDxfId="244"/>
    <tableColumn id="530" xr3:uid="{A0CFDC5F-1C1E-4193-94E9-ED92434CB8DB}" name="enrope_1" dataDxfId="243"/>
    <tableColumn id="531" xr3:uid="{BAFA5649-AD41-45FC-937C-4CD00AAEAA9F}" name="europe_2" dataDxfId="242"/>
    <tableColumn id="532" xr3:uid="{8F9B2A04-24C5-4549-99E3-C973736A5C29}" name="europe_3" dataDxfId="241"/>
    <tableColumn id="533" xr3:uid="{C2652F1E-2FDA-4A03-9BC3-4D4BAEFFE4E8}" name="enrope_4" dataDxfId="240"/>
    <tableColumn id="534" xr3:uid="{00C4D84C-DD2E-4807-A16D-89BF4C12A3ED}" name="enrope_5" dataDxfId="239"/>
    <tableColumn id="535" xr3:uid="{D1473917-29A8-4985-8A0A-ED47D9140C89}" name="enrope_6" dataDxfId="238"/>
    <tableColumn id="536" xr3:uid="{5E22CC48-DFAA-451A-B3B3-89ED5950F0A4}" name="enrope_7" dataDxfId="237"/>
    <tableColumn id="537" xr3:uid="{114E913F-92E4-4113-A486-B4099D17E4E8}" name="enrope_8" dataDxfId="236"/>
    <tableColumn id="538" xr3:uid="{CD0EA3C3-79FF-4288-A842-ABCEC8AB3482}" name="enrope_9" dataDxfId="235"/>
    <tableColumn id="539" xr3:uid="{0AA7709F-820F-4A1E-996B-D7E13914DD73}" name="enrope_10" dataDxfId="234"/>
    <tableColumn id="540" xr3:uid="{57F370DC-9B64-43FD-8FA4-B6DC352BDD17}" name="enrope_11" dataDxfId="233"/>
    <tableColumn id="541" xr3:uid="{D17F6E61-1AEE-458B-9D08-D8EE64B5CA64}" name="enrope_12" dataDxfId="232"/>
    <tableColumn id="542" xr3:uid="{F9049656-680C-4CEE-9AAE-9EBEB34F97FC}" name="enrope_13" dataDxfId="231"/>
    <tableColumn id="543" xr3:uid="{4C292D6E-3EE7-4CCC-9BEF-B57E96E4C9E1}" name="enrope_14" dataDxfId="230"/>
    <tableColumn id="544" xr3:uid="{6A9C97F0-E6AC-4E8D-B9F0-EE19B0D6B5B9}" name="enrope_15" dataDxfId="229"/>
    <tableColumn id="545" xr3:uid="{FD398801-FE18-4C9F-A172-FCED4E43ACDA}" name="enrope_16" dataDxfId="228"/>
    <tableColumn id="546" xr3:uid="{1445350A-F4EF-4E76-B5A6-B2D91CB62747}" name="enrope_17" dataDxfId="227"/>
    <tableColumn id="547" xr3:uid="{F91A7399-964A-4A17-B37F-22D756AD5026}" name="enrope_18" dataDxfId="226"/>
    <tableColumn id="548" xr3:uid="{2E5E9A8A-65F8-4655-961A-9836E19BAF5A}" name="enrope_19" dataDxfId="225"/>
    <tableColumn id="549" xr3:uid="{CDA5B61B-5180-49F8-8272-44AC16B2F99A}" name="enrope_20" dataDxfId="224"/>
    <tableColumn id="550" xr3:uid="{628E321F-A2E2-4B91-8F82-F789F93545D0}" name="enrope_21" dataDxfId="223"/>
    <tableColumn id="551" xr3:uid="{E7C4C274-B546-4C41-A489-678A089A28E4}" name="enrope_22" dataDxfId="222"/>
    <tableColumn id="552" xr3:uid="{79BFF34F-7406-455E-B284-EAC9E9950D4F}" name="enrope_23" dataDxfId="221"/>
    <tableColumn id="553" xr3:uid="{F0C44C25-A0A1-4B81-BCCB-D2142A1B75E3}" name="enrope_24" dataDxfId="220"/>
    <tableColumn id="554" xr3:uid="{696C638F-0B63-4A84-B65C-9B1BE8F370A3}" name="enrope_25" dataDxfId="219"/>
    <tableColumn id="555" xr3:uid="{1FBC114A-6244-4C7E-9F09-F609E55D8099}" name="enrope_26" dataDxfId="218"/>
    <tableColumn id="556" xr3:uid="{0E2FA388-2D1E-4DE9-81C0-1AC56D9579D2}" name="enrope_27" dataDxfId="217"/>
    <tableColumn id="557" xr3:uid="{D14279ED-B5F1-43FA-9A99-07B880107056}" name="enrope_28" dataDxfId="216"/>
    <tableColumn id="558" xr3:uid="{5DFBE1B5-DCEC-454C-99C8-8CC5D9896FDC}" name="enrope_29" dataDxfId="215"/>
    <tableColumn id="559" xr3:uid="{551C2D31-EA5F-467B-B8A1-4C3610EFF76C}" name="enrope_30" dataDxfId="214"/>
    <tableColumn id="560" xr3:uid="{4706451E-B353-4A93-BB29-B68DA4025DEF}" name="enrope_31" dataDxfId="213"/>
    <tableColumn id="561" xr3:uid="{8DD63187-5CBF-43B8-A742-F6EF1A8C420F}" name="enrope_32" dataDxfId="212"/>
    <tableColumn id="593" xr3:uid="{490EB460-4F2C-421C-ACCB-9139DBDB99B2}" name="film_1" dataDxfId="211"/>
    <tableColumn id="594" xr3:uid="{E38D1310-0BED-4B66-96BD-B1DCA31AE4B9}" name="film_2" dataDxfId="210"/>
    <tableColumn id="595" xr3:uid="{5D258EB8-DDEF-4F1A-AA02-8A4D35E1279D}" name="film_3" dataDxfId="209"/>
    <tableColumn id="596" xr3:uid="{D4120776-F9B4-4C91-A858-382C3022FD0F}" name="film_4" dataDxfId="208"/>
    <tableColumn id="597" xr3:uid="{E7403BA4-36DA-4057-91F9-51AFB9EFB719}" name="film_5" dataDxfId="207"/>
    <tableColumn id="598" xr3:uid="{378E2653-C8D1-47D3-B08D-3C54DE4221E0}" name="film_6" dataDxfId="206"/>
    <tableColumn id="599" xr3:uid="{09B42129-D909-4EE6-8518-6E79CC790532}" name="film_7" dataDxfId="205"/>
    <tableColumn id="600" xr3:uid="{C341B6CA-5DCC-4B1D-9E20-B21BCD42CBCC}" name="film_8" dataDxfId="204"/>
    <tableColumn id="601" xr3:uid="{48F5EA5C-F736-46D4-A79C-A65E1F1C6B11}" name="film_9" dataDxfId="203"/>
    <tableColumn id="602" xr3:uid="{E0B3CC05-65AA-4BF5-B521-DC1DA9566DD9}" name="film_10" dataDxfId="202"/>
    <tableColumn id="603" xr3:uid="{191F50CD-AC14-4EBA-94DD-D95BBCB8EE80}" name="film_11" dataDxfId="201"/>
    <tableColumn id="604" xr3:uid="{D1AA1511-0579-43B6-8ED6-1E8CAFE73D17}" name="film_12" dataDxfId="200"/>
    <tableColumn id="605" xr3:uid="{36E41346-7078-46D2-8A8E-BE5D7D73D877}" name="film_13" dataDxfId="199"/>
    <tableColumn id="606" xr3:uid="{938CA026-C90F-4AE3-960C-28A3EC9E2FE2}" name="film_14" dataDxfId="198"/>
    <tableColumn id="607" xr3:uid="{CEF7BDFB-299F-42CE-ACCD-ABBC4A363AF1}" name="film_15" dataDxfId="197"/>
    <tableColumn id="608" xr3:uid="{EDB7B44B-8ED5-4298-BA6B-5A39BAE0A267}" name="film_16" dataDxfId="196"/>
    <tableColumn id="609" xr3:uid="{92EBB9B6-DAD2-47B4-9F52-9325CDA35205}" name="film_17" dataDxfId="195"/>
    <tableColumn id="610" xr3:uid="{4AAF9BB2-C8B2-4451-A17C-60401FBE3981}" name="film_18" dataDxfId="194"/>
    <tableColumn id="611" xr3:uid="{60A415CC-71FB-4F61-9896-3071EED2BFB7}" name="film_19" dataDxfId="193"/>
    <tableColumn id="612" xr3:uid="{14FA2484-5D41-4CEC-918A-E5CD420C5B93}" name="film_20" dataDxfId="192"/>
    <tableColumn id="613" xr3:uid="{55B1D32B-4C02-42CF-88AF-D9401016665D}" name="film_21" dataDxfId="191"/>
    <tableColumn id="614" xr3:uid="{C5176830-7E10-4ABB-B8AF-5EE4394E8F28}" name="film_22" dataDxfId="190"/>
    <tableColumn id="615" xr3:uid="{62A7AB3C-0E76-4552-BF0B-BCA85B594E06}" name="film_23" dataDxfId="189"/>
    <tableColumn id="616" xr3:uid="{6CF10308-F831-4F43-904B-6C80ED5DA7C8}" name="film_24" dataDxfId="188"/>
    <tableColumn id="617" xr3:uid="{2D8DD568-33F8-4FE3-8724-C3BA5A60991B}" name="film_25" dataDxfId="187"/>
    <tableColumn id="618" xr3:uid="{7A7143F9-4F05-41F6-BC24-28B193469BF9}" name="film_26" dataDxfId="186"/>
    <tableColumn id="619" xr3:uid="{A482DC3F-9C09-4CEB-8586-5EB8506F69F1}" name="film_27" dataDxfId="185"/>
    <tableColumn id="620" xr3:uid="{762DABA8-6DC8-4262-BE58-4C2CE46A7F9C}" name="film_28" dataDxfId="184"/>
    <tableColumn id="621" xr3:uid="{51EFE905-AA46-481F-B6DB-5D0D93930236}" name="film_29" dataDxfId="183"/>
    <tableColumn id="622" xr3:uid="{A85AE697-E913-43A6-A16D-6A1F38810FAC}" name="film_30" dataDxfId="182"/>
    <tableColumn id="623" xr3:uid="{1F2224DA-0D60-4FEC-883A-62FA12AFC777}" name="film_31" dataDxfId="181"/>
    <tableColumn id="624" xr3:uid="{2878407F-62C7-402C-83CD-73F496E94085}" name="film_32" dataDxfId="180"/>
    <tableColumn id="625" xr3:uid="{A8C84AC5-65F9-4A84-97D0-DD4140BD9239}" name="plomb_1" dataDxfId="179"/>
    <tableColumn id="626" xr3:uid="{06092B2E-CF86-455A-91E0-988592C2F356}" name="plomb_2" dataDxfId="178"/>
    <tableColumn id="627" xr3:uid="{AAFE5D87-9F32-4B60-B9D9-4E303A6C01BD}" name="plomb_3" dataDxfId="177"/>
    <tableColumn id="628" xr3:uid="{09808A1A-0D0E-476F-8CD0-A48EE4E6B713}" name="plomb_4" dataDxfId="176"/>
    <tableColumn id="629" xr3:uid="{85A40F66-6C26-4C70-AFD1-7BDCF7A8B3FC}" name="plomb_5" dataDxfId="175"/>
    <tableColumn id="630" xr3:uid="{91722409-3325-4342-ADCA-3592F7B2981C}" name="plomb_6" dataDxfId="174"/>
    <tableColumn id="631" xr3:uid="{18D921F0-5EE1-4364-ACAB-46E9CBFE4642}" name="plomb_7" dataDxfId="173"/>
    <tableColumn id="632" xr3:uid="{D3F8F8AE-36FE-4D82-9B1D-9D0464AF1BDF}" name="plomb_8" dataDxfId="172"/>
    <tableColumn id="633" xr3:uid="{E89B8AF5-9293-4046-8AB1-E74A9143BA50}" name="plomb_9" dataDxfId="171"/>
    <tableColumn id="634" xr3:uid="{AD150931-C5F4-486D-8065-5EE89370A935}" name="plomb_10" dataDxfId="170"/>
    <tableColumn id="635" xr3:uid="{73C3E081-5A54-409D-8588-950FEAC3C9A5}" name="plomb_11" dataDxfId="169"/>
    <tableColumn id="636" xr3:uid="{BE8B0484-0EF9-4CD4-9437-79CCC0B4E0CB}" name="plomb_12" dataDxfId="168"/>
    <tableColumn id="637" xr3:uid="{193ECCF0-B948-45E0-B04C-8701B51FD400}" name="plomb_13" dataDxfId="167"/>
    <tableColumn id="638" xr3:uid="{F2EC3A35-8E2B-4C2E-A50D-3921C82305AB}" name="plomb_14" dataDxfId="166"/>
    <tableColumn id="639" xr3:uid="{0542F54D-A5EE-4189-AA48-89C730F737D8}" name="plomb_15" dataDxfId="165"/>
    <tableColumn id="640" xr3:uid="{DC632F3C-9E3E-4210-B614-B52F793CCC33}" name="plomb_16" dataDxfId="164"/>
    <tableColumn id="641" xr3:uid="{737FF826-84B2-408B-B20B-4A34213C9C01}" name="plomb_17" dataDxfId="163"/>
    <tableColumn id="642" xr3:uid="{F197110B-04A3-4695-998D-23A1A9E7BB5F}" name="plomb_18" dataDxfId="162"/>
    <tableColumn id="643" xr3:uid="{2ACA6D52-F2E2-4495-A769-849C4EF2E669}" name="plomb_19" dataDxfId="161"/>
    <tableColumn id="644" xr3:uid="{9C565880-8233-4EEC-BEB0-192F65F7610D}" name="plomb_20" dataDxfId="160"/>
    <tableColumn id="645" xr3:uid="{46A302F2-3343-4710-A04E-CEDD018C411C}" name="plomb_21" dataDxfId="159"/>
    <tableColumn id="646" xr3:uid="{9CB8EEFF-7653-4324-8030-8F709BE10380}" name="plomb_22" dataDxfId="158"/>
    <tableColumn id="647" xr3:uid="{821DB5E8-6752-4943-9FD9-A36A61173945}" name="plomb_23" dataDxfId="157"/>
    <tableColumn id="648" xr3:uid="{A36052BF-00A7-43F2-A74F-74257D8F89BB}" name="plomb_24" dataDxfId="156"/>
    <tableColumn id="649" xr3:uid="{C4A3C40A-5CAC-49F8-8653-BA1F2F123E2A}" name="plomb_25" dataDxfId="155"/>
    <tableColumn id="650" xr3:uid="{7F0BF5F7-3857-4DF3-B70B-A7E6D71C7C32}" name="plomb_26" dataDxfId="154"/>
    <tableColumn id="651" xr3:uid="{17873567-931A-4AC5-B06C-95D54BE09993}" name="plomb_27" dataDxfId="153"/>
    <tableColumn id="652" xr3:uid="{4AD8E2B4-1EFC-4192-A925-AE413E08B99F}" name="plomb_28" dataDxfId="152"/>
    <tableColumn id="653" xr3:uid="{6EC4AE9E-569A-45F3-BD4F-DF7996AC8C5D}" name="plomb_29" dataDxfId="151"/>
    <tableColumn id="654" xr3:uid="{6EDD2696-587A-4B5D-9A81-8C84B331C72D}" name="plomb_30" dataDxfId="150"/>
    <tableColumn id="655" xr3:uid="{73F8BF4A-8391-4E19-BBCB-4FF8A63C5CD6}" name="plomb_31" dataDxfId="149"/>
    <tableColumn id="656" xr3:uid="{A319FB22-32CE-4A36-8E12-780EF36D90B1}" name="plomb_32" dataDxfId="148"/>
    <tableColumn id="657" xr3:uid="{ADCAA34F-0819-4F80-8258-F77D8620771C}" name="xx1_1" dataDxfId="147"/>
    <tableColumn id="658" xr3:uid="{BB34222F-C650-4E4F-BE0F-B80B9F48E067}" name="xx1_2" dataDxfId="146"/>
    <tableColumn id="659" xr3:uid="{63524454-A8F6-4009-9BD2-6C11F06C584E}" name="xx1_3" dataDxfId="145"/>
    <tableColumn id="660" xr3:uid="{132A7472-A68A-47F2-8940-1812773A8846}" name="xx1_4" dataDxfId="144"/>
    <tableColumn id="661" xr3:uid="{8B03BD7F-5720-40EB-9562-DE3450E45B31}" name="xx1_5" dataDxfId="143"/>
    <tableColumn id="662" xr3:uid="{2E7BEF38-8B9B-43E7-A3F9-D26FE3CB17EB}" name="xx1_6" dataDxfId="142"/>
    <tableColumn id="663" xr3:uid="{1E0C3A80-5C38-4711-BA60-BFDC4FA0103C}" name="xx1_7" dataDxfId="141"/>
    <tableColumn id="664" xr3:uid="{FC48C9F2-0A8D-4BD2-9D34-5CB3027186DA}" name="xx1_8" dataDxfId="140"/>
    <tableColumn id="665" xr3:uid="{BCA1372D-2BC4-4186-8F14-E9299AED33C3}" name="xx1_9" dataDxfId="139"/>
    <tableColumn id="666" xr3:uid="{34710113-1645-4A5C-BB83-56842B94059E}" name="xx1_10" dataDxfId="138"/>
    <tableColumn id="667" xr3:uid="{FC8BCC0B-3529-4109-8CFA-7CEF83460416}" name="xx1_11" dataDxfId="137"/>
    <tableColumn id="668" xr3:uid="{303D6948-F2EC-4599-8CC9-530D24B80795}" name="xx1_12" dataDxfId="136"/>
    <tableColumn id="669" xr3:uid="{EED8C100-A299-47CF-8341-C8CFE1081074}" name="xx1_13" dataDxfId="135"/>
    <tableColumn id="670" xr3:uid="{1087ED12-EA76-44A3-AEDD-6F03CD5B4A9D}" name="xx1_14" dataDxfId="134"/>
    <tableColumn id="671" xr3:uid="{E389C2AE-6880-4AA4-BD77-8E9CF779119E}" name="xx1_15" dataDxfId="133"/>
    <tableColumn id="672" xr3:uid="{45443A96-84B8-478C-8384-1E73AA0858BE}" name="xx1_16" dataDxfId="132"/>
    <tableColumn id="673" xr3:uid="{43956F7A-F7B9-46C4-B338-2AA3DD2A2A3F}" name="xx1_17" dataDxfId="131"/>
    <tableColumn id="674" xr3:uid="{2A41A62E-592C-4581-AE3D-662B88EAB13F}" name="xx1_18" dataDxfId="130"/>
    <tableColumn id="675" xr3:uid="{90A2FD0F-670A-4309-8A0A-07779317A5C3}" name="xx1_19" dataDxfId="129"/>
    <tableColumn id="676" xr3:uid="{BAFB5587-843C-43CC-A966-81BCCC4FEEF6}" name="xx1_20" dataDxfId="128"/>
    <tableColumn id="677" xr3:uid="{2843D94D-3B78-4729-B756-CE25D84A26B3}" name="xx1_21" dataDxfId="127"/>
    <tableColumn id="678" xr3:uid="{B0A88341-5A97-4FDA-B195-FCC02790339E}" name="xx1_22" dataDxfId="126"/>
    <tableColumn id="679" xr3:uid="{F8F8F427-8FB4-4564-AED3-E32ED3BAA3DB}" name="xx1_23" dataDxfId="125"/>
    <tableColumn id="680" xr3:uid="{80E42B9D-C1F7-4A5A-86FD-5E9510A76AC6}" name="xx1_24" dataDxfId="124"/>
    <tableColumn id="681" xr3:uid="{BC128DFA-9786-4D53-A634-E527290D0250}" name="xx1_25" dataDxfId="123"/>
    <tableColumn id="682" xr3:uid="{04C70C39-A019-45BD-A058-AC771DB1E177}" name="xx1_26" dataDxfId="122"/>
    <tableColumn id="683" xr3:uid="{55943A02-EAF3-4FB9-8E2E-E40EE4E81161}" name="xx1_27" dataDxfId="121"/>
    <tableColumn id="684" xr3:uid="{83813CA6-9E83-4CFC-A7E8-046287A817E5}" name="xx1_28" dataDxfId="120"/>
    <tableColumn id="685" xr3:uid="{98529BA7-E130-4395-92CD-8D2BE3429754}" name="xx1_29" dataDxfId="119"/>
    <tableColumn id="686" xr3:uid="{96BE9FDD-3D6D-4E23-B07E-022823327244}" name="xx1_30" dataDxfId="118"/>
    <tableColumn id="687" xr3:uid="{36E1FC23-15A2-43D2-8D12-33FC900F042F}" name="xx1_31" dataDxfId="117"/>
    <tableColumn id="688" xr3:uid="{468BC04E-AD09-4F79-8911-236C1AF3C582}" name="xx1_32" dataDxfId="116"/>
    <tableColumn id="689" xr3:uid="{A8F99ADA-909D-410A-BD53-8D24FE1C1E76}" name="xx2_1" dataDxfId="115"/>
    <tableColumn id="690" xr3:uid="{8F0B868A-C055-4889-BF53-FD94867263F7}" name="xx2_2" dataDxfId="114"/>
    <tableColumn id="691" xr3:uid="{9A15F866-3C85-4464-93D6-19A78F85BBFF}" name="xx2_3" dataDxfId="113"/>
    <tableColumn id="692" xr3:uid="{DC20A9CE-B3F4-4303-8B52-D9D0064D7E59}" name="xx2_4" dataDxfId="112"/>
    <tableColumn id="693" xr3:uid="{6C0643FC-B34E-4943-ABD6-DBEF8506BE91}" name="xx2_5" dataDxfId="111"/>
    <tableColumn id="694" xr3:uid="{2C29013A-8CDE-4AB0-AED3-C781EB6134D1}" name="xx2_6" dataDxfId="110"/>
    <tableColumn id="695" xr3:uid="{DC5C032B-232F-4FED-BBDF-6C0DA82613BA}" name="xx2_7" dataDxfId="109"/>
    <tableColumn id="696" xr3:uid="{05CD08E4-E7C6-41D2-BF49-8895E3F85575}" name="xx2_8" dataDxfId="108"/>
    <tableColumn id="697" xr3:uid="{4843E43A-E96F-484B-8E1A-3FB0BB567491}" name="xx2_9" dataDxfId="107"/>
    <tableColumn id="698" xr3:uid="{1199575B-EADF-4712-819D-1168D1D195ED}" name="xx2_10" dataDxfId="106"/>
    <tableColumn id="699" xr3:uid="{7359091B-B55E-469F-BD06-9014B03D0B78}" name="xx2_11" dataDxfId="105"/>
    <tableColumn id="700" xr3:uid="{0B196DAF-FBD9-477C-9772-555E9E0F6486}" name="xx2_12" dataDxfId="104"/>
    <tableColumn id="701" xr3:uid="{691AD8B5-731F-41B4-9820-8B9BF3523112}" name="xx2_13" dataDxfId="103"/>
    <tableColumn id="702" xr3:uid="{3C3DF903-E951-4B1A-9CA6-E0E23B9AE375}" name="xx2_14" dataDxfId="102"/>
    <tableColumn id="703" xr3:uid="{671E4680-0F93-4C42-841F-E5557545E89A}" name="xx2_15" dataDxfId="101"/>
    <tableColumn id="704" xr3:uid="{2BA42A8C-22A3-4E95-B623-A1534FCB3000}" name="xx2_16" dataDxfId="100"/>
    <tableColumn id="705" xr3:uid="{00615A80-5A65-4146-B996-6974DF686AEF}" name="xx2_17" dataDxfId="99"/>
    <tableColumn id="706" xr3:uid="{78F73860-A2EE-4F4F-B03D-613282729453}" name="xx2_18" dataDxfId="98"/>
    <tableColumn id="707" xr3:uid="{67AD5BB8-417F-45C6-A63D-9C48EB81C824}" name="xx2_19" dataDxfId="97"/>
    <tableColumn id="708" xr3:uid="{A002D852-4BE9-4355-B2B8-F7E92C2AAF8B}" name="xx2_20" dataDxfId="96"/>
    <tableColumn id="709" xr3:uid="{FBF087FB-868F-4B25-BDE4-769E8408E113}" name="xx2_21" dataDxfId="95"/>
    <tableColumn id="710" xr3:uid="{A14E7D7E-EEB2-4F6D-B7BD-3BBBC66732B3}" name="xx2_22" dataDxfId="94"/>
    <tableColumn id="711" xr3:uid="{A7A02C85-BE13-4CFF-B14B-A9CA9260B5FA}" name="xx2_23" dataDxfId="93"/>
    <tableColumn id="712" xr3:uid="{A2F39417-6076-4E96-B94E-56F7761B5C52}" name="xx2_24" dataDxfId="92"/>
    <tableColumn id="713" xr3:uid="{2C475BC5-836C-4E20-BA6E-4A7764A5CC09}" name="xx2_25" dataDxfId="91"/>
    <tableColumn id="714" xr3:uid="{EF4179C4-F758-4D63-85C3-9C5EE8B0C3C8}" name="xx2_26" dataDxfId="90"/>
    <tableColumn id="715" xr3:uid="{06E0618C-C67D-4F1A-B477-B4C71B175A1C}" name="xx2_27" dataDxfId="89"/>
    <tableColumn id="716" xr3:uid="{A5B14F85-AD4A-45DF-B95E-9CCCB4D700F4}" name="xx2_28" dataDxfId="88"/>
    <tableColumn id="717" xr3:uid="{6C57FFE1-6BA0-4428-AC5D-F68F818C11A4}" name="xx2_29" dataDxfId="87"/>
    <tableColumn id="718" xr3:uid="{0322078D-3D65-4003-B665-A31FE4FA5590}" name="xx2_30" dataDxfId="86"/>
    <tableColumn id="719" xr3:uid="{07F25250-65EE-4E61-AA0B-C162BF1A388E}" name="xx2_31" dataDxfId="85"/>
    <tableColumn id="720" xr3:uid="{2728A351-B6AD-48E5-9F0D-3243245D6021}" name="xx2_32" dataDxfId="8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4B78C32-B8BE-44CB-AA24-AD39AD3595DC}" name="TabTransfert" displayName="TabTransfert" ref="A1:H790" totalsRowShown="0">
  <autoFilter ref="A1:H790" xr:uid="{04B78C32-B8BE-44CB-AA24-AD39AD3595DC}"/>
  <tableColumns count="8">
    <tableColumn id="1" xr3:uid="{466803E7-7B1E-4A04-A63C-A0AB71391C46}" name="DOSSIER"/>
    <tableColumn id="2" xr3:uid="{D23A1F96-83F5-46B6-A76C-F3471F505331}" name="MoisC"/>
    <tableColumn id="3" xr3:uid="{842462EF-DE0E-4554-B4FD-FF62E33C2458}" name="ANNEE"/>
    <tableColumn id="10" xr3:uid="{F9CA0299-0FF3-4645-B99B-C2D9171D8CCA}" name="Désignation"/>
    <tableColumn id="4" xr3:uid="{92682C78-A112-4611-B962-EFCB412CD0EA}" name="TYPE"/>
    <tableColumn id="5" xr3:uid="{4079C206-91E1-4154-8442-27D860BDDDB8}" name="TACHE" dataDxfId="83"/>
    <tableColumn id="6" xr3:uid="{F741DC19-B479-4F3F-9EFB-839396643C01}" name="MONTANT HT" dataDxfId="82"/>
    <tableColumn id="7" xr3:uid="{8DE1E5B3-EF22-4414-A173-8A765E8CB0B8}" name="Mois">
      <calculatedColumnFormula>IF(B2=1,"Janvier",IF(B2=2,"Février",IF(B2=3,"Mars",IF(B2=4,"Avril",IF(B2=5,"Mai",IF(B2=6,"Juin",IF(B2=7,"Juillet",IF(B2=8,"Août",IF(B2=9,"Septembre",IF(B2=10,"Octobre",IF(B2=11,"Novembre",IF(B2=12,"Décembre"))))))))))))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8F46B99-4466-49A8-8787-9E4AD6DE51C8}" name="Tableau7" displayName="Tableau7" ref="B6:Y64" totalsRowShown="0" headerRowDxfId="60" dataDxfId="58" headerRowBorderDxfId="59" tableBorderDxfId="57">
  <autoFilter ref="B6:Y64" xr:uid="{48F46B99-4466-49A8-8787-9E4AD6DE51C8}"/>
  <tableColumns count="24">
    <tableColumn id="1" xr3:uid="{2E8DC848-8FCD-4057-A424-B58FFAA767F9}" name="PRESTATION" dataDxfId="56"/>
    <tableColumn id="25" xr3:uid="{BE845D3E-D079-49DF-8703-B529B9BA515F}" name="ID" dataDxfId="55">
      <calculatedColumnFormula>ROW()</calculatedColumnFormula>
    </tableColumn>
    <tableColumn id="2" xr3:uid="{41B2CFE9-B2AC-4E29-A421-591B0C4FFED6}" name="UNITÉ" dataDxfId="54"/>
    <tableColumn id="23" xr3:uid="{3445E4C6-6D38-46AB-9DD7-C0E78E130FCE}" name="TÂCHE" dataDxfId="53"/>
    <tableColumn id="22" xr3:uid="{CD56810F-5657-418D-B173-E3F2DD3C224B}" name="TYPE DE CA" dataDxfId="52"/>
    <tableColumn id="3" xr3:uid="{A292AEAA-ABFE-4093-9A39-7136556D00E1}" name="PRIX UNITAIRE" dataDxfId="51"/>
    <tableColumn id="4" xr3:uid="{6FC1A691-4083-466B-8469-A8FBFF7280E3}" name="PRIX UNITAIRE2" dataDxfId="50"/>
    <tableColumn id="5" xr3:uid="{31E0BEE4-F8D0-4FA1-BE09-6F663FD6A234}" name="PRIX UNITAIRE3" dataDxfId="49"/>
    <tableColumn id="6" xr3:uid="{6B0EE508-88D6-4CCD-B043-46FC1B1F416C}" name="PRIX UNITAIRE4" dataDxfId="48"/>
    <tableColumn id="7" xr3:uid="{6066537A-6B17-41B7-96B0-0E14E6C62DD5}" name="PRIX UNITAIRE5" dataDxfId="47"/>
    <tableColumn id="8" xr3:uid="{4A807308-55BA-47B1-AC68-B2383E40AC86}" name="PRIX UNITAIRE6" dataDxfId="46"/>
    <tableColumn id="9" xr3:uid="{FBCADE31-497D-470D-AA10-9EB79585A1AA}" name="PRIX UNITAIRE7" dataDxfId="45"/>
    <tableColumn id="10" xr3:uid="{7E0764E1-769A-4CDD-B1DE-1FC9881550DE}" name="PRIX UNITAIRE8" dataDxfId="44"/>
    <tableColumn id="11" xr3:uid="{0BBC1707-BC37-4586-8B81-C8D19868583C}" name="PRIX UNITAIRE9" dataDxfId="43"/>
    <tableColumn id="12" xr3:uid="{6181BB0D-FE74-4CA7-8A57-B2C2DF87E80C}" name="PRIX UNITAIRE10" dataDxfId="42"/>
    <tableColumn id="13" xr3:uid="{7A64CB7A-A778-478B-92E1-D79ABC48F6EE}" name="PRIX UNITAIRE11" dataDxfId="41"/>
    <tableColumn id="14" xr3:uid="{D5015F1A-853D-4F8D-932A-E66AAB8B846B}" name="PRIX UNITAIRE12" dataDxfId="40"/>
    <tableColumn id="15" xr3:uid="{205CB24F-6B98-425B-BEE0-1703A6889AB3}" name="PRIX UNITAIRE13" dataDxfId="39"/>
    <tableColumn id="16" xr3:uid="{B0BBF44D-DB5C-4B3E-A45F-AD4D046BF24E}" name="PRIX UNITAIRE14" dataDxfId="38"/>
    <tableColumn id="17" xr3:uid="{47C121EE-67AC-4413-B221-A31C8AA69B7F}" name="PRIX UNITAIRE15" dataDxfId="37"/>
    <tableColumn id="18" xr3:uid="{3A2AEE95-1BAF-48E3-AD9F-4E05ACB2DBFB}" name="PRIX UNITAIRE16" dataDxfId="36"/>
    <tableColumn id="19" xr3:uid="{FAC1F8B7-83EF-4842-BFA2-0F6262B234CE}" name="PRIX UNITAIRE17" dataDxfId="35"/>
    <tableColumn id="20" xr3:uid="{78A47397-B79B-4914-BC66-23D0DCDB6157}" name="PRIX UNITAIRE18" dataDxfId="34"/>
    <tableColumn id="21" xr3:uid="{68D2C1A0-570D-4B05-9362-743B031B8AAB}" name="PRIX UNITAIRE19" dataDxfId="3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E3111BB2-2B0C-44FF-9756-96A25FCAB3A0}" name="Tableau712" displayName="Tableau712" ref="B6:U29" totalsRowShown="0" headerRowDxfId="32" dataDxfId="30" headerRowBorderDxfId="31" tableBorderDxfId="29">
  <autoFilter ref="B6:U29" xr:uid="{E3111BB2-2B0C-44FF-9756-96A25FCAB3A0}"/>
  <tableColumns count="20">
    <tableColumn id="1" xr3:uid="{1AC20545-7EEA-4A6D-9838-9ACEB4C28C0C}" name="PRESTATION" dataDxfId="28"/>
    <tableColumn id="3" xr3:uid="{4541E6AD-B713-43CD-B093-84A03FD897CA}" name="PRIX UNITAIRE" dataDxfId="27"/>
    <tableColumn id="4" xr3:uid="{231DA91D-291B-4C69-B614-9BDB5B6104D4}" name="PRIX UNITAIRE2" dataDxfId="26"/>
    <tableColumn id="5" xr3:uid="{93E8A4CF-EC4F-410A-AAE2-04A642E0B52F}" name="PRIX UNITAIRE3" dataDxfId="25"/>
    <tableColumn id="6" xr3:uid="{196C65F8-75EB-463E-A0BD-2D8FBC2D7C36}" name="PRIX UNITAIRE4" dataDxfId="24"/>
    <tableColumn id="7" xr3:uid="{51E7A650-7335-4014-9EC9-A6997E04DA22}" name="PRIX UNITAIRE5" dataDxfId="23"/>
    <tableColumn id="8" xr3:uid="{1F5E933D-46A3-497A-A371-CA5B67EBF3CF}" name="PRIX UNITAIRE6" dataDxfId="22"/>
    <tableColumn id="9" xr3:uid="{35208ACA-6D7B-4167-991F-3CB740A5A8E0}" name="PRIX UNITAIRE7" dataDxfId="21"/>
    <tableColumn id="10" xr3:uid="{D45E8050-2904-42DD-BAF6-107FD40145C0}" name="PRIX UNITAIRE8" dataDxfId="20"/>
    <tableColumn id="11" xr3:uid="{2ADC1F0C-2784-47FF-B63D-C86DFF6BB957}" name="PRIX UNITAIRE9" dataDxfId="19"/>
    <tableColumn id="12" xr3:uid="{F250F4A0-1276-450D-90A1-8E1DF956AD11}" name="PRIX UNITAIRE10" dataDxfId="18"/>
    <tableColumn id="13" xr3:uid="{FD46F220-75D4-4E9E-A805-F1264DB58450}" name="PRIX UNITAIRE11" dataDxfId="17"/>
    <tableColumn id="14" xr3:uid="{BF59E74D-5B8C-46FF-91E9-1693DFEB737C}" name="PRIX UNITAIRE12" dataDxfId="16"/>
    <tableColumn id="15" xr3:uid="{EC4A2F73-15F4-4F52-8A51-BFBD2DE62FFB}" name="PRIX UNITAIRE13" dataDxfId="15"/>
    <tableColumn id="16" xr3:uid="{4DBF32AB-716F-4A2F-B2B0-FD03F8E88B2A}" name="PRIX UNITAIRE14" dataDxfId="14"/>
    <tableColumn id="17" xr3:uid="{9765D857-93F1-4601-8631-027190FBE635}" name="PRIX UNITAIRE15" dataDxfId="13"/>
    <tableColumn id="18" xr3:uid="{D18DB19F-0888-4ADE-9597-CAB9A1364353}" name="PRIX UNITAIRE16" dataDxfId="12"/>
    <tableColumn id="19" xr3:uid="{B4719C28-594A-4E64-BE8A-3B8F4CA69296}" name="PRIX UNITAIRE17" dataDxfId="11"/>
    <tableColumn id="20" xr3:uid="{2C257541-B715-4659-95B2-B6F3502DD130}" name="PRIX UNITAIRE18" dataDxfId="10"/>
    <tableColumn id="21" xr3:uid="{7FC24B45-8A0E-4BF1-812A-3C07791D2355}" name="PRIX UNITAIRE19" dataDxfId="9"/>
  </tableColumns>
  <tableStyleInfo name="TableStyleMedium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F6CB45F-CF7F-49B1-A000-D58F2F2932F1}" name="Tableau4" displayName="Tableau4" ref="C4:C42" totalsRowShown="0" headerRowDxfId="8" dataDxfId="7">
  <tableColumns count="1">
    <tableColumn id="1" xr3:uid="{5432AA77-F782-4882-AB8E-BDC027D97E37}" name="BÂTIMENTS &amp; DANGER" dataDxfId="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9156E20-82AA-4627-B2E4-FD2438EA2B88}" name="Tableau6" displayName="Tableau6" ref="E4:E91" totalsRowShown="0" headerRowDxfId="5" dataDxfId="4">
  <tableColumns count="1">
    <tableColumn id="1" xr3:uid="{82ACF348-B516-448C-91E2-754F3EB7B1B3}" name="ANNÉE" dataDxfId="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546BCA29-B8A1-4AFC-BEED-7F6D54D2FC94}" name="Tableau9" displayName="Tableau9" ref="G4:G5" totalsRowShown="0" headerRowDxfId="2" dataDxfId="1">
  <tableColumns count="1">
    <tableColumn id="1" xr3:uid="{0987CA24-D05E-4097-9233-C86B6BFC9361}" name="NumFac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11" Type="http://schemas.openxmlformats.org/officeDocument/2006/relationships/ctrlProp" Target="../ctrlProps/ctrlProp10.xml"/><Relationship Id="rId5" Type="http://schemas.openxmlformats.org/officeDocument/2006/relationships/ctrlProp" Target="../ctrlProps/ctrlProp4.xml"/><Relationship Id="rId10" Type="http://schemas.openxmlformats.org/officeDocument/2006/relationships/ctrlProp" Target="../ctrlProps/ctrlProp9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5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4.xml"/><Relationship Id="rId5" Type="http://schemas.openxmlformats.org/officeDocument/2006/relationships/ctrlProp" Target="../ctrlProps/ctrlProp13.xml"/><Relationship Id="rId4" Type="http://schemas.openxmlformats.org/officeDocument/2006/relationships/ctrlProp" Target="../ctrlProps/ctrlProp1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drawing" Target="../drawings/drawing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FA65B1-D63B-46CB-BA2D-31DE857B9A12}">
  <sheetPr codeName="Feuil1"/>
  <dimension ref="A1:O167"/>
  <sheetViews>
    <sheetView showGridLines="0" zoomScale="90" zoomScaleNormal="90" workbookViewId="0">
      <selection activeCell="B96" sqref="B96"/>
    </sheetView>
  </sheetViews>
  <sheetFormatPr defaultColWidth="11.42578125" defaultRowHeight="12.75" outlineLevelRow="1"/>
  <cols>
    <col min="1" max="1" width="1.7109375" style="383" customWidth="1"/>
    <col min="2" max="2" width="64" style="31" customWidth="1"/>
    <col min="3" max="15" width="14.7109375" style="31" customWidth="1"/>
    <col min="16" max="16384" width="11.42578125" style="31"/>
  </cols>
  <sheetData>
    <row r="1" spans="2:15" ht="5.0999999999999996" customHeight="1" thickBot="1"/>
    <row r="2" spans="2:15" ht="29.25" thickTop="1" thickBot="1">
      <c r="B2" s="390" t="str">
        <f>"RECAPITULATIF FACTURATION - DOSSIER "&amp;C5</f>
        <v>RECAPITULATIF FACTURATION - DOSSIER test1256</v>
      </c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89"/>
      <c r="O2" s="389"/>
    </row>
    <row r="3" spans="2:15" ht="6" customHeight="1" thickTop="1">
      <c r="B3" s="32"/>
      <c r="C3" s="33"/>
      <c r="D3" s="33"/>
      <c r="E3" s="32"/>
      <c r="F3" s="32"/>
      <c r="G3" s="34"/>
      <c r="H3" s="33"/>
      <c r="I3" s="33"/>
      <c r="J3" s="33"/>
      <c r="K3" s="35"/>
      <c r="L3" s="36"/>
      <c r="M3" s="33"/>
      <c r="N3" s="33"/>
      <c r="O3" s="33"/>
    </row>
    <row r="4" spans="2:15" ht="12.75" customHeight="1">
      <c r="B4" s="37" t="s">
        <v>29</v>
      </c>
      <c r="C4" s="399" t="s">
        <v>901</v>
      </c>
      <c r="D4" s="399"/>
      <c r="E4" s="38"/>
      <c r="F4" s="37" t="s">
        <v>13</v>
      </c>
      <c r="G4" s="39" t="s">
        <v>906</v>
      </c>
      <c r="H4" s="393" t="s">
        <v>28</v>
      </c>
      <c r="I4" s="394"/>
      <c r="J4" s="395"/>
      <c r="K4" s="40"/>
      <c r="N4" s="387" t="e" vm="1">
        <f>IFERROR(_xlfn.IMAGE(CONCATENATE("https://logo.clearbit.com/",G6,G7)),"")</f>
        <v>#VALUE!</v>
      </c>
      <c r="O4" s="388"/>
    </row>
    <row r="5" spans="2:15" ht="12.75" customHeight="1">
      <c r="B5" s="37" t="s">
        <v>30</v>
      </c>
      <c r="C5" s="398" t="s">
        <v>902</v>
      </c>
      <c r="D5" s="398"/>
      <c r="E5" s="38"/>
      <c r="F5" s="37" t="s">
        <v>4</v>
      </c>
      <c r="G5" s="39" t="s">
        <v>905</v>
      </c>
      <c r="H5" s="393"/>
      <c r="I5" s="394"/>
      <c r="J5" s="395"/>
      <c r="K5" s="40"/>
      <c r="N5" s="387"/>
      <c r="O5" s="388"/>
    </row>
    <row r="6" spans="2:15">
      <c r="B6" s="37" t="s">
        <v>0</v>
      </c>
      <c r="C6" s="398" t="s">
        <v>909</v>
      </c>
      <c r="D6" s="398"/>
      <c r="E6" s="38"/>
      <c r="F6" s="37" t="s">
        <v>111</v>
      </c>
      <c r="G6" s="42" t="s">
        <v>907</v>
      </c>
      <c r="H6" s="393"/>
      <c r="I6" s="394"/>
      <c r="J6" s="395"/>
      <c r="K6" s="40"/>
      <c r="N6" s="387"/>
      <c r="O6" s="388"/>
    </row>
    <row r="7" spans="2:15" ht="12.75" customHeight="1">
      <c r="B7" s="37" t="s">
        <v>1</v>
      </c>
      <c r="C7" s="398">
        <v>412563988</v>
      </c>
      <c r="D7" s="398"/>
      <c r="E7" s="38"/>
      <c r="F7" s="37" t="s">
        <v>112</v>
      </c>
      <c r="G7" s="42" t="s">
        <v>402</v>
      </c>
      <c r="H7" s="391" t="s">
        <v>7</v>
      </c>
      <c r="I7" s="392">
        <v>11</v>
      </c>
      <c r="J7" s="34"/>
      <c r="K7" s="40"/>
      <c r="N7" s="387"/>
      <c r="O7" s="388"/>
    </row>
    <row r="8" spans="2:15" ht="12.75" customHeight="1">
      <c r="B8" s="37" t="s">
        <v>2</v>
      </c>
      <c r="C8" s="398">
        <v>12558333</v>
      </c>
      <c r="D8" s="398"/>
      <c r="E8" s="38"/>
      <c r="F8" s="37" t="s">
        <v>113</v>
      </c>
      <c r="G8" s="42" t="str">
        <f>_xlfn.CONCAT(LEFT(C6,1),LEFT(_xlfn.TEXTAFTER(C6," "),2))</f>
        <v>TBI</v>
      </c>
      <c r="H8" s="391"/>
      <c r="I8" s="392"/>
      <c r="J8" s="34"/>
      <c r="K8" s="40"/>
      <c r="N8" s="387"/>
      <c r="O8" s="388"/>
    </row>
    <row r="9" spans="2:15">
      <c r="B9" s="37" t="s">
        <v>10</v>
      </c>
      <c r="C9" s="398" t="s">
        <v>903</v>
      </c>
      <c r="D9" s="398"/>
      <c r="E9" s="102"/>
      <c r="F9" s="37" t="s">
        <v>387</v>
      </c>
      <c r="G9" s="39" t="s">
        <v>905</v>
      </c>
      <c r="H9" s="391" t="s">
        <v>8</v>
      </c>
      <c r="I9" s="392">
        <v>2025</v>
      </c>
      <c r="J9" s="34"/>
      <c r="K9" s="40"/>
      <c r="N9" s="387"/>
      <c r="O9" s="388"/>
    </row>
    <row r="10" spans="2:15" ht="15" customHeight="1">
      <c r="B10" s="37" t="s">
        <v>11</v>
      </c>
      <c r="C10" s="398" t="s">
        <v>904</v>
      </c>
      <c r="D10" s="398"/>
      <c r="E10" s="102"/>
      <c r="F10" s="43"/>
      <c r="G10" s="43"/>
      <c r="H10" s="391"/>
      <c r="I10" s="392"/>
      <c r="J10" s="34"/>
      <c r="K10" s="396"/>
      <c r="L10" s="397"/>
      <c r="M10" s="397"/>
      <c r="N10" s="387"/>
      <c r="O10" s="388"/>
    </row>
    <row r="11" spans="2:15" ht="15" customHeight="1">
      <c r="B11" s="37" t="s">
        <v>12</v>
      </c>
      <c r="C11" s="398" t="s">
        <v>905</v>
      </c>
      <c r="D11" s="398"/>
      <c r="E11" s="102"/>
      <c r="F11" s="38"/>
      <c r="G11" s="38"/>
      <c r="H11" s="44"/>
      <c r="I11" s="33"/>
      <c r="J11" s="34"/>
      <c r="K11" s="396"/>
      <c r="L11" s="397"/>
      <c r="M11" s="397"/>
      <c r="N11" s="387"/>
      <c r="O11" s="388"/>
    </row>
    <row r="12" spans="2:15" ht="15" customHeight="1">
      <c r="B12" s="37" t="s">
        <v>3</v>
      </c>
      <c r="C12" s="41" t="s">
        <v>364</v>
      </c>
      <c r="D12" s="41"/>
      <c r="E12" s="102"/>
      <c r="F12" s="38"/>
      <c r="G12" s="38"/>
      <c r="H12" s="45"/>
      <c r="I12" s="33"/>
      <c r="J12" s="34"/>
      <c r="K12" s="396"/>
      <c r="L12" s="397"/>
      <c r="M12" s="397"/>
      <c r="N12" s="387"/>
      <c r="O12" s="388"/>
    </row>
    <row r="13" spans="2:15" ht="6" customHeight="1">
      <c r="B13" s="46"/>
      <c r="C13" s="47"/>
      <c r="D13" s="202">
        <f>YEAR(D14)</f>
        <v>2025</v>
      </c>
      <c r="E13" s="202">
        <f t="shared" ref="E13:O13" si="0">YEAR(E14)</f>
        <v>2025</v>
      </c>
      <c r="F13" s="202">
        <f t="shared" si="0"/>
        <v>2026</v>
      </c>
      <c r="G13" s="202">
        <f t="shared" si="0"/>
        <v>2026</v>
      </c>
      <c r="H13" s="202">
        <f t="shared" si="0"/>
        <v>2026</v>
      </c>
      <c r="I13" s="202">
        <f t="shared" si="0"/>
        <v>2026</v>
      </c>
      <c r="J13" s="202">
        <f t="shared" si="0"/>
        <v>2026</v>
      </c>
      <c r="K13" s="202">
        <f t="shared" si="0"/>
        <v>2026</v>
      </c>
      <c r="L13" s="202">
        <f t="shared" si="0"/>
        <v>2026</v>
      </c>
      <c r="M13" s="202">
        <f t="shared" si="0"/>
        <v>2026</v>
      </c>
      <c r="N13" s="202">
        <f t="shared" si="0"/>
        <v>2026</v>
      </c>
      <c r="O13" s="202">
        <f t="shared" si="0"/>
        <v>2026</v>
      </c>
    </row>
    <row r="14" spans="2:15" ht="18">
      <c r="B14" s="48" t="s">
        <v>5</v>
      </c>
      <c r="C14" s="49" t="s">
        <v>6</v>
      </c>
      <c r="D14" s="50">
        <f>EOMONTH(DATE(I9,I7,1),0)</f>
        <v>45991</v>
      </c>
      <c r="E14" s="50">
        <f>EOMONTH(D14,1)</f>
        <v>46022</v>
      </c>
      <c r="F14" s="50">
        <f>EOMONTH(E14,1)</f>
        <v>46053</v>
      </c>
      <c r="G14" s="50">
        <f t="shared" ref="G14:N14" si="1">EOMONTH(F14,1)</f>
        <v>46081</v>
      </c>
      <c r="H14" s="50">
        <f t="shared" si="1"/>
        <v>46112</v>
      </c>
      <c r="I14" s="50">
        <f t="shared" si="1"/>
        <v>46142</v>
      </c>
      <c r="J14" s="50">
        <f t="shared" si="1"/>
        <v>46173</v>
      </c>
      <c r="K14" s="50">
        <f t="shared" si="1"/>
        <v>46203</v>
      </c>
      <c r="L14" s="50">
        <f t="shared" si="1"/>
        <v>46234</v>
      </c>
      <c r="M14" s="50">
        <f t="shared" si="1"/>
        <v>46265</v>
      </c>
      <c r="N14" s="50">
        <f t="shared" si="1"/>
        <v>46295</v>
      </c>
      <c r="O14" s="50">
        <f>EOMONTH(N14,1)</f>
        <v>46326</v>
      </c>
    </row>
    <row r="15" spans="2:15" ht="13.5" customHeight="1" thickBot="1">
      <c r="B15" s="51"/>
      <c r="C15" s="51"/>
      <c r="D15" s="272">
        <f>MONTH(D14)</f>
        <v>11</v>
      </c>
      <c r="E15" s="203">
        <f t="shared" ref="E15:O15" si="2">MONTH(E14)</f>
        <v>12</v>
      </c>
      <c r="F15" s="203">
        <f t="shared" si="2"/>
        <v>1</v>
      </c>
      <c r="G15" s="203">
        <f t="shared" si="2"/>
        <v>2</v>
      </c>
      <c r="H15" s="203">
        <f t="shared" si="2"/>
        <v>3</v>
      </c>
      <c r="I15" s="203">
        <f t="shared" si="2"/>
        <v>4</v>
      </c>
      <c r="J15" s="203">
        <f t="shared" si="2"/>
        <v>5</v>
      </c>
      <c r="K15" s="203">
        <f t="shared" si="2"/>
        <v>6</v>
      </c>
      <c r="L15" s="203">
        <f t="shared" si="2"/>
        <v>7</v>
      </c>
      <c r="M15" s="203">
        <f t="shared" si="2"/>
        <v>8</v>
      </c>
      <c r="N15" s="203">
        <f t="shared" si="2"/>
        <v>9</v>
      </c>
      <c r="O15" s="203">
        <f t="shared" si="2"/>
        <v>10</v>
      </c>
    </row>
    <row r="16" spans="2:15" ht="12" hidden="1" customHeight="1" outlineLevel="1">
      <c r="B16" s="52" t="str">
        <f>TarifsCA!B12</f>
        <v>Entrée Palete</v>
      </c>
      <c r="C16" s="53" t="str">
        <f>TarifsCA!F12</f>
        <v>Entrées</v>
      </c>
      <c r="D16" s="54">
        <f>SUMIFS(TabTransfert[[MONTANT HT]:[MONTANT HT]],TabTransfert[[MoisC]:[MoisC]],D$15,TabTransfert[[ANNEE]:[ANNEE]],D$13,TabTransfert[[Désignation]:[Désignation]],$B16)</f>
        <v>0</v>
      </c>
      <c r="E16" s="54">
        <f>SUMIFS(TabTransfert[[MONTANT HT]:[MONTANT HT]],TabTransfert[[MoisC]:[MoisC]],E$15,TabTransfert[[ANNEE]:[ANNEE]],E$13,TabTransfert[[Désignation]:[Désignation]],$B16)</f>
        <v>0</v>
      </c>
      <c r="F16" s="54">
        <f>SUMIFS(TabTransfert[[MONTANT HT]:[MONTANT HT]],TabTransfert[[MoisC]:[MoisC]],F$15,TabTransfert[[ANNEE]:[ANNEE]],F$13,TabTransfert[[Désignation]:[Désignation]],$B16)</f>
        <v>0</v>
      </c>
      <c r="G16" s="54">
        <f>SUMIFS(TabTransfert[[MONTANT HT]:[MONTANT HT]],TabTransfert[[MoisC]:[MoisC]],G$15,TabTransfert[[ANNEE]:[ANNEE]],G$13,TabTransfert[[Désignation]:[Désignation]],$B16)</f>
        <v>0</v>
      </c>
      <c r="H16" s="54">
        <f>SUMIFS(TabTransfert[[MONTANT HT]:[MONTANT HT]],TabTransfert[[MoisC]:[MoisC]],H$15,TabTransfert[[ANNEE]:[ANNEE]],H$13,TabTransfert[[Désignation]:[Désignation]],$B16)</f>
        <v>0</v>
      </c>
      <c r="I16" s="54">
        <f>SUMIFS(TabTransfert[[MONTANT HT]:[MONTANT HT]],TabTransfert[[MoisC]:[MoisC]],I$15,TabTransfert[[ANNEE]:[ANNEE]],I$13,TabTransfert[[Désignation]:[Désignation]],$B16)</f>
        <v>0</v>
      </c>
      <c r="J16" s="54">
        <f>SUMIFS(TabTransfert[[MONTANT HT]:[MONTANT HT]],TabTransfert[[MoisC]:[MoisC]],J$15,TabTransfert[[ANNEE]:[ANNEE]],J$13,TabTransfert[[Désignation]:[Désignation]],$B16)</f>
        <v>0</v>
      </c>
      <c r="K16" s="54">
        <f>SUMIFS(TabTransfert[[MONTANT HT]:[MONTANT HT]],TabTransfert[[MoisC]:[MoisC]],K$15,TabTransfert[[ANNEE]:[ANNEE]],K$13,TabTransfert[[Désignation]:[Désignation]],$B16)</f>
        <v>0</v>
      </c>
      <c r="L16" s="54">
        <f>SUMIFS(TabTransfert[[MONTANT HT]:[MONTANT HT]],TabTransfert[[MoisC]:[MoisC]],L$15,TabTransfert[[ANNEE]:[ANNEE]],L$13,TabTransfert[[Désignation]:[Désignation]],$B16)</f>
        <v>0</v>
      </c>
      <c r="M16" s="54">
        <f>SUMIFS(TabTransfert[[MONTANT HT]:[MONTANT HT]],TabTransfert[[MoisC]:[MoisC]],M$15,TabTransfert[[ANNEE]:[ANNEE]],M$13,TabTransfert[[Désignation]:[Désignation]],$B16)</f>
        <v>0</v>
      </c>
      <c r="N16" s="54">
        <f>SUMIFS(TabTransfert[[MONTANT HT]:[MONTANT HT]],TabTransfert[[MoisC]:[MoisC]],N$15,TabTransfert[[ANNEE]:[ANNEE]],N$13,TabTransfert[[Désignation]:[Désignation]],$B16)</f>
        <v>0</v>
      </c>
      <c r="O16" s="54">
        <f>SUMIFS(TabTransfert[[MONTANT HT]:[MONTANT HT]],TabTransfert[[MoisC]:[MoisC]],O$15,TabTransfert[[ANNEE]:[ANNEE]],O$13,TabTransfert[[Désignation]:[Désignation]],$B16)</f>
        <v>0</v>
      </c>
    </row>
    <row r="17" spans="2:15" ht="12" hidden="1" customHeight="1" outlineLevel="1">
      <c r="B17" s="55">
        <f>TarifsCA!B13</f>
        <v>0</v>
      </c>
      <c r="C17" s="53">
        <f>TarifsCA!F13</f>
        <v>0</v>
      </c>
      <c r="D17" s="56">
        <f>SUMIFS(TabTransfert[[MONTANT HT]:[MONTANT HT]],TabTransfert[[MoisC]:[MoisC]],D$15,TabTransfert[[ANNEE]:[ANNEE]],D$13,TabTransfert[[Désignation]:[Désignation]],$B17)</f>
        <v>0</v>
      </c>
      <c r="E17" s="56">
        <f>SUMIFS(TabTransfert[[MONTANT HT]:[MONTANT HT]],TabTransfert[[MoisC]:[MoisC]],E$15,TabTransfert[[ANNEE]:[ANNEE]],E$13,TabTransfert[[Désignation]:[Désignation]],$B17)</f>
        <v>0</v>
      </c>
      <c r="F17" s="56">
        <f>SUMIFS(TabTransfert[[MONTANT HT]:[MONTANT HT]],TabTransfert[[MoisC]:[MoisC]],F$15,TabTransfert[[ANNEE]:[ANNEE]],F$13,TabTransfert[[Désignation]:[Désignation]],$B17)</f>
        <v>0</v>
      </c>
      <c r="G17" s="56">
        <f>SUMIFS(TabTransfert[[MONTANT HT]:[MONTANT HT]],TabTransfert[[MoisC]:[MoisC]],G$15,TabTransfert[[ANNEE]:[ANNEE]],G$13,TabTransfert[[Désignation]:[Désignation]],$B17)</f>
        <v>0</v>
      </c>
      <c r="H17" s="56">
        <f>SUMIFS(TabTransfert[[MONTANT HT]:[MONTANT HT]],TabTransfert[[MoisC]:[MoisC]],H$15,TabTransfert[[ANNEE]:[ANNEE]],H$13,TabTransfert[[Désignation]:[Désignation]],$B17)</f>
        <v>0</v>
      </c>
      <c r="I17" s="56">
        <f>SUMIFS(TabTransfert[[MONTANT HT]:[MONTANT HT]],TabTransfert[[MoisC]:[MoisC]],I$15,TabTransfert[[ANNEE]:[ANNEE]],I$13,TabTransfert[[Désignation]:[Désignation]],$B17)</f>
        <v>0</v>
      </c>
      <c r="J17" s="56">
        <f>SUMIFS(TabTransfert[[MONTANT HT]:[MONTANT HT]],TabTransfert[[MoisC]:[MoisC]],J$15,TabTransfert[[ANNEE]:[ANNEE]],J$13,TabTransfert[[Désignation]:[Désignation]],$B17)</f>
        <v>0</v>
      </c>
      <c r="K17" s="56">
        <f>SUMIFS(TabTransfert[[MONTANT HT]:[MONTANT HT]],TabTransfert[[MoisC]:[MoisC]],K$15,TabTransfert[[ANNEE]:[ANNEE]],K$13,TabTransfert[[Désignation]:[Désignation]],$B17)</f>
        <v>0</v>
      </c>
      <c r="L17" s="56">
        <f>SUMIFS(TabTransfert[[MONTANT HT]:[MONTANT HT]],TabTransfert[[MoisC]:[MoisC]],L$15,TabTransfert[[ANNEE]:[ANNEE]],L$13,TabTransfert[[Désignation]:[Désignation]],$B17)</f>
        <v>0</v>
      </c>
      <c r="M17" s="56">
        <f>SUMIFS(TabTransfert[[MONTANT HT]:[MONTANT HT]],TabTransfert[[MoisC]:[MoisC]],M$15,TabTransfert[[ANNEE]:[ANNEE]],M$13,TabTransfert[[Désignation]:[Désignation]],$B17)</f>
        <v>0</v>
      </c>
      <c r="N17" s="56">
        <f>SUMIFS(TabTransfert[[MONTANT HT]:[MONTANT HT]],TabTransfert[[MoisC]:[MoisC]],N$15,TabTransfert[[ANNEE]:[ANNEE]],N$13,TabTransfert[[Désignation]:[Désignation]],$B17)</f>
        <v>0</v>
      </c>
      <c r="O17" s="56">
        <f>SUMIFS(TabTransfert[[MONTANT HT]:[MONTANT HT]],TabTransfert[[MoisC]:[MoisC]],O$15,TabTransfert[[ANNEE]:[ANNEE]],O$13,TabTransfert[[Désignation]:[Désignation]],$B17)</f>
        <v>0</v>
      </c>
    </row>
    <row r="18" spans="2:15" ht="12" hidden="1" customHeight="1" outlineLevel="1">
      <c r="B18" s="52">
        <f>TarifsCA!B14</f>
        <v>0</v>
      </c>
      <c r="C18" s="53">
        <f>TarifsCA!F14</f>
        <v>0</v>
      </c>
      <c r="D18" s="54">
        <f>SUMIFS(TabTransfert[[MONTANT HT]:[MONTANT HT]],TabTransfert[[MoisC]:[MoisC]],D$15,TabTransfert[[ANNEE]:[ANNEE]],D$13,TabTransfert[[Désignation]:[Désignation]],$B18)</f>
        <v>0</v>
      </c>
      <c r="E18" s="54">
        <f>SUMIFS(TabTransfert[[MONTANT HT]:[MONTANT HT]],TabTransfert[[MoisC]:[MoisC]],E$15,TabTransfert[[ANNEE]:[ANNEE]],E$13,TabTransfert[[Désignation]:[Désignation]],$B18)</f>
        <v>0</v>
      </c>
      <c r="F18" s="54">
        <f>SUMIFS(TabTransfert[[MONTANT HT]:[MONTANT HT]],TabTransfert[[MoisC]:[MoisC]],F$15,TabTransfert[[ANNEE]:[ANNEE]],F$13,TabTransfert[[Désignation]:[Désignation]],$B18)</f>
        <v>0</v>
      </c>
      <c r="G18" s="54">
        <f>SUMIFS(TabTransfert[[MONTANT HT]:[MONTANT HT]],TabTransfert[[MoisC]:[MoisC]],G$15,TabTransfert[[ANNEE]:[ANNEE]],G$13,TabTransfert[[Désignation]:[Désignation]],$B18)</f>
        <v>0</v>
      </c>
      <c r="H18" s="54">
        <f>SUMIFS(TabTransfert[[MONTANT HT]:[MONTANT HT]],TabTransfert[[MoisC]:[MoisC]],H$15,TabTransfert[[ANNEE]:[ANNEE]],H$13,TabTransfert[[Désignation]:[Désignation]],$B18)</f>
        <v>0</v>
      </c>
      <c r="I18" s="54">
        <f>SUMIFS(TabTransfert[[MONTANT HT]:[MONTANT HT]],TabTransfert[[MoisC]:[MoisC]],I$15,TabTransfert[[ANNEE]:[ANNEE]],I$13,TabTransfert[[Désignation]:[Désignation]],$B18)</f>
        <v>0</v>
      </c>
      <c r="J18" s="54">
        <f>SUMIFS(TabTransfert[[MONTANT HT]:[MONTANT HT]],TabTransfert[[MoisC]:[MoisC]],J$15,TabTransfert[[ANNEE]:[ANNEE]],J$13,TabTransfert[[Désignation]:[Désignation]],$B18)</f>
        <v>0</v>
      </c>
      <c r="K18" s="54">
        <f>SUMIFS(TabTransfert[[MONTANT HT]:[MONTANT HT]],TabTransfert[[MoisC]:[MoisC]],K$15,TabTransfert[[ANNEE]:[ANNEE]],K$13,TabTransfert[[Désignation]:[Désignation]],$B18)</f>
        <v>0</v>
      </c>
      <c r="L18" s="54">
        <f>SUMIFS(TabTransfert[[MONTANT HT]:[MONTANT HT]],TabTransfert[[MoisC]:[MoisC]],L$15,TabTransfert[[ANNEE]:[ANNEE]],L$13,TabTransfert[[Désignation]:[Désignation]],$B18)</f>
        <v>0</v>
      </c>
      <c r="M18" s="54">
        <f>SUMIFS(TabTransfert[[MONTANT HT]:[MONTANT HT]],TabTransfert[[MoisC]:[MoisC]],M$15,TabTransfert[[ANNEE]:[ANNEE]],M$13,TabTransfert[[Désignation]:[Désignation]],$B18)</f>
        <v>0</v>
      </c>
      <c r="N18" s="54">
        <f>SUMIFS(TabTransfert[[MONTANT HT]:[MONTANT HT]],TabTransfert[[MoisC]:[MoisC]],N$15,TabTransfert[[ANNEE]:[ANNEE]],N$13,TabTransfert[[Désignation]:[Désignation]],$B18)</f>
        <v>0</v>
      </c>
      <c r="O18" s="54">
        <f>SUMIFS(TabTransfert[[MONTANT HT]:[MONTANT HT]],TabTransfert[[MoisC]:[MoisC]],O$15,TabTransfert[[ANNEE]:[ANNEE]],O$13,TabTransfert[[Désignation]:[Désignation]],$B18)</f>
        <v>0</v>
      </c>
    </row>
    <row r="19" spans="2:15" ht="12" hidden="1" customHeight="1" outlineLevel="1">
      <c r="B19" s="55">
        <f>TarifsCA!B15</f>
        <v>0</v>
      </c>
      <c r="C19" s="53">
        <f>TarifsCA!F15</f>
        <v>0</v>
      </c>
      <c r="D19" s="56">
        <f>SUMIFS(TabTransfert[[MONTANT HT]:[MONTANT HT]],TabTransfert[[MoisC]:[MoisC]],D$15,TabTransfert[[ANNEE]:[ANNEE]],D$13,TabTransfert[[Désignation]:[Désignation]],$B19)</f>
        <v>0</v>
      </c>
      <c r="E19" s="56">
        <f>SUMIFS(TabTransfert[[MONTANT HT]:[MONTANT HT]],TabTransfert[[MoisC]:[MoisC]],E$15,TabTransfert[[ANNEE]:[ANNEE]],E$13,TabTransfert[[Désignation]:[Désignation]],$B19)</f>
        <v>0</v>
      </c>
      <c r="F19" s="56">
        <f>SUMIFS(TabTransfert[[MONTANT HT]:[MONTANT HT]],TabTransfert[[MoisC]:[MoisC]],F$15,TabTransfert[[ANNEE]:[ANNEE]],F$13,TabTransfert[[Désignation]:[Désignation]],$B19)</f>
        <v>0</v>
      </c>
      <c r="G19" s="56">
        <f>SUMIFS(TabTransfert[[MONTANT HT]:[MONTANT HT]],TabTransfert[[MoisC]:[MoisC]],G$15,TabTransfert[[ANNEE]:[ANNEE]],G$13,TabTransfert[[Désignation]:[Désignation]],$B19)</f>
        <v>0</v>
      </c>
      <c r="H19" s="56">
        <f>SUMIFS(TabTransfert[[MONTANT HT]:[MONTANT HT]],TabTransfert[[MoisC]:[MoisC]],H$15,TabTransfert[[ANNEE]:[ANNEE]],H$13,TabTransfert[[Désignation]:[Désignation]],$B19)</f>
        <v>0</v>
      </c>
      <c r="I19" s="56">
        <f>SUMIFS(TabTransfert[[MONTANT HT]:[MONTANT HT]],TabTransfert[[MoisC]:[MoisC]],I$15,TabTransfert[[ANNEE]:[ANNEE]],I$13,TabTransfert[[Désignation]:[Désignation]],$B19)</f>
        <v>0</v>
      </c>
      <c r="J19" s="56">
        <f>SUMIFS(TabTransfert[[MONTANT HT]:[MONTANT HT]],TabTransfert[[MoisC]:[MoisC]],J$15,TabTransfert[[ANNEE]:[ANNEE]],J$13,TabTransfert[[Désignation]:[Désignation]],$B19)</f>
        <v>0</v>
      </c>
      <c r="K19" s="56">
        <f>SUMIFS(TabTransfert[[MONTANT HT]:[MONTANT HT]],TabTransfert[[MoisC]:[MoisC]],K$15,TabTransfert[[ANNEE]:[ANNEE]],K$13,TabTransfert[[Désignation]:[Désignation]],$B19)</f>
        <v>0</v>
      </c>
      <c r="L19" s="56">
        <f>SUMIFS(TabTransfert[[MONTANT HT]:[MONTANT HT]],TabTransfert[[MoisC]:[MoisC]],L$15,TabTransfert[[ANNEE]:[ANNEE]],L$13,TabTransfert[[Désignation]:[Désignation]],$B19)</f>
        <v>0</v>
      </c>
      <c r="M19" s="56">
        <f>SUMIFS(TabTransfert[[MONTANT HT]:[MONTANT HT]],TabTransfert[[MoisC]:[MoisC]],M$15,TabTransfert[[ANNEE]:[ANNEE]],M$13,TabTransfert[[Désignation]:[Désignation]],$B19)</f>
        <v>0</v>
      </c>
      <c r="N19" s="56">
        <f>SUMIFS(TabTransfert[[MONTANT HT]:[MONTANT HT]],TabTransfert[[MoisC]:[MoisC]],N$15,TabTransfert[[ANNEE]:[ANNEE]],N$13,TabTransfert[[Désignation]:[Désignation]],$B19)</f>
        <v>0</v>
      </c>
      <c r="O19" s="56">
        <f>SUMIFS(TabTransfert[[MONTANT HT]:[MONTANT HT]],TabTransfert[[MoisC]:[MoisC]],O$15,TabTransfert[[ANNEE]:[ANNEE]],O$13,TabTransfert[[Désignation]:[Désignation]],$B19)</f>
        <v>0</v>
      </c>
    </row>
    <row r="20" spans="2:15" ht="12" hidden="1" customHeight="1" outlineLevel="1">
      <c r="B20" s="52">
        <f>TarifsCA!B16</f>
        <v>0</v>
      </c>
      <c r="C20" s="53">
        <f>TarifsCA!F16</f>
        <v>0</v>
      </c>
      <c r="D20" s="54">
        <f>SUMIFS(TabTransfert[[MONTANT HT]:[MONTANT HT]],TabTransfert[[MoisC]:[MoisC]],D$15,TabTransfert[[ANNEE]:[ANNEE]],D$13,TabTransfert[[Désignation]:[Désignation]],$B20)</f>
        <v>0</v>
      </c>
      <c r="E20" s="54">
        <f>SUMIFS(TabTransfert[[MONTANT HT]:[MONTANT HT]],TabTransfert[[MoisC]:[MoisC]],E$15,TabTransfert[[ANNEE]:[ANNEE]],E$13,TabTransfert[[Désignation]:[Désignation]],$B20)</f>
        <v>0</v>
      </c>
      <c r="F20" s="54">
        <f>SUMIFS(TabTransfert[[MONTANT HT]:[MONTANT HT]],TabTransfert[[MoisC]:[MoisC]],F$15,TabTransfert[[ANNEE]:[ANNEE]],F$13,TabTransfert[[Désignation]:[Désignation]],$B20)</f>
        <v>0</v>
      </c>
      <c r="G20" s="54">
        <f>SUMIFS(TabTransfert[[MONTANT HT]:[MONTANT HT]],TabTransfert[[MoisC]:[MoisC]],G$15,TabTransfert[[ANNEE]:[ANNEE]],G$13,TabTransfert[[Désignation]:[Désignation]],$B20)</f>
        <v>0</v>
      </c>
      <c r="H20" s="54">
        <f>SUMIFS(TabTransfert[[MONTANT HT]:[MONTANT HT]],TabTransfert[[MoisC]:[MoisC]],H$15,TabTransfert[[ANNEE]:[ANNEE]],H$13,TabTransfert[[Désignation]:[Désignation]],$B20)</f>
        <v>0</v>
      </c>
      <c r="I20" s="54">
        <f>SUMIFS(TabTransfert[[MONTANT HT]:[MONTANT HT]],TabTransfert[[MoisC]:[MoisC]],I$15,TabTransfert[[ANNEE]:[ANNEE]],I$13,TabTransfert[[Désignation]:[Désignation]],$B20)</f>
        <v>0</v>
      </c>
      <c r="J20" s="54">
        <f>SUMIFS(TabTransfert[[MONTANT HT]:[MONTANT HT]],TabTransfert[[MoisC]:[MoisC]],J$15,TabTransfert[[ANNEE]:[ANNEE]],J$13,TabTransfert[[Désignation]:[Désignation]],$B20)</f>
        <v>0</v>
      </c>
      <c r="K20" s="54">
        <f>SUMIFS(TabTransfert[[MONTANT HT]:[MONTANT HT]],TabTransfert[[MoisC]:[MoisC]],K$15,TabTransfert[[ANNEE]:[ANNEE]],K$13,TabTransfert[[Désignation]:[Désignation]],$B20)</f>
        <v>0</v>
      </c>
      <c r="L20" s="54">
        <f>SUMIFS(TabTransfert[[MONTANT HT]:[MONTANT HT]],TabTransfert[[MoisC]:[MoisC]],L$15,TabTransfert[[ANNEE]:[ANNEE]],L$13,TabTransfert[[Désignation]:[Désignation]],$B20)</f>
        <v>0</v>
      </c>
      <c r="M20" s="54">
        <f>SUMIFS(TabTransfert[[MONTANT HT]:[MONTANT HT]],TabTransfert[[MoisC]:[MoisC]],M$15,TabTransfert[[ANNEE]:[ANNEE]],M$13,TabTransfert[[Désignation]:[Désignation]],$B20)</f>
        <v>0</v>
      </c>
      <c r="N20" s="54">
        <f>SUMIFS(TabTransfert[[MONTANT HT]:[MONTANT HT]],TabTransfert[[MoisC]:[MoisC]],N$15,TabTransfert[[ANNEE]:[ANNEE]],N$13,TabTransfert[[Désignation]:[Désignation]],$B20)</f>
        <v>0</v>
      </c>
      <c r="O20" s="54">
        <f>SUMIFS(TabTransfert[[MONTANT HT]:[MONTANT HT]],TabTransfert[[MoisC]:[MoisC]],O$15,TabTransfert[[ANNEE]:[ANNEE]],O$13,TabTransfert[[Désignation]:[Désignation]],$B20)</f>
        <v>0</v>
      </c>
    </row>
    <row r="21" spans="2:15" ht="12" hidden="1" customHeight="1" outlineLevel="1">
      <c r="B21" s="55" t="str">
        <f>TarifsCA!B17</f>
        <v>Sortie palette</v>
      </c>
      <c r="C21" s="53" t="str">
        <f>TarifsCA!F17</f>
        <v>Sorties</v>
      </c>
      <c r="D21" s="56">
        <f>SUMIFS(TabTransfert[[MONTANT HT]:[MONTANT HT]],TabTransfert[[MoisC]:[MoisC]],D$15,TabTransfert[[ANNEE]:[ANNEE]],D$13,TabTransfert[[Désignation]:[Désignation]],$B21)</f>
        <v>0</v>
      </c>
      <c r="E21" s="56">
        <f>SUMIFS(TabTransfert[[MONTANT HT]:[MONTANT HT]],TabTransfert[[MoisC]:[MoisC]],E$15,TabTransfert[[ANNEE]:[ANNEE]],E$13,TabTransfert[[Désignation]:[Désignation]],$B21)</f>
        <v>0</v>
      </c>
      <c r="F21" s="56">
        <f>SUMIFS(TabTransfert[[MONTANT HT]:[MONTANT HT]],TabTransfert[[MoisC]:[MoisC]],F$15,TabTransfert[[ANNEE]:[ANNEE]],F$13,TabTransfert[[Désignation]:[Désignation]],$B21)</f>
        <v>0</v>
      </c>
      <c r="G21" s="56">
        <f>SUMIFS(TabTransfert[[MONTANT HT]:[MONTANT HT]],TabTransfert[[MoisC]:[MoisC]],G$15,TabTransfert[[ANNEE]:[ANNEE]],G$13,TabTransfert[[Désignation]:[Désignation]],$B21)</f>
        <v>0</v>
      </c>
      <c r="H21" s="56">
        <f>SUMIFS(TabTransfert[[MONTANT HT]:[MONTANT HT]],TabTransfert[[MoisC]:[MoisC]],H$15,TabTransfert[[ANNEE]:[ANNEE]],H$13,TabTransfert[[Désignation]:[Désignation]],$B21)</f>
        <v>0</v>
      </c>
      <c r="I21" s="56">
        <f>SUMIFS(TabTransfert[[MONTANT HT]:[MONTANT HT]],TabTransfert[[MoisC]:[MoisC]],I$15,TabTransfert[[ANNEE]:[ANNEE]],I$13,TabTransfert[[Désignation]:[Désignation]],$B21)</f>
        <v>0</v>
      </c>
      <c r="J21" s="56">
        <f>SUMIFS(TabTransfert[[MONTANT HT]:[MONTANT HT]],TabTransfert[[MoisC]:[MoisC]],J$15,TabTransfert[[ANNEE]:[ANNEE]],J$13,TabTransfert[[Désignation]:[Désignation]],$B21)</f>
        <v>0</v>
      </c>
      <c r="K21" s="56">
        <f>SUMIFS(TabTransfert[[MONTANT HT]:[MONTANT HT]],TabTransfert[[MoisC]:[MoisC]],K$15,TabTransfert[[ANNEE]:[ANNEE]],K$13,TabTransfert[[Désignation]:[Désignation]],$B21)</f>
        <v>0</v>
      </c>
      <c r="L21" s="56">
        <f>SUMIFS(TabTransfert[[MONTANT HT]:[MONTANT HT]],TabTransfert[[MoisC]:[MoisC]],L$15,TabTransfert[[ANNEE]:[ANNEE]],L$13,TabTransfert[[Désignation]:[Désignation]],$B21)</f>
        <v>0</v>
      </c>
      <c r="M21" s="56">
        <f>SUMIFS(TabTransfert[[MONTANT HT]:[MONTANT HT]],TabTransfert[[MoisC]:[MoisC]],M$15,TabTransfert[[ANNEE]:[ANNEE]],M$13,TabTransfert[[Désignation]:[Désignation]],$B21)</f>
        <v>0</v>
      </c>
      <c r="N21" s="56">
        <f>SUMIFS(TabTransfert[[MONTANT HT]:[MONTANT HT]],TabTransfert[[MoisC]:[MoisC]],N$15,TabTransfert[[ANNEE]:[ANNEE]],N$13,TabTransfert[[Désignation]:[Désignation]],$B21)</f>
        <v>0</v>
      </c>
      <c r="O21" s="56">
        <f>SUMIFS(TabTransfert[[MONTANT HT]:[MONTANT HT]],TabTransfert[[MoisC]:[MoisC]],O$15,TabTransfert[[ANNEE]:[ANNEE]],O$13,TabTransfert[[Désignation]:[Désignation]],$B21)</f>
        <v>0</v>
      </c>
    </row>
    <row r="22" spans="2:15" ht="12" hidden="1" customHeight="1" outlineLevel="1">
      <c r="B22" s="52">
        <f>TarifsCA!B18</f>
        <v>0</v>
      </c>
      <c r="C22" s="53">
        <f>TarifsCA!F18</f>
        <v>0</v>
      </c>
      <c r="D22" s="54">
        <f>SUMIFS(TabTransfert[[MONTANT HT]:[MONTANT HT]],TabTransfert[[MoisC]:[MoisC]],D$15,TabTransfert[[ANNEE]:[ANNEE]],D$13,TabTransfert[[Désignation]:[Désignation]],$B22)</f>
        <v>0</v>
      </c>
      <c r="E22" s="54">
        <f>SUMIFS(TabTransfert[[MONTANT HT]:[MONTANT HT]],TabTransfert[[MoisC]:[MoisC]],E$15,TabTransfert[[ANNEE]:[ANNEE]],E$13,TabTransfert[[Désignation]:[Désignation]],$B22)</f>
        <v>0</v>
      </c>
      <c r="F22" s="54">
        <f>SUMIFS(TabTransfert[[MONTANT HT]:[MONTANT HT]],TabTransfert[[MoisC]:[MoisC]],F$15,TabTransfert[[ANNEE]:[ANNEE]],F$13,TabTransfert[[Désignation]:[Désignation]],$B22)</f>
        <v>0</v>
      </c>
      <c r="G22" s="54">
        <f>SUMIFS(TabTransfert[[MONTANT HT]:[MONTANT HT]],TabTransfert[[MoisC]:[MoisC]],G$15,TabTransfert[[ANNEE]:[ANNEE]],G$13,TabTransfert[[Désignation]:[Désignation]],$B22)</f>
        <v>0</v>
      </c>
      <c r="H22" s="54">
        <f>SUMIFS(TabTransfert[[MONTANT HT]:[MONTANT HT]],TabTransfert[[MoisC]:[MoisC]],H$15,TabTransfert[[ANNEE]:[ANNEE]],H$13,TabTransfert[[Désignation]:[Désignation]],$B22)</f>
        <v>0</v>
      </c>
      <c r="I22" s="54">
        <f>SUMIFS(TabTransfert[[MONTANT HT]:[MONTANT HT]],TabTransfert[[MoisC]:[MoisC]],I$15,TabTransfert[[ANNEE]:[ANNEE]],I$13,TabTransfert[[Désignation]:[Désignation]],$B22)</f>
        <v>0</v>
      </c>
      <c r="J22" s="54">
        <f>SUMIFS(TabTransfert[[MONTANT HT]:[MONTANT HT]],TabTransfert[[MoisC]:[MoisC]],J$15,TabTransfert[[ANNEE]:[ANNEE]],J$13,TabTransfert[[Désignation]:[Désignation]],$B22)</f>
        <v>0</v>
      </c>
      <c r="K22" s="54">
        <f>SUMIFS(TabTransfert[[MONTANT HT]:[MONTANT HT]],TabTransfert[[MoisC]:[MoisC]],K$15,TabTransfert[[ANNEE]:[ANNEE]],K$13,TabTransfert[[Désignation]:[Désignation]],$B22)</f>
        <v>0</v>
      </c>
      <c r="L22" s="54">
        <f>SUMIFS(TabTransfert[[MONTANT HT]:[MONTANT HT]],TabTransfert[[MoisC]:[MoisC]],L$15,TabTransfert[[ANNEE]:[ANNEE]],L$13,TabTransfert[[Désignation]:[Désignation]],$B22)</f>
        <v>0</v>
      </c>
      <c r="M22" s="54">
        <f>SUMIFS(TabTransfert[[MONTANT HT]:[MONTANT HT]],TabTransfert[[MoisC]:[MoisC]],M$15,TabTransfert[[ANNEE]:[ANNEE]],M$13,TabTransfert[[Désignation]:[Désignation]],$B22)</f>
        <v>0</v>
      </c>
      <c r="N22" s="54">
        <f>SUMIFS(TabTransfert[[MONTANT HT]:[MONTANT HT]],TabTransfert[[MoisC]:[MoisC]],N$15,TabTransfert[[ANNEE]:[ANNEE]],N$13,TabTransfert[[Désignation]:[Désignation]],$B22)</f>
        <v>0</v>
      </c>
      <c r="O22" s="54">
        <f>SUMIFS(TabTransfert[[MONTANT HT]:[MONTANT HT]],TabTransfert[[MoisC]:[MoisC]],O$15,TabTransfert[[ANNEE]:[ANNEE]],O$13,TabTransfert[[Désignation]:[Désignation]],$B22)</f>
        <v>0</v>
      </c>
    </row>
    <row r="23" spans="2:15" ht="12" hidden="1" customHeight="1" outlineLevel="1">
      <c r="B23" s="55">
        <f>TarifsCA!B19</f>
        <v>0</v>
      </c>
      <c r="C23" s="53">
        <f>TarifsCA!F19</f>
        <v>0</v>
      </c>
      <c r="D23" s="56">
        <f>SUMIFS(TabTransfert[[MONTANT HT]:[MONTANT HT]],TabTransfert[[MoisC]:[MoisC]],D$15,TabTransfert[[ANNEE]:[ANNEE]],D$13,TabTransfert[[Désignation]:[Désignation]],$B23)</f>
        <v>0</v>
      </c>
      <c r="E23" s="56">
        <f>SUMIFS(TabTransfert[[MONTANT HT]:[MONTANT HT]],TabTransfert[[MoisC]:[MoisC]],E$15,TabTransfert[[ANNEE]:[ANNEE]],E$13,TabTransfert[[Désignation]:[Désignation]],$B23)</f>
        <v>0</v>
      </c>
      <c r="F23" s="56">
        <f>SUMIFS(TabTransfert[[MONTANT HT]:[MONTANT HT]],TabTransfert[[MoisC]:[MoisC]],F$15,TabTransfert[[ANNEE]:[ANNEE]],F$13,TabTransfert[[Désignation]:[Désignation]],$B23)</f>
        <v>0</v>
      </c>
      <c r="G23" s="56">
        <f>SUMIFS(TabTransfert[[MONTANT HT]:[MONTANT HT]],TabTransfert[[MoisC]:[MoisC]],G$15,TabTransfert[[ANNEE]:[ANNEE]],G$13,TabTransfert[[Désignation]:[Désignation]],$B23)</f>
        <v>0</v>
      </c>
      <c r="H23" s="56">
        <f>SUMIFS(TabTransfert[[MONTANT HT]:[MONTANT HT]],TabTransfert[[MoisC]:[MoisC]],H$15,TabTransfert[[ANNEE]:[ANNEE]],H$13,TabTransfert[[Désignation]:[Désignation]],$B23)</f>
        <v>0</v>
      </c>
      <c r="I23" s="56">
        <f>SUMIFS(TabTransfert[[MONTANT HT]:[MONTANT HT]],TabTransfert[[MoisC]:[MoisC]],I$15,TabTransfert[[ANNEE]:[ANNEE]],I$13,TabTransfert[[Désignation]:[Désignation]],$B23)</f>
        <v>0</v>
      </c>
      <c r="J23" s="56">
        <f>SUMIFS(TabTransfert[[MONTANT HT]:[MONTANT HT]],TabTransfert[[MoisC]:[MoisC]],J$15,TabTransfert[[ANNEE]:[ANNEE]],J$13,TabTransfert[[Désignation]:[Désignation]],$B23)</f>
        <v>0</v>
      </c>
      <c r="K23" s="56">
        <f>SUMIFS(TabTransfert[[MONTANT HT]:[MONTANT HT]],TabTransfert[[MoisC]:[MoisC]],K$15,TabTransfert[[ANNEE]:[ANNEE]],K$13,TabTransfert[[Désignation]:[Désignation]],$B23)</f>
        <v>0</v>
      </c>
      <c r="L23" s="56">
        <f>SUMIFS(TabTransfert[[MONTANT HT]:[MONTANT HT]],TabTransfert[[MoisC]:[MoisC]],L$15,TabTransfert[[ANNEE]:[ANNEE]],L$13,TabTransfert[[Désignation]:[Désignation]],$B23)</f>
        <v>0</v>
      </c>
      <c r="M23" s="56">
        <f>SUMIFS(TabTransfert[[MONTANT HT]:[MONTANT HT]],TabTransfert[[MoisC]:[MoisC]],M$15,TabTransfert[[ANNEE]:[ANNEE]],M$13,TabTransfert[[Désignation]:[Désignation]],$B23)</f>
        <v>0</v>
      </c>
      <c r="N23" s="56">
        <f>SUMIFS(TabTransfert[[MONTANT HT]:[MONTANT HT]],TabTransfert[[MoisC]:[MoisC]],N$15,TabTransfert[[ANNEE]:[ANNEE]],N$13,TabTransfert[[Désignation]:[Désignation]],$B23)</f>
        <v>0</v>
      </c>
      <c r="O23" s="56">
        <f>SUMIFS(TabTransfert[[MONTANT HT]:[MONTANT HT]],TabTransfert[[MoisC]:[MoisC]],O$15,TabTransfert[[ANNEE]:[ANNEE]],O$13,TabTransfert[[Désignation]:[Désignation]],$B23)</f>
        <v>0</v>
      </c>
    </row>
    <row r="24" spans="2:15" ht="12" hidden="1" customHeight="1" outlineLevel="1">
      <c r="B24" s="52">
        <f>TarifsCA!B20</f>
        <v>0</v>
      </c>
      <c r="C24" s="53">
        <f>TarifsCA!F20</f>
        <v>0</v>
      </c>
      <c r="D24" s="54">
        <f>SUMIFS(TabTransfert[[MONTANT HT]:[MONTANT HT]],TabTransfert[[MoisC]:[MoisC]],D$15,TabTransfert[[ANNEE]:[ANNEE]],D$13,TabTransfert[[Désignation]:[Désignation]],$B24)</f>
        <v>0</v>
      </c>
      <c r="E24" s="54">
        <f>SUMIFS(TabTransfert[[MONTANT HT]:[MONTANT HT]],TabTransfert[[MoisC]:[MoisC]],E$15,TabTransfert[[ANNEE]:[ANNEE]],E$13,TabTransfert[[Désignation]:[Désignation]],$B24)</f>
        <v>0</v>
      </c>
      <c r="F24" s="54">
        <f>SUMIFS(TabTransfert[[MONTANT HT]:[MONTANT HT]],TabTransfert[[MoisC]:[MoisC]],F$15,TabTransfert[[ANNEE]:[ANNEE]],F$13,TabTransfert[[Désignation]:[Désignation]],$B24)</f>
        <v>0</v>
      </c>
      <c r="G24" s="54">
        <f>SUMIFS(TabTransfert[[MONTANT HT]:[MONTANT HT]],TabTransfert[[MoisC]:[MoisC]],G$15,TabTransfert[[ANNEE]:[ANNEE]],G$13,TabTransfert[[Désignation]:[Désignation]],$B24)</f>
        <v>0</v>
      </c>
      <c r="H24" s="54">
        <f>SUMIFS(TabTransfert[[MONTANT HT]:[MONTANT HT]],TabTransfert[[MoisC]:[MoisC]],H$15,TabTransfert[[ANNEE]:[ANNEE]],H$13,TabTransfert[[Désignation]:[Désignation]],$B24)</f>
        <v>0</v>
      </c>
      <c r="I24" s="54">
        <f>SUMIFS(TabTransfert[[MONTANT HT]:[MONTANT HT]],TabTransfert[[MoisC]:[MoisC]],I$15,TabTransfert[[ANNEE]:[ANNEE]],I$13,TabTransfert[[Désignation]:[Désignation]],$B24)</f>
        <v>0</v>
      </c>
      <c r="J24" s="54">
        <f>SUMIFS(TabTransfert[[MONTANT HT]:[MONTANT HT]],TabTransfert[[MoisC]:[MoisC]],J$15,TabTransfert[[ANNEE]:[ANNEE]],J$13,TabTransfert[[Désignation]:[Désignation]],$B24)</f>
        <v>0</v>
      </c>
      <c r="K24" s="54">
        <f>SUMIFS(TabTransfert[[MONTANT HT]:[MONTANT HT]],TabTransfert[[MoisC]:[MoisC]],K$15,TabTransfert[[ANNEE]:[ANNEE]],K$13,TabTransfert[[Désignation]:[Désignation]],$B24)</f>
        <v>0</v>
      </c>
      <c r="L24" s="54">
        <f>SUMIFS(TabTransfert[[MONTANT HT]:[MONTANT HT]],TabTransfert[[MoisC]:[MoisC]],L$15,TabTransfert[[ANNEE]:[ANNEE]],L$13,TabTransfert[[Désignation]:[Désignation]],$B24)</f>
        <v>0</v>
      </c>
      <c r="M24" s="54">
        <f>SUMIFS(TabTransfert[[MONTANT HT]:[MONTANT HT]],TabTransfert[[MoisC]:[MoisC]],M$15,TabTransfert[[ANNEE]:[ANNEE]],M$13,TabTransfert[[Désignation]:[Désignation]],$B24)</f>
        <v>0</v>
      </c>
      <c r="N24" s="54">
        <f>SUMIFS(TabTransfert[[MONTANT HT]:[MONTANT HT]],TabTransfert[[MoisC]:[MoisC]],N$15,TabTransfert[[ANNEE]:[ANNEE]],N$13,TabTransfert[[Désignation]:[Désignation]],$B24)</f>
        <v>0</v>
      </c>
      <c r="O24" s="54">
        <f>SUMIFS(TabTransfert[[MONTANT HT]:[MONTANT HT]],TabTransfert[[MoisC]:[MoisC]],O$15,TabTransfert[[ANNEE]:[ANNEE]],O$13,TabTransfert[[Désignation]:[Désignation]],$B24)</f>
        <v>0</v>
      </c>
    </row>
    <row r="25" spans="2:15" ht="12" hidden="1" customHeight="1" outlineLevel="1">
      <c r="B25" s="55">
        <f>TarifsCA!B21</f>
        <v>0</v>
      </c>
      <c r="C25" s="53">
        <f>TarifsCA!F21</f>
        <v>0</v>
      </c>
      <c r="D25" s="56">
        <f>SUMIFS(TabTransfert[[MONTANT HT]:[MONTANT HT]],TabTransfert[[MoisC]:[MoisC]],D$15,TabTransfert[[ANNEE]:[ANNEE]],D$13,TabTransfert[[Désignation]:[Désignation]],$B25)</f>
        <v>0</v>
      </c>
      <c r="E25" s="56">
        <f>SUMIFS(TabTransfert[[MONTANT HT]:[MONTANT HT]],TabTransfert[[MoisC]:[MoisC]],E$15,TabTransfert[[ANNEE]:[ANNEE]],E$13,TabTransfert[[Désignation]:[Désignation]],$B25)</f>
        <v>0</v>
      </c>
      <c r="F25" s="56">
        <f>SUMIFS(TabTransfert[[MONTANT HT]:[MONTANT HT]],TabTransfert[[MoisC]:[MoisC]],F$15,TabTransfert[[ANNEE]:[ANNEE]],F$13,TabTransfert[[Désignation]:[Désignation]],$B25)</f>
        <v>0</v>
      </c>
      <c r="G25" s="56">
        <f>SUMIFS(TabTransfert[[MONTANT HT]:[MONTANT HT]],TabTransfert[[MoisC]:[MoisC]],G$15,TabTransfert[[ANNEE]:[ANNEE]],G$13,TabTransfert[[Désignation]:[Désignation]],$B25)</f>
        <v>0</v>
      </c>
      <c r="H25" s="56">
        <f>SUMIFS(TabTransfert[[MONTANT HT]:[MONTANT HT]],TabTransfert[[MoisC]:[MoisC]],H$15,TabTransfert[[ANNEE]:[ANNEE]],H$13,TabTransfert[[Désignation]:[Désignation]],$B25)</f>
        <v>0</v>
      </c>
      <c r="I25" s="56">
        <f>SUMIFS(TabTransfert[[MONTANT HT]:[MONTANT HT]],TabTransfert[[MoisC]:[MoisC]],I$15,TabTransfert[[ANNEE]:[ANNEE]],I$13,TabTransfert[[Désignation]:[Désignation]],$B25)</f>
        <v>0</v>
      </c>
      <c r="J25" s="56">
        <f>SUMIFS(TabTransfert[[MONTANT HT]:[MONTANT HT]],TabTransfert[[MoisC]:[MoisC]],J$15,TabTransfert[[ANNEE]:[ANNEE]],J$13,TabTransfert[[Désignation]:[Désignation]],$B25)</f>
        <v>0</v>
      </c>
      <c r="K25" s="56">
        <f>SUMIFS(TabTransfert[[MONTANT HT]:[MONTANT HT]],TabTransfert[[MoisC]:[MoisC]],K$15,TabTransfert[[ANNEE]:[ANNEE]],K$13,TabTransfert[[Désignation]:[Désignation]],$B25)</f>
        <v>0</v>
      </c>
      <c r="L25" s="56">
        <f>SUMIFS(TabTransfert[[MONTANT HT]:[MONTANT HT]],TabTransfert[[MoisC]:[MoisC]],L$15,TabTransfert[[ANNEE]:[ANNEE]],L$13,TabTransfert[[Désignation]:[Désignation]],$B25)</f>
        <v>0</v>
      </c>
      <c r="M25" s="56">
        <f>SUMIFS(TabTransfert[[MONTANT HT]:[MONTANT HT]],TabTransfert[[MoisC]:[MoisC]],M$15,TabTransfert[[ANNEE]:[ANNEE]],M$13,TabTransfert[[Désignation]:[Désignation]],$B25)</f>
        <v>0</v>
      </c>
      <c r="N25" s="56">
        <f>SUMIFS(TabTransfert[[MONTANT HT]:[MONTANT HT]],TabTransfert[[MoisC]:[MoisC]],N$15,TabTransfert[[ANNEE]:[ANNEE]],N$13,TabTransfert[[Désignation]:[Désignation]],$B25)</f>
        <v>0</v>
      </c>
      <c r="O25" s="56">
        <f>SUMIFS(TabTransfert[[MONTANT HT]:[MONTANT HT]],TabTransfert[[MoisC]:[MoisC]],O$15,TabTransfert[[ANNEE]:[ANNEE]],O$13,TabTransfert[[Désignation]:[Désignation]],$B25)</f>
        <v>0</v>
      </c>
    </row>
    <row r="26" spans="2:15" ht="12" hidden="1" customHeight="1" outlineLevel="1">
      <c r="B26" s="52">
        <f>TarifsCA!B22</f>
        <v>0</v>
      </c>
      <c r="C26" s="53">
        <f>TarifsCA!F22</f>
        <v>0</v>
      </c>
      <c r="D26" s="54">
        <f>SUMIFS(TabTransfert[[MONTANT HT]:[MONTANT HT]],TabTransfert[[MoisC]:[MoisC]],D$15,TabTransfert[[ANNEE]:[ANNEE]],D$13,TabTransfert[[Désignation]:[Désignation]],$B26)</f>
        <v>0</v>
      </c>
      <c r="E26" s="54">
        <f>SUMIFS(TabTransfert[[MONTANT HT]:[MONTANT HT]],TabTransfert[[MoisC]:[MoisC]],E$15,TabTransfert[[ANNEE]:[ANNEE]],E$13,TabTransfert[[Désignation]:[Désignation]],$B26)</f>
        <v>0</v>
      </c>
      <c r="F26" s="54">
        <f>SUMIFS(TabTransfert[[MONTANT HT]:[MONTANT HT]],TabTransfert[[MoisC]:[MoisC]],F$15,TabTransfert[[ANNEE]:[ANNEE]],F$13,TabTransfert[[Désignation]:[Désignation]],$B26)</f>
        <v>0</v>
      </c>
      <c r="G26" s="54">
        <f>SUMIFS(TabTransfert[[MONTANT HT]:[MONTANT HT]],TabTransfert[[MoisC]:[MoisC]],G$15,TabTransfert[[ANNEE]:[ANNEE]],G$13,TabTransfert[[Désignation]:[Désignation]],$B26)</f>
        <v>0</v>
      </c>
      <c r="H26" s="54">
        <f>SUMIFS(TabTransfert[[MONTANT HT]:[MONTANT HT]],TabTransfert[[MoisC]:[MoisC]],H$15,TabTransfert[[ANNEE]:[ANNEE]],H$13,TabTransfert[[Désignation]:[Désignation]],$B26)</f>
        <v>0</v>
      </c>
      <c r="I26" s="54">
        <f>SUMIFS(TabTransfert[[MONTANT HT]:[MONTANT HT]],TabTransfert[[MoisC]:[MoisC]],I$15,TabTransfert[[ANNEE]:[ANNEE]],I$13,TabTransfert[[Désignation]:[Désignation]],$B26)</f>
        <v>0</v>
      </c>
      <c r="J26" s="54">
        <f>SUMIFS(TabTransfert[[MONTANT HT]:[MONTANT HT]],TabTransfert[[MoisC]:[MoisC]],J$15,TabTransfert[[ANNEE]:[ANNEE]],J$13,TabTransfert[[Désignation]:[Désignation]],$B26)</f>
        <v>0</v>
      </c>
      <c r="K26" s="54">
        <f>SUMIFS(TabTransfert[[MONTANT HT]:[MONTANT HT]],TabTransfert[[MoisC]:[MoisC]],K$15,TabTransfert[[ANNEE]:[ANNEE]],K$13,TabTransfert[[Désignation]:[Désignation]],$B26)</f>
        <v>0</v>
      </c>
      <c r="L26" s="54">
        <f>SUMIFS(TabTransfert[[MONTANT HT]:[MONTANT HT]],TabTransfert[[MoisC]:[MoisC]],L$15,TabTransfert[[ANNEE]:[ANNEE]],L$13,TabTransfert[[Désignation]:[Désignation]],$B26)</f>
        <v>0</v>
      </c>
      <c r="M26" s="54">
        <f>SUMIFS(TabTransfert[[MONTANT HT]:[MONTANT HT]],TabTransfert[[MoisC]:[MoisC]],M$15,TabTransfert[[ANNEE]:[ANNEE]],M$13,TabTransfert[[Désignation]:[Désignation]],$B26)</f>
        <v>0</v>
      </c>
      <c r="N26" s="54">
        <f>SUMIFS(TabTransfert[[MONTANT HT]:[MONTANT HT]],TabTransfert[[MoisC]:[MoisC]],N$15,TabTransfert[[ANNEE]:[ANNEE]],N$13,TabTransfert[[Désignation]:[Désignation]],$B26)</f>
        <v>0</v>
      </c>
      <c r="O26" s="54">
        <f>SUMIFS(TabTransfert[[MONTANT HT]:[MONTANT HT]],TabTransfert[[MoisC]:[MoisC]],O$15,TabTransfert[[ANNEE]:[ANNEE]],O$13,TabTransfert[[Désignation]:[Désignation]],$B26)</f>
        <v>0</v>
      </c>
    </row>
    <row r="27" spans="2:15" ht="12" hidden="1" customHeight="1" outlineLevel="1">
      <c r="B27" s="55">
        <f>TarifsCA!B23</f>
        <v>0</v>
      </c>
      <c r="C27" s="53">
        <f>TarifsCA!F23</f>
        <v>0</v>
      </c>
      <c r="D27" s="56">
        <f>SUMIFS(TabTransfert[[MONTANT HT]:[MONTANT HT]],TabTransfert[[MoisC]:[MoisC]],D$15,TabTransfert[[ANNEE]:[ANNEE]],D$13,TabTransfert[[Désignation]:[Désignation]],$B27)</f>
        <v>0</v>
      </c>
      <c r="E27" s="56">
        <f>SUMIFS(TabTransfert[[MONTANT HT]:[MONTANT HT]],TabTransfert[[MoisC]:[MoisC]],E$15,TabTransfert[[ANNEE]:[ANNEE]],E$13,TabTransfert[[Désignation]:[Désignation]],$B27)</f>
        <v>0</v>
      </c>
      <c r="F27" s="56">
        <f>SUMIFS(TabTransfert[[MONTANT HT]:[MONTANT HT]],TabTransfert[[MoisC]:[MoisC]],F$15,TabTransfert[[ANNEE]:[ANNEE]],F$13,TabTransfert[[Désignation]:[Désignation]],$B27)</f>
        <v>0</v>
      </c>
      <c r="G27" s="56">
        <f>SUMIFS(TabTransfert[[MONTANT HT]:[MONTANT HT]],TabTransfert[[MoisC]:[MoisC]],G$15,TabTransfert[[ANNEE]:[ANNEE]],G$13,TabTransfert[[Désignation]:[Désignation]],$B27)</f>
        <v>0</v>
      </c>
      <c r="H27" s="56">
        <f>SUMIFS(TabTransfert[[MONTANT HT]:[MONTANT HT]],TabTransfert[[MoisC]:[MoisC]],H$15,TabTransfert[[ANNEE]:[ANNEE]],H$13,TabTransfert[[Désignation]:[Désignation]],$B27)</f>
        <v>0</v>
      </c>
      <c r="I27" s="56">
        <f>SUMIFS(TabTransfert[[MONTANT HT]:[MONTANT HT]],TabTransfert[[MoisC]:[MoisC]],I$15,TabTransfert[[ANNEE]:[ANNEE]],I$13,TabTransfert[[Désignation]:[Désignation]],$B27)</f>
        <v>0</v>
      </c>
      <c r="J27" s="56">
        <f>SUMIFS(TabTransfert[[MONTANT HT]:[MONTANT HT]],TabTransfert[[MoisC]:[MoisC]],J$15,TabTransfert[[ANNEE]:[ANNEE]],J$13,TabTransfert[[Désignation]:[Désignation]],$B27)</f>
        <v>0</v>
      </c>
      <c r="K27" s="56">
        <f>SUMIFS(TabTransfert[[MONTANT HT]:[MONTANT HT]],TabTransfert[[MoisC]:[MoisC]],K$15,TabTransfert[[ANNEE]:[ANNEE]],K$13,TabTransfert[[Désignation]:[Désignation]],$B27)</f>
        <v>0</v>
      </c>
      <c r="L27" s="56">
        <f>SUMIFS(TabTransfert[[MONTANT HT]:[MONTANT HT]],TabTransfert[[MoisC]:[MoisC]],L$15,TabTransfert[[ANNEE]:[ANNEE]],L$13,TabTransfert[[Désignation]:[Désignation]],$B27)</f>
        <v>0</v>
      </c>
      <c r="M27" s="56">
        <f>SUMIFS(TabTransfert[[MONTANT HT]:[MONTANT HT]],TabTransfert[[MoisC]:[MoisC]],M$15,TabTransfert[[ANNEE]:[ANNEE]],M$13,TabTransfert[[Désignation]:[Désignation]],$B27)</f>
        <v>0</v>
      </c>
      <c r="N27" s="56">
        <f>SUMIFS(TabTransfert[[MONTANT HT]:[MONTANT HT]],TabTransfert[[MoisC]:[MoisC]],N$15,TabTransfert[[ANNEE]:[ANNEE]],N$13,TabTransfert[[Désignation]:[Désignation]],$B27)</f>
        <v>0</v>
      </c>
      <c r="O27" s="56">
        <f>SUMIFS(TabTransfert[[MONTANT HT]:[MONTANT HT]],TabTransfert[[MoisC]:[MoisC]],O$15,TabTransfert[[ANNEE]:[ANNEE]],O$13,TabTransfert[[Désignation]:[Désignation]],$B27)</f>
        <v>0</v>
      </c>
    </row>
    <row r="28" spans="2:15" ht="12" hidden="1" customHeight="1" outlineLevel="1">
      <c r="B28" s="52">
        <f>TarifsCA!B24</f>
        <v>0</v>
      </c>
      <c r="C28" s="53">
        <f>TarifsCA!F24</f>
        <v>0</v>
      </c>
      <c r="D28" s="54">
        <f>SUMIFS(TabTransfert[[MONTANT HT]:[MONTANT HT]],TabTransfert[[MoisC]:[MoisC]],D$15,TabTransfert[[ANNEE]:[ANNEE]],D$13,TabTransfert[[Désignation]:[Désignation]],$B28)</f>
        <v>0</v>
      </c>
      <c r="E28" s="54">
        <f>SUMIFS(TabTransfert[[MONTANT HT]:[MONTANT HT]],TabTransfert[[MoisC]:[MoisC]],E$15,TabTransfert[[ANNEE]:[ANNEE]],E$13,TabTransfert[[Désignation]:[Désignation]],$B28)</f>
        <v>0</v>
      </c>
      <c r="F28" s="54">
        <f>SUMIFS(TabTransfert[[MONTANT HT]:[MONTANT HT]],TabTransfert[[MoisC]:[MoisC]],F$15,TabTransfert[[ANNEE]:[ANNEE]],F$13,TabTransfert[[Désignation]:[Désignation]],$B28)</f>
        <v>0</v>
      </c>
      <c r="G28" s="54">
        <f>SUMIFS(TabTransfert[[MONTANT HT]:[MONTANT HT]],TabTransfert[[MoisC]:[MoisC]],G$15,TabTransfert[[ANNEE]:[ANNEE]],G$13,TabTransfert[[Désignation]:[Désignation]],$B28)</f>
        <v>0</v>
      </c>
      <c r="H28" s="54">
        <f>SUMIFS(TabTransfert[[MONTANT HT]:[MONTANT HT]],TabTransfert[[MoisC]:[MoisC]],H$15,TabTransfert[[ANNEE]:[ANNEE]],H$13,TabTransfert[[Désignation]:[Désignation]],$B28)</f>
        <v>0</v>
      </c>
      <c r="I28" s="54">
        <f>SUMIFS(TabTransfert[[MONTANT HT]:[MONTANT HT]],TabTransfert[[MoisC]:[MoisC]],I$15,TabTransfert[[ANNEE]:[ANNEE]],I$13,TabTransfert[[Désignation]:[Désignation]],$B28)</f>
        <v>0</v>
      </c>
      <c r="J28" s="54">
        <f>SUMIFS(TabTransfert[[MONTANT HT]:[MONTANT HT]],TabTransfert[[MoisC]:[MoisC]],J$15,TabTransfert[[ANNEE]:[ANNEE]],J$13,TabTransfert[[Désignation]:[Désignation]],$B28)</f>
        <v>0</v>
      </c>
      <c r="K28" s="54">
        <f>SUMIFS(TabTransfert[[MONTANT HT]:[MONTANT HT]],TabTransfert[[MoisC]:[MoisC]],K$15,TabTransfert[[ANNEE]:[ANNEE]],K$13,TabTransfert[[Désignation]:[Désignation]],$B28)</f>
        <v>0</v>
      </c>
      <c r="L28" s="54">
        <f>SUMIFS(TabTransfert[[MONTANT HT]:[MONTANT HT]],TabTransfert[[MoisC]:[MoisC]],L$15,TabTransfert[[ANNEE]:[ANNEE]],L$13,TabTransfert[[Désignation]:[Désignation]],$B28)</f>
        <v>0</v>
      </c>
      <c r="M28" s="54">
        <f>SUMIFS(TabTransfert[[MONTANT HT]:[MONTANT HT]],TabTransfert[[MoisC]:[MoisC]],M$15,TabTransfert[[ANNEE]:[ANNEE]],M$13,TabTransfert[[Désignation]:[Désignation]],$B28)</f>
        <v>0</v>
      </c>
      <c r="N28" s="54">
        <f>SUMIFS(TabTransfert[[MONTANT HT]:[MONTANT HT]],TabTransfert[[MoisC]:[MoisC]],N$15,TabTransfert[[ANNEE]:[ANNEE]],N$13,TabTransfert[[Désignation]:[Désignation]],$B28)</f>
        <v>0</v>
      </c>
      <c r="O28" s="54">
        <f>SUMIFS(TabTransfert[[MONTANT HT]:[MONTANT HT]],TabTransfert[[MoisC]:[MoisC]],O$15,TabTransfert[[ANNEE]:[ANNEE]],O$13,TabTransfert[[Désignation]:[Désignation]],$B28)</f>
        <v>0</v>
      </c>
    </row>
    <row r="29" spans="2:15" ht="12" hidden="1" customHeight="1" outlineLevel="1">
      <c r="B29" s="55">
        <f>TarifsCA!B25</f>
        <v>0</v>
      </c>
      <c r="C29" s="53">
        <f>TarifsCA!F25</f>
        <v>0</v>
      </c>
      <c r="D29" s="56">
        <f>SUMIFS(TabTransfert[[MONTANT HT]:[MONTANT HT]],TabTransfert[[MoisC]:[MoisC]],D$15,TabTransfert[[ANNEE]:[ANNEE]],D$13,TabTransfert[[Désignation]:[Désignation]],$B29)</f>
        <v>0</v>
      </c>
      <c r="E29" s="56">
        <f>SUMIFS(TabTransfert[[MONTANT HT]:[MONTANT HT]],TabTransfert[[MoisC]:[MoisC]],E$15,TabTransfert[[ANNEE]:[ANNEE]],E$13,TabTransfert[[Désignation]:[Désignation]],$B29)</f>
        <v>0</v>
      </c>
      <c r="F29" s="56">
        <f>SUMIFS(TabTransfert[[MONTANT HT]:[MONTANT HT]],TabTransfert[[MoisC]:[MoisC]],F$15,TabTransfert[[ANNEE]:[ANNEE]],F$13,TabTransfert[[Désignation]:[Désignation]],$B29)</f>
        <v>0</v>
      </c>
      <c r="G29" s="56">
        <f>SUMIFS(TabTransfert[[MONTANT HT]:[MONTANT HT]],TabTransfert[[MoisC]:[MoisC]],G$15,TabTransfert[[ANNEE]:[ANNEE]],G$13,TabTransfert[[Désignation]:[Désignation]],$B29)</f>
        <v>0</v>
      </c>
      <c r="H29" s="56">
        <f>SUMIFS(TabTransfert[[MONTANT HT]:[MONTANT HT]],TabTransfert[[MoisC]:[MoisC]],H$15,TabTransfert[[ANNEE]:[ANNEE]],H$13,TabTransfert[[Désignation]:[Désignation]],$B29)</f>
        <v>0</v>
      </c>
      <c r="I29" s="56">
        <f>SUMIFS(TabTransfert[[MONTANT HT]:[MONTANT HT]],TabTransfert[[MoisC]:[MoisC]],I$15,TabTransfert[[ANNEE]:[ANNEE]],I$13,TabTransfert[[Désignation]:[Désignation]],$B29)</f>
        <v>0</v>
      </c>
      <c r="J29" s="56">
        <f>SUMIFS(TabTransfert[[MONTANT HT]:[MONTANT HT]],TabTransfert[[MoisC]:[MoisC]],J$15,TabTransfert[[ANNEE]:[ANNEE]],J$13,TabTransfert[[Désignation]:[Désignation]],$B29)</f>
        <v>0</v>
      </c>
      <c r="K29" s="56">
        <f>SUMIFS(TabTransfert[[MONTANT HT]:[MONTANT HT]],TabTransfert[[MoisC]:[MoisC]],K$15,TabTransfert[[ANNEE]:[ANNEE]],K$13,TabTransfert[[Désignation]:[Désignation]],$B29)</f>
        <v>0</v>
      </c>
      <c r="L29" s="56">
        <f>SUMIFS(TabTransfert[[MONTANT HT]:[MONTANT HT]],TabTransfert[[MoisC]:[MoisC]],L$15,TabTransfert[[ANNEE]:[ANNEE]],L$13,TabTransfert[[Désignation]:[Désignation]],$B29)</f>
        <v>0</v>
      </c>
      <c r="M29" s="56">
        <f>SUMIFS(TabTransfert[[MONTANT HT]:[MONTANT HT]],TabTransfert[[MoisC]:[MoisC]],M$15,TabTransfert[[ANNEE]:[ANNEE]],M$13,TabTransfert[[Désignation]:[Désignation]],$B29)</f>
        <v>0</v>
      </c>
      <c r="N29" s="56">
        <f>SUMIFS(TabTransfert[[MONTANT HT]:[MONTANT HT]],TabTransfert[[MoisC]:[MoisC]],N$15,TabTransfert[[ANNEE]:[ANNEE]],N$13,TabTransfert[[Désignation]:[Désignation]],$B29)</f>
        <v>0</v>
      </c>
      <c r="O29" s="56">
        <f>SUMIFS(TabTransfert[[MONTANT HT]:[MONTANT HT]],TabTransfert[[MoisC]:[MoisC]],O$15,TabTransfert[[ANNEE]:[ANNEE]],O$13,TabTransfert[[Désignation]:[Désignation]],$B29)</f>
        <v>0</v>
      </c>
    </row>
    <row r="30" spans="2:15" ht="12" hidden="1" customHeight="1" outlineLevel="1">
      <c r="B30" s="52">
        <f>TarifsCA!B26</f>
        <v>0</v>
      </c>
      <c r="C30" s="53">
        <f>TarifsCA!F26</f>
        <v>0</v>
      </c>
      <c r="D30" s="54">
        <f>SUMIFS(TabTransfert[[MONTANT HT]:[MONTANT HT]],TabTransfert[[MoisC]:[MoisC]],D$15,TabTransfert[[ANNEE]:[ANNEE]],D$13,TabTransfert[[Désignation]:[Désignation]],$B30)</f>
        <v>0</v>
      </c>
      <c r="E30" s="54">
        <f>SUMIFS(TabTransfert[[MONTANT HT]:[MONTANT HT]],TabTransfert[[MoisC]:[MoisC]],E$15,TabTransfert[[ANNEE]:[ANNEE]],E$13,TabTransfert[[Désignation]:[Désignation]],$B30)</f>
        <v>0</v>
      </c>
      <c r="F30" s="54">
        <f>SUMIFS(TabTransfert[[MONTANT HT]:[MONTANT HT]],TabTransfert[[MoisC]:[MoisC]],F$15,TabTransfert[[ANNEE]:[ANNEE]],F$13,TabTransfert[[Désignation]:[Désignation]],$B30)</f>
        <v>0</v>
      </c>
      <c r="G30" s="54">
        <f>SUMIFS(TabTransfert[[MONTANT HT]:[MONTANT HT]],TabTransfert[[MoisC]:[MoisC]],G$15,TabTransfert[[ANNEE]:[ANNEE]],G$13,TabTransfert[[Désignation]:[Désignation]],$B30)</f>
        <v>0</v>
      </c>
      <c r="H30" s="54">
        <f>SUMIFS(TabTransfert[[MONTANT HT]:[MONTANT HT]],TabTransfert[[MoisC]:[MoisC]],H$15,TabTransfert[[ANNEE]:[ANNEE]],H$13,TabTransfert[[Désignation]:[Désignation]],$B30)</f>
        <v>0</v>
      </c>
      <c r="I30" s="54">
        <f>SUMIFS(TabTransfert[[MONTANT HT]:[MONTANT HT]],TabTransfert[[MoisC]:[MoisC]],I$15,TabTransfert[[ANNEE]:[ANNEE]],I$13,TabTransfert[[Désignation]:[Désignation]],$B30)</f>
        <v>0</v>
      </c>
      <c r="J30" s="54">
        <f>SUMIFS(TabTransfert[[MONTANT HT]:[MONTANT HT]],TabTransfert[[MoisC]:[MoisC]],J$15,TabTransfert[[ANNEE]:[ANNEE]],J$13,TabTransfert[[Désignation]:[Désignation]],$B30)</f>
        <v>0</v>
      </c>
      <c r="K30" s="54">
        <f>SUMIFS(TabTransfert[[MONTANT HT]:[MONTANT HT]],TabTransfert[[MoisC]:[MoisC]],K$15,TabTransfert[[ANNEE]:[ANNEE]],K$13,TabTransfert[[Désignation]:[Désignation]],$B30)</f>
        <v>0</v>
      </c>
      <c r="L30" s="54">
        <f>SUMIFS(TabTransfert[[MONTANT HT]:[MONTANT HT]],TabTransfert[[MoisC]:[MoisC]],L$15,TabTransfert[[ANNEE]:[ANNEE]],L$13,TabTransfert[[Désignation]:[Désignation]],$B30)</f>
        <v>0</v>
      </c>
      <c r="M30" s="54">
        <f>SUMIFS(TabTransfert[[MONTANT HT]:[MONTANT HT]],TabTransfert[[MoisC]:[MoisC]],M$15,TabTransfert[[ANNEE]:[ANNEE]],M$13,TabTransfert[[Désignation]:[Désignation]],$B30)</f>
        <v>0</v>
      </c>
      <c r="N30" s="54">
        <f>SUMIFS(TabTransfert[[MONTANT HT]:[MONTANT HT]],TabTransfert[[MoisC]:[MoisC]],N$15,TabTransfert[[ANNEE]:[ANNEE]],N$13,TabTransfert[[Désignation]:[Désignation]],$B30)</f>
        <v>0</v>
      </c>
      <c r="O30" s="54">
        <f>SUMIFS(TabTransfert[[MONTANT HT]:[MONTANT HT]],TabTransfert[[MoisC]:[MoisC]],O$15,TabTransfert[[ANNEE]:[ANNEE]],O$13,TabTransfert[[Désignation]:[Désignation]],$B30)</f>
        <v>0</v>
      </c>
    </row>
    <row r="31" spans="2:15" ht="12" hidden="1" customHeight="1" outlineLevel="1">
      <c r="B31" s="360">
        <f>TarifsCA!B27</f>
        <v>0</v>
      </c>
      <c r="C31" s="53">
        <f>TarifsCA!F27</f>
        <v>0</v>
      </c>
      <c r="D31" s="56">
        <f>SUMIFS(TabTransfert[[MONTANT HT]:[MONTANT HT]],TabTransfert[[MoisC]:[MoisC]],D$15,TabTransfert[[ANNEE]:[ANNEE]],D$13,TabTransfert[[Désignation]:[Désignation]],$B31)</f>
        <v>0</v>
      </c>
      <c r="E31" s="56">
        <f>SUMIFS(TabTransfert[[MONTANT HT]:[MONTANT HT]],TabTransfert[[MoisC]:[MoisC]],E$15,TabTransfert[[ANNEE]:[ANNEE]],E$13,TabTransfert[[Désignation]:[Désignation]],$B31)</f>
        <v>0</v>
      </c>
      <c r="F31" s="56">
        <f>SUMIFS(TabTransfert[[MONTANT HT]:[MONTANT HT]],TabTransfert[[MoisC]:[MoisC]],F$15,TabTransfert[[ANNEE]:[ANNEE]],F$13,TabTransfert[[Désignation]:[Désignation]],$B31)</f>
        <v>0</v>
      </c>
      <c r="G31" s="56">
        <f>SUMIFS(TabTransfert[[MONTANT HT]:[MONTANT HT]],TabTransfert[[MoisC]:[MoisC]],G$15,TabTransfert[[ANNEE]:[ANNEE]],G$13,TabTransfert[[Désignation]:[Désignation]],$B31)</f>
        <v>0</v>
      </c>
      <c r="H31" s="56">
        <f>SUMIFS(TabTransfert[[MONTANT HT]:[MONTANT HT]],TabTransfert[[MoisC]:[MoisC]],H$15,TabTransfert[[ANNEE]:[ANNEE]],H$13,TabTransfert[[Désignation]:[Désignation]],$B31)</f>
        <v>0</v>
      </c>
      <c r="I31" s="56">
        <f>SUMIFS(TabTransfert[[MONTANT HT]:[MONTANT HT]],TabTransfert[[MoisC]:[MoisC]],I$15,TabTransfert[[ANNEE]:[ANNEE]],I$13,TabTransfert[[Désignation]:[Désignation]],$B31)</f>
        <v>0</v>
      </c>
      <c r="J31" s="56">
        <f>SUMIFS(TabTransfert[[MONTANT HT]:[MONTANT HT]],TabTransfert[[MoisC]:[MoisC]],J$15,TabTransfert[[ANNEE]:[ANNEE]],J$13,TabTransfert[[Désignation]:[Désignation]],$B31)</f>
        <v>0</v>
      </c>
      <c r="K31" s="56">
        <f>SUMIFS(TabTransfert[[MONTANT HT]:[MONTANT HT]],TabTransfert[[MoisC]:[MoisC]],K$15,TabTransfert[[ANNEE]:[ANNEE]],K$13,TabTransfert[[Désignation]:[Désignation]],$B31)</f>
        <v>0</v>
      </c>
      <c r="L31" s="56">
        <f>SUMIFS(TabTransfert[[MONTANT HT]:[MONTANT HT]],TabTransfert[[MoisC]:[MoisC]],L$15,TabTransfert[[ANNEE]:[ANNEE]],L$13,TabTransfert[[Désignation]:[Désignation]],$B31)</f>
        <v>0</v>
      </c>
      <c r="M31" s="56">
        <f>SUMIFS(TabTransfert[[MONTANT HT]:[MONTANT HT]],TabTransfert[[MoisC]:[MoisC]],M$15,TabTransfert[[ANNEE]:[ANNEE]],M$13,TabTransfert[[Désignation]:[Désignation]],$B31)</f>
        <v>0</v>
      </c>
      <c r="N31" s="56">
        <f>SUMIFS(TabTransfert[[MONTANT HT]:[MONTANT HT]],TabTransfert[[MoisC]:[MoisC]],N$15,TabTransfert[[ANNEE]:[ANNEE]],N$13,TabTransfert[[Désignation]:[Désignation]],$B31)</f>
        <v>0</v>
      </c>
      <c r="O31" s="56">
        <f>SUMIFS(TabTransfert[[MONTANT HT]:[MONTANT HT]],TabTransfert[[MoisC]:[MoisC]],O$15,TabTransfert[[ANNEE]:[ANNEE]],O$13,TabTransfert[[Désignation]:[Désignation]],$B31)</f>
        <v>0</v>
      </c>
    </row>
    <row r="32" spans="2:15" ht="12" hidden="1" customHeight="1" outlineLevel="1">
      <c r="B32" s="52">
        <f>TarifsCA!B28</f>
        <v>0</v>
      </c>
      <c r="C32" s="53">
        <f>TarifsCA!F28</f>
        <v>0</v>
      </c>
      <c r="D32" s="54">
        <f>SUMIFS(TabTransfert[[MONTANT HT]:[MONTANT HT]],TabTransfert[[MoisC]:[MoisC]],D$15,TabTransfert[[ANNEE]:[ANNEE]],D$13,TabTransfert[[Désignation]:[Désignation]],$B32)</f>
        <v>0</v>
      </c>
      <c r="E32" s="54">
        <f>SUMIFS(TabTransfert[[MONTANT HT]:[MONTANT HT]],TabTransfert[[MoisC]:[MoisC]],E$15,TabTransfert[[ANNEE]:[ANNEE]],E$13,TabTransfert[[Désignation]:[Désignation]],$B32)</f>
        <v>0</v>
      </c>
      <c r="F32" s="54">
        <f>SUMIFS(TabTransfert[[MONTANT HT]:[MONTANT HT]],TabTransfert[[MoisC]:[MoisC]],F$15,TabTransfert[[ANNEE]:[ANNEE]],F$13,TabTransfert[[Désignation]:[Désignation]],$B32)</f>
        <v>0</v>
      </c>
      <c r="G32" s="54">
        <f>SUMIFS(TabTransfert[[MONTANT HT]:[MONTANT HT]],TabTransfert[[MoisC]:[MoisC]],G$15,TabTransfert[[ANNEE]:[ANNEE]],G$13,TabTransfert[[Désignation]:[Désignation]],$B32)</f>
        <v>0</v>
      </c>
      <c r="H32" s="54">
        <f>SUMIFS(TabTransfert[[MONTANT HT]:[MONTANT HT]],TabTransfert[[MoisC]:[MoisC]],H$15,TabTransfert[[ANNEE]:[ANNEE]],H$13,TabTransfert[[Désignation]:[Désignation]],$B32)</f>
        <v>0</v>
      </c>
      <c r="I32" s="54">
        <f>SUMIFS(TabTransfert[[MONTANT HT]:[MONTANT HT]],TabTransfert[[MoisC]:[MoisC]],I$15,TabTransfert[[ANNEE]:[ANNEE]],I$13,TabTransfert[[Désignation]:[Désignation]],$B32)</f>
        <v>0</v>
      </c>
      <c r="J32" s="54">
        <f>SUMIFS(TabTransfert[[MONTANT HT]:[MONTANT HT]],TabTransfert[[MoisC]:[MoisC]],J$15,TabTransfert[[ANNEE]:[ANNEE]],J$13,TabTransfert[[Désignation]:[Désignation]],$B32)</f>
        <v>0</v>
      </c>
      <c r="K32" s="54">
        <f>SUMIFS(TabTransfert[[MONTANT HT]:[MONTANT HT]],TabTransfert[[MoisC]:[MoisC]],K$15,TabTransfert[[ANNEE]:[ANNEE]],K$13,TabTransfert[[Désignation]:[Désignation]],$B32)</f>
        <v>0</v>
      </c>
      <c r="L32" s="54">
        <f>SUMIFS(TabTransfert[[MONTANT HT]:[MONTANT HT]],TabTransfert[[MoisC]:[MoisC]],L$15,TabTransfert[[ANNEE]:[ANNEE]],L$13,TabTransfert[[Désignation]:[Désignation]],$B32)</f>
        <v>0</v>
      </c>
      <c r="M32" s="54">
        <f>SUMIFS(TabTransfert[[MONTANT HT]:[MONTANT HT]],TabTransfert[[MoisC]:[MoisC]],M$15,TabTransfert[[ANNEE]:[ANNEE]],M$13,TabTransfert[[Désignation]:[Désignation]],$B32)</f>
        <v>0</v>
      </c>
      <c r="N32" s="54">
        <f>SUMIFS(TabTransfert[[MONTANT HT]:[MONTANT HT]],TabTransfert[[MoisC]:[MoisC]],N$15,TabTransfert[[ANNEE]:[ANNEE]],N$13,TabTransfert[[Désignation]:[Désignation]],$B32)</f>
        <v>0</v>
      </c>
      <c r="O32" s="54">
        <f>SUMIFS(TabTransfert[[MONTANT HT]:[MONTANT HT]],TabTransfert[[MoisC]:[MoisC]],O$15,TabTransfert[[ANNEE]:[ANNEE]],O$13,TabTransfert[[Désignation]:[Désignation]],$B32)</f>
        <v>0</v>
      </c>
    </row>
    <row r="33" spans="2:15" ht="12" hidden="1" customHeight="1" outlineLevel="1">
      <c r="B33" s="55">
        <f>TarifsCA!B27</f>
        <v>0</v>
      </c>
      <c r="C33" s="53">
        <f>TarifsCA!F29</f>
        <v>0</v>
      </c>
      <c r="D33" s="56">
        <f>SUMIFS(TabTransfert[[MONTANT HT]:[MONTANT HT]],TabTransfert[[MoisC]:[MoisC]],D$15,TabTransfert[[ANNEE]:[ANNEE]],D$13,TabTransfert[[Désignation]:[Désignation]],$B33)</f>
        <v>0</v>
      </c>
      <c r="E33" s="56">
        <f>SUMIFS(TabTransfert[[MONTANT HT]:[MONTANT HT]],TabTransfert[[MoisC]:[MoisC]],E$15,TabTransfert[[ANNEE]:[ANNEE]],E$13,TabTransfert[[Désignation]:[Désignation]],$B33)</f>
        <v>0</v>
      </c>
      <c r="F33" s="56">
        <f>SUMIFS(TabTransfert[[MONTANT HT]:[MONTANT HT]],TabTransfert[[MoisC]:[MoisC]],F$15,TabTransfert[[ANNEE]:[ANNEE]],F$13,TabTransfert[[Désignation]:[Désignation]],$B33)</f>
        <v>0</v>
      </c>
      <c r="G33" s="56">
        <f>SUMIFS(TabTransfert[[MONTANT HT]:[MONTANT HT]],TabTransfert[[MoisC]:[MoisC]],G$15,TabTransfert[[ANNEE]:[ANNEE]],G$13,TabTransfert[[Désignation]:[Désignation]],$B33)</f>
        <v>0</v>
      </c>
      <c r="H33" s="56">
        <f>SUMIFS(TabTransfert[[MONTANT HT]:[MONTANT HT]],TabTransfert[[MoisC]:[MoisC]],H$15,TabTransfert[[ANNEE]:[ANNEE]],H$13,TabTransfert[[Désignation]:[Désignation]],$B33)</f>
        <v>0</v>
      </c>
      <c r="I33" s="56">
        <f>SUMIFS(TabTransfert[[MONTANT HT]:[MONTANT HT]],TabTransfert[[MoisC]:[MoisC]],I$15,TabTransfert[[ANNEE]:[ANNEE]],I$13,TabTransfert[[Désignation]:[Désignation]],$B33)</f>
        <v>0</v>
      </c>
      <c r="J33" s="56">
        <f>SUMIFS(TabTransfert[[MONTANT HT]:[MONTANT HT]],TabTransfert[[MoisC]:[MoisC]],J$15,TabTransfert[[ANNEE]:[ANNEE]],J$13,TabTransfert[[Désignation]:[Désignation]],$B33)</f>
        <v>0</v>
      </c>
      <c r="K33" s="56">
        <f>SUMIFS(TabTransfert[[MONTANT HT]:[MONTANT HT]],TabTransfert[[MoisC]:[MoisC]],K$15,TabTransfert[[ANNEE]:[ANNEE]],K$13,TabTransfert[[Désignation]:[Désignation]],$B33)</f>
        <v>0</v>
      </c>
      <c r="L33" s="56">
        <f>SUMIFS(TabTransfert[[MONTANT HT]:[MONTANT HT]],TabTransfert[[MoisC]:[MoisC]],L$15,TabTransfert[[ANNEE]:[ANNEE]],L$13,TabTransfert[[Désignation]:[Désignation]],$B33)</f>
        <v>0</v>
      </c>
      <c r="M33" s="56">
        <f>SUMIFS(TabTransfert[[MONTANT HT]:[MONTANT HT]],TabTransfert[[MoisC]:[MoisC]],M$15,TabTransfert[[ANNEE]:[ANNEE]],M$13,TabTransfert[[Désignation]:[Désignation]],$B33)</f>
        <v>0</v>
      </c>
      <c r="N33" s="56">
        <f>SUMIFS(TabTransfert[[MONTANT HT]:[MONTANT HT]],TabTransfert[[MoisC]:[MoisC]],N$15,TabTransfert[[ANNEE]:[ANNEE]],N$13,TabTransfert[[Désignation]:[Désignation]],$B33)</f>
        <v>0</v>
      </c>
      <c r="O33" s="56">
        <f>SUMIFS(TabTransfert[[MONTANT HT]:[MONTANT HT]],TabTransfert[[MoisC]:[MoisC]],O$15,TabTransfert[[ANNEE]:[ANNEE]],O$13,TabTransfert[[Désignation]:[Désignation]],$B33)</f>
        <v>0</v>
      </c>
    </row>
    <row r="34" spans="2:15" ht="12" hidden="1" customHeight="1" outlineLevel="1">
      <c r="B34" s="52">
        <f>TarifsCA!B30</f>
        <v>0</v>
      </c>
      <c r="C34" s="53">
        <f>TarifsCA!F30</f>
        <v>0</v>
      </c>
      <c r="D34" s="54">
        <f>SUMIFS(TabTransfert[[MONTANT HT]:[MONTANT HT]],TabTransfert[[MoisC]:[MoisC]],D$15,TabTransfert[[ANNEE]:[ANNEE]],D$13,TabTransfert[[Désignation]:[Désignation]],$B34)</f>
        <v>0</v>
      </c>
      <c r="E34" s="54">
        <f>SUMIFS(TabTransfert[[MONTANT HT]:[MONTANT HT]],TabTransfert[[MoisC]:[MoisC]],E$15,TabTransfert[[ANNEE]:[ANNEE]],E$13,TabTransfert[[Désignation]:[Désignation]],$B34)</f>
        <v>0</v>
      </c>
      <c r="F34" s="54">
        <f>SUMIFS(TabTransfert[[MONTANT HT]:[MONTANT HT]],TabTransfert[[MoisC]:[MoisC]],F$15,TabTransfert[[ANNEE]:[ANNEE]],F$13,TabTransfert[[Désignation]:[Désignation]],$B34)</f>
        <v>0</v>
      </c>
      <c r="G34" s="54">
        <f>SUMIFS(TabTransfert[[MONTANT HT]:[MONTANT HT]],TabTransfert[[MoisC]:[MoisC]],G$15,TabTransfert[[ANNEE]:[ANNEE]],G$13,TabTransfert[[Désignation]:[Désignation]],$B34)</f>
        <v>0</v>
      </c>
      <c r="H34" s="54">
        <f>SUMIFS(TabTransfert[[MONTANT HT]:[MONTANT HT]],TabTransfert[[MoisC]:[MoisC]],H$15,TabTransfert[[ANNEE]:[ANNEE]],H$13,TabTransfert[[Désignation]:[Désignation]],$B34)</f>
        <v>0</v>
      </c>
      <c r="I34" s="54">
        <f>SUMIFS(TabTransfert[[MONTANT HT]:[MONTANT HT]],TabTransfert[[MoisC]:[MoisC]],I$15,TabTransfert[[ANNEE]:[ANNEE]],I$13,TabTransfert[[Désignation]:[Désignation]],$B34)</f>
        <v>0</v>
      </c>
      <c r="J34" s="54">
        <f>SUMIFS(TabTransfert[[MONTANT HT]:[MONTANT HT]],TabTransfert[[MoisC]:[MoisC]],J$15,TabTransfert[[ANNEE]:[ANNEE]],J$13,TabTransfert[[Désignation]:[Désignation]],$B34)</f>
        <v>0</v>
      </c>
      <c r="K34" s="54">
        <f>SUMIFS(TabTransfert[[MONTANT HT]:[MONTANT HT]],TabTransfert[[MoisC]:[MoisC]],K$15,TabTransfert[[ANNEE]:[ANNEE]],K$13,TabTransfert[[Désignation]:[Désignation]],$B34)</f>
        <v>0</v>
      </c>
      <c r="L34" s="54">
        <f>SUMIFS(TabTransfert[[MONTANT HT]:[MONTANT HT]],TabTransfert[[MoisC]:[MoisC]],L$15,TabTransfert[[ANNEE]:[ANNEE]],L$13,TabTransfert[[Désignation]:[Désignation]],$B34)</f>
        <v>0</v>
      </c>
      <c r="M34" s="54">
        <f>SUMIFS(TabTransfert[[MONTANT HT]:[MONTANT HT]],TabTransfert[[MoisC]:[MoisC]],M$15,TabTransfert[[ANNEE]:[ANNEE]],M$13,TabTransfert[[Désignation]:[Désignation]],$B34)</f>
        <v>0</v>
      </c>
      <c r="N34" s="54">
        <f>SUMIFS(TabTransfert[[MONTANT HT]:[MONTANT HT]],TabTransfert[[MoisC]:[MoisC]],N$15,TabTransfert[[ANNEE]:[ANNEE]],N$13,TabTransfert[[Désignation]:[Désignation]],$B34)</f>
        <v>0</v>
      </c>
      <c r="O34" s="54">
        <f>SUMIFS(TabTransfert[[MONTANT HT]:[MONTANT HT]],TabTransfert[[MoisC]:[MoisC]],O$15,TabTransfert[[ANNEE]:[ANNEE]],O$13,TabTransfert[[Désignation]:[Désignation]],$B34)</f>
        <v>0</v>
      </c>
    </row>
    <row r="35" spans="2:15" ht="12" hidden="1" customHeight="1" outlineLevel="1">
      <c r="B35" s="55">
        <f>TarifsCA!B31</f>
        <v>0</v>
      </c>
      <c r="C35" s="53">
        <f>TarifsCA!F31</f>
        <v>0</v>
      </c>
      <c r="D35" s="56">
        <f>SUMIFS(TabTransfert[[MONTANT HT]:[MONTANT HT]],TabTransfert[[MoisC]:[MoisC]],D$15,TabTransfert[[ANNEE]:[ANNEE]],D$13,TabTransfert[[Désignation]:[Désignation]],$B35)</f>
        <v>0</v>
      </c>
      <c r="E35" s="56">
        <f>SUMIFS(TabTransfert[[MONTANT HT]:[MONTANT HT]],TabTransfert[[MoisC]:[MoisC]],E$15,TabTransfert[[ANNEE]:[ANNEE]],E$13,TabTransfert[[Désignation]:[Désignation]],$B35)</f>
        <v>0</v>
      </c>
      <c r="F35" s="56">
        <f>SUMIFS(TabTransfert[[MONTANT HT]:[MONTANT HT]],TabTransfert[[MoisC]:[MoisC]],F$15,TabTransfert[[ANNEE]:[ANNEE]],F$13,TabTransfert[[Désignation]:[Désignation]],$B35)</f>
        <v>0</v>
      </c>
      <c r="G35" s="56">
        <f>SUMIFS(TabTransfert[[MONTANT HT]:[MONTANT HT]],TabTransfert[[MoisC]:[MoisC]],G$15,TabTransfert[[ANNEE]:[ANNEE]],G$13,TabTransfert[[Désignation]:[Désignation]],$B35)</f>
        <v>0</v>
      </c>
      <c r="H35" s="56">
        <f>SUMIFS(TabTransfert[[MONTANT HT]:[MONTANT HT]],TabTransfert[[MoisC]:[MoisC]],H$15,TabTransfert[[ANNEE]:[ANNEE]],H$13,TabTransfert[[Désignation]:[Désignation]],$B35)</f>
        <v>0</v>
      </c>
      <c r="I35" s="56">
        <f>SUMIFS(TabTransfert[[MONTANT HT]:[MONTANT HT]],TabTransfert[[MoisC]:[MoisC]],I$15,TabTransfert[[ANNEE]:[ANNEE]],I$13,TabTransfert[[Désignation]:[Désignation]],$B35)</f>
        <v>0</v>
      </c>
      <c r="J35" s="56">
        <f>SUMIFS(TabTransfert[[MONTANT HT]:[MONTANT HT]],TabTransfert[[MoisC]:[MoisC]],J$15,TabTransfert[[ANNEE]:[ANNEE]],J$13,TabTransfert[[Désignation]:[Désignation]],$B35)</f>
        <v>0</v>
      </c>
      <c r="K35" s="56">
        <f>SUMIFS(TabTransfert[[MONTANT HT]:[MONTANT HT]],TabTransfert[[MoisC]:[MoisC]],K$15,TabTransfert[[ANNEE]:[ANNEE]],K$13,TabTransfert[[Désignation]:[Désignation]],$B35)</f>
        <v>0</v>
      </c>
      <c r="L35" s="56">
        <f>SUMIFS(TabTransfert[[MONTANT HT]:[MONTANT HT]],TabTransfert[[MoisC]:[MoisC]],L$15,TabTransfert[[ANNEE]:[ANNEE]],L$13,TabTransfert[[Désignation]:[Désignation]],$B35)</f>
        <v>0</v>
      </c>
      <c r="M35" s="56">
        <f>SUMIFS(TabTransfert[[MONTANT HT]:[MONTANT HT]],TabTransfert[[MoisC]:[MoisC]],M$15,TabTransfert[[ANNEE]:[ANNEE]],M$13,TabTransfert[[Désignation]:[Désignation]],$B35)</f>
        <v>0</v>
      </c>
      <c r="N35" s="56">
        <f>SUMIFS(TabTransfert[[MONTANT HT]:[MONTANT HT]],TabTransfert[[MoisC]:[MoisC]],N$15,TabTransfert[[ANNEE]:[ANNEE]],N$13,TabTransfert[[Désignation]:[Désignation]],$B35)</f>
        <v>0</v>
      </c>
      <c r="O35" s="56">
        <f>SUMIFS(TabTransfert[[MONTANT HT]:[MONTANT HT]],TabTransfert[[MoisC]:[MoisC]],O$15,TabTransfert[[ANNEE]:[ANNEE]],O$13,TabTransfert[[Désignation]:[Désignation]],$B35)</f>
        <v>0</v>
      </c>
    </row>
    <row r="36" spans="2:15" ht="12" hidden="1" customHeight="1" outlineLevel="1">
      <c r="B36" s="52">
        <f>TarifsCA!B32</f>
        <v>0</v>
      </c>
      <c r="C36" s="53">
        <f>TarifsCA!F32</f>
        <v>0</v>
      </c>
      <c r="D36" s="54">
        <f>SUMIFS(TabTransfert[[MONTANT HT]:[MONTANT HT]],TabTransfert[[MoisC]:[MoisC]],D$15,TabTransfert[[ANNEE]:[ANNEE]],D$13,TabTransfert[[Désignation]:[Désignation]],$B36)</f>
        <v>0</v>
      </c>
      <c r="E36" s="54">
        <f>SUMIFS(TabTransfert[[MONTANT HT]:[MONTANT HT]],TabTransfert[[MoisC]:[MoisC]],E$15,TabTransfert[[ANNEE]:[ANNEE]],E$13,TabTransfert[[Désignation]:[Désignation]],$B36)</f>
        <v>0</v>
      </c>
      <c r="F36" s="54">
        <f>SUMIFS(TabTransfert[[MONTANT HT]:[MONTANT HT]],TabTransfert[[MoisC]:[MoisC]],F$15,TabTransfert[[ANNEE]:[ANNEE]],F$13,TabTransfert[[Désignation]:[Désignation]],$B36)</f>
        <v>0</v>
      </c>
      <c r="G36" s="54">
        <f>SUMIFS(TabTransfert[[MONTANT HT]:[MONTANT HT]],TabTransfert[[MoisC]:[MoisC]],G$15,TabTransfert[[ANNEE]:[ANNEE]],G$13,TabTransfert[[Désignation]:[Désignation]],$B36)</f>
        <v>0</v>
      </c>
      <c r="H36" s="54">
        <f>SUMIFS(TabTransfert[[MONTANT HT]:[MONTANT HT]],TabTransfert[[MoisC]:[MoisC]],H$15,TabTransfert[[ANNEE]:[ANNEE]],H$13,TabTransfert[[Désignation]:[Désignation]],$B36)</f>
        <v>0</v>
      </c>
      <c r="I36" s="54">
        <f>SUMIFS(TabTransfert[[MONTANT HT]:[MONTANT HT]],TabTransfert[[MoisC]:[MoisC]],I$15,TabTransfert[[ANNEE]:[ANNEE]],I$13,TabTransfert[[Désignation]:[Désignation]],$B36)</f>
        <v>0</v>
      </c>
      <c r="J36" s="54">
        <f>SUMIFS(TabTransfert[[MONTANT HT]:[MONTANT HT]],TabTransfert[[MoisC]:[MoisC]],J$15,TabTransfert[[ANNEE]:[ANNEE]],J$13,TabTransfert[[Désignation]:[Désignation]],$B36)</f>
        <v>0</v>
      </c>
      <c r="K36" s="54">
        <f>SUMIFS(TabTransfert[[MONTANT HT]:[MONTANT HT]],TabTransfert[[MoisC]:[MoisC]],K$15,TabTransfert[[ANNEE]:[ANNEE]],K$13,TabTransfert[[Désignation]:[Désignation]],$B36)</f>
        <v>0</v>
      </c>
      <c r="L36" s="54">
        <f>SUMIFS(TabTransfert[[MONTANT HT]:[MONTANT HT]],TabTransfert[[MoisC]:[MoisC]],L$15,TabTransfert[[ANNEE]:[ANNEE]],L$13,TabTransfert[[Désignation]:[Désignation]],$B36)</f>
        <v>0</v>
      </c>
      <c r="M36" s="54">
        <f>SUMIFS(TabTransfert[[MONTANT HT]:[MONTANT HT]],TabTransfert[[MoisC]:[MoisC]],M$15,TabTransfert[[ANNEE]:[ANNEE]],M$13,TabTransfert[[Désignation]:[Désignation]],$B36)</f>
        <v>0</v>
      </c>
      <c r="N36" s="54">
        <f>SUMIFS(TabTransfert[[MONTANT HT]:[MONTANT HT]],TabTransfert[[MoisC]:[MoisC]],N$15,TabTransfert[[ANNEE]:[ANNEE]],N$13,TabTransfert[[Désignation]:[Désignation]],$B36)</f>
        <v>0</v>
      </c>
      <c r="O36" s="54">
        <f>SUMIFS(TabTransfert[[MONTANT HT]:[MONTANT HT]],TabTransfert[[MoisC]:[MoisC]],O$15,TabTransfert[[ANNEE]:[ANNEE]],O$13,TabTransfert[[Désignation]:[Désignation]],$B36)</f>
        <v>0</v>
      </c>
    </row>
    <row r="37" spans="2:15" ht="12" hidden="1" customHeight="1" outlineLevel="1">
      <c r="B37" s="55">
        <f>TarifsCA!B33</f>
        <v>0</v>
      </c>
      <c r="C37" s="53">
        <f>TarifsCA!F33</f>
        <v>0</v>
      </c>
      <c r="D37" s="56">
        <f>SUMIFS(TabTransfert[[MONTANT HT]:[MONTANT HT]],TabTransfert[[MoisC]:[MoisC]],D$15,TabTransfert[[ANNEE]:[ANNEE]],D$13,TabTransfert[[Désignation]:[Désignation]],$B37)</f>
        <v>0</v>
      </c>
      <c r="E37" s="56">
        <f>SUMIFS(TabTransfert[[MONTANT HT]:[MONTANT HT]],TabTransfert[[MoisC]:[MoisC]],E$15,TabTransfert[[ANNEE]:[ANNEE]],E$13,TabTransfert[[Désignation]:[Désignation]],$B37)</f>
        <v>0</v>
      </c>
      <c r="F37" s="56">
        <f>SUMIFS(TabTransfert[[MONTANT HT]:[MONTANT HT]],TabTransfert[[MoisC]:[MoisC]],F$15,TabTransfert[[ANNEE]:[ANNEE]],F$13,TabTransfert[[Désignation]:[Désignation]],$B37)</f>
        <v>0</v>
      </c>
      <c r="G37" s="56">
        <f>SUMIFS(TabTransfert[[MONTANT HT]:[MONTANT HT]],TabTransfert[[MoisC]:[MoisC]],G$15,TabTransfert[[ANNEE]:[ANNEE]],G$13,TabTransfert[[Désignation]:[Désignation]],$B37)</f>
        <v>0</v>
      </c>
      <c r="H37" s="56">
        <f>SUMIFS(TabTransfert[[MONTANT HT]:[MONTANT HT]],TabTransfert[[MoisC]:[MoisC]],H$15,TabTransfert[[ANNEE]:[ANNEE]],H$13,TabTransfert[[Désignation]:[Désignation]],$B37)</f>
        <v>0</v>
      </c>
      <c r="I37" s="56">
        <f>SUMIFS(TabTransfert[[MONTANT HT]:[MONTANT HT]],TabTransfert[[MoisC]:[MoisC]],I$15,TabTransfert[[ANNEE]:[ANNEE]],I$13,TabTransfert[[Désignation]:[Désignation]],$B37)</f>
        <v>0</v>
      </c>
      <c r="J37" s="56">
        <f>SUMIFS(TabTransfert[[MONTANT HT]:[MONTANT HT]],TabTransfert[[MoisC]:[MoisC]],J$15,TabTransfert[[ANNEE]:[ANNEE]],J$13,TabTransfert[[Désignation]:[Désignation]],$B37)</f>
        <v>0</v>
      </c>
      <c r="K37" s="56">
        <f>SUMIFS(TabTransfert[[MONTANT HT]:[MONTANT HT]],TabTransfert[[MoisC]:[MoisC]],K$15,TabTransfert[[ANNEE]:[ANNEE]],K$13,TabTransfert[[Désignation]:[Désignation]],$B37)</f>
        <v>0</v>
      </c>
      <c r="L37" s="56">
        <f>SUMIFS(TabTransfert[[MONTANT HT]:[MONTANT HT]],TabTransfert[[MoisC]:[MoisC]],L$15,TabTransfert[[ANNEE]:[ANNEE]],L$13,TabTransfert[[Désignation]:[Désignation]],$B37)</f>
        <v>0</v>
      </c>
      <c r="M37" s="56">
        <f>SUMIFS(TabTransfert[[MONTANT HT]:[MONTANT HT]],TabTransfert[[MoisC]:[MoisC]],M$15,TabTransfert[[ANNEE]:[ANNEE]],M$13,TabTransfert[[Désignation]:[Désignation]],$B37)</f>
        <v>0</v>
      </c>
      <c r="N37" s="56">
        <f>SUMIFS(TabTransfert[[MONTANT HT]:[MONTANT HT]],TabTransfert[[MoisC]:[MoisC]],N$15,TabTransfert[[ANNEE]:[ANNEE]],N$13,TabTransfert[[Désignation]:[Désignation]],$B37)</f>
        <v>0</v>
      </c>
      <c r="O37" s="56">
        <f>SUMIFS(TabTransfert[[MONTANT HT]:[MONTANT HT]],TabTransfert[[MoisC]:[MoisC]],O$15,TabTransfert[[ANNEE]:[ANNEE]],O$13,TabTransfert[[Désignation]:[Désignation]],$B37)</f>
        <v>0</v>
      </c>
    </row>
    <row r="38" spans="2:15" ht="12" hidden="1" customHeight="1" outlineLevel="1">
      <c r="B38" s="52">
        <f>TarifsCA!B34</f>
        <v>0</v>
      </c>
      <c r="C38" s="53">
        <f>TarifsCA!F34</f>
        <v>0</v>
      </c>
      <c r="D38" s="54">
        <f>SUMIFS(TabTransfert[[MONTANT HT]:[MONTANT HT]],TabTransfert[[MoisC]:[MoisC]],D$15,TabTransfert[[ANNEE]:[ANNEE]],D$13,TabTransfert[[Désignation]:[Désignation]],$B38)</f>
        <v>0</v>
      </c>
      <c r="E38" s="54">
        <f>SUMIFS(TabTransfert[[MONTANT HT]:[MONTANT HT]],TabTransfert[[MoisC]:[MoisC]],E$15,TabTransfert[[ANNEE]:[ANNEE]],E$13,TabTransfert[[Désignation]:[Désignation]],$B38)</f>
        <v>0</v>
      </c>
      <c r="F38" s="54">
        <f>SUMIFS(TabTransfert[[MONTANT HT]:[MONTANT HT]],TabTransfert[[MoisC]:[MoisC]],F$15,TabTransfert[[ANNEE]:[ANNEE]],F$13,TabTransfert[[Désignation]:[Désignation]],$B38)</f>
        <v>0</v>
      </c>
      <c r="G38" s="54">
        <f>SUMIFS(TabTransfert[[MONTANT HT]:[MONTANT HT]],TabTransfert[[MoisC]:[MoisC]],G$15,TabTransfert[[ANNEE]:[ANNEE]],G$13,TabTransfert[[Désignation]:[Désignation]],$B38)</f>
        <v>0</v>
      </c>
      <c r="H38" s="54">
        <f>SUMIFS(TabTransfert[[MONTANT HT]:[MONTANT HT]],TabTransfert[[MoisC]:[MoisC]],H$15,TabTransfert[[ANNEE]:[ANNEE]],H$13,TabTransfert[[Désignation]:[Désignation]],$B38)</f>
        <v>0</v>
      </c>
      <c r="I38" s="54">
        <f>SUMIFS(TabTransfert[[MONTANT HT]:[MONTANT HT]],TabTransfert[[MoisC]:[MoisC]],I$15,TabTransfert[[ANNEE]:[ANNEE]],I$13,TabTransfert[[Désignation]:[Désignation]],$B38)</f>
        <v>0</v>
      </c>
      <c r="J38" s="54">
        <f>SUMIFS(TabTransfert[[MONTANT HT]:[MONTANT HT]],TabTransfert[[MoisC]:[MoisC]],J$15,TabTransfert[[ANNEE]:[ANNEE]],J$13,TabTransfert[[Désignation]:[Désignation]],$B38)</f>
        <v>0</v>
      </c>
      <c r="K38" s="54">
        <f>SUMIFS(TabTransfert[[MONTANT HT]:[MONTANT HT]],TabTransfert[[MoisC]:[MoisC]],K$15,TabTransfert[[ANNEE]:[ANNEE]],K$13,TabTransfert[[Désignation]:[Désignation]],$B38)</f>
        <v>0</v>
      </c>
      <c r="L38" s="54">
        <f>SUMIFS(TabTransfert[[MONTANT HT]:[MONTANT HT]],TabTransfert[[MoisC]:[MoisC]],L$15,TabTransfert[[ANNEE]:[ANNEE]],L$13,TabTransfert[[Désignation]:[Désignation]],$B38)</f>
        <v>0</v>
      </c>
      <c r="M38" s="54">
        <f>SUMIFS(TabTransfert[[MONTANT HT]:[MONTANT HT]],TabTransfert[[MoisC]:[MoisC]],M$15,TabTransfert[[ANNEE]:[ANNEE]],M$13,TabTransfert[[Désignation]:[Désignation]],$B38)</f>
        <v>0</v>
      </c>
      <c r="N38" s="54">
        <f>SUMIFS(TabTransfert[[MONTANT HT]:[MONTANT HT]],TabTransfert[[MoisC]:[MoisC]],N$15,TabTransfert[[ANNEE]:[ANNEE]],N$13,TabTransfert[[Désignation]:[Désignation]],$B38)</f>
        <v>0</v>
      </c>
      <c r="O38" s="54">
        <f>SUMIFS(TabTransfert[[MONTANT HT]:[MONTANT HT]],TabTransfert[[MoisC]:[MoisC]],O$15,TabTransfert[[ANNEE]:[ANNEE]],O$13,TabTransfert[[Désignation]:[Désignation]],$B38)</f>
        <v>0</v>
      </c>
    </row>
    <row r="39" spans="2:15" ht="12" hidden="1" customHeight="1" outlineLevel="1">
      <c r="B39" s="55">
        <f>TarifsCA!B35</f>
        <v>0</v>
      </c>
      <c r="C39" s="53">
        <f>TarifsCA!F35</f>
        <v>0</v>
      </c>
      <c r="D39" s="56">
        <f>SUMIFS(TabTransfert[[MONTANT HT]:[MONTANT HT]],TabTransfert[[MoisC]:[MoisC]],D$15,TabTransfert[[ANNEE]:[ANNEE]],D$13,TabTransfert[[Désignation]:[Désignation]],$B39)</f>
        <v>0</v>
      </c>
      <c r="E39" s="56">
        <f>SUMIFS(TabTransfert[[MONTANT HT]:[MONTANT HT]],TabTransfert[[MoisC]:[MoisC]],E$15,TabTransfert[[ANNEE]:[ANNEE]],E$13,TabTransfert[[Désignation]:[Désignation]],$B39)</f>
        <v>0</v>
      </c>
      <c r="F39" s="56">
        <f>SUMIFS(TabTransfert[[MONTANT HT]:[MONTANT HT]],TabTransfert[[MoisC]:[MoisC]],F$15,TabTransfert[[ANNEE]:[ANNEE]],F$13,TabTransfert[[Désignation]:[Désignation]],$B39)</f>
        <v>0</v>
      </c>
      <c r="G39" s="56">
        <f>SUMIFS(TabTransfert[[MONTANT HT]:[MONTANT HT]],TabTransfert[[MoisC]:[MoisC]],G$15,TabTransfert[[ANNEE]:[ANNEE]],G$13,TabTransfert[[Désignation]:[Désignation]],$B39)</f>
        <v>0</v>
      </c>
      <c r="H39" s="56">
        <f>SUMIFS(TabTransfert[[MONTANT HT]:[MONTANT HT]],TabTransfert[[MoisC]:[MoisC]],H$15,TabTransfert[[ANNEE]:[ANNEE]],H$13,TabTransfert[[Désignation]:[Désignation]],$B39)</f>
        <v>0</v>
      </c>
      <c r="I39" s="56">
        <f>SUMIFS(TabTransfert[[MONTANT HT]:[MONTANT HT]],TabTransfert[[MoisC]:[MoisC]],I$15,TabTransfert[[ANNEE]:[ANNEE]],I$13,TabTransfert[[Désignation]:[Désignation]],$B39)</f>
        <v>0</v>
      </c>
      <c r="J39" s="56">
        <f>SUMIFS(TabTransfert[[MONTANT HT]:[MONTANT HT]],TabTransfert[[MoisC]:[MoisC]],J$15,TabTransfert[[ANNEE]:[ANNEE]],J$13,TabTransfert[[Désignation]:[Désignation]],$B39)</f>
        <v>0</v>
      </c>
      <c r="K39" s="56">
        <f>SUMIFS(TabTransfert[[MONTANT HT]:[MONTANT HT]],TabTransfert[[MoisC]:[MoisC]],K$15,TabTransfert[[ANNEE]:[ANNEE]],K$13,TabTransfert[[Désignation]:[Désignation]],$B39)</f>
        <v>0</v>
      </c>
      <c r="L39" s="56">
        <f>SUMIFS(TabTransfert[[MONTANT HT]:[MONTANT HT]],TabTransfert[[MoisC]:[MoisC]],L$15,TabTransfert[[ANNEE]:[ANNEE]],L$13,TabTransfert[[Désignation]:[Désignation]],$B39)</f>
        <v>0</v>
      </c>
      <c r="M39" s="56">
        <f>SUMIFS(TabTransfert[[MONTANT HT]:[MONTANT HT]],TabTransfert[[MoisC]:[MoisC]],M$15,TabTransfert[[ANNEE]:[ANNEE]],M$13,TabTransfert[[Désignation]:[Désignation]],$B39)</f>
        <v>0</v>
      </c>
      <c r="N39" s="56">
        <f>SUMIFS(TabTransfert[[MONTANT HT]:[MONTANT HT]],TabTransfert[[MoisC]:[MoisC]],N$15,TabTransfert[[ANNEE]:[ANNEE]],N$13,TabTransfert[[Désignation]:[Désignation]],$B39)</f>
        <v>0</v>
      </c>
      <c r="O39" s="56">
        <f>SUMIFS(TabTransfert[[MONTANT HT]:[MONTANT HT]],TabTransfert[[MoisC]:[MoisC]],O$15,TabTransfert[[ANNEE]:[ANNEE]],O$13,TabTransfert[[Désignation]:[Désignation]],$B39)</f>
        <v>0</v>
      </c>
    </row>
    <row r="40" spans="2:15" ht="12" hidden="1" customHeight="1" outlineLevel="1">
      <c r="B40" s="52">
        <f>TarifsCA!B36</f>
        <v>0</v>
      </c>
      <c r="C40" s="53">
        <f>TarifsCA!F36</f>
        <v>0</v>
      </c>
      <c r="D40" s="54">
        <f>SUMIFS(TabTransfert[[MONTANT HT]:[MONTANT HT]],TabTransfert[[MoisC]:[MoisC]],D$15,TabTransfert[[ANNEE]:[ANNEE]],D$13,TabTransfert[[Désignation]:[Désignation]],$B40)</f>
        <v>0</v>
      </c>
      <c r="E40" s="54">
        <f>SUMIFS(TabTransfert[[MONTANT HT]:[MONTANT HT]],TabTransfert[[MoisC]:[MoisC]],E$15,TabTransfert[[ANNEE]:[ANNEE]],E$13,TabTransfert[[Désignation]:[Désignation]],$B40)</f>
        <v>0</v>
      </c>
      <c r="F40" s="54">
        <f>SUMIFS(TabTransfert[[MONTANT HT]:[MONTANT HT]],TabTransfert[[MoisC]:[MoisC]],F$15,TabTransfert[[ANNEE]:[ANNEE]],F$13,TabTransfert[[Désignation]:[Désignation]],$B40)</f>
        <v>0</v>
      </c>
      <c r="G40" s="54">
        <f>SUMIFS(TabTransfert[[MONTANT HT]:[MONTANT HT]],TabTransfert[[MoisC]:[MoisC]],G$15,TabTransfert[[ANNEE]:[ANNEE]],G$13,TabTransfert[[Désignation]:[Désignation]],$B40)</f>
        <v>0</v>
      </c>
      <c r="H40" s="54">
        <f>SUMIFS(TabTransfert[[MONTANT HT]:[MONTANT HT]],TabTransfert[[MoisC]:[MoisC]],H$15,TabTransfert[[ANNEE]:[ANNEE]],H$13,TabTransfert[[Désignation]:[Désignation]],$B40)</f>
        <v>0</v>
      </c>
      <c r="I40" s="54">
        <f>SUMIFS(TabTransfert[[MONTANT HT]:[MONTANT HT]],TabTransfert[[MoisC]:[MoisC]],I$15,TabTransfert[[ANNEE]:[ANNEE]],I$13,TabTransfert[[Désignation]:[Désignation]],$B40)</f>
        <v>0</v>
      </c>
      <c r="J40" s="54">
        <f>SUMIFS(TabTransfert[[MONTANT HT]:[MONTANT HT]],TabTransfert[[MoisC]:[MoisC]],J$15,TabTransfert[[ANNEE]:[ANNEE]],J$13,TabTransfert[[Désignation]:[Désignation]],$B40)</f>
        <v>0</v>
      </c>
      <c r="K40" s="54">
        <f>SUMIFS(TabTransfert[[MONTANT HT]:[MONTANT HT]],TabTransfert[[MoisC]:[MoisC]],K$15,TabTransfert[[ANNEE]:[ANNEE]],K$13,TabTransfert[[Désignation]:[Désignation]],$B40)</f>
        <v>0</v>
      </c>
      <c r="L40" s="54">
        <f>SUMIFS(TabTransfert[[MONTANT HT]:[MONTANT HT]],TabTransfert[[MoisC]:[MoisC]],L$15,TabTransfert[[ANNEE]:[ANNEE]],L$13,TabTransfert[[Désignation]:[Désignation]],$B40)</f>
        <v>0</v>
      </c>
      <c r="M40" s="54">
        <f>SUMIFS(TabTransfert[[MONTANT HT]:[MONTANT HT]],TabTransfert[[MoisC]:[MoisC]],M$15,TabTransfert[[ANNEE]:[ANNEE]],M$13,TabTransfert[[Désignation]:[Désignation]],$B40)</f>
        <v>0</v>
      </c>
      <c r="N40" s="54">
        <f>SUMIFS(TabTransfert[[MONTANT HT]:[MONTANT HT]],TabTransfert[[MoisC]:[MoisC]],N$15,TabTransfert[[ANNEE]:[ANNEE]],N$13,TabTransfert[[Désignation]:[Désignation]],$B40)</f>
        <v>0</v>
      </c>
      <c r="O40" s="54">
        <f>SUMIFS(TabTransfert[[MONTANT HT]:[MONTANT HT]],TabTransfert[[MoisC]:[MoisC]],O$15,TabTransfert[[ANNEE]:[ANNEE]],O$13,TabTransfert[[Désignation]:[Désignation]],$B40)</f>
        <v>0</v>
      </c>
    </row>
    <row r="41" spans="2:15" ht="12" hidden="1" customHeight="1" outlineLevel="1">
      <c r="B41" s="55">
        <f>TarifsCA!B37</f>
        <v>0</v>
      </c>
      <c r="C41" s="53">
        <f>TarifsCA!F37</f>
        <v>0</v>
      </c>
      <c r="D41" s="56">
        <f>SUMIFS(TabTransfert[[MONTANT HT]:[MONTANT HT]],TabTransfert[[MoisC]:[MoisC]],D$15,TabTransfert[[ANNEE]:[ANNEE]],D$13,TabTransfert[[Désignation]:[Désignation]],$B41)</f>
        <v>0</v>
      </c>
      <c r="E41" s="56">
        <f>SUMIFS(TabTransfert[[MONTANT HT]:[MONTANT HT]],TabTransfert[[MoisC]:[MoisC]],E$15,TabTransfert[[ANNEE]:[ANNEE]],E$13,TabTransfert[[Désignation]:[Désignation]],$B41)</f>
        <v>0</v>
      </c>
      <c r="F41" s="56">
        <f>SUMIFS(TabTransfert[[MONTANT HT]:[MONTANT HT]],TabTransfert[[MoisC]:[MoisC]],F$15,TabTransfert[[ANNEE]:[ANNEE]],F$13,TabTransfert[[Désignation]:[Désignation]],$B41)</f>
        <v>0</v>
      </c>
      <c r="G41" s="56">
        <f>SUMIFS(TabTransfert[[MONTANT HT]:[MONTANT HT]],TabTransfert[[MoisC]:[MoisC]],G$15,TabTransfert[[ANNEE]:[ANNEE]],G$13,TabTransfert[[Désignation]:[Désignation]],$B41)</f>
        <v>0</v>
      </c>
      <c r="H41" s="56">
        <f>SUMIFS(TabTransfert[[MONTANT HT]:[MONTANT HT]],TabTransfert[[MoisC]:[MoisC]],H$15,TabTransfert[[ANNEE]:[ANNEE]],H$13,TabTransfert[[Désignation]:[Désignation]],$B41)</f>
        <v>0</v>
      </c>
      <c r="I41" s="56">
        <f>SUMIFS(TabTransfert[[MONTANT HT]:[MONTANT HT]],TabTransfert[[MoisC]:[MoisC]],I$15,TabTransfert[[ANNEE]:[ANNEE]],I$13,TabTransfert[[Désignation]:[Désignation]],$B41)</f>
        <v>0</v>
      </c>
      <c r="J41" s="56">
        <f>SUMIFS(TabTransfert[[MONTANT HT]:[MONTANT HT]],TabTransfert[[MoisC]:[MoisC]],J$15,TabTransfert[[ANNEE]:[ANNEE]],J$13,TabTransfert[[Désignation]:[Désignation]],$B41)</f>
        <v>0</v>
      </c>
      <c r="K41" s="56">
        <f>SUMIFS(TabTransfert[[MONTANT HT]:[MONTANT HT]],TabTransfert[[MoisC]:[MoisC]],K$15,TabTransfert[[ANNEE]:[ANNEE]],K$13,TabTransfert[[Désignation]:[Désignation]],$B41)</f>
        <v>0</v>
      </c>
      <c r="L41" s="56">
        <f>SUMIFS(TabTransfert[[MONTANT HT]:[MONTANT HT]],TabTransfert[[MoisC]:[MoisC]],L$15,TabTransfert[[ANNEE]:[ANNEE]],L$13,TabTransfert[[Désignation]:[Désignation]],$B41)</f>
        <v>0</v>
      </c>
      <c r="M41" s="56">
        <f>SUMIFS(TabTransfert[[MONTANT HT]:[MONTANT HT]],TabTransfert[[MoisC]:[MoisC]],M$15,TabTransfert[[ANNEE]:[ANNEE]],M$13,TabTransfert[[Désignation]:[Désignation]],$B41)</f>
        <v>0</v>
      </c>
      <c r="N41" s="56">
        <f>SUMIFS(TabTransfert[[MONTANT HT]:[MONTANT HT]],TabTransfert[[MoisC]:[MoisC]],N$15,TabTransfert[[ANNEE]:[ANNEE]],N$13,TabTransfert[[Désignation]:[Désignation]],$B41)</f>
        <v>0</v>
      </c>
      <c r="O41" s="56">
        <f>SUMIFS(TabTransfert[[MONTANT HT]:[MONTANT HT]],TabTransfert[[MoisC]:[MoisC]],O$15,TabTransfert[[ANNEE]:[ANNEE]],O$13,TabTransfert[[Désignation]:[Désignation]],$B41)</f>
        <v>0</v>
      </c>
    </row>
    <row r="42" spans="2:15" ht="12" hidden="1" customHeight="1" outlineLevel="1">
      <c r="B42" s="52">
        <f>TarifsCA!B38</f>
        <v>0</v>
      </c>
      <c r="C42" s="53">
        <f>TarifsCA!F38</f>
        <v>0</v>
      </c>
      <c r="D42" s="54">
        <f>SUMIFS(TabTransfert[[MONTANT HT]:[MONTANT HT]],TabTransfert[[MoisC]:[MoisC]],D$15,TabTransfert[[ANNEE]:[ANNEE]],D$13,TabTransfert[[Désignation]:[Désignation]],$B42)</f>
        <v>0</v>
      </c>
      <c r="E42" s="54">
        <f>SUMIFS(TabTransfert[[MONTANT HT]:[MONTANT HT]],TabTransfert[[MoisC]:[MoisC]],E$15,TabTransfert[[ANNEE]:[ANNEE]],E$13,TabTransfert[[Désignation]:[Désignation]],$B42)</f>
        <v>0</v>
      </c>
      <c r="F42" s="54">
        <f>SUMIFS(TabTransfert[[MONTANT HT]:[MONTANT HT]],TabTransfert[[MoisC]:[MoisC]],F$15,TabTransfert[[ANNEE]:[ANNEE]],F$13,TabTransfert[[Désignation]:[Désignation]],$B42)</f>
        <v>0</v>
      </c>
      <c r="G42" s="54">
        <f>SUMIFS(TabTransfert[[MONTANT HT]:[MONTANT HT]],TabTransfert[[MoisC]:[MoisC]],G$15,TabTransfert[[ANNEE]:[ANNEE]],G$13,TabTransfert[[Désignation]:[Désignation]],$B42)</f>
        <v>0</v>
      </c>
      <c r="H42" s="54">
        <f>SUMIFS(TabTransfert[[MONTANT HT]:[MONTANT HT]],TabTransfert[[MoisC]:[MoisC]],H$15,TabTransfert[[ANNEE]:[ANNEE]],H$13,TabTransfert[[Désignation]:[Désignation]],$B42)</f>
        <v>0</v>
      </c>
      <c r="I42" s="54">
        <f>SUMIFS(TabTransfert[[MONTANT HT]:[MONTANT HT]],TabTransfert[[MoisC]:[MoisC]],I$15,TabTransfert[[ANNEE]:[ANNEE]],I$13,TabTransfert[[Désignation]:[Désignation]],$B42)</f>
        <v>0</v>
      </c>
      <c r="J42" s="54">
        <f>SUMIFS(TabTransfert[[MONTANT HT]:[MONTANT HT]],TabTransfert[[MoisC]:[MoisC]],J$15,TabTransfert[[ANNEE]:[ANNEE]],J$13,TabTransfert[[Désignation]:[Désignation]],$B42)</f>
        <v>0</v>
      </c>
      <c r="K42" s="54">
        <f>SUMIFS(TabTransfert[[MONTANT HT]:[MONTANT HT]],TabTransfert[[MoisC]:[MoisC]],K$15,TabTransfert[[ANNEE]:[ANNEE]],K$13,TabTransfert[[Désignation]:[Désignation]],$B42)</f>
        <v>0</v>
      </c>
      <c r="L42" s="54">
        <f>SUMIFS(TabTransfert[[MONTANT HT]:[MONTANT HT]],TabTransfert[[MoisC]:[MoisC]],L$15,TabTransfert[[ANNEE]:[ANNEE]],L$13,TabTransfert[[Désignation]:[Désignation]],$B42)</f>
        <v>0</v>
      </c>
      <c r="M42" s="54">
        <f>SUMIFS(TabTransfert[[MONTANT HT]:[MONTANT HT]],TabTransfert[[MoisC]:[MoisC]],M$15,TabTransfert[[ANNEE]:[ANNEE]],M$13,TabTransfert[[Désignation]:[Désignation]],$B42)</f>
        <v>0</v>
      </c>
      <c r="N42" s="54">
        <f>SUMIFS(TabTransfert[[MONTANT HT]:[MONTANT HT]],TabTransfert[[MoisC]:[MoisC]],N$15,TabTransfert[[ANNEE]:[ANNEE]],N$13,TabTransfert[[Désignation]:[Désignation]],$B42)</f>
        <v>0</v>
      </c>
      <c r="O42" s="54">
        <f>SUMIFS(TabTransfert[[MONTANT HT]:[MONTANT HT]],TabTransfert[[MoisC]:[MoisC]],O$15,TabTransfert[[ANNEE]:[ANNEE]],O$13,TabTransfert[[Désignation]:[Désignation]],$B42)</f>
        <v>0</v>
      </c>
    </row>
    <row r="43" spans="2:15" ht="12" hidden="1" customHeight="1" outlineLevel="1">
      <c r="B43" s="55">
        <f>TarifsCA!B39</f>
        <v>0</v>
      </c>
      <c r="C43" s="53">
        <f>TarifsCA!F39</f>
        <v>0</v>
      </c>
      <c r="D43" s="56">
        <f>SUMIFS(TabTransfert[[MONTANT HT]:[MONTANT HT]],TabTransfert[[MoisC]:[MoisC]],D$15,TabTransfert[[ANNEE]:[ANNEE]],D$13,TabTransfert[[Désignation]:[Désignation]],$B43)</f>
        <v>0</v>
      </c>
      <c r="E43" s="56">
        <f>SUMIFS(TabTransfert[[MONTANT HT]:[MONTANT HT]],TabTransfert[[MoisC]:[MoisC]],E$15,TabTransfert[[ANNEE]:[ANNEE]],E$13,TabTransfert[[Désignation]:[Désignation]],$B43)</f>
        <v>0</v>
      </c>
      <c r="F43" s="56">
        <f>SUMIFS(TabTransfert[[MONTANT HT]:[MONTANT HT]],TabTransfert[[MoisC]:[MoisC]],F$15,TabTransfert[[ANNEE]:[ANNEE]],F$13,TabTransfert[[Désignation]:[Désignation]],$B43)</f>
        <v>0</v>
      </c>
      <c r="G43" s="56">
        <f>SUMIFS(TabTransfert[[MONTANT HT]:[MONTANT HT]],TabTransfert[[MoisC]:[MoisC]],G$15,TabTransfert[[ANNEE]:[ANNEE]],G$13,TabTransfert[[Désignation]:[Désignation]],$B43)</f>
        <v>0</v>
      </c>
      <c r="H43" s="56">
        <f>SUMIFS(TabTransfert[[MONTANT HT]:[MONTANT HT]],TabTransfert[[MoisC]:[MoisC]],H$15,TabTransfert[[ANNEE]:[ANNEE]],H$13,TabTransfert[[Désignation]:[Désignation]],$B43)</f>
        <v>0</v>
      </c>
      <c r="I43" s="56">
        <f>SUMIFS(TabTransfert[[MONTANT HT]:[MONTANT HT]],TabTransfert[[MoisC]:[MoisC]],I$15,TabTransfert[[ANNEE]:[ANNEE]],I$13,TabTransfert[[Désignation]:[Désignation]],$B43)</f>
        <v>0</v>
      </c>
      <c r="J43" s="56">
        <f>SUMIFS(TabTransfert[[MONTANT HT]:[MONTANT HT]],TabTransfert[[MoisC]:[MoisC]],J$15,TabTransfert[[ANNEE]:[ANNEE]],J$13,TabTransfert[[Désignation]:[Désignation]],$B43)</f>
        <v>0</v>
      </c>
      <c r="K43" s="56">
        <f>SUMIFS(TabTransfert[[MONTANT HT]:[MONTANT HT]],TabTransfert[[MoisC]:[MoisC]],K$15,TabTransfert[[ANNEE]:[ANNEE]],K$13,TabTransfert[[Désignation]:[Désignation]],$B43)</f>
        <v>0</v>
      </c>
      <c r="L43" s="56">
        <f>SUMIFS(TabTransfert[[MONTANT HT]:[MONTANT HT]],TabTransfert[[MoisC]:[MoisC]],L$15,TabTransfert[[ANNEE]:[ANNEE]],L$13,TabTransfert[[Désignation]:[Désignation]],$B43)</f>
        <v>0</v>
      </c>
      <c r="M43" s="56">
        <f>SUMIFS(TabTransfert[[MONTANT HT]:[MONTANT HT]],TabTransfert[[MoisC]:[MoisC]],M$15,TabTransfert[[ANNEE]:[ANNEE]],M$13,TabTransfert[[Désignation]:[Désignation]],$B43)</f>
        <v>0</v>
      </c>
      <c r="N43" s="56">
        <f>SUMIFS(TabTransfert[[MONTANT HT]:[MONTANT HT]],TabTransfert[[MoisC]:[MoisC]],N$15,TabTransfert[[ANNEE]:[ANNEE]],N$13,TabTransfert[[Désignation]:[Désignation]],$B43)</f>
        <v>0</v>
      </c>
      <c r="O43" s="56">
        <f>SUMIFS(TabTransfert[[MONTANT HT]:[MONTANT HT]],TabTransfert[[MoisC]:[MoisC]],O$15,TabTransfert[[ANNEE]:[ANNEE]],O$13,TabTransfert[[Désignation]:[Désignation]],$B43)</f>
        <v>0</v>
      </c>
    </row>
    <row r="44" spans="2:15" ht="12" hidden="1" customHeight="1" outlineLevel="1">
      <c r="B44" s="52">
        <f>TarifsCA!B40</f>
        <v>0</v>
      </c>
      <c r="C44" s="53">
        <f>TarifsCA!F40</f>
        <v>0</v>
      </c>
      <c r="D44" s="54">
        <f>SUMIFS(TabTransfert[[MONTANT HT]:[MONTANT HT]],TabTransfert[[MoisC]:[MoisC]],D$15,TabTransfert[[ANNEE]:[ANNEE]],D$13,TabTransfert[[Désignation]:[Désignation]],$B44)</f>
        <v>0</v>
      </c>
      <c r="E44" s="54">
        <f>SUMIFS(TabTransfert[[MONTANT HT]:[MONTANT HT]],TabTransfert[[MoisC]:[MoisC]],E$15,TabTransfert[[ANNEE]:[ANNEE]],E$13,TabTransfert[[Désignation]:[Désignation]],$B44)</f>
        <v>0</v>
      </c>
      <c r="F44" s="54">
        <f>SUMIFS(TabTransfert[[MONTANT HT]:[MONTANT HT]],TabTransfert[[MoisC]:[MoisC]],F$15,TabTransfert[[ANNEE]:[ANNEE]],F$13,TabTransfert[[Désignation]:[Désignation]],$B44)</f>
        <v>0</v>
      </c>
      <c r="G44" s="54">
        <f>SUMIFS(TabTransfert[[MONTANT HT]:[MONTANT HT]],TabTransfert[[MoisC]:[MoisC]],G$15,TabTransfert[[ANNEE]:[ANNEE]],G$13,TabTransfert[[Désignation]:[Désignation]],$B44)</f>
        <v>0</v>
      </c>
      <c r="H44" s="54">
        <f>SUMIFS(TabTransfert[[MONTANT HT]:[MONTANT HT]],TabTransfert[[MoisC]:[MoisC]],H$15,TabTransfert[[ANNEE]:[ANNEE]],H$13,TabTransfert[[Désignation]:[Désignation]],$B44)</f>
        <v>0</v>
      </c>
      <c r="I44" s="54">
        <f>SUMIFS(TabTransfert[[MONTANT HT]:[MONTANT HT]],TabTransfert[[MoisC]:[MoisC]],I$15,TabTransfert[[ANNEE]:[ANNEE]],I$13,TabTransfert[[Désignation]:[Désignation]],$B44)</f>
        <v>0</v>
      </c>
      <c r="J44" s="54">
        <f>SUMIFS(TabTransfert[[MONTANT HT]:[MONTANT HT]],TabTransfert[[MoisC]:[MoisC]],J$15,TabTransfert[[ANNEE]:[ANNEE]],J$13,TabTransfert[[Désignation]:[Désignation]],$B44)</f>
        <v>0</v>
      </c>
      <c r="K44" s="54">
        <f>SUMIFS(TabTransfert[[MONTANT HT]:[MONTANT HT]],TabTransfert[[MoisC]:[MoisC]],K$15,TabTransfert[[ANNEE]:[ANNEE]],K$13,TabTransfert[[Désignation]:[Désignation]],$B44)</f>
        <v>0</v>
      </c>
      <c r="L44" s="54">
        <f>SUMIFS(TabTransfert[[MONTANT HT]:[MONTANT HT]],TabTransfert[[MoisC]:[MoisC]],L$15,TabTransfert[[ANNEE]:[ANNEE]],L$13,TabTransfert[[Désignation]:[Désignation]],$B44)</f>
        <v>0</v>
      </c>
      <c r="M44" s="54">
        <f>SUMIFS(TabTransfert[[MONTANT HT]:[MONTANT HT]],TabTransfert[[MoisC]:[MoisC]],M$15,TabTransfert[[ANNEE]:[ANNEE]],M$13,TabTransfert[[Désignation]:[Désignation]],$B44)</f>
        <v>0</v>
      </c>
      <c r="N44" s="54">
        <f>SUMIFS(TabTransfert[[MONTANT HT]:[MONTANT HT]],TabTransfert[[MoisC]:[MoisC]],N$15,TabTransfert[[ANNEE]:[ANNEE]],N$13,TabTransfert[[Désignation]:[Désignation]],$B44)</f>
        <v>0</v>
      </c>
      <c r="O44" s="54">
        <f>SUMIFS(TabTransfert[[MONTANT HT]:[MONTANT HT]],TabTransfert[[MoisC]:[MoisC]],O$15,TabTransfert[[ANNEE]:[ANNEE]],O$13,TabTransfert[[Désignation]:[Désignation]],$B44)</f>
        <v>0</v>
      </c>
    </row>
    <row r="45" spans="2:15" ht="12" hidden="1" customHeight="1" outlineLevel="1">
      <c r="B45" s="55">
        <f>TarifsCA!B41</f>
        <v>0</v>
      </c>
      <c r="C45" s="53">
        <f>TarifsCA!F41</f>
        <v>0</v>
      </c>
      <c r="D45" s="56">
        <f>SUMIFS(TabTransfert[[MONTANT HT]:[MONTANT HT]],TabTransfert[[MoisC]:[MoisC]],D$15,TabTransfert[[ANNEE]:[ANNEE]],D$13,TabTransfert[[Désignation]:[Désignation]],$B45)</f>
        <v>0</v>
      </c>
      <c r="E45" s="56">
        <f>SUMIFS(TabTransfert[[MONTANT HT]:[MONTANT HT]],TabTransfert[[MoisC]:[MoisC]],E$15,TabTransfert[[ANNEE]:[ANNEE]],E$13,TabTransfert[[Désignation]:[Désignation]],$B45)</f>
        <v>0</v>
      </c>
      <c r="F45" s="56">
        <f>SUMIFS(TabTransfert[[MONTANT HT]:[MONTANT HT]],TabTransfert[[MoisC]:[MoisC]],F$15,TabTransfert[[ANNEE]:[ANNEE]],F$13,TabTransfert[[Désignation]:[Désignation]],$B45)</f>
        <v>0</v>
      </c>
      <c r="G45" s="56">
        <f>SUMIFS(TabTransfert[[MONTANT HT]:[MONTANT HT]],TabTransfert[[MoisC]:[MoisC]],G$15,TabTransfert[[ANNEE]:[ANNEE]],G$13,TabTransfert[[Désignation]:[Désignation]],$B45)</f>
        <v>0</v>
      </c>
      <c r="H45" s="56">
        <f>SUMIFS(TabTransfert[[MONTANT HT]:[MONTANT HT]],TabTransfert[[MoisC]:[MoisC]],H$15,TabTransfert[[ANNEE]:[ANNEE]],H$13,TabTransfert[[Désignation]:[Désignation]],$B45)</f>
        <v>0</v>
      </c>
      <c r="I45" s="56">
        <f>SUMIFS(TabTransfert[[MONTANT HT]:[MONTANT HT]],TabTransfert[[MoisC]:[MoisC]],I$15,TabTransfert[[ANNEE]:[ANNEE]],I$13,TabTransfert[[Désignation]:[Désignation]],$B45)</f>
        <v>0</v>
      </c>
      <c r="J45" s="56">
        <f>SUMIFS(TabTransfert[[MONTANT HT]:[MONTANT HT]],TabTransfert[[MoisC]:[MoisC]],J$15,TabTransfert[[ANNEE]:[ANNEE]],J$13,TabTransfert[[Désignation]:[Désignation]],$B45)</f>
        <v>0</v>
      </c>
      <c r="K45" s="56">
        <f>SUMIFS(TabTransfert[[MONTANT HT]:[MONTANT HT]],TabTransfert[[MoisC]:[MoisC]],K$15,TabTransfert[[ANNEE]:[ANNEE]],K$13,TabTransfert[[Désignation]:[Désignation]],$B45)</f>
        <v>0</v>
      </c>
      <c r="L45" s="56">
        <f>SUMIFS(TabTransfert[[MONTANT HT]:[MONTANT HT]],TabTransfert[[MoisC]:[MoisC]],L$15,TabTransfert[[ANNEE]:[ANNEE]],L$13,TabTransfert[[Désignation]:[Désignation]],$B45)</f>
        <v>0</v>
      </c>
      <c r="M45" s="56">
        <f>SUMIFS(TabTransfert[[MONTANT HT]:[MONTANT HT]],TabTransfert[[MoisC]:[MoisC]],M$15,TabTransfert[[ANNEE]:[ANNEE]],M$13,TabTransfert[[Désignation]:[Désignation]],$B45)</f>
        <v>0</v>
      </c>
      <c r="N45" s="56">
        <f>SUMIFS(TabTransfert[[MONTANT HT]:[MONTANT HT]],TabTransfert[[MoisC]:[MoisC]],N$15,TabTransfert[[ANNEE]:[ANNEE]],N$13,TabTransfert[[Désignation]:[Désignation]],$B45)</f>
        <v>0</v>
      </c>
      <c r="O45" s="56">
        <f>SUMIFS(TabTransfert[[MONTANT HT]:[MONTANT HT]],TabTransfert[[MoisC]:[MoisC]],O$15,TabTransfert[[ANNEE]:[ANNEE]],O$13,TabTransfert[[Désignation]:[Désignation]],$B45)</f>
        <v>0</v>
      </c>
    </row>
    <row r="46" spans="2:15" ht="12" hidden="1" customHeight="1" outlineLevel="1">
      <c r="B46" s="52">
        <f>TarifsCA!B42</f>
        <v>0</v>
      </c>
      <c r="C46" s="53">
        <f>TarifsCA!F42</f>
        <v>0</v>
      </c>
      <c r="D46" s="54">
        <f>SUMIFS(TabTransfert[[MONTANT HT]:[MONTANT HT]],TabTransfert[[MoisC]:[MoisC]],D$15,TabTransfert[[ANNEE]:[ANNEE]],D$13,TabTransfert[[Désignation]:[Désignation]],$B46)</f>
        <v>0</v>
      </c>
      <c r="E46" s="54">
        <f>SUMIFS(TabTransfert[[MONTANT HT]:[MONTANT HT]],TabTransfert[[MoisC]:[MoisC]],E$15,TabTransfert[[ANNEE]:[ANNEE]],E$13,TabTransfert[[Désignation]:[Désignation]],$B46)</f>
        <v>0</v>
      </c>
      <c r="F46" s="54">
        <f>SUMIFS(TabTransfert[[MONTANT HT]:[MONTANT HT]],TabTransfert[[MoisC]:[MoisC]],F$15,TabTransfert[[ANNEE]:[ANNEE]],F$13,TabTransfert[[Désignation]:[Désignation]],$B46)</f>
        <v>0</v>
      </c>
      <c r="G46" s="54">
        <f>SUMIFS(TabTransfert[[MONTANT HT]:[MONTANT HT]],TabTransfert[[MoisC]:[MoisC]],G$15,TabTransfert[[ANNEE]:[ANNEE]],G$13,TabTransfert[[Désignation]:[Désignation]],$B46)</f>
        <v>0</v>
      </c>
      <c r="H46" s="54">
        <f>SUMIFS(TabTransfert[[MONTANT HT]:[MONTANT HT]],TabTransfert[[MoisC]:[MoisC]],H$15,TabTransfert[[ANNEE]:[ANNEE]],H$13,TabTransfert[[Désignation]:[Désignation]],$B46)</f>
        <v>0</v>
      </c>
      <c r="I46" s="54">
        <f>SUMIFS(TabTransfert[[MONTANT HT]:[MONTANT HT]],TabTransfert[[MoisC]:[MoisC]],I$15,TabTransfert[[ANNEE]:[ANNEE]],I$13,TabTransfert[[Désignation]:[Désignation]],$B46)</f>
        <v>0</v>
      </c>
      <c r="J46" s="54">
        <f>SUMIFS(TabTransfert[[MONTANT HT]:[MONTANT HT]],TabTransfert[[MoisC]:[MoisC]],J$15,TabTransfert[[ANNEE]:[ANNEE]],J$13,TabTransfert[[Désignation]:[Désignation]],$B46)</f>
        <v>0</v>
      </c>
      <c r="K46" s="54">
        <f>SUMIFS(TabTransfert[[MONTANT HT]:[MONTANT HT]],TabTransfert[[MoisC]:[MoisC]],K$15,TabTransfert[[ANNEE]:[ANNEE]],K$13,TabTransfert[[Désignation]:[Désignation]],$B46)</f>
        <v>0</v>
      </c>
      <c r="L46" s="54">
        <f>SUMIFS(TabTransfert[[MONTANT HT]:[MONTANT HT]],TabTransfert[[MoisC]:[MoisC]],L$15,TabTransfert[[ANNEE]:[ANNEE]],L$13,TabTransfert[[Désignation]:[Désignation]],$B46)</f>
        <v>0</v>
      </c>
      <c r="M46" s="54">
        <f>SUMIFS(TabTransfert[[MONTANT HT]:[MONTANT HT]],TabTransfert[[MoisC]:[MoisC]],M$15,TabTransfert[[ANNEE]:[ANNEE]],M$13,TabTransfert[[Désignation]:[Désignation]],$B46)</f>
        <v>0</v>
      </c>
      <c r="N46" s="54">
        <f>SUMIFS(TabTransfert[[MONTANT HT]:[MONTANT HT]],TabTransfert[[MoisC]:[MoisC]],N$15,TabTransfert[[ANNEE]:[ANNEE]],N$13,TabTransfert[[Désignation]:[Désignation]],$B46)</f>
        <v>0</v>
      </c>
      <c r="O46" s="54">
        <f>SUMIFS(TabTransfert[[MONTANT HT]:[MONTANT HT]],TabTransfert[[MoisC]:[MoisC]],O$15,TabTransfert[[ANNEE]:[ANNEE]],O$13,TabTransfert[[Désignation]:[Désignation]],$B46)</f>
        <v>0</v>
      </c>
    </row>
    <row r="47" spans="2:15" ht="12" hidden="1" customHeight="1" outlineLevel="1">
      <c r="B47" s="55">
        <f>TarifsCA!B43</f>
        <v>0</v>
      </c>
      <c r="C47" s="53">
        <f>TarifsCA!F43</f>
        <v>0</v>
      </c>
      <c r="D47" s="56">
        <f>SUMIFS(TabTransfert[[MONTANT HT]:[MONTANT HT]],TabTransfert[[MoisC]:[MoisC]],D$15,TabTransfert[[ANNEE]:[ANNEE]],D$13,TabTransfert[[Désignation]:[Désignation]],$B47)</f>
        <v>0</v>
      </c>
      <c r="E47" s="56">
        <f>SUMIFS(TabTransfert[[MONTANT HT]:[MONTANT HT]],TabTransfert[[MoisC]:[MoisC]],E$15,TabTransfert[[ANNEE]:[ANNEE]],E$13,TabTransfert[[Désignation]:[Désignation]],$B47)</f>
        <v>0</v>
      </c>
      <c r="F47" s="56">
        <f>SUMIFS(TabTransfert[[MONTANT HT]:[MONTANT HT]],TabTransfert[[MoisC]:[MoisC]],F$15,TabTransfert[[ANNEE]:[ANNEE]],F$13,TabTransfert[[Désignation]:[Désignation]],$B47)</f>
        <v>0</v>
      </c>
      <c r="G47" s="56">
        <f>SUMIFS(TabTransfert[[MONTANT HT]:[MONTANT HT]],TabTransfert[[MoisC]:[MoisC]],G$15,TabTransfert[[ANNEE]:[ANNEE]],G$13,TabTransfert[[Désignation]:[Désignation]],$B47)</f>
        <v>0</v>
      </c>
      <c r="H47" s="56">
        <f>SUMIFS(TabTransfert[[MONTANT HT]:[MONTANT HT]],TabTransfert[[MoisC]:[MoisC]],H$15,TabTransfert[[ANNEE]:[ANNEE]],H$13,TabTransfert[[Désignation]:[Désignation]],$B47)</f>
        <v>0</v>
      </c>
      <c r="I47" s="56">
        <f>SUMIFS(TabTransfert[[MONTANT HT]:[MONTANT HT]],TabTransfert[[MoisC]:[MoisC]],I$15,TabTransfert[[ANNEE]:[ANNEE]],I$13,TabTransfert[[Désignation]:[Désignation]],$B47)</f>
        <v>0</v>
      </c>
      <c r="J47" s="56">
        <f>SUMIFS(TabTransfert[[MONTANT HT]:[MONTANT HT]],TabTransfert[[MoisC]:[MoisC]],J$15,TabTransfert[[ANNEE]:[ANNEE]],J$13,TabTransfert[[Désignation]:[Désignation]],$B47)</f>
        <v>0</v>
      </c>
      <c r="K47" s="56">
        <f>SUMIFS(TabTransfert[[MONTANT HT]:[MONTANT HT]],TabTransfert[[MoisC]:[MoisC]],K$15,TabTransfert[[ANNEE]:[ANNEE]],K$13,TabTransfert[[Désignation]:[Désignation]],$B47)</f>
        <v>0</v>
      </c>
      <c r="L47" s="56">
        <f>SUMIFS(TabTransfert[[MONTANT HT]:[MONTANT HT]],TabTransfert[[MoisC]:[MoisC]],L$15,TabTransfert[[ANNEE]:[ANNEE]],L$13,TabTransfert[[Désignation]:[Désignation]],$B47)</f>
        <v>0</v>
      </c>
      <c r="M47" s="56">
        <f>SUMIFS(TabTransfert[[MONTANT HT]:[MONTANT HT]],TabTransfert[[MoisC]:[MoisC]],M$15,TabTransfert[[ANNEE]:[ANNEE]],M$13,TabTransfert[[Désignation]:[Désignation]],$B47)</f>
        <v>0</v>
      </c>
      <c r="N47" s="56">
        <f>SUMIFS(TabTransfert[[MONTANT HT]:[MONTANT HT]],TabTransfert[[MoisC]:[MoisC]],N$15,TabTransfert[[ANNEE]:[ANNEE]],N$13,TabTransfert[[Désignation]:[Désignation]],$B47)</f>
        <v>0</v>
      </c>
      <c r="O47" s="56">
        <f>SUMIFS(TabTransfert[[MONTANT HT]:[MONTANT HT]],TabTransfert[[MoisC]:[MoisC]],O$15,TabTransfert[[ANNEE]:[ANNEE]],O$13,TabTransfert[[Désignation]:[Désignation]],$B47)</f>
        <v>0</v>
      </c>
    </row>
    <row r="48" spans="2:15" ht="12" hidden="1" customHeight="1" outlineLevel="1">
      <c r="B48" s="52">
        <f>TarifsCA!B44</f>
        <v>0</v>
      </c>
      <c r="C48" s="53">
        <f>TarifsCA!F44</f>
        <v>0</v>
      </c>
      <c r="D48" s="54">
        <f>SUMIFS(TabTransfert[[MONTANT HT]:[MONTANT HT]],TabTransfert[[MoisC]:[MoisC]],D$15,TabTransfert[[ANNEE]:[ANNEE]],D$13,TabTransfert[[Désignation]:[Désignation]],$B48)</f>
        <v>0</v>
      </c>
      <c r="E48" s="54">
        <f>SUMIFS(TabTransfert[[MONTANT HT]:[MONTANT HT]],TabTransfert[[MoisC]:[MoisC]],E$15,TabTransfert[[ANNEE]:[ANNEE]],E$13,TabTransfert[[Désignation]:[Désignation]],$B48)</f>
        <v>0</v>
      </c>
      <c r="F48" s="54">
        <f>SUMIFS(TabTransfert[[MONTANT HT]:[MONTANT HT]],TabTransfert[[MoisC]:[MoisC]],F$15,TabTransfert[[ANNEE]:[ANNEE]],F$13,TabTransfert[[Désignation]:[Désignation]],$B48)</f>
        <v>0</v>
      </c>
      <c r="G48" s="54">
        <f>SUMIFS(TabTransfert[[MONTANT HT]:[MONTANT HT]],TabTransfert[[MoisC]:[MoisC]],G$15,TabTransfert[[ANNEE]:[ANNEE]],G$13,TabTransfert[[Désignation]:[Désignation]],$B48)</f>
        <v>0</v>
      </c>
      <c r="H48" s="54">
        <f>SUMIFS(TabTransfert[[MONTANT HT]:[MONTANT HT]],TabTransfert[[MoisC]:[MoisC]],H$15,TabTransfert[[ANNEE]:[ANNEE]],H$13,TabTransfert[[Désignation]:[Désignation]],$B48)</f>
        <v>0</v>
      </c>
      <c r="I48" s="54">
        <f>SUMIFS(TabTransfert[[MONTANT HT]:[MONTANT HT]],TabTransfert[[MoisC]:[MoisC]],I$15,TabTransfert[[ANNEE]:[ANNEE]],I$13,TabTransfert[[Désignation]:[Désignation]],$B48)</f>
        <v>0</v>
      </c>
      <c r="J48" s="54">
        <f>SUMIFS(TabTransfert[[MONTANT HT]:[MONTANT HT]],TabTransfert[[MoisC]:[MoisC]],J$15,TabTransfert[[ANNEE]:[ANNEE]],J$13,TabTransfert[[Désignation]:[Désignation]],$B48)</f>
        <v>0</v>
      </c>
      <c r="K48" s="54">
        <f>SUMIFS(TabTransfert[[MONTANT HT]:[MONTANT HT]],TabTransfert[[MoisC]:[MoisC]],K$15,TabTransfert[[ANNEE]:[ANNEE]],K$13,TabTransfert[[Désignation]:[Désignation]],$B48)</f>
        <v>0</v>
      </c>
      <c r="L48" s="54">
        <f>SUMIFS(TabTransfert[[MONTANT HT]:[MONTANT HT]],TabTransfert[[MoisC]:[MoisC]],L$15,TabTransfert[[ANNEE]:[ANNEE]],L$13,TabTransfert[[Désignation]:[Désignation]],$B48)</f>
        <v>0</v>
      </c>
      <c r="M48" s="54">
        <f>SUMIFS(TabTransfert[[MONTANT HT]:[MONTANT HT]],TabTransfert[[MoisC]:[MoisC]],M$15,TabTransfert[[ANNEE]:[ANNEE]],M$13,TabTransfert[[Désignation]:[Désignation]],$B48)</f>
        <v>0</v>
      </c>
      <c r="N48" s="54">
        <f>SUMIFS(TabTransfert[[MONTANT HT]:[MONTANT HT]],TabTransfert[[MoisC]:[MoisC]],N$15,TabTransfert[[ANNEE]:[ANNEE]],N$13,TabTransfert[[Désignation]:[Désignation]],$B48)</f>
        <v>0</v>
      </c>
      <c r="O48" s="54">
        <f>SUMIFS(TabTransfert[[MONTANT HT]:[MONTANT HT]],TabTransfert[[MoisC]:[MoisC]],O$15,TabTransfert[[ANNEE]:[ANNEE]],O$13,TabTransfert[[Désignation]:[Désignation]],$B48)</f>
        <v>0</v>
      </c>
    </row>
    <row r="49" spans="2:15" ht="12" hidden="1" customHeight="1" outlineLevel="1">
      <c r="B49" s="55">
        <f>TarifsCA!B45</f>
        <v>0</v>
      </c>
      <c r="C49" s="53">
        <f>TarifsCA!F45</f>
        <v>0</v>
      </c>
      <c r="D49" s="56">
        <f>SUMIFS(TabTransfert[[MONTANT HT]:[MONTANT HT]],TabTransfert[[MoisC]:[MoisC]],D$15,TabTransfert[[ANNEE]:[ANNEE]],D$13,TabTransfert[[Désignation]:[Désignation]],$B49)</f>
        <v>0</v>
      </c>
      <c r="E49" s="56">
        <f>SUMIFS(TabTransfert[[MONTANT HT]:[MONTANT HT]],TabTransfert[[MoisC]:[MoisC]],E$15,TabTransfert[[ANNEE]:[ANNEE]],E$13,TabTransfert[[Désignation]:[Désignation]],$B49)</f>
        <v>0</v>
      </c>
      <c r="F49" s="56">
        <f>SUMIFS(TabTransfert[[MONTANT HT]:[MONTANT HT]],TabTransfert[[MoisC]:[MoisC]],F$15,TabTransfert[[ANNEE]:[ANNEE]],F$13,TabTransfert[[Désignation]:[Désignation]],$B49)</f>
        <v>0</v>
      </c>
      <c r="G49" s="56">
        <f>SUMIFS(TabTransfert[[MONTANT HT]:[MONTANT HT]],TabTransfert[[MoisC]:[MoisC]],G$15,TabTransfert[[ANNEE]:[ANNEE]],G$13,TabTransfert[[Désignation]:[Désignation]],$B49)</f>
        <v>0</v>
      </c>
      <c r="H49" s="56">
        <f>SUMIFS(TabTransfert[[MONTANT HT]:[MONTANT HT]],TabTransfert[[MoisC]:[MoisC]],H$15,TabTransfert[[ANNEE]:[ANNEE]],H$13,TabTransfert[[Désignation]:[Désignation]],$B49)</f>
        <v>0</v>
      </c>
      <c r="I49" s="56">
        <f>SUMIFS(TabTransfert[[MONTANT HT]:[MONTANT HT]],TabTransfert[[MoisC]:[MoisC]],I$15,TabTransfert[[ANNEE]:[ANNEE]],I$13,TabTransfert[[Désignation]:[Désignation]],$B49)</f>
        <v>0</v>
      </c>
      <c r="J49" s="56">
        <f>SUMIFS(TabTransfert[[MONTANT HT]:[MONTANT HT]],TabTransfert[[MoisC]:[MoisC]],J$15,TabTransfert[[ANNEE]:[ANNEE]],J$13,TabTransfert[[Désignation]:[Désignation]],$B49)</f>
        <v>0</v>
      </c>
      <c r="K49" s="56">
        <f>SUMIFS(TabTransfert[[MONTANT HT]:[MONTANT HT]],TabTransfert[[MoisC]:[MoisC]],K$15,TabTransfert[[ANNEE]:[ANNEE]],K$13,TabTransfert[[Désignation]:[Désignation]],$B49)</f>
        <v>0</v>
      </c>
      <c r="L49" s="56">
        <f>SUMIFS(TabTransfert[[MONTANT HT]:[MONTANT HT]],TabTransfert[[MoisC]:[MoisC]],L$15,TabTransfert[[ANNEE]:[ANNEE]],L$13,TabTransfert[[Désignation]:[Désignation]],$B49)</f>
        <v>0</v>
      </c>
      <c r="M49" s="56">
        <f>SUMIFS(TabTransfert[[MONTANT HT]:[MONTANT HT]],TabTransfert[[MoisC]:[MoisC]],M$15,TabTransfert[[ANNEE]:[ANNEE]],M$13,TabTransfert[[Désignation]:[Désignation]],$B49)</f>
        <v>0</v>
      </c>
      <c r="N49" s="56">
        <f>SUMIFS(TabTransfert[[MONTANT HT]:[MONTANT HT]],TabTransfert[[MoisC]:[MoisC]],N$15,TabTransfert[[ANNEE]:[ANNEE]],N$13,TabTransfert[[Désignation]:[Désignation]],$B49)</f>
        <v>0</v>
      </c>
      <c r="O49" s="56">
        <f>SUMIFS(TabTransfert[[MONTANT HT]:[MONTANT HT]],TabTransfert[[MoisC]:[MoisC]],O$15,TabTransfert[[ANNEE]:[ANNEE]],O$13,TabTransfert[[Désignation]:[Désignation]],$B49)</f>
        <v>0</v>
      </c>
    </row>
    <row r="50" spans="2:15" ht="12" hidden="1" customHeight="1" outlineLevel="1">
      <c r="B50" s="52">
        <f>TarifsCA!B46</f>
        <v>0</v>
      </c>
      <c r="C50" s="53">
        <f>TarifsCA!F46</f>
        <v>0</v>
      </c>
      <c r="D50" s="54">
        <f>SUMIFS(TabTransfert[[MONTANT HT]:[MONTANT HT]],TabTransfert[[MoisC]:[MoisC]],D$15,TabTransfert[[ANNEE]:[ANNEE]],D$13,TabTransfert[[Désignation]:[Désignation]],$B50)</f>
        <v>0</v>
      </c>
      <c r="E50" s="54">
        <f>SUMIFS(TabTransfert[[MONTANT HT]:[MONTANT HT]],TabTransfert[[MoisC]:[MoisC]],E$15,TabTransfert[[ANNEE]:[ANNEE]],E$13,TabTransfert[[Désignation]:[Désignation]],$B50)</f>
        <v>0</v>
      </c>
      <c r="F50" s="54">
        <f>SUMIFS(TabTransfert[[MONTANT HT]:[MONTANT HT]],TabTransfert[[MoisC]:[MoisC]],F$15,TabTransfert[[ANNEE]:[ANNEE]],F$13,TabTransfert[[Désignation]:[Désignation]],$B50)</f>
        <v>0</v>
      </c>
      <c r="G50" s="54">
        <f>SUMIFS(TabTransfert[[MONTANT HT]:[MONTANT HT]],TabTransfert[[MoisC]:[MoisC]],G$15,TabTransfert[[ANNEE]:[ANNEE]],G$13,TabTransfert[[Désignation]:[Désignation]],$B50)</f>
        <v>0</v>
      </c>
      <c r="H50" s="54">
        <f>SUMIFS(TabTransfert[[MONTANT HT]:[MONTANT HT]],TabTransfert[[MoisC]:[MoisC]],H$15,TabTransfert[[ANNEE]:[ANNEE]],H$13,TabTransfert[[Désignation]:[Désignation]],$B50)</f>
        <v>0</v>
      </c>
      <c r="I50" s="54">
        <f>SUMIFS(TabTransfert[[MONTANT HT]:[MONTANT HT]],TabTransfert[[MoisC]:[MoisC]],I$15,TabTransfert[[ANNEE]:[ANNEE]],I$13,TabTransfert[[Désignation]:[Désignation]],$B50)</f>
        <v>0</v>
      </c>
      <c r="J50" s="54">
        <f>SUMIFS(TabTransfert[[MONTANT HT]:[MONTANT HT]],TabTransfert[[MoisC]:[MoisC]],J$15,TabTransfert[[ANNEE]:[ANNEE]],J$13,TabTransfert[[Désignation]:[Désignation]],$B50)</f>
        <v>0</v>
      </c>
      <c r="K50" s="54">
        <f>SUMIFS(TabTransfert[[MONTANT HT]:[MONTANT HT]],TabTransfert[[MoisC]:[MoisC]],K$15,TabTransfert[[ANNEE]:[ANNEE]],K$13,TabTransfert[[Désignation]:[Désignation]],$B50)</f>
        <v>0</v>
      </c>
      <c r="L50" s="54">
        <f>SUMIFS(TabTransfert[[MONTANT HT]:[MONTANT HT]],TabTransfert[[MoisC]:[MoisC]],L$15,TabTransfert[[ANNEE]:[ANNEE]],L$13,TabTransfert[[Désignation]:[Désignation]],$B50)</f>
        <v>0</v>
      </c>
      <c r="M50" s="54">
        <f>SUMIFS(TabTransfert[[MONTANT HT]:[MONTANT HT]],TabTransfert[[MoisC]:[MoisC]],M$15,TabTransfert[[ANNEE]:[ANNEE]],M$13,TabTransfert[[Désignation]:[Désignation]],$B50)</f>
        <v>0</v>
      </c>
      <c r="N50" s="54">
        <f>SUMIFS(TabTransfert[[MONTANT HT]:[MONTANT HT]],TabTransfert[[MoisC]:[MoisC]],N$15,TabTransfert[[ANNEE]:[ANNEE]],N$13,TabTransfert[[Désignation]:[Désignation]],$B50)</f>
        <v>0</v>
      </c>
      <c r="O50" s="54">
        <f>SUMIFS(TabTransfert[[MONTANT HT]:[MONTANT HT]],TabTransfert[[MoisC]:[MoisC]],O$15,TabTransfert[[ANNEE]:[ANNEE]],O$13,TabTransfert[[Désignation]:[Désignation]],$B50)</f>
        <v>0</v>
      </c>
    </row>
    <row r="51" spans="2:15" ht="12" hidden="1" customHeight="1" outlineLevel="1">
      <c r="B51" s="55">
        <f>TarifsCA!B47</f>
        <v>0</v>
      </c>
      <c r="C51" s="53">
        <f>TarifsCA!F47</f>
        <v>0</v>
      </c>
      <c r="D51" s="56">
        <f>SUMIFS(TabTransfert[[MONTANT HT]:[MONTANT HT]],TabTransfert[[MoisC]:[MoisC]],D$15,TabTransfert[[ANNEE]:[ANNEE]],D$13,TabTransfert[[Désignation]:[Désignation]],$B51)</f>
        <v>0</v>
      </c>
      <c r="E51" s="56">
        <f>SUMIFS(TabTransfert[[MONTANT HT]:[MONTANT HT]],TabTransfert[[MoisC]:[MoisC]],E$15,TabTransfert[[ANNEE]:[ANNEE]],E$13,TabTransfert[[Désignation]:[Désignation]],$B51)</f>
        <v>0</v>
      </c>
      <c r="F51" s="56">
        <f>SUMIFS(TabTransfert[[MONTANT HT]:[MONTANT HT]],TabTransfert[[MoisC]:[MoisC]],F$15,TabTransfert[[ANNEE]:[ANNEE]],F$13,TabTransfert[[Désignation]:[Désignation]],$B51)</f>
        <v>0</v>
      </c>
      <c r="G51" s="56">
        <f>SUMIFS(TabTransfert[[MONTANT HT]:[MONTANT HT]],TabTransfert[[MoisC]:[MoisC]],G$15,TabTransfert[[ANNEE]:[ANNEE]],G$13,TabTransfert[[Désignation]:[Désignation]],$B51)</f>
        <v>0</v>
      </c>
      <c r="H51" s="56">
        <f>SUMIFS(TabTransfert[[MONTANT HT]:[MONTANT HT]],TabTransfert[[MoisC]:[MoisC]],H$15,TabTransfert[[ANNEE]:[ANNEE]],H$13,TabTransfert[[Désignation]:[Désignation]],$B51)</f>
        <v>0</v>
      </c>
      <c r="I51" s="56">
        <f>SUMIFS(TabTransfert[[MONTANT HT]:[MONTANT HT]],TabTransfert[[MoisC]:[MoisC]],I$15,TabTransfert[[ANNEE]:[ANNEE]],I$13,TabTransfert[[Désignation]:[Désignation]],$B51)</f>
        <v>0</v>
      </c>
      <c r="J51" s="56">
        <f>SUMIFS(TabTransfert[[MONTANT HT]:[MONTANT HT]],TabTransfert[[MoisC]:[MoisC]],J$15,TabTransfert[[ANNEE]:[ANNEE]],J$13,TabTransfert[[Désignation]:[Désignation]],$B51)</f>
        <v>0</v>
      </c>
      <c r="K51" s="56">
        <f>SUMIFS(TabTransfert[[MONTANT HT]:[MONTANT HT]],TabTransfert[[MoisC]:[MoisC]],K$15,TabTransfert[[ANNEE]:[ANNEE]],K$13,TabTransfert[[Désignation]:[Désignation]],$B51)</f>
        <v>0</v>
      </c>
      <c r="L51" s="56">
        <f>SUMIFS(TabTransfert[[MONTANT HT]:[MONTANT HT]],TabTransfert[[MoisC]:[MoisC]],L$15,TabTransfert[[ANNEE]:[ANNEE]],L$13,TabTransfert[[Désignation]:[Désignation]],$B51)</f>
        <v>0</v>
      </c>
      <c r="M51" s="56">
        <f>SUMIFS(TabTransfert[[MONTANT HT]:[MONTANT HT]],TabTransfert[[MoisC]:[MoisC]],M$15,TabTransfert[[ANNEE]:[ANNEE]],M$13,TabTransfert[[Désignation]:[Désignation]],$B51)</f>
        <v>0</v>
      </c>
      <c r="N51" s="56">
        <f>SUMIFS(TabTransfert[[MONTANT HT]:[MONTANT HT]],TabTransfert[[MoisC]:[MoisC]],N$15,TabTransfert[[ANNEE]:[ANNEE]],N$13,TabTransfert[[Désignation]:[Désignation]],$B51)</f>
        <v>0</v>
      </c>
      <c r="O51" s="56">
        <f>SUMIFS(TabTransfert[[MONTANT HT]:[MONTANT HT]],TabTransfert[[MoisC]:[MoisC]],O$15,TabTransfert[[ANNEE]:[ANNEE]],O$13,TabTransfert[[Désignation]:[Désignation]],$B51)</f>
        <v>0</v>
      </c>
    </row>
    <row r="52" spans="2:15" ht="12" hidden="1" customHeight="1" outlineLevel="1">
      <c r="B52" s="52">
        <f>TarifsCA!B48</f>
        <v>0</v>
      </c>
      <c r="C52" s="53">
        <f>TarifsCA!F48</f>
        <v>0</v>
      </c>
      <c r="D52" s="54">
        <f>SUMIFS(TabTransfert[[MONTANT HT]:[MONTANT HT]],TabTransfert[[MoisC]:[MoisC]],D$15,TabTransfert[[ANNEE]:[ANNEE]],D$13,TabTransfert[[Désignation]:[Désignation]],$B52)</f>
        <v>0</v>
      </c>
      <c r="E52" s="54">
        <f>SUMIFS(TabTransfert[[MONTANT HT]:[MONTANT HT]],TabTransfert[[MoisC]:[MoisC]],E$15,TabTransfert[[ANNEE]:[ANNEE]],E$13,TabTransfert[[Désignation]:[Désignation]],$B52)</f>
        <v>0</v>
      </c>
      <c r="F52" s="54">
        <f>SUMIFS(TabTransfert[[MONTANT HT]:[MONTANT HT]],TabTransfert[[MoisC]:[MoisC]],F$15,TabTransfert[[ANNEE]:[ANNEE]],F$13,TabTransfert[[Désignation]:[Désignation]],$B52)</f>
        <v>0</v>
      </c>
      <c r="G52" s="54">
        <f>SUMIFS(TabTransfert[[MONTANT HT]:[MONTANT HT]],TabTransfert[[MoisC]:[MoisC]],G$15,TabTransfert[[ANNEE]:[ANNEE]],G$13,TabTransfert[[Désignation]:[Désignation]],$B52)</f>
        <v>0</v>
      </c>
      <c r="H52" s="54">
        <f>SUMIFS(TabTransfert[[MONTANT HT]:[MONTANT HT]],TabTransfert[[MoisC]:[MoisC]],H$15,TabTransfert[[ANNEE]:[ANNEE]],H$13,TabTransfert[[Désignation]:[Désignation]],$B52)</f>
        <v>0</v>
      </c>
      <c r="I52" s="54">
        <f>SUMIFS(TabTransfert[[MONTANT HT]:[MONTANT HT]],TabTransfert[[MoisC]:[MoisC]],I$15,TabTransfert[[ANNEE]:[ANNEE]],I$13,TabTransfert[[Désignation]:[Désignation]],$B52)</f>
        <v>0</v>
      </c>
      <c r="J52" s="54">
        <f>SUMIFS(TabTransfert[[MONTANT HT]:[MONTANT HT]],TabTransfert[[MoisC]:[MoisC]],J$15,TabTransfert[[ANNEE]:[ANNEE]],J$13,TabTransfert[[Désignation]:[Désignation]],$B52)</f>
        <v>0</v>
      </c>
      <c r="K52" s="54">
        <f>SUMIFS(TabTransfert[[MONTANT HT]:[MONTANT HT]],TabTransfert[[MoisC]:[MoisC]],K$15,TabTransfert[[ANNEE]:[ANNEE]],K$13,TabTransfert[[Désignation]:[Désignation]],$B52)</f>
        <v>0</v>
      </c>
      <c r="L52" s="54">
        <f>SUMIFS(TabTransfert[[MONTANT HT]:[MONTANT HT]],TabTransfert[[MoisC]:[MoisC]],L$15,TabTransfert[[ANNEE]:[ANNEE]],L$13,TabTransfert[[Désignation]:[Désignation]],$B52)</f>
        <v>0</v>
      </c>
      <c r="M52" s="54">
        <f>SUMIFS(TabTransfert[[MONTANT HT]:[MONTANT HT]],TabTransfert[[MoisC]:[MoisC]],M$15,TabTransfert[[ANNEE]:[ANNEE]],M$13,TabTransfert[[Désignation]:[Désignation]],$B52)</f>
        <v>0</v>
      </c>
      <c r="N52" s="54">
        <f>SUMIFS(TabTransfert[[MONTANT HT]:[MONTANT HT]],TabTransfert[[MoisC]:[MoisC]],N$15,TabTransfert[[ANNEE]:[ANNEE]],N$13,TabTransfert[[Désignation]:[Désignation]],$B52)</f>
        <v>0</v>
      </c>
      <c r="O52" s="54">
        <f>SUMIFS(TabTransfert[[MONTANT HT]:[MONTANT HT]],TabTransfert[[MoisC]:[MoisC]],O$15,TabTransfert[[ANNEE]:[ANNEE]],O$13,TabTransfert[[Désignation]:[Désignation]],$B52)</f>
        <v>0</v>
      </c>
    </row>
    <row r="53" spans="2:15" ht="12" hidden="1" customHeight="1" outlineLevel="1">
      <c r="B53" s="55">
        <f>TarifsCA!B49</f>
        <v>0</v>
      </c>
      <c r="C53" s="53">
        <f>TarifsCA!F49</f>
        <v>0</v>
      </c>
      <c r="D53" s="56">
        <f>SUMIFS(TabTransfert[[MONTANT HT]:[MONTANT HT]],TabTransfert[[MoisC]:[MoisC]],D$15,TabTransfert[[ANNEE]:[ANNEE]],D$13,TabTransfert[[Désignation]:[Désignation]],$B53)</f>
        <v>0</v>
      </c>
      <c r="E53" s="56">
        <f>SUMIFS(TabTransfert[[MONTANT HT]:[MONTANT HT]],TabTransfert[[MoisC]:[MoisC]],E$15,TabTransfert[[ANNEE]:[ANNEE]],E$13,TabTransfert[[Désignation]:[Désignation]],$B53)</f>
        <v>0</v>
      </c>
      <c r="F53" s="56">
        <f>SUMIFS(TabTransfert[[MONTANT HT]:[MONTANT HT]],TabTransfert[[MoisC]:[MoisC]],F$15,TabTransfert[[ANNEE]:[ANNEE]],F$13,TabTransfert[[Désignation]:[Désignation]],$B53)</f>
        <v>0</v>
      </c>
      <c r="G53" s="56">
        <f>SUMIFS(TabTransfert[[MONTANT HT]:[MONTANT HT]],TabTransfert[[MoisC]:[MoisC]],G$15,TabTransfert[[ANNEE]:[ANNEE]],G$13,TabTransfert[[Désignation]:[Désignation]],$B53)</f>
        <v>0</v>
      </c>
      <c r="H53" s="56">
        <f>SUMIFS(TabTransfert[[MONTANT HT]:[MONTANT HT]],TabTransfert[[MoisC]:[MoisC]],H$15,TabTransfert[[ANNEE]:[ANNEE]],H$13,TabTransfert[[Désignation]:[Désignation]],$B53)</f>
        <v>0</v>
      </c>
      <c r="I53" s="56">
        <f>SUMIFS(TabTransfert[[MONTANT HT]:[MONTANT HT]],TabTransfert[[MoisC]:[MoisC]],I$15,TabTransfert[[ANNEE]:[ANNEE]],I$13,TabTransfert[[Désignation]:[Désignation]],$B53)</f>
        <v>0</v>
      </c>
      <c r="J53" s="56">
        <f>SUMIFS(TabTransfert[[MONTANT HT]:[MONTANT HT]],TabTransfert[[MoisC]:[MoisC]],J$15,TabTransfert[[ANNEE]:[ANNEE]],J$13,TabTransfert[[Désignation]:[Désignation]],$B53)</f>
        <v>0</v>
      </c>
      <c r="K53" s="56">
        <f>SUMIFS(TabTransfert[[MONTANT HT]:[MONTANT HT]],TabTransfert[[MoisC]:[MoisC]],K$15,TabTransfert[[ANNEE]:[ANNEE]],K$13,TabTransfert[[Désignation]:[Désignation]],$B53)</f>
        <v>0</v>
      </c>
      <c r="L53" s="56">
        <f>SUMIFS(TabTransfert[[MONTANT HT]:[MONTANT HT]],TabTransfert[[MoisC]:[MoisC]],L$15,TabTransfert[[ANNEE]:[ANNEE]],L$13,TabTransfert[[Désignation]:[Désignation]],$B53)</f>
        <v>0</v>
      </c>
      <c r="M53" s="56">
        <f>SUMIFS(TabTransfert[[MONTANT HT]:[MONTANT HT]],TabTransfert[[MoisC]:[MoisC]],M$15,TabTransfert[[ANNEE]:[ANNEE]],M$13,TabTransfert[[Désignation]:[Désignation]],$B53)</f>
        <v>0</v>
      </c>
      <c r="N53" s="56">
        <f>SUMIFS(TabTransfert[[MONTANT HT]:[MONTANT HT]],TabTransfert[[MoisC]:[MoisC]],N$15,TabTransfert[[ANNEE]:[ANNEE]],N$13,TabTransfert[[Désignation]:[Désignation]],$B53)</f>
        <v>0</v>
      </c>
      <c r="O53" s="56">
        <f>SUMIFS(TabTransfert[[MONTANT HT]:[MONTANT HT]],TabTransfert[[MoisC]:[MoisC]],O$15,TabTransfert[[ANNEE]:[ANNEE]],O$13,TabTransfert[[Désignation]:[Désignation]],$B53)</f>
        <v>0</v>
      </c>
    </row>
    <row r="54" spans="2:15" ht="12" hidden="1" customHeight="1" outlineLevel="1">
      <c r="B54" s="52">
        <f>TarifsCA!B50</f>
        <v>0</v>
      </c>
      <c r="C54" s="53">
        <f>TarifsCA!F50</f>
        <v>0</v>
      </c>
      <c r="D54" s="54">
        <f>SUMIFS(TabTransfert[[MONTANT HT]:[MONTANT HT]],TabTransfert[[MoisC]:[MoisC]],D$15,TabTransfert[[ANNEE]:[ANNEE]],D$13,TabTransfert[[Désignation]:[Désignation]],$B54)</f>
        <v>0</v>
      </c>
      <c r="E54" s="54">
        <f>SUMIFS(TabTransfert[[MONTANT HT]:[MONTANT HT]],TabTransfert[[MoisC]:[MoisC]],E$15,TabTransfert[[ANNEE]:[ANNEE]],E$13,TabTransfert[[Désignation]:[Désignation]],$B54)</f>
        <v>0</v>
      </c>
      <c r="F54" s="54">
        <f>SUMIFS(TabTransfert[[MONTANT HT]:[MONTANT HT]],TabTransfert[[MoisC]:[MoisC]],F$15,TabTransfert[[ANNEE]:[ANNEE]],F$13,TabTransfert[[Désignation]:[Désignation]],$B54)</f>
        <v>0</v>
      </c>
      <c r="G54" s="54">
        <f>SUMIFS(TabTransfert[[MONTANT HT]:[MONTANT HT]],TabTransfert[[MoisC]:[MoisC]],G$15,TabTransfert[[ANNEE]:[ANNEE]],G$13,TabTransfert[[Désignation]:[Désignation]],$B54)</f>
        <v>0</v>
      </c>
      <c r="H54" s="54">
        <f>SUMIFS(TabTransfert[[MONTANT HT]:[MONTANT HT]],TabTransfert[[MoisC]:[MoisC]],H$15,TabTransfert[[ANNEE]:[ANNEE]],H$13,TabTransfert[[Désignation]:[Désignation]],$B54)</f>
        <v>0</v>
      </c>
      <c r="I54" s="54">
        <f>SUMIFS(TabTransfert[[MONTANT HT]:[MONTANT HT]],TabTransfert[[MoisC]:[MoisC]],I$15,TabTransfert[[ANNEE]:[ANNEE]],I$13,TabTransfert[[Désignation]:[Désignation]],$B54)</f>
        <v>0</v>
      </c>
      <c r="J54" s="54">
        <f>SUMIFS(TabTransfert[[MONTANT HT]:[MONTANT HT]],TabTransfert[[MoisC]:[MoisC]],J$15,TabTransfert[[ANNEE]:[ANNEE]],J$13,TabTransfert[[Désignation]:[Désignation]],$B54)</f>
        <v>0</v>
      </c>
      <c r="K54" s="54">
        <f>SUMIFS(TabTransfert[[MONTANT HT]:[MONTANT HT]],TabTransfert[[MoisC]:[MoisC]],K$15,TabTransfert[[ANNEE]:[ANNEE]],K$13,TabTransfert[[Désignation]:[Désignation]],$B54)</f>
        <v>0</v>
      </c>
      <c r="L54" s="54">
        <f>SUMIFS(TabTransfert[[MONTANT HT]:[MONTANT HT]],TabTransfert[[MoisC]:[MoisC]],L$15,TabTransfert[[ANNEE]:[ANNEE]],L$13,TabTransfert[[Désignation]:[Désignation]],$B54)</f>
        <v>0</v>
      </c>
      <c r="M54" s="54">
        <f>SUMIFS(TabTransfert[[MONTANT HT]:[MONTANT HT]],TabTransfert[[MoisC]:[MoisC]],M$15,TabTransfert[[ANNEE]:[ANNEE]],M$13,TabTransfert[[Désignation]:[Désignation]],$B54)</f>
        <v>0</v>
      </c>
      <c r="N54" s="54">
        <f>SUMIFS(TabTransfert[[MONTANT HT]:[MONTANT HT]],TabTransfert[[MoisC]:[MoisC]],N$15,TabTransfert[[ANNEE]:[ANNEE]],N$13,TabTransfert[[Désignation]:[Désignation]],$B54)</f>
        <v>0</v>
      </c>
      <c r="O54" s="54">
        <f>SUMIFS(TabTransfert[[MONTANT HT]:[MONTANT HT]],TabTransfert[[MoisC]:[MoisC]],O$15,TabTransfert[[ANNEE]:[ANNEE]],O$13,TabTransfert[[Désignation]:[Désignation]],$B54)</f>
        <v>0</v>
      </c>
    </row>
    <row r="55" spans="2:15" ht="12" hidden="1" customHeight="1" outlineLevel="1">
      <c r="B55" s="55">
        <f>TarifsCA!B51</f>
        <v>0</v>
      </c>
      <c r="C55" s="53">
        <f>TarifsCA!F51</f>
        <v>0</v>
      </c>
      <c r="D55" s="56">
        <f>SUMIFS(TabTransfert[[MONTANT HT]:[MONTANT HT]],TabTransfert[[MoisC]:[MoisC]],D$15,TabTransfert[[ANNEE]:[ANNEE]],D$13,TabTransfert[[Désignation]:[Désignation]],$B55)</f>
        <v>0</v>
      </c>
      <c r="E55" s="56">
        <f>SUMIFS(TabTransfert[[MONTANT HT]:[MONTANT HT]],TabTransfert[[MoisC]:[MoisC]],E$15,TabTransfert[[ANNEE]:[ANNEE]],E$13,TabTransfert[[Désignation]:[Désignation]],$B55)</f>
        <v>0</v>
      </c>
      <c r="F55" s="56">
        <f>SUMIFS(TabTransfert[[MONTANT HT]:[MONTANT HT]],TabTransfert[[MoisC]:[MoisC]],F$15,TabTransfert[[ANNEE]:[ANNEE]],F$13,TabTransfert[[Désignation]:[Désignation]],$B55)</f>
        <v>0</v>
      </c>
      <c r="G55" s="56">
        <f>SUMIFS(TabTransfert[[MONTANT HT]:[MONTANT HT]],TabTransfert[[MoisC]:[MoisC]],G$15,TabTransfert[[ANNEE]:[ANNEE]],G$13,TabTransfert[[Désignation]:[Désignation]],$B55)</f>
        <v>0</v>
      </c>
      <c r="H55" s="56">
        <f>SUMIFS(TabTransfert[[MONTANT HT]:[MONTANT HT]],TabTransfert[[MoisC]:[MoisC]],H$15,TabTransfert[[ANNEE]:[ANNEE]],H$13,TabTransfert[[Désignation]:[Désignation]],$B55)</f>
        <v>0</v>
      </c>
      <c r="I55" s="56">
        <f>SUMIFS(TabTransfert[[MONTANT HT]:[MONTANT HT]],TabTransfert[[MoisC]:[MoisC]],I$15,TabTransfert[[ANNEE]:[ANNEE]],I$13,TabTransfert[[Désignation]:[Désignation]],$B55)</f>
        <v>0</v>
      </c>
      <c r="J55" s="56">
        <f>SUMIFS(TabTransfert[[MONTANT HT]:[MONTANT HT]],TabTransfert[[MoisC]:[MoisC]],J$15,TabTransfert[[ANNEE]:[ANNEE]],J$13,TabTransfert[[Désignation]:[Désignation]],$B55)</f>
        <v>0</v>
      </c>
      <c r="K55" s="56">
        <f>SUMIFS(TabTransfert[[MONTANT HT]:[MONTANT HT]],TabTransfert[[MoisC]:[MoisC]],K$15,TabTransfert[[ANNEE]:[ANNEE]],K$13,TabTransfert[[Désignation]:[Désignation]],$B55)</f>
        <v>0</v>
      </c>
      <c r="L55" s="56">
        <f>SUMIFS(TabTransfert[[MONTANT HT]:[MONTANT HT]],TabTransfert[[MoisC]:[MoisC]],L$15,TabTransfert[[ANNEE]:[ANNEE]],L$13,TabTransfert[[Désignation]:[Désignation]],$B55)</f>
        <v>0</v>
      </c>
      <c r="M55" s="56">
        <f>SUMIFS(TabTransfert[[MONTANT HT]:[MONTANT HT]],TabTransfert[[MoisC]:[MoisC]],M$15,TabTransfert[[ANNEE]:[ANNEE]],M$13,TabTransfert[[Désignation]:[Désignation]],$B55)</f>
        <v>0</v>
      </c>
      <c r="N55" s="56">
        <f>SUMIFS(TabTransfert[[MONTANT HT]:[MONTANT HT]],TabTransfert[[MoisC]:[MoisC]],N$15,TabTransfert[[ANNEE]:[ANNEE]],N$13,TabTransfert[[Désignation]:[Désignation]],$B55)</f>
        <v>0</v>
      </c>
      <c r="O55" s="56">
        <f>SUMIFS(TabTransfert[[MONTANT HT]:[MONTANT HT]],TabTransfert[[MoisC]:[MoisC]],O$15,TabTransfert[[ANNEE]:[ANNEE]],O$13,TabTransfert[[Désignation]:[Désignation]],$B55)</f>
        <v>0</v>
      </c>
    </row>
    <row r="56" spans="2:15" ht="12" hidden="1" customHeight="1" outlineLevel="1">
      <c r="B56" s="52">
        <f>TarifsCA!B52</f>
        <v>0</v>
      </c>
      <c r="C56" s="53">
        <f>TarifsCA!F52</f>
        <v>0</v>
      </c>
      <c r="D56" s="54">
        <f>SUMIFS(TabTransfert[[MONTANT HT]:[MONTANT HT]],TabTransfert[[MoisC]:[MoisC]],D$15,TabTransfert[[ANNEE]:[ANNEE]],D$13,TabTransfert[[Désignation]:[Désignation]],$B56)</f>
        <v>0</v>
      </c>
      <c r="E56" s="54">
        <f>SUMIFS(TabTransfert[[MONTANT HT]:[MONTANT HT]],TabTransfert[[MoisC]:[MoisC]],E$15,TabTransfert[[ANNEE]:[ANNEE]],E$13,TabTransfert[[Désignation]:[Désignation]],$B56)</f>
        <v>0</v>
      </c>
      <c r="F56" s="54">
        <f>SUMIFS(TabTransfert[[MONTANT HT]:[MONTANT HT]],TabTransfert[[MoisC]:[MoisC]],F$15,TabTransfert[[ANNEE]:[ANNEE]],F$13,TabTransfert[[Désignation]:[Désignation]],$B56)</f>
        <v>0</v>
      </c>
      <c r="G56" s="54">
        <f>SUMIFS(TabTransfert[[MONTANT HT]:[MONTANT HT]],TabTransfert[[MoisC]:[MoisC]],G$15,TabTransfert[[ANNEE]:[ANNEE]],G$13,TabTransfert[[Désignation]:[Désignation]],$B56)</f>
        <v>0</v>
      </c>
      <c r="H56" s="54">
        <f>SUMIFS(TabTransfert[[MONTANT HT]:[MONTANT HT]],TabTransfert[[MoisC]:[MoisC]],H$15,TabTransfert[[ANNEE]:[ANNEE]],H$13,TabTransfert[[Désignation]:[Désignation]],$B56)</f>
        <v>0</v>
      </c>
      <c r="I56" s="54">
        <f>SUMIFS(TabTransfert[[MONTANT HT]:[MONTANT HT]],TabTransfert[[MoisC]:[MoisC]],I$15,TabTransfert[[ANNEE]:[ANNEE]],I$13,TabTransfert[[Désignation]:[Désignation]],$B56)</f>
        <v>0</v>
      </c>
      <c r="J56" s="54">
        <f>SUMIFS(TabTransfert[[MONTANT HT]:[MONTANT HT]],TabTransfert[[MoisC]:[MoisC]],J$15,TabTransfert[[ANNEE]:[ANNEE]],J$13,TabTransfert[[Désignation]:[Désignation]],$B56)</f>
        <v>0</v>
      </c>
      <c r="K56" s="54">
        <f>SUMIFS(TabTransfert[[MONTANT HT]:[MONTANT HT]],TabTransfert[[MoisC]:[MoisC]],K$15,TabTransfert[[ANNEE]:[ANNEE]],K$13,TabTransfert[[Désignation]:[Désignation]],$B56)</f>
        <v>0</v>
      </c>
      <c r="L56" s="54">
        <f>SUMIFS(TabTransfert[[MONTANT HT]:[MONTANT HT]],TabTransfert[[MoisC]:[MoisC]],L$15,TabTransfert[[ANNEE]:[ANNEE]],L$13,TabTransfert[[Désignation]:[Désignation]],$B56)</f>
        <v>0</v>
      </c>
      <c r="M56" s="54">
        <f>SUMIFS(TabTransfert[[MONTANT HT]:[MONTANT HT]],TabTransfert[[MoisC]:[MoisC]],M$15,TabTransfert[[ANNEE]:[ANNEE]],M$13,TabTransfert[[Désignation]:[Désignation]],$B56)</f>
        <v>0</v>
      </c>
      <c r="N56" s="54">
        <f>SUMIFS(TabTransfert[[MONTANT HT]:[MONTANT HT]],TabTransfert[[MoisC]:[MoisC]],N$15,TabTransfert[[ANNEE]:[ANNEE]],N$13,TabTransfert[[Désignation]:[Désignation]],$B56)</f>
        <v>0</v>
      </c>
      <c r="O56" s="54">
        <f>SUMIFS(TabTransfert[[MONTANT HT]:[MONTANT HT]],TabTransfert[[MoisC]:[MoisC]],O$15,TabTransfert[[ANNEE]:[ANNEE]],O$13,TabTransfert[[Désignation]:[Désignation]],$B56)</f>
        <v>0</v>
      </c>
    </row>
    <row r="57" spans="2:15" ht="12" hidden="1" customHeight="1" outlineLevel="1">
      <c r="B57" s="55">
        <f>TarifsCA!B53</f>
        <v>0</v>
      </c>
      <c r="C57" s="53">
        <f>TarifsCA!F53</f>
        <v>0</v>
      </c>
      <c r="D57" s="56">
        <f>SUMIFS(TabTransfert[[MONTANT HT]:[MONTANT HT]],TabTransfert[[MoisC]:[MoisC]],D$15,TabTransfert[[ANNEE]:[ANNEE]],D$13,TabTransfert[[Désignation]:[Désignation]],$B57)</f>
        <v>0</v>
      </c>
      <c r="E57" s="56">
        <f>SUMIFS(TabTransfert[[MONTANT HT]:[MONTANT HT]],TabTransfert[[MoisC]:[MoisC]],E$15,TabTransfert[[ANNEE]:[ANNEE]],E$13,TabTransfert[[Désignation]:[Désignation]],$B57)</f>
        <v>0</v>
      </c>
      <c r="F57" s="56">
        <f>SUMIFS(TabTransfert[[MONTANT HT]:[MONTANT HT]],TabTransfert[[MoisC]:[MoisC]],F$15,TabTransfert[[ANNEE]:[ANNEE]],F$13,TabTransfert[[Désignation]:[Désignation]],$B57)</f>
        <v>0</v>
      </c>
      <c r="G57" s="56">
        <f>SUMIFS(TabTransfert[[MONTANT HT]:[MONTANT HT]],TabTransfert[[MoisC]:[MoisC]],G$15,TabTransfert[[ANNEE]:[ANNEE]],G$13,TabTransfert[[Désignation]:[Désignation]],$B57)</f>
        <v>0</v>
      </c>
      <c r="H57" s="56">
        <f>SUMIFS(TabTransfert[[MONTANT HT]:[MONTANT HT]],TabTransfert[[MoisC]:[MoisC]],H$15,TabTransfert[[ANNEE]:[ANNEE]],H$13,TabTransfert[[Désignation]:[Désignation]],$B57)</f>
        <v>0</v>
      </c>
      <c r="I57" s="56">
        <f>SUMIFS(TabTransfert[[MONTANT HT]:[MONTANT HT]],TabTransfert[[MoisC]:[MoisC]],I$15,TabTransfert[[ANNEE]:[ANNEE]],I$13,TabTransfert[[Désignation]:[Désignation]],$B57)</f>
        <v>0</v>
      </c>
      <c r="J57" s="56">
        <f>SUMIFS(TabTransfert[[MONTANT HT]:[MONTANT HT]],TabTransfert[[MoisC]:[MoisC]],J$15,TabTransfert[[ANNEE]:[ANNEE]],J$13,TabTransfert[[Désignation]:[Désignation]],$B57)</f>
        <v>0</v>
      </c>
      <c r="K57" s="56">
        <f>SUMIFS(TabTransfert[[MONTANT HT]:[MONTANT HT]],TabTransfert[[MoisC]:[MoisC]],K$15,TabTransfert[[ANNEE]:[ANNEE]],K$13,TabTransfert[[Désignation]:[Désignation]],$B57)</f>
        <v>0</v>
      </c>
      <c r="L57" s="56">
        <f>SUMIFS(TabTransfert[[MONTANT HT]:[MONTANT HT]],TabTransfert[[MoisC]:[MoisC]],L$15,TabTransfert[[ANNEE]:[ANNEE]],L$13,TabTransfert[[Désignation]:[Désignation]],$B57)</f>
        <v>0</v>
      </c>
      <c r="M57" s="56">
        <f>SUMIFS(TabTransfert[[MONTANT HT]:[MONTANT HT]],TabTransfert[[MoisC]:[MoisC]],M$15,TabTransfert[[ANNEE]:[ANNEE]],M$13,TabTransfert[[Désignation]:[Désignation]],$B57)</f>
        <v>0</v>
      </c>
      <c r="N57" s="56">
        <f>SUMIFS(TabTransfert[[MONTANT HT]:[MONTANT HT]],TabTransfert[[MoisC]:[MoisC]],N$15,TabTransfert[[ANNEE]:[ANNEE]],N$13,TabTransfert[[Désignation]:[Désignation]],$B57)</f>
        <v>0</v>
      </c>
      <c r="O57" s="56">
        <f>SUMIFS(TabTransfert[[MONTANT HT]:[MONTANT HT]],TabTransfert[[MoisC]:[MoisC]],O$15,TabTransfert[[ANNEE]:[ANNEE]],O$13,TabTransfert[[Désignation]:[Désignation]],$B57)</f>
        <v>0</v>
      </c>
    </row>
    <row r="58" spans="2:15" ht="12" hidden="1" customHeight="1" outlineLevel="1">
      <c r="B58" s="52">
        <f>TarifsCA!B54</f>
        <v>0</v>
      </c>
      <c r="C58" s="53">
        <f>TarifsCA!F54</f>
        <v>0</v>
      </c>
      <c r="D58" s="54">
        <f>SUMIFS(TabTransfert[[MONTANT HT]:[MONTANT HT]],TabTransfert[[MoisC]:[MoisC]],D$15,TabTransfert[[ANNEE]:[ANNEE]],D$13,TabTransfert[[Désignation]:[Désignation]],$B58)</f>
        <v>0</v>
      </c>
      <c r="E58" s="54">
        <f>SUMIFS(TabTransfert[[MONTANT HT]:[MONTANT HT]],TabTransfert[[MoisC]:[MoisC]],E$15,TabTransfert[[ANNEE]:[ANNEE]],E$13,TabTransfert[[Désignation]:[Désignation]],$B58)</f>
        <v>0</v>
      </c>
      <c r="F58" s="54">
        <f>SUMIFS(TabTransfert[[MONTANT HT]:[MONTANT HT]],TabTransfert[[MoisC]:[MoisC]],F$15,TabTransfert[[ANNEE]:[ANNEE]],F$13,TabTransfert[[Désignation]:[Désignation]],$B58)</f>
        <v>0</v>
      </c>
      <c r="G58" s="54">
        <f>SUMIFS(TabTransfert[[MONTANT HT]:[MONTANT HT]],TabTransfert[[MoisC]:[MoisC]],G$15,TabTransfert[[ANNEE]:[ANNEE]],G$13,TabTransfert[[Désignation]:[Désignation]],$B58)</f>
        <v>0</v>
      </c>
      <c r="H58" s="54">
        <f>SUMIFS(TabTransfert[[MONTANT HT]:[MONTANT HT]],TabTransfert[[MoisC]:[MoisC]],H$15,TabTransfert[[ANNEE]:[ANNEE]],H$13,TabTransfert[[Désignation]:[Désignation]],$B58)</f>
        <v>0</v>
      </c>
      <c r="I58" s="54">
        <f>SUMIFS(TabTransfert[[MONTANT HT]:[MONTANT HT]],TabTransfert[[MoisC]:[MoisC]],I$15,TabTransfert[[ANNEE]:[ANNEE]],I$13,TabTransfert[[Désignation]:[Désignation]],$B58)</f>
        <v>0</v>
      </c>
      <c r="J58" s="54">
        <f>SUMIFS(TabTransfert[[MONTANT HT]:[MONTANT HT]],TabTransfert[[MoisC]:[MoisC]],J$15,TabTransfert[[ANNEE]:[ANNEE]],J$13,TabTransfert[[Désignation]:[Désignation]],$B58)</f>
        <v>0</v>
      </c>
      <c r="K58" s="54">
        <f>SUMIFS(TabTransfert[[MONTANT HT]:[MONTANT HT]],TabTransfert[[MoisC]:[MoisC]],K$15,TabTransfert[[ANNEE]:[ANNEE]],K$13,TabTransfert[[Désignation]:[Désignation]],$B58)</f>
        <v>0</v>
      </c>
      <c r="L58" s="54">
        <f>SUMIFS(TabTransfert[[MONTANT HT]:[MONTANT HT]],TabTransfert[[MoisC]:[MoisC]],L$15,TabTransfert[[ANNEE]:[ANNEE]],L$13,TabTransfert[[Désignation]:[Désignation]],$B58)</f>
        <v>0</v>
      </c>
      <c r="M58" s="54">
        <f>SUMIFS(TabTransfert[[MONTANT HT]:[MONTANT HT]],TabTransfert[[MoisC]:[MoisC]],M$15,TabTransfert[[ANNEE]:[ANNEE]],M$13,TabTransfert[[Désignation]:[Désignation]],$B58)</f>
        <v>0</v>
      </c>
      <c r="N58" s="54">
        <f>SUMIFS(TabTransfert[[MONTANT HT]:[MONTANT HT]],TabTransfert[[MoisC]:[MoisC]],N$15,TabTransfert[[ANNEE]:[ANNEE]],N$13,TabTransfert[[Désignation]:[Désignation]],$B58)</f>
        <v>0</v>
      </c>
      <c r="O58" s="54">
        <f>SUMIFS(TabTransfert[[MONTANT HT]:[MONTANT HT]],TabTransfert[[MoisC]:[MoisC]],O$15,TabTransfert[[ANNEE]:[ANNEE]],O$13,TabTransfert[[Désignation]:[Désignation]],$B58)</f>
        <v>0</v>
      </c>
    </row>
    <row r="59" spans="2:15" ht="12" hidden="1" customHeight="1" outlineLevel="1">
      <c r="B59" s="55">
        <f>TarifsCA!B55</f>
        <v>0</v>
      </c>
      <c r="C59" s="53">
        <f>TarifsCA!F55</f>
        <v>0</v>
      </c>
      <c r="D59" s="56">
        <f>SUMIFS(TabTransfert[[MONTANT HT]:[MONTANT HT]],TabTransfert[[MoisC]:[MoisC]],D$15,TabTransfert[[ANNEE]:[ANNEE]],D$13,TabTransfert[[Désignation]:[Désignation]],$B59)</f>
        <v>0</v>
      </c>
      <c r="E59" s="56">
        <f>SUMIFS(TabTransfert[[MONTANT HT]:[MONTANT HT]],TabTransfert[[MoisC]:[MoisC]],E$15,TabTransfert[[ANNEE]:[ANNEE]],E$13,TabTransfert[[Désignation]:[Désignation]],$B59)</f>
        <v>0</v>
      </c>
      <c r="F59" s="56">
        <f>SUMIFS(TabTransfert[[MONTANT HT]:[MONTANT HT]],TabTransfert[[MoisC]:[MoisC]],F$15,TabTransfert[[ANNEE]:[ANNEE]],F$13,TabTransfert[[Désignation]:[Désignation]],$B59)</f>
        <v>0</v>
      </c>
      <c r="G59" s="56">
        <f>SUMIFS(TabTransfert[[MONTANT HT]:[MONTANT HT]],TabTransfert[[MoisC]:[MoisC]],G$15,TabTransfert[[ANNEE]:[ANNEE]],G$13,TabTransfert[[Désignation]:[Désignation]],$B59)</f>
        <v>0</v>
      </c>
      <c r="H59" s="56">
        <f>SUMIFS(TabTransfert[[MONTANT HT]:[MONTANT HT]],TabTransfert[[MoisC]:[MoisC]],H$15,TabTransfert[[ANNEE]:[ANNEE]],H$13,TabTransfert[[Désignation]:[Désignation]],$B59)</f>
        <v>0</v>
      </c>
      <c r="I59" s="56">
        <f>SUMIFS(TabTransfert[[MONTANT HT]:[MONTANT HT]],TabTransfert[[MoisC]:[MoisC]],I$15,TabTransfert[[ANNEE]:[ANNEE]],I$13,TabTransfert[[Désignation]:[Désignation]],$B59)</f>
        <v>0</v>
      </c>
      <c r="J59" s="56">
        <f>SUMIFS(TabTransfert[[MONTANT HT]:[MONTANT HT]],TabTransfert[[MoisC]:[MoisC]],J$15,TabTransfert[[ANNEE]:[ANNEE]],J$13,TabTransfert[[Désignation]:[Désignation]],$B59)</f>
        <v>0</v>
      </c>
      <c r="K59" s="56">
        <f>SUMIFS(TabTransfert[[MONTANT HT]:[MONTANT HT]],TabTransfert[[MoisC]:[MoisC]],K$15,TabTransfert[[ANNEE]:[ANNEE]],K$13,TabTransfert[[Désignation]:[Désignation]],$B59)</f>
        <v>0</v>
      </c>
      <c r="L59" s="56">
        <f>SUMIFS(TabTransfert[[MONTANT HT]:[MONTANT HT]],TabTransfert[[MoisC]:[MoisC]],L$15,TabTransfert[[ANNEE]:[ANNEE]],L$13,TabTransfert[[Désignation]:[Désignation]],$B59)</f>
        <v>0</v>
      </c>
      <c r="M59" s="56">
        <f>SUMIFS(TabTransfert[[MONTANT HT]:[MONTANT HT]],TabTransfert[[MoisC]:[MoisC]],M$15,TabTransfert[[ANNEE]:[ANNEE]],M$13,TabTransfert[[Désignation]:[Désignation]],$B59)</f>
        <v>0</v>
      </c>
      <c r="N59" s="56">
        <f>SUMIFS(TabTransfert[[MONTANT HT]:[MONTANT HT]],TabTransfert[[MoisC]:[MoisC]],N$15,TabTransfert[[ANNEE]:[ANNEE]],N$13,TabTransfert[[Désignation]:[Désignation]],$B59)</f>
        <v>0</v>
      </c>
      <c r="O59" s="56">
        <f>SUMIFS(TabTransfert[[MONTANT HT]:[MONTANT HT]],TabTransfert[[MoisC]:[MoisC]],O$15,TabTransfert[[ANNEE]:[ANNEE]],O$13,TabTransfert[[Désignation]:[Désignation]],$B59)</f>
        <v>0</v>
      </c>
    </row>
    <row r="60" spans="2:15" ht="12" hidden="1" customHeight="1" outlineLevel="1">
      <c r="B60" s="52">
        <f>TarifsCA!B56</f>
        <v>0</v>
      </c>
      <c r="C60" s="53">
        <f>TarifsCA!F56</f>
        <v>0</v>
      </c>
      <c r="D60" s="54">
        <f>SUMIFS(TabTransfert[[MONTANT HT]:[MONTANT HT]],TabTransfert[[MoisC]:[MoisC]],D$15,TabTransfert[[ANNEE]:[ANNEE]],D$13,TabTransfert[[Désignation]:[Désignation]],$B60)</f>
        <v>0</v>
      </c>
      <c r="E60" s="54">
        <f>SUMIFS(TabTransfert[[MONTANT HT]:[MONTANT HT]],TabTransfert[[MoisC]:[MoisC]],E$15,TabTransfert[[ANNEE]:[ANNEE]],E$13,TabTransfert[[Désignation]:[Désignation]],$B60)</f>
        <v>0</v>
      </c>
      <c r="F60" s="54">
        <f>SUMIFS(TabTransfert[[MONTANT HT]:[MONTANT HT]],TabTransfert[[MoisC]:[MoisC]],F$15,TabTransfert[[ANNEE]:[ANNEE]],F$13,TabTransfert[[Désignation]:[Désignation]],$B60)</f>
        <v>0</v>
      </c>
      <c r="G60" s="54">
        <f>SUMIFS(TabTransfert[[MONTANT HT]:[MONTANT HT]],TabTransfert[[MoisC]:[MoisC]],G$15,TabTransfert[[ANNEE]:[ANNEE]],G$13,TabTransfert[[Désignation]:[Désignation]],$B60)</f>
        <v>0</v>
      </c>
      <c r="H60" s="54">
        <f>SUMIFS(TabTransfert[[MONTANT HT]:[MONTANT HT]],TabTransfert[[MoisC]:[MoisC]],H$15,TabTransfert[[ANNEE]:[ANNEE]],H$13,TabTransfert[[Désignation]:[Désignation]],$B60)</f>
        <v>0</v>
      </c>
      <c r="I60" s="54">
        <f>SUMIFS(TabTransfert[[MONTANT HT]:[MONTANT HT]],TabTransfert[[MoisC]:[MoisC]],I$15,TabTransfert[[ANNEE]:[ANNEE]],I$13,TabTransfert[[Désignation]:[Désignation]],$B60)</f>
        <v>0</v>
      </c>
      <c r="J60" s="54">
        <f>SUMIFS(TabTransfert[[MONTANT HT]:[MONTANT HT]],TabTransfert[[MoisC]:[MoisC]],J$15,TabTransfert[[ANNEE]:[ANNEE]],J$13,TabTransfert[[Désignation]:[Désignation]],$B60)</f>
        <v>0</v>
      </c>
      <c r="K60" s="54">
        <f>SUMIFS(TabTransfert[[MONTANT HT]:[MONTANT HT]],TabTransfert[[MoisC]:[MoisC]],K$15,TabTransfert[[ANNEE]:[ANNEE]],K$13,TabTransfert[[Désignation]:[Désignation]],$B60)</f>
        <v>0</v>
      </c>
      <c r="L60" s="54">
        <f>SUMIFS(TabTransfert[[MONTANT HT]:[MONTANT HT]],TabTransfert[[MoisC]:[MoisC]],L$15,TabTransfert[[ANNEE]:[ANNEE]],L$13,TabTransfert[[Désignation]:[Désignation]],$B60)</f>
        <v>0</v>
      </c>
      <c r="M60" s="54">
        <f>SUMIFS(TabTransfert[[MONTANT HT]:[MONTANT HT]],TabTransfert[[MoisC]:[MoisC]],M$15,TabTransfert[[ANNEE]:[ANNEE]],M$13,TabTransfert[[Désignation]:[Désignation]],$B60)</f>
        <v>0</v>
      </c>
      <c r="N60" s="54">
        <f>SUMIFS(TabTransfert[[MONTANT HT]:[MONTANT HT]],TabTransfert[[MoisC]:[MoisC]],N$15,TabTransfert[[ANNEE]:[ANNEE]],N$13,TabTransfert[[Désignation]:[Désignation]],$B60)</f>
        <v>0</v>
      </c>
      <c r="O60" s="54">
        <f>SUMIFS(TabTransfert[[MONTANT HT]:[MONTANT HT]],TabTransfert[[MoisC]:[MoisC]],O$15,TabTransfert[[ANNEE]:[ANNEE]],O$13,TabTransfert[[Désignation]:[Désignation]],$B60)</f>
        <v>0</v>
      </c>
    </row>
    <row r="61" spans="2:15" ht="12" hidden="1" customHeight="1" outlineLevel="1">
      <c r="B61" s="55">
        <f>TarifsCA!B57</f>
        <v>0</v>
      </c>
      <c r="C61" s="53">
        <f>TarifsCA!F57</f>
        <v>0</v>
      </c>
      <c r="D61" s="56">
        <f>SUMIFS(TabTransfert[[MONTANT HT]:[MONTANT HT]],TabTransfert[[MoisC]:[MoisC]],D$15,TabTransfert[[ANNEE]:[ANNEE]],D$13,TabTransfert[[Désignation]:[Désignation]],$B61)</f>
        <v>0</v>
      </c>
      <c r="E61" s="56">
        <f>SUMIFS(TabTransfert[[MONTANT HT]:[MONTANT HT]],TabTransfert[[MoisC]:[MoisC]],E$15,TabTransfert[[ANNEE]:[ANNEE]],E$13,TabTransfert[[Désignation]:[Désignation]],$B61)</f>
        <v>0</v>
      </c>
      <c r="F61" s="56">
        <f>SUMIFS(TabTransfert[[MONTANT HT]:[MONTANT HT]],TabTransfert[[MoisC]:[MoisC]],F$15,TabTransfert[[ANNEE]:[ANNEE]],F$13,TabTransfert[[Désignation]:[Désignation]],$B61)</f>
        <v>0</v>
      </c>
      <c r="G61" s="56">
        <f>SUMIFS(TabTransfert[[MONTANT HT]:[MONTANT HT]],TabTransfert[[MoisC]:[MoisC]],G$15,TabTransfert[[ANNEE]:[ANNEE]],G$13,TabTransfert[[Désignation]:[Désignation]],$B61)</f>
        <v>0</v>
      </c>
      <c r="H61" s="56">
        <f>SUMIFS(TabTransfert[[MONTANT HT]:[MONTANT HT]],TabTransfert[[MoisC]:[MoisC]],H$15,TabTransfert[[ANNEE]:[ANNEE]],H$13,TabTransfert[[Désignation]:[Désignation]],$B61)</f>
        <v>0</v>
      </c>
      <c r="I61" s="56">
        <f>SUMIFS(TabTransfert[[MONTANT HT]:[MONTANT HT]],TabTransfert[[MoisC]:[MoisC]],I$15,TabTransfert[[ANNEE]:[ANNEE]],I$13,TabTransfert[[Désignation]:[Désignation]],$B61)</f>
        <v>0</v>
      </c>
      <c r="J61" s="56">
        <f>SUMIFS(TabTransfert[[MONTANT HT]:[MONTANT HT]],TabTransfert[[MoisC]:[MoisC]],J$15,TabTransfert[[ANNEE]:[ANNEE]],J$13,TabTransfert[[Désignation]:[Désignation]],$B61)</f>
        <v>0</v>
      </c>
      <c r="K61" s="56">
        <f>SUMIFS(TabTransfert[[MONTANT HT]:[MONTANT HT]],TabTransfert[[MoisC]:[MoisC]],K$15,TabTransfert[[ANNEE]:[ANNEE]],K$13,TabTransfert[[Désignation]:[Désignation]],$B61)</f>
        <v>0</v>
      </c>
      <c r="L61" s="56">
        <f>SUMIFS(TabTransfert[[MONTANT HT]:[MONTANT HT]],TabTransfert[[MoisC]:[MoisC]],L$15,TabTransfert[[ANNEE]:[ANNEE]],L$13,TabTransfert[[Désignation]:[Désignation]],$B61)</f>
        <v>0</v>
      </c>
      <c r="M61" s="56">
        <f>SUMIFS(TabTransfert[[MONTANT HT]:[MONTANT HT]],TabTransfert[[MoisC]:[MoisC]],M$15,TabTransfert[[ANNEE]:[ANNEE]],M$13,TabTransfert[[Désignation]:[Désignation]],$B61)</f>
        <v>0</v>
      </c>
      <c r="N61" s="56">
        <f>SUMIFS(TabTransfert[[MONTANT HT]:[MONTANT HT]],TabTransfert[[MoisC]:[MoisC]],N$15,TabTransfert[[ANNEE]:[ANNEE]],N$13,TabTransfert[[Désignation]:[Désignation]],$B61)</f>
        <v>0</v>
      </c>
      <c r="O61" s="56">
        <f>SUMIFS(TabTransfert[[MONTANT HT]:[MONTANT HT]],TabTransfert[[MoisC]:[MoisC]],O$15,TabTransfert[[ANNEE]:[ANNEE]],O$13,TabTransfert[[Désignation]:[Désignation]],$B61)</f>
        <v>0</v>
      </c>
    </row>
    <row r="62" spans="2:15" ht="12" hidden="1" customHeight="1" outlineLevel="1">
      <c r="B62" s="52">
        <f>TarifsCA!B58</f>
        <v>0</v>
      </c>
      <c r="C62" s="53">
        <f>TarifsCA!F58</f>
        <v>0</v>
      </c>
      <c r="D62" s="54">
        <f>SUMIFS(TabTransfert[[MONTANT HT]:[MONTANT HT]],TabTransfert[[MoisC]:[MoisC]],D$15,TabTransfert[[ANNEE]:[ANNEE]],D$13,TabTransfert[[Désignation]:[Désignation]],$B62)</f>
        <v>0</v>
      </c>
      <c r="E62" s="54">
        <f>SUMIFS(TabTransfert[[MONTANT HT]:[MONTANT HT]],TabTransfert[[MoisC]:[MoisC]],E$15,TabTransfert[[ANNEE]:[ANNEE]],E$13,TabTransfert[[Désignation]:[Désignation]],$B62)</f>
        <v>0</v>
      </c>
      <c r="F62" s="54">
        <f>SUMIFS(TabTransfert[[MONTANT HT]:[MONTANT HT]],TabTransfert[[MoisC]:[MoisC]],F$15,TabTransfert[[ANNEE]:[ANNEE]],F$13,TabTransfert[[Désignation]:[Désignation]],$B62)</f>
        <v>0</v>
      </c>
      <c r="G62" s="54">
        <f>SUMIFS(TabTransfert[[MONTANT HT]:[MONTANT HT]],TabTransfert[[MoisC]:[MoisC]],G$15,TabTransfert[[ANNEE]:[ANNEE]],G$13,TabTransfert[[Désignation]:[Désignation]],$B62)</f>
        <v>0</v>
      </c>
      <c r="H62" s="54">
        <f>SUMIFS(TabTransfert[[MONTANT HT]:[MONTANT HT]],TabTransfert[[MoisC]:[MoisC]],H$15,TabTransfert[[ANNEE]:[ANNEE]],H$13,TabTransfert[[Désignation]:[Désignation]],$B62)</f>
        <v>0</v>
      </c>
      <c r="I62" s="54">
        <f>SUMIFS(TabTransfert[[MONTANT HT]:[MONTANT HT]],TabTransfert[[MoisC]:[MoisC]],I$15,TabTransfert[[ANNEE]:[ANNEE]],I$13,TabTransfert[[Désignation]:[Désignation]],$B62)</f>
        <v>0</v>
      </c>
      <c r="J62" s="54">
        <f>SUMIFS(TabTransfert[[MONTANT HT]:[MONTANT HT]],TabTransfert[[MoisC]:[MoisC]],J$15,TabTransfert[[ANNEE]:[ANNEE]],J$13,TabTransfert[[Désignation]:[Désignation]],$B62)</f>
        <v>0</v>
      </c>
      <c r="K62" s="54">
        <f>SUMIFS(TabTransfert[[MONTANT HT]:[MONTANT HT]],TabTransfert[[MoisC]:[MoisC]],K$15,TabTransfert[[ANNEE]:[ANNEE]],K$13,TabTransfert[[Désignation]:[Désignation]],$B62)</f>
        <v>0</v>
      </c>
      <c r="L62" s="54">
        <f>SUMIFS(TabTransfert[[MONTANT HT]:[MONTANT HT]],TabTransfert[[MoisC]:[MoisC]],L$15,TabTransfert[[ANNEE]:[ANNEE]],L$13,TabTransfert[[Désignation]:[Désignation]],$B62)</f>
        <v>0</v>
      </c>
      <c r="M62" s="54">
        <f>SUMIFS(TabTransfert[[MONTANT HT]:[MONTANT HT]],TabTransfert[[MoisC]:[MoisC]],M$15,TabTransfert[[ANNEE]:[ANNEE]],M$13,TabTransfert[[Désignation]:[Désignation]],$B62)</f>
        <v>0</v>
      </c>
      <c r="N62" s="54">
        <f>SUMIFS(TabTransfert[[MONTANT HT]:[MONTANT HT]],TabTransfert[[MoisC]:[MoisC]],N$15,TabTransfert[[ANNEE]:[ANNEE]],N$13,TabTransfert[[Désignation]:[Désignation]],$B62)</f>
        <v>0</v>
      </c>
      <c r="O62" s="54">
        <f>SUMIFS(TabTransfert[[MONTANT HT]:[MONTANT HT]],TabTransfert[[MoisC]:[MoisC]],O$15,TabTransfert[[ANNEE]:[ANNEE]],O$13,TabTransfert[[Désignation]:[Désignation]],$B62)</f>
        <v>0</v>
      </c>
    </row>
    <row r="63" spans="2:15" ht="12" hidden="1" customHeight="1" outlineLevel="1">
      <c r="B63" s="55">
        <f>TarifsCA!B59</f>
        <v>0</v>
      </c>
      <c r="C63" s="53">
        <f>TarifsCA!F59</f>
        <v>0</v>
      </c>
      <c r="D63" s="56">
        <f>SUMIFS(TabTransfert[[MONTANT HT]:[MONTANT HT]],TabTransfert[[MoisC]:[MoisC]],D$15,TabTransfert[[ANNEE]:[ANNEE]],D$13,TabTransfert[[Désignation]:[Désignation]],$B63)</f>
        <v>0</v>
      </c>
      <c r="E63" s="56">
        <f>SUMIFS(TabTransfert[[MONTANT HT]:[MONTANT HT]],TabTransfert[[MoisC]:[MoisC]],E$15,TabTransfert[[ANNEE]:[ANNEE]],E$13,TabTransfert[[Désignation]:[Désignation]],$B63)</f>
        <v>0</v>
      </c>
      <c r="F63" s="56">
        <f>SUMIFS(TabTransfert[[MONTANT HT]:[MONTANT HT]],TabTransfert[[MoisC]:[MoisC]],F$15,TabTransfert[[ANNEE]:[ANNEE]],F$13,TabTransfert[[Désignation]:[Désignation]],$B63)</f>
        <v>0</v>
      </c>
      <c r="G63" s="56">
        <f>SUMIFS(TabTransfert[[MONTANT HT]:[MONTANT HT]],TabTransfert[[MoisC]:[MoisC]],G$15,TabTransfert[[ANNEE]:[ANNEE]],G$13,TabTransfert[[Désignation]:[Désignation]],$B63)</f>
        <v>0</v>
      </c>
      <c r="H63" s="56">
        <f>SUMIFS(TabTransfert[[MONTANT HT]:[MONTANT HT]],TabTransfert[[MoisC]:[MoisC]],H$15,TabTransfert[[ANNEE]:[ANNEE]],H$13,TabTransfert[[Désignation]:[Désignation]],$B63)</f>
        <v>0</v>
      </c>
      <c r="I63" s="56">
        <f>SUMIFS(TabTransfert[[MONTANT HT]:[MONTANT HT]],TabTransfert[[MoisC]:[MoisC]],I$15,TabTransfert[[ANNEE]:[ANNEE]],I$13,TabTransfert[[Désignation]:[Désignation]],$B63)</f>
        <v>0</v>
      </c>
      <c r="J63" s="56">
        <f>SUMIFS(TabTransfert[[MONTANT HT]:[MONTANT HT]],TabTransfert[[MoisC]:[MoisC]],J$15,TabTransfert[[ANNEE]:[ANNEE]],J$13,TabTransfert[[Désignation]:[Désignation]],$B63)</f>
        <v>0</v>
      </c>
      <c r="K63" s="56">
        <f>SUMIFS(TabTransfert[[MONTANT HT]:[MONTANT HT]],TabTransfert[[MoisC]:[MoisC]],K$15,TabTransfert[[ANNEE]:[ANNEE]],K$13,TabTransfert[[Désignation]:[Désignation]],$B63)</f>
        <v>0</v>
      </c>
      <c r="L63" s="56">
        <f>SUMIFS(TabTransfert[[MONTANT HT]:[MONTANT HT]],TabTransfert[[MoisC]:[MoisC]],L$15,TabTransfert[[ANNEE]:[ANNEE]],L$13,TabTransfert[[Désignation]:[Désignation]],$B63)</f>
        <v>0</v>
      </c>
      <c r="M63" s="56">
        <f>SUMIFS(TabTransfert[[MONTANT HT]:[MONTANT HT]],TabTransfert[[MoisC]:[MoisC]],M$15,TabTransfert[[ANNEE]:[ANNEE]],M$13,TabTransfert[[Désignation]:[Désignation]],$B63)</f>
        <v>0</v>
      </c>
      <c r="N63" s="56">
        <f>SUMIFS(TabTransfert[[MONTANT HT]:[MONTANT HT]],TabTransfert[[MoisC]:[MoisC]],N$15,TabTransfert[[ANNEE]:[ANNEE]],N$13,TabTransfert[[Désignation]:[Désignation]],$B63)</f>
        <v>0</v>
      </c>
      <c r="O63" s="56">
        <f>SUMIFS(TabTransfert[[MONTANT HT]:[MONTANT HT]],TabTransfert[[MoisC]:[MoisC]],O$15,TabTransfert[[ANNEE]:[ANNEE]],O$13,TabTransfert[[Désignation]:[Désignation]],$B63)</f>
        <v>0</v>
      </c>
    </row>
    <row r="64" spans="2:15" ht="12" hidden="1" customHeight="1" outlineLevel="1">
      <c r="B64" s="52">
        <f>TarifsCA!B60</f>
        <v>0</v>
      </c>
      <c r="C64" s="53">
        <f>TarifsCA!F60</f>
        <v>0</v>
      </c>
      <c r="D64" s="54">
        <f>SUMIFS(TabTransfert[[MONTANT HT]:[MONTANT HT]],TabTransfert[[MoisC]:[MoisC]],D$15,TabTransfert[[ANNEE]:[ANNEE]],D$13,TabTransfert[[Désignation]:[Désignation]],$B64)</f>
        <v>0</v>
      </c>
      <c r="E64" s="54">
        <f>SUMIFS(TabTransfert[[MONTANT HT]:[MONTANT HT]],TabTransfert[[MoisC]:[MoisC]],E$15,TabTransfert[[ANNEE]:[ANNEE]],E$13,TabTransfert[[Désignation]:[Désignation]],$B64)</f>
        <v>0</v>
      </c>
      <c r="F64" s="54">
        <f>SUMIFS(TabTransfert[[MONTANT HT]:[MONTANT HT]],TabTransfert[[MoisC]:[MoisC]],F$15,TabTransfert[[ANNEE]:[ANNEE]],F$13,TabTransfert[[Désignation]:[Désignation]],$B64)</f>
        <v>0</v>
      </c>
      <c r="G64" s="54">
        <f>SUMIFS(TabTransfert[[MONTANT HT]:[MONTANT HT]],TabTransfert[[MoisC]:[MoisC]],G$15,TabTransfert[[ANNEE]:[ANNEE]],G$13,TabTransfert[[Désignation]:[Désignation]],$B64)</f>
        <v>0</v>
      </c>
      <c r="H64" s="54">
        <f>SUMIFS(TabTransfert[[MONTANT HT]:[MONTANT HT]],TabTransfert[[MoisC]:[MoisC]],H$15,TabTransfert[[ANNEE]:[ANNEE]],H$13,TabTransfert[[Désignation]:[Désignation]],$B64)</f>
        <v>0</v>
      </c>
      <c r="I64" s="54">
        <f>SUMIFS(TabTransfert[[MONTANT HT]:[MONTANT HT]],TabTransfert[[MoisC]:[MoisC]],I$15,TabTransfert[[ANNEE]:[ANNEE]],I$13,TabTransfert[[Désignation]:[Désignation]],$B64)</f>
        <v>0</v>
      </c>
      <c r="J64" s="54">
        <f>SUMIFS(TabTransfert[[MONTANT HT]:[MONTANT HT]],TabTransfert[[MoisC]:[MoisC]],J$15,TabTransfert[[ANNEE]:[ANNEE]],J$13,TabTransfert[[Désignation]:[Désignation]],$B64)</f>
        <v>0</v>
      </c>
      <c r="K64" s="54">
        <f>SUMIFS(TabTransfert[[MONTANT HT]:[MONTANT HT]],TabTransfert[[MoisC]:[MoisC]],K$15,TabTransfert[[ANNEE]:[ANNEE]],K$13,TabTransfert[[Désignation]:[Désignation]],$B64)</f>
        <v>0</v>
      </c>
      <c r="L64" s="54">
        <f>SUMIFS(TabTransfert[[MONTANT HT]:[MONTANT HT]],TabTransfert[[MoisC]:[MoisC]],L$15,TabTransfert[[ANNEE]:[ANNEE]],L$13,TabTransfert[[Désignation]:[Désignation]],$B64)</f>
        <v>0</v>
      </c>
      <c r="M64" s="54">
        <f>SUMIFS(TabTransfert[[MONTANT HT]:[MONTANT HT]],TabTransfert[[MoisC]:[MoisC]],M$15,TabTransfert[[ANNEE]:[ANNEE]],M$13,TabTransfert[[Désignation]:[Désignation]],$B64)</f>
        <v>0</v>
      </c>
      <c r="N64" s="54">
        <f>SUMIFS(TabTransfert[[MONTANT HT]:[MONTANT HT]],TabTransfert[[MoisC]:[MoisC]],N$15,TabTransfert[[ANNEE]:[ANNEE]],N$13,TabTransfert[[Désignation]:[Désignation]],$B64)</f>
        <v>0</v>
      </c>
      <c r="O64" s="54">
        <f>SUMIFS(TabTransfert[[MONTANT HT]:[MONTANT HT]],TabTransfert[[MoisC]:[MoisC]],O$15,TabTransfert[[ANNEE]:[ANNEE]],O$13,TabTransfert[[Désignation]:[Désignation]],$B64)</f>
        <v>0</v>
      </c>
    </row>
    <row r="65" spans="1:15" ht="12" hidden="1" customHeight="1" outlineLevel="1">
      <c r="B65" s="55">
        <f>TarifsCA!B61</f>
        <v>0</v>
      </c>
      <c r="C65" s="53">
        <f>TarifsCA!F61</f>
        <v>0</v>
      </c>
      <c r="D65" s="56">
        <f>SUMIFS(TabTransfert[[MONTANT HT]:[MONTANT HT]],TabTransfert[[MoisC]:[MoisC]],D$15,TabTransfert[[ANNEE]:[ANNEE]],D$13,TabTransfert[[Désignation]:[Désignation]],$B65)</f>
        <v>0</v>
      </c>
      <c r="E65" s="56">
        <f>SUMIFS(TabTransfert[[MONTANT HT]:[MONTANT HT]],TabTransfert[[MoisC]:[MoisC]],E$15,TabTransfert[[ANNEE]:[ANNEE]],E$13,TabTransfert[[Désignation]:[Désignation]],$B65)</f>
        <v>0</v>
      </c>
      <c r="F65" s="56">
        <f>SUMIFS(TabTransfert[[MONTANT HT]:[MONTANT HT]],TabTransfert[[MoisC]:[MoisC]],F$15,TabTransfert[[ANNEE]:[ANNEE]],F$13,TabTransfert[[Désignation]:[Désignation]],$B65)</f>
        <v>0</v>
      </c>
      <c r="G65" s="56">
        <f>SUMIFS(TabTransfert[[MONTANT HT]:[MONTANT HT]],TabTransfert[[MoisC]:[MoisC]],G$15,TabTransfert[[ANNEE]:[ANNEE]],G$13,TabTransfert[[Désignation]:[Désignation]],$B65)</f>
        <v>0</v>
      </c>
      <c r="H65" s="56">
        <f>SUMIFS(TabTransfert[[MONTANT HT]:[MONTANT HT]],TabTransfert[[MoisC]:[MoisC]],H$15,TabTransfert[[ANNEE]:[ANNEE]],H$13,TabTransfert[[Désignation]:[Désignation]],$B65)</f>
        <v>0</v>
      </c>
      <c r="I65" s="56">
        <f>SUMIFS(TabTransfert[[MONTANT HT]:[MONTANT HT]],TabTransfert[[MoisC]:[MoisC]],I$15,TabTransfert[[ANNEE]:[ANNEE]],I$13,TabTransfert[[Désignation]:[Désignation]],$B65)</f>
        <v>0</v>
      </c>
      <c r="J65" s="56">
        <f>SUMIFS(TabTransfert[[MONTANT HT]:[MONTANT HT]],TabTransfert[[MoisC]:[MoisC]],J$15,TabTransfert[[ANNEE]:[ANNEE]],J$13,TabTransfert[[Désignation]:[Désignation]],$B65)</f>
        <v>0</v>
      </c>
      <c r="K65" s="56">
        <f>SUMIFS(TabTransfert[[MONTANT HT]:[MONTANT HT]],TabTransfert[[MoisC]:[MoisC]],K$15,TabTransfert[[ANNEE]:[ANNEE]],K$13,TabTransfert[[Désignation]:[Désignation]],$B65)</f>
        <v>0</v>
      </c>
      <c r="L65" s="56">
        <f>SUMIFS(TabTransfert[[MONTANT HT]:[MONTANT HT]],TabTransfert[[MoisC]:[MoisC]],L$15,TabTransfert[[ANNEE]:[ANNEE]],L$13,TabTransfert[[Désignation]:[Désignation]],$B65)</f>
        <v>0</v>
      </c>
      <c r="M65" s="56">
        <f>SUMIFS(TabTransfert[[MONTANT HT]:[MONTANT HT]],TabTransfert[[MoisC]:[MoisC]],M$15,TabTransfert[[ANNEE]:[ANNEE]],M$13,TabTransfert[[Désignation]:[Désignation]],$B65)</f>
        <v>0</v>
      </c>
      <c r="N65" s="56">
        <f>SUMIFS(TabTransfert[[MONTANT HT]:[MONTANT HT]],TabTransfert[[MoisC]:[MoisC]],N$15,TabTransfert[[ANNEE]:[ANNEE]],N$13,TabTransfert[[Désignation]:[Désignation]],$B65)</f>
        <v>0</v>
      </c>
      <c r="O65" s="56">
        <f>SUMIFS(TabTransfert[[MONTANT HT]:[MONTANT HT]],TabTransfert[[MoisC]:[MoisC]],O$15,TabTransfert[[ANNEE]:[ANNEE]],O$13,TabTransfert[[Désignation]:[Désignation]],$B65)</f>
        <v>0</v>
      </c>
    </row>
    <row r="66" spans="1:15" ht="12" hidden="1" customHeight="1" outlineLevel="1">
      <c r="B66" s="52">
        <f>TarifsCA!B62</f>
        <v>0</v>
      </c>
      <c r="C66" s="53">
        <f>TarifsCA!F62</f>
        <v>0</v>
      </c>
      <c r="D66" s="54">
        <f>SUMIFS(TabTransfert[[MONTANT HT]:[MONTANT HT]],TabTransfert[[MoisC]:[MoisC]],D$15,TabTransfert[[ANNEE]:[ANNEE]],D$13,TabTransfert[[Désignation]:[Désignation]],$B66)</f>
        <v>0</v>
      </c>
      <c r="E66" s="54">
        <f>SUMIFS(TabTransfert[[MONTANT HT]:[MONTANT HT]],TabTransfert[[MoisC]:[MoisC]],E$15,TabTransfert[[ANNEE]:[ANNEE]],E$13,TabTransfert[[Désignation]:[Désignation]],$B66)</f>
        <v>0</v>
      </c>
      <c r="F66" s="54">
        <f>SUMIFS(TabTransfert[[MONTANT HT]:[MONTANT HT]],TabTransfert[[MoisC]:[MoisC]],F$15,TabTransfert[[ANNEE]:[ANNEE]],F$13,TabTransfert[[Désignation]:[Désignation]],$B66)</f>
        <v>0</v>
      </c>
      <c r="G66" s="54">
        <f>SUMIFS(TabTransfert[[MONTANT HT]:[MONTANT HT]],TabTransfert[[MoisC]:[MoisC]],G$15,TabTransfert[[ANNEE]:[ANNEE]],G$13,TabTransfert[[Désignation]:[Désignation]],$B66)</f>
        <v>0</v>
      </c>
      <c r="H66" s="54">
        <f>SUMIFS(TabTransfert[[MONTANT HT]:[MONTANT HT]],TabTransfert[[MoisC]:[MoisC]],H$15,TabTransfert[[ANNEE]:[ANNEE]],H$13,TabTransfert[[Désignation]:[Désignation]],$B66)</f>
        <v>0</v>
      </c>
      <c r="I66" s="54">
        <f>SUMIFS(TabTransfert[[MONTANT HT]:[MONTANT HT]],TabTransfert[[MoisC]:[MoisC]],I$15,TabTransfert[[ANNEE]:[ANNEE]],I$13,TabTransfert[[Désignation]:[Désignation]],$B66)</f>
        <v>0</v>
      </c>
      <c r="J66" s="54">
        <f>SUMIFS(TabTransfert[[MONTANT HT]:[MONTANT HT]],TabTransfert[[MoisC]:[MoisC]],J$15,TabTransfert[[ANNEE]:[ANNEE]],J$13,TabTransfert[[Désignation]:[Désignation]],$B66)</f>
        <v>0</v>
      </c>
      <c r="K66" s="54">
        <f>SUMIFS(TabTransfert[[MONTANT HT]:[MONTANT HT]],TabTransfert[[MoisC]:[MoisC]],K$15,TabTransfert[[ANNEE]:[ANNEE]],K$13,TabTransfert[[Désignation]:[Désignation]],$B66)</f>
        <v>0</v>
      </c>
      <c r="L66" s="54">
        <f>SUMIFS(TabTransfert[[MONTANT HT]:[MONTANT HT]],TabTransfert[[MoisC]:[MoisC]],L$15,TabTransfert[[ANNEE]:[ANNEE]],L$13,TabTransfert[[Désignation]:[Désignation]],$B66)</f>
        <v>0</v>
      </c>
      <c r="M66" s="54">
        <f>SUMIFS(TabTransfert[[MONTANT HT]:[MONTANT HT]],TabTransfert[[MoisC]:[MoisC]],M$15,TabTransfert[[ANNEE]:[ANNEE]],M$13,TabTransfert[[Désignation]:[Désignation]],$B66)</f>
        <v>0</v>
      </c>
      <c r="N66" s="54">
        <f>SUMIFS(TabTransfert[[MONTANT HT]:[MONTANT HT]],TabTransfert[[MoisC]:[MoisC]],N$15,TabTransfert[[ANNEE]:[ANNEE]],N$13,TabTransfert[[Désignation]:[Désignation]],$B66)</f>
        <v>0</v>
      </c>
      <c r="O66" s="54">
        <f>SUMIFS(TabTransfert[[MONTANT HT]:[MONTANT HT]],TabTransfert[[MoisC]:[MoisC]],O$15,TabTransfert[[ANNEE]:[ANNEE]],O$13,TabTransfert[[Désignation]:[Désignation]],$B66)</f>
        <v>0</v>
      </c>
    </row>
    <row r="67" spans="1:15" ht="12" hidden="1" customHeight="1" outlineLevel="1">
      <c r="B67" s="55">
        <f>TarifsCA!B63</f>
        <v>0</v>
      </c>
      <c r="C67" s="53">
        <f>TarifsCA!F63</f>
        <v>0</v>
      </c>
      <c r="D67" s="56">
        <f>SUMIFS(TabTransfert[[MONTANT HT]:[MONTANT HT]],TabTransfert[[MoisC]:[MoisC]],D$15,TabTransfert[[ANNEE]:[ANNEE]],D$13,TabTransfert[[Désignation]:[Désignation]],$B67)</f>
        <v>0</v>
      </c>
      <c r="E67" s="56">
        <f>SUMIFS(TabTransfert[[MONTANT HT]:[MONTANT HT]],TabTransfert[[MoisC]:[MoisC]],E$15,TabTransfert[[ANNEE]:[ANNEE]],E$13,TabTransfert[[Désignation]:[Désignation]],$B67)</f>
        <v>0</v>
      </c>
      <c r="F67" s="56">
        <f>SUMIFS(TabTransfert[[MONTANT HT]:[MONTANT HT]],TabTransfert[[MoisC]:[MoisC]],F$15,TabTransfert[[ANNEE]:[ANNEE]],F$13,TabTransfert[[Désignation]:[Désignation]],$B67)</f>
        <v>0</v>
      </c>
      <c r="G67" s="56">
        <f>SUMIFS(TabTransfert[[MONTANT HT]:[MONTANT HT]],TabTransfert[[MoisC]:[MoisC]],G$15,TabTransfert[[ANNEE]:[ANNEE]],G$13,TabTransfert[[Désignation]:[Désignation]],$B67)</f>
        <v>0</v>
      </c>
      <c r="H67" s="56">
        <f>SUMIFS(TabTransfert[[MONTANT HT]:[MONTANT HT]],TabTransfert[[MoisC]:[MoisC]],H$15,TabTransfert[[ANNEE]:[ANNEE]],H$13,TabTransfert[[Désignation]:[Désignation]],$B67)</f>
        <v>0</v>
      </c>
      <c r="I67" s="56">
        <f>SUMIFS(TabTransfert[[MONTANT HT]:[MONTANT HT]],TabTransfert[[MoisC]:[MoisC]],I$15,TabTransfert[[ANNEE]:[ANNEE]],I$13,TabTransfert[[Désignation]:[Désignation]],$B67)</f>
        <v>0</v>
      </c>
      <c r="J67" s="56">
        <f>SUMIFS(TabTransfert[[MONTANT HT]:[MONTANT HT]],TabTransfert[[MoisC]:[MoisC]],J$15,TabTransfert[[ANNEE]:[ANNEE]],J$13,TabTransfert[[Désignation]:[Désignation]],$B67)</f>
        <v>0</v>
      </c>
      <c r="K67" s="56">
        <f>SUMIFS(TabTransfert[[MONTANT HT]:[MONTANT HT]],TabTransfert[[MoisC]:[MoisC]],K$15,TabTransfert[[ANNEE]:[ANNEE]],K$13,TabTransfert[[Désignation]:[Désignation]],$B67)</f>
        <v>0</v>
      </c>
      <c r="L67" s="56">
        <f>SUMIFS(TabTransfert[[MONTANT HT]:[MONTANT HT]],TabTransfert[[MoisC]:[MoisC]],L$15,TabTransfert[[ANNEE]:[ANNEE]],L$13,TabTransfert[[Désignation]:[Désignation]],$B67)</f>
        <v>0</v>
      </c>
      <c r="M67" s="56">
        <f>SUMIFS(TabTransfert[[MONTANT HT]:[MONTANT HT]],TabTransfert[[MoisC]:[MoisC]],M$15,TabTransfert[[ANNEE]:[ANNEE]],M$13,TabTransfert[[Désignation]:[Désignation]],$B67)</f>
        <v>0</v>
      </c>
      <c r="N67" s="56">
        <f>SUMIFS(TabTransfert[[MONTANT HT]:[MONTANT HT]],TabTransfert[[MoisC]:[MoisC]],N$15,TabTransfert[[ANNEE]:[ANNEE]],N$13,TabTransfert[[Désignation]:[Désignation]],$B67)</f>
        <v>0</v>
      </c>
      <c r="O67" s="56">
        <f>SUMIFS(TabTransfert[[MONTANT HT]:[MONTANT HT]],TabTransfert[[MoisC]:[MoisC]],O$15,TabTransfert[[ANNEE]:[ANNEE]],O$13,TabTransfert[[Désignation]:[Désignation]],$B67)</f>
        <v>0</v>
      </c>
    </row>
    <row r="68" spans="1:15" ht="12" hidden="1" customHeight="1" outlineLevel="1" thickBot="1">
      <c r="B68" s="57">
        <f>TarifsCA!B64</f>
        <v>0</v>
      </c>
      <c r="C68" s="58">
        <f>TarifsCA!F64</f>
        <v>0</v>
      </c>
      <c r="D68" s="59">
        <f>SUMIFS(TabTransfert[[MONTANT HT]:[MONTANT HT]],TabTransfert[[MoisC]:[MoisC]],D$15,TabTransfert[[ANNEE]:[ANNEE]],D$13,TabTransfert[[Désignation]:[Désignation]],$B68)</f>
        <v>0</v>
      </c>
      <c r="E68" s="59">
        <f>SUMIFS(TabTransfert[[MONTANT HT]:[MONTANT HT]],TabTransfert[[MoisC]:[MoisC]],E$15,TabTransfert[[ANNEE]:[ANNEE]],E$13,TabTransfert[[Désignation]:[Désignation]],$B68)</f>
        <v>0</v>
      </c>
      <c r="F68" s="59">
        <f>SUMIFS(TabTransfert[[MONTANT HT]:[MONTANT HT]],TabTransfert[[MoisC]:[MoisC]],F$15,TabTransfert[[ANNEE]:[ANNEE]],F$13,TabTransfert[[Désignation]:[Désignation]],$B68)</f>
        <v>0</v>
      </c>
      <c r="G68" s="59">
        <f>SUMIFS(TabTransfert[[MONTANT HT]:[MONTANT HT]],TabTransfert[[MoisC]:[MoisC]],G$15,TabTransfert[[ANNEE]:[ANNEE]],G$13,TabTransfert[[Désignation]:[Désignation]],$B68)</f>
        <v>0</v>
      </c>
      <c r="H68" s="59">
        <f>SUMIFS(TabTransfert[[MONTANT HT]:[MONTANT HT]],TabTransfert[[MoisC]:[MoisC]],H$15,TabTransfert[[ANNEE]:[ANNEE]],H$13,TabTransfert[[Désignation]:[Désignation]],$B68)</f>
        <v>0</v>
      </c>
      <c r="I68" s="59">
        <f>SUMIFS(TabTransfert[[MONTANT HT]:[MONTANT HT]],TabTransfert[[MoisC]:[MoisC]],I$15,TabTransfert[[ANNEE]:[ANNEE]],I$13,TabTransfert[[Désignation]:[Désignation]],$B68)</f>
        <v>0</v>
      </c>
      <c r="J68" s="59">
        <f>SUMIFS(TabTransfert[[MONTANT HT]:[MONTANT HT]],TabTransfert[[MoisC]:[MoisC]],J$15,TabTransfert[[ANNEE]:[ANNEE]],J$13,TabTransfert[[Désignation]:[Désignation]],$B68)</f>
        <v>0</v>
      </c>
      <c r="K68" s="59">
        <f>SUMIFS(TabTransfert[[MONTANT HT]:[MONTANT HT]],TabTransfert[[MoisC]:[MoisC]],K$15,TabTransfert[[ANNEE]:[ANNEE]],K$13,TabTransfert[[Désignation]:[Désignation]],$B68)</f>
        <v>0</v>
      </c>
      <c r="L68" s="59">
        <f>SUMIFS(TabTransfert[[MONTANT HT]:[MONTANT HT]],TabTransfert[[MoisC]:[MoisC]],L$15,TabTransfert[[ANNEE]:[ANNEE]],L$13,TabTransfert[[Désignation]:[Désignation]],$B68)</f>
        <v>0</v>
      </c>
      <c r="M68" s="59">
        <f>SUMIFS(TabTransfert[[MONTANT HT]:[MONTANT HT]],TabTransfert[[MoisC]:[MoisC]],M$15,TabTransfert[[ANNEE]:[ANNEE]],M$13,TabTransfert[[Désignation]:[Désignation]],$B68)</f>
        <v>0</v>
      </c>
      <c r="N68" s="59">
        <f>SUMIFS(TabTransfert[[MONTANT HT]:[MONTANT HT]],TabTransfert[[MoisC]:[MoisC]],N$15,TabTransfert[[ANNEE]:[ANNEE]],N$13,TabTransfert[[Désignation]:[Désignation]],$B68)</f>
        <v>0</v>
      </c>
      <c r="O68" s="59">
        <f>SUMIFS(TabTransfert[[MONTANT HT]:[MONTANT HT]],TabTransfert[[MoisC]:[MoisC]],O$15,TabTransfert[[ANNEE]:[ANNEE]],O$13,TabTransfert[[Désignation]:[Désignation]],$B68)</f>
        <v>0</v>
      </c>
    </row>
    <row r="69" spans="1:15" ht="20.100000000000001" hidden="1" customHeight="1" outlineLevel="1" thickBot="1">
      <c r="B69" s="60" t="s">
        <v>26</v>
      </c>
      <c r="C69" s="61"/>
      <c r="D69" s="62">
        <f>SUM(D16:D68)</f>
        <v>0</v>
      </c>
      <c r="E69" s="62">
        <f t="shared" ref="E69:N69" si="3">SUM(E16:E68)</f>
        <v>0</v>
      </c>
      <c r="F69" s="62">
        <f t="shared" si="3"/>
        <v>0</v>
      </c>
      <c r="G69" s="62">
        <f t="shared" si="3"/>
        <v>0</v>
      </c>
      <c r="H69" s="62">
        <f t="shared" si="3"/>
        <v>0</v>
      </c>
      <c r="I69" s="62">
        <f t="shared" si="3"/>
        <v>0</v>
      </c>
      <c r="J69" s="62">
        <f t="shared" si="3"/>
        <v>0</v>
      </c>
      <c r="K69" s="62">
        <f t="shared" si="3"/>
        <v>0</v>
      </c>
      <c r="L69" s="62">
        <f t="shared" si="3"/>
        <v>0</v>
      </c>
      <c r="M69" s="62">
        <f t="shared" si="3"/>
        <v>0</v>
      </c>
      <c r="N69" s="62">
        <f t="shared" si="3"/>
        <v>0</v>
      </c>
      <c r="O69" s="62">
        <f t="shared" ref="O69" si="4">SUM(O16:O68)</f>
        <v>0</v>
      </c>
    </row>
    <row r="70" spans="1:15" ht="20.100000000000001" hidden="1" customHeight="1" outlineLevel="1" thickBot="1">
      <c r="B70" s="63" t="s">
        <v>25</v>
      </c>
      <c r="C70" s="204" t="s">
        <v>27</v>
      </c>
      <c r="D70" s="64"/>
      <c r="E70" s="64"/>
      <c r="F70" s="64"/>
      <c r="G70" s="64"/>
      <c r="H70" s="64"/>
      <c r="I70" s="64"/>
      <c r="J70" s="64"/>
      <c r="K70" s="64"/>
      <c r="L70" s="64"/>
      <c r="M70" s="64"/>
      <c r="N70" s="64"/>
      <c r="O70" s="64"/>
    </row>
    <row r="71" spans="1:15" ht="20.100000000000001" customHeight="1" collapsed="1" thickBot="1">
      <c r="B71" s="65" t="s">
        <v>14</v>
      </c>
      <c r="C71" s="66"/>
      <c r="D71" s="205">
        <f>D69+D70</f>
        <v>0</v>
      </c>
      <c r="E71" s="205">
        <f t="shared" ref="E71:N71" si="5">E69+E70</f>
        <v>0</v>
      </c>
      <c r="F71" s="205">
        <f t="shared" si="5"/>
        <v>0</v>
      </c>
      <c r="G71" s="205">
        <f t="shared" si="5"/>
        <v>0</v>
      </c>
      <c r="H71" s="205">
        <f t="shared" si="5"/>
        <v>0</v>
      </c>
      <c r="I71" s="205">
        <f t="shared" si="5"/>
        <v>0</v>
      </c>
      <c r="J71" s="205">
        <f t="shared" si="5"/>
        <v>0</v>
      </c>
      <c r="K71" s="205">
        <f t="shared" si="5"/>
        <v>0</v>
      </c>
      <c r="L71" s="205">
        <f t="shared" si="5"/>
        <v>0</v>
      </c>
      <c r="M71" s="205">
        <f t="shared" si="5"/>
        <v>0</v>
      </c>
      <c r="N71" s="205">
        <f t="shared" si="5"/>
        <v>0</v>
      </c>
      <c r="O71" s="205">
        <f t="shared" ref="O71" si="6">O69+O70</f>
        <v>0</v>
      </c>
    </row>
    <row r="72" spans="1:15" s="70" customFormat="1" ht="20.100000000000001" customHeight="1">
      <c r="A72" s="384"/>
      <c r="B72" s="67" t="s">
        <v>15</v>
      </c>
      <c r="C72" s="68" t="s">
        <v>6</v>
      </c>
      <c r="D72" s="69">
        <f>D14</f>
        <v>45991</v>
      </c>
      <c r="E72" s="69">
        <f t="shared" ref="E72:N72" si="7">E14</f>
        <v>46022</v>
      </c>
      <c r="F72" s="69">
        <f t="shared" si="7"/>
        <v>46053</v>
      </c>
      <c r="G72" s="69">
        <f t="shared" si="7"/>
        <v>46081</v>
      </c>
      <c r="H72" s="69">
        <f t="shared" si="7"/>
        <v>46112</v>
      </c>
      <c r="I72" s="69">
        <f t="shared" si="7"/>
        <v>46142</v>
      </c>
      <c r="J72" s="69">
        <f t="shared" si="7"/>
        <v>46173</v>
      </c>
      <c r="K72" s="69">
        <f t="shared" si="7"/>
        <v>46203</v>
      </c>
      <c r="L72" s="69">
        <f t="shared" si="7"/>
        <v>46234</v>
      </c>
      <c r="M72" s="69">
        <f t="shared" si="7"/>
        <v>46265</v>
      </c>
      <c r="N72" s="69">
        <f t="shared" si="7"/>
        <v>46295</v>
      </c>
      <c r="O72" s="69">
        <f t="shared" ref="O72" si="8">O14</f>
        <v>46326</v>
      </c>
    </row>
    <row r="73" spans="1:15" hidden="1" outlineLevel="1">
      <c r="B73" s="152" t="s">
        <v>910</v>
      </c>
      <c r="C73" s="71" t="str">
        <f t="shared" ref="C73:C80" si="9">IF(B73&lt;&gt;"","Surface","")</f>
        <v>Surface</v>
      </c>
      <c r="D73" s="207">
        <f>SUMIFS(TabTransfert[[MONTANT HT]:[MONTANT HT]],TabTransfert[[ANNEE]:[ANNEE]],D$13,TabTransfert[[MoisC]:[MoisC]],D$15,TabTransfert[[Désignation]:[Désignation]],$B73)</f>
        <v>0</v>
      </c>
      <c r="E73" s="207">
        <f>SUMIFS(TabTransfert[[MONTANT HT]:[MONTANT HT]],TabTransfert[[ANNEE]:[ANNEE]],E$13,TabTransfert[[MoisC]:[MoisC]],E$15,TabTransfert[[Désignation]:[Désignation]],$B73)</f>
        <v>0</v>
      </c>
      <c r="F73" s="207">
        <f>SUMIFS(TabTransfert[[MONTANT HT]:[MONTANT HT]],TabTransfert[[ANNEE]:[ANNEE]],F$13,TabTransfert[[MoisC]:[MoisC]],F$15,TabTransfert[[Désignation]:[Désignation]],$B73)</f>
        <v>0</v>
      </c>
      <c r="G73" s="207">
        <f>SUMIFS(TabTransfert[[MONTANT HT]:[MONTANT HT]],TabTransfert[[ANNEE]:[ANNEE]],G$13,TabTransfert[[MoisC]:[MoisC]],G$15,TabTransfert[[Désignation]:[Désignation]],$B73)</f>
        <v>0</v>
      </c>
      <c r="H73" s="207">
        <f>SUMIFS(TabTransfert[[MONTANT HT]:[MONTANT HT]],TabTransfert[[ANNEE]:[ANNEE]],H$13,TabTransfert[[MoisC]:[MoisC]],H$15,TabTransfert[[Désignation]:[Désignation]],$B73)</f>
        <v>0</v>
      </c>
      <c r="I73" s="207">
        <f>SUMIFS(TabTransfert[[MONTANT HT]:[MONTANT HT]],TabTransfert[[ANNEE]:[ANNEE]],I$13,TabTransfert[[MoisC]:[MoisC]],I$15,TabTransfert[[Désignation]:[Désignation]],$B73)</f>
        <v>0</v>
      </c>
      <c r="J73" s="207">
        <f>SUMIFS(TabTransfert[[MONTANT HT]:[MONTANT HT]],TabTransfert[[ANNEE]:[ANNEE]],J$13,TabTransfert[[MoisC]:[MoisC]],J$15,TabTransfert[[Désignation]:[Désignation]],$B73)</f>
        <v>0</v>
      </c>
      <c r="K73" s="207">
        <f>SUMIFS(TabTransfert[[MONTANT HT]:[MONTANT HT]],TabTransfert[[ANNEE]:[ANNEE]],K$13,TabTransfert[[MoisC]:[MoisC]],K$15,TabTransfert[[Désignation]:[Désignation]],$B73)</f>
        <v>0</v>
      </c>
      <c r="L73" s="207">
        <f>SUMIFS(TabTransfert[[MONTANT HT]:[MONTANT HT]],TabTransfert[[ANNEE]:[ANNEE]],L$13,TabTransfert[[MoisC]:[MoisC]],L$15,TabTransfert[[Désignation]:[Désignation]],$B73)</f>
        <v>0</v>
      </c>
      <c r="M73" s="207">
        <f>SUMIFS(TabTransfert[[MONTANT HT]:[MONTANT HT]],TabTransfert[[ANNEE]:[ANNEE]],M$13,TabTransfert[[MoisC]:[MoisC]],M$15,TabTransfert[[Désignation]:[Désignation]],$B73)</f>
        <v>0</v>
      </c>
      <c r="N73" s="207">
        <f>SUMIFS(TabTransfert[[MONTANT HT]:[MONTANT HT]],TabTransfert[[ANNEE]:[ANNEE]],N$13,TabTransfert[[MoisC]:[MoisC]],N$15,TabTransfert[[Désignation]:[Désignation]],$B73)</f>
        <v>0</v>
      </c>
      <c r="O73" s="207">
        <f>SUMIFS(TabTransfert[[MONTANT HT]:[MONTANT HT]],TabTransfert[[ANNEE]:[ANNEE]],O$13,TabTransfert[[MoisC]:[MoisC]],O$15,TabTransfert[[Désignation]:[Désignation]],$B73)</f>
        <v>0</v>
      </c>
    </row>
    <row r="74" spans="1:15" hidden="1" outlineLevel="1">
      <c r="B74" s="152" t="s">
        <v>911</v>
      </c>
      <c r="C74" s="71" t="str">
        <f t="shared" si="9"/>
        <v>Surface</v>
      </c>
      <c r="D74" s="208">
        <f>SUMIFS(TabTransfert[[MONTANT HT]:[MONTANT HT]],TabTransfert[[ANNEE]:[ANNEE]],D$13,TabTransfert[[MoisC]:[MoisC]],D$15,TabTransfert[[Désignation]:[Désignation]],$B74)</f>
        <v>0</v>
      </c>
      <c r="E74" s="208">
        <f>SUMIFS(TabTransfert[[MONTANT HT]:[MONTANT HT]],TabTransfert[[ANNEE]:[ANNEE]],E$13,TabTransfert[[MoisC]:[MoisC]],E$15,TabTransfert[[Désignation]:[Désignation]],$B74)</f>
        <v>0</v>
      </c>
      <c r="F74" s="208">
        <f>SUMIFS(TabTransfert[[MONTANT HT]:[MONTANT HT]],TabTransfert[[ANNEE]:[ANNEE]],F$13,TabTransfert[[MoisC]:[MoisC]],F$15,TabTransfert[[Désignation]:[Désignation]],$B74)</f>
        <v>0</v>
      </c>
      <c r="G74" s="208">
        <f>SUMIFS(TabTransfert[[MONTANT HT]:[MONTANT HT]],TabTransfert[[ANNEE]:[ANNEE]],G$13,TabTransfert[[MoisC]:[MoisC]],G$15,TabTransfert[[Désignation]:[Désignation]],$B74)</f>
        <v>0</v>
      </c>
      <c r="H74" s="208">
        <f>SUMIFS(TabTransfert[[MONTANT HT]:[MONTANT HT]],TabTransfert[[ANNEE]:[ANNEE]],H$13,TabTransfert[[MoisC]:[MoisC]],H$15,TabTransfert[[Désignation]:[Désignation]],$B74)</f>
        <v>0</v>
      </c>
      <c r="I74" s="208">
        <f>SUMIFS(TabTransfert[[MONTANT HT]:[MONTANT HT]],TabTransfert[[ANNEE]:[ANNEE]],I$13,TabTransfert[[MoisC]:[MoisC]],I$15,TabTransfert[[Désignation]:[Désignation]],$B74)</f>
        <v>0</v>
      </c>
      <c r="J74" s="208">
        <f>SUMIFS(TabTransfert[[MONTANT HT]:[MONTANT HT]],TabTransfert[[ANNEE]:[ANNEE]],J$13,TabTransfert[[MoisC]:[MoisC]],J$15,TabTransfert[[Désignation]:[Désignation]],$B74)</f>
        <v>0</v>
      </c>
      <c r="K74" s="208">
        <f>SUMIFS(TabTransfert[[MONTANT HT]:[MONTANT HT]],TabTransfert[[ANNEE]:[ANNEE]],K$13,TabTransfert[[MoisC]:[MoisC]],K$15,TabTransfert[[Désignation]:[Désignation]],$B74)</f>
        <v>0</v>
      </c>
      <c r="L74" s="208">
        <f>SUMIFS(TabTransfert[[MONTANT HT]:[MONTANT HT]],TabTransfert[[ANNEE]:[ANNEE]],L$13,TabTransfert[[MoisC]:[MoisC]],L$15,TabTransfert[[Désignation]:[Désignation]],$B74)</f>
        <v>0</v>
      </c>
      <c r="M74" s="208">
        <f>SUMIFS(TabTransfert[[MONTANT HT]:[MONTANT HT]],TabTransfert[[ANNEE]:[ANNEE]],M$13,TabTransfert[[MoisC]:[MoisC]],M$15,TabTransfert[[Désignation]:[Désignation]],$B74)</f>
        <v>0</v>
      </c>
      <c r="N74" s="208">
        <f>SUMIFS(TabTransfert[[MONTANT HT]:[MONTANT HT]],TabTransfert[[ANNEE]:[ANNEE]],N$13,TabTransfert[[MoisC]:[MoisC]],N$15,TabTransfert[[Désignation]:[Désignation]],$B74)</f>
        <v>0</v>
      </c>
      <c r="O74" s="208">
        <f>SUMIFS(TabTransfert[[MONTANT HT]:[MONTANT HT]],TabTransfert[[ANNEE]:[ANNEE]],O$13,TabTransfert[[MoisC]:[MoisC]],O$15,TabTransfert[[Désignation]:[Désignation]],$B74)</f>
        <v>0</v>
      </c>
    </row>
    <row r="75" spans="1:15" hidden="1" outlineLevel="1">
      <c r="B75" s="152" t="s">
        <v>912</v>
      </c>
      <c r="C75" s="71" t="str">
        <f t="shared" si="9"/>
        <v>Surface</v>
      </c>
      <c r="D75" s="207">
        <f>SUMIFS(TabTransfert[[MONTANT HT]:[MONTANT HT]],TabTransfert[[ANNEE]:[ANNEE]],D$13,TabTransfert[[MoisC]:[MoisC]],D$15,TabTransfert[[Désignation]:[Désignation]],$B75)</f>
        <v>0</v>
      </c>
      <c r="E75" s="207">
        <f>SUMIFS(TabTransfert[[MONTANT HT]:[MONTANT HT]],TabTransfert[[ANNEE]:[ANNEE]],E$13,TabTransfert[[MoisC]:[MoisC]],E$15,TabTransfert[[Désignation]:[Désignation]],$B75)</f>
        <v>0</v>
      </c>
      <c r="F75" s="207">
        <f>SUMIFS(TabTransfert[[MONTANT HT]:[MONTANT HT]],TabTransfert[[ANNEE]:[ANNEE]],F$13,TabTransfert[[MoisC]:[MoisC]],F$15,TabTransfert[[Désignation]:[Désignation]],$B75)</f>
        <v>0</v>
      </c>
      <c r="G75" s="207">
        <f>SUMIFS(TabTransfert[[MONTANT HT]:[MONTANT HT]],TabTransfert[[ANNEE]:[ANNEE]],G$13,TabTransfert[[MoisC]:[MoisC]],G$15,TabTransfert[[Désignation]:[Désignation]],$B75)</f>
        <v>0</v>
      </c>
      <c r="H75" s="207">
        <f>SUMIFS(TabTransfert[[MONTANT HT]:[MONTANT HT]],TabTransfert[[ANNEE]:[ANNEE]],H$13,TabTransfert[[MoisC]:[MoisC]],H$15,TabTransfert[[Désignation]:[Désignation]],$B75)</f>
        <v>0</v>
      </c>
      <c r="I75" s="207">
        <f>SUMIFS(TabTransfert[[MONTANT HT]:[MONTANT HT]],TabTransfert[[ANNEE]:[ANNEE]],I$13,TabTransfert[[MoisC]:[MoisC]],I$15,TabTransfert[[Désignation]:[Désignation]],$B75)</f>
        <v>0</v>
      </c>
      <c r="J75" s="207">
        <f>SUMIFS(TabTransfert[[MONTANT HT]:[MONTANT HT]],TabTransfert[[ANNEE]:[ANNEE]],J$13,TabTransfert[[MoisC]:[MoisC]],J$15,TabTransfert[[Désignation]:[Désignation]],$B75)</f>
        <v>0</v>
      </c>
      <c r="K75" s="207">
        <f>SUMIFS(TabTransfert[[MONTANT HT]:[MONTANT HT]],TabTransfert[[ANNEE]:[ANNEE]],K$13,TabTransfert[[MoisC]:[MoisC]],K$15,TabTransfert[[Désignation]:[Désignation]],$B75)</f>
        <v>0</v>
      </c>
      <c r="L75" s="207">
        <f>SUMIFS(TabTransfert[[MONTANT HT]:[MONTANT HT]],TabTransfert[[ANNEE]:[ANNEE]],L$13,TabTransfert[[MoisC]:[MoisC]],L$15,TabTransfert[[Désignation]:[Désignation]],$B75)</f>
        <v>0</v>
      </c>
      <c r="M75" s="207">
        <f>SUMIFS(TabTransfert[[MONTANT HT]:[MONTANT HT]],TabTransfert[[ANNEE]:[ANNEE]],M$13,TabTransfert[[MoisC]:[MoisC]],M$15,TabTransfert[[Désignation]:[Désignation]],$B75)</f>
        <v>0</v>
      </c>
      <c r="N75" s="207">
        <f>SUMIFS(TabTransfert[[MONTANT HT]:[MONTANT HT]],TabTransfert[[ANNEE]:[ANNEE]],N$13,TabTransfert[[MoisC]:[MoisC]],N$15,TabTransfert[[Désignation]:[Désignation]],$B75)</f>
        <v>0</v>
      </c>
      <c r="O75" s="207">
        <f>SUMIFS(TabTransfert[[MONTANT HT]:[MONTANT HT]],TabTransfert[[ANNEE]:[ANNEE]],O$13,TabTransfert[[MoisC]:[MoisC]],O$15,TabTransfert[[Désignation]:[Désignation]],$B75)</f>
        <v>0</v>
      </c>
    </row>
    <row r="76" spans="1:15" hidden="1" outlineLevel="1">
      <c r="B76" s="152"/>
      <c r="C76" s="71" t="str">
        <f t="shared" si="9"/>
        <v/>
      </c>
      <c r="D76" s="208">
        <f>SUMIFS(TabTransfert[[MONTANT HT]:[MONTANT HT]],TabTransfert[[ANNEE]:[ANNEE]],D$13,TabTransfert[[MoisC]:[MoisC]],D$15,TabTransfert[[Désignation]:[Désignation]],$B76)</f>
        <v>0</v>
      </c>
      <c r="E76" s="208">
        <f>SUMIFS(TabTransfert[[MONTANT HT]:[MONTANT HT]],TabTransfert[[ANNEE]:[ANNEE]],E$13,TabTransfert[[MoisC]:[MoisC]],E$15,TabTransfert[[Désignation]:[Désignation]],$B76)</f>
        <v>0</v>
      </c>
      <c r="F76" s="208">
        <f>SUMIFS(TabTransfert[[MONTANT HT]:[MONTANT HT]],TabTransfert[[ANNEE]:[ANNEE]],F$13,TabTransfert[[MoisC]:[MoisC]],F$15,TabTransfert[[Désignation]:[Désignation]],$B76)</f>
        <v>0</v>
      </c>
      <c r="G76" s="208">
        <f>SUMIFS(TabTransfert[[MONTANT HT]:[MONTANT HT]],TabTransfert[[ANNEE]:[ANNEE]],G$13,TabTransfert[[MoisC]:[MoisC]],G$15,TabTransfert[[Désignation]:[Désignation]],$B76)</f>
        <v>0</v>
      </c>
      <c r="H76" s="208">
        <f>SUMIFS(TabTransfert[[MONTANT HT]:[MONTANT HT]],TabTransfert[[ANNEE]:[ANNEE]],H$13,TabTransfert[[MoisC]:[MoisC]],H$15,TabTransfert[[Désignation]:[Désignation]],$B76)</f>
        <v>0</v>
      </c>
      <c r="I76" s="208">
        <f>SUMIFS(TabTransfert[[MONTANT HT]:[MONTANT HT]],TabTransfert[[ANNEE]:[ANNEE]],I$13,TabTransfert[[MoisC]:[MoisC]],I$15,TabTransfert[[Désignation]:[Désignation]],$B76)</f>
        <v>0</v>
      </c>
      <c r="J76" s="208">
        <f>SUMIFS(TabTransfert[[MONTANT HT]:[MONTANT HT]],TabTransfert[[ANNEE]:[ANNEE]],J$13,TabTransfert[[MoisC]:[MoisC]],J$15,TabTransfert[[Désignation]:[Désignation]],$B76)</f>
        <v>0</v>
      </c>
      <c r="K76" s="208">
        <f>SUMIFS(TabTransfert[[MONTANT HT]:[MONTANT HT]],TabTransfert[[ANNEE]:[ANNEE]],K$13,TabTransfert[[MoisC]:[MoisC]],K$15,TabTransfert[[Désignation]:[Désignation]],$B76)</f>
        <v>0</v>
      </c>
      <c r="L76" s="208">
        <f>SUMIFS(TabTransfert[[MONTANT HT]:[MONTANT HT]],TabTransfert[[ANNEE]:[ANNEE]],L$13,TabTransfert[[MoisC]:[MoisC]],L$15,TabTransfert[[Désignation]:[Désignation]],$B76)</f>
        <v>0</v>
      </c>
      <c r="M76" s="208">
        <f>SUMIFS(TabTransfert[[MONTANT HT]:[MONTANT HT]],TabTransfert[[ANNEE]:[ANNEE]],M$13,TabTransfert[[MoisC]:[MoisC]],M$15,TabTransfert[[Désignation]:[Désignation]],$B76)</f>
        <v>0</v>
      </c>
      <c r="N76" s="208">
        <f>SUMIFS(TabTransfert[[MONTANT HT]:[MONTANT HT]],TabTransfert[[ANNEE]:[ANNEE]],N$13,TabTransfert[[MoisC]:[MoisC]],N$15,TabTransfert[[Désignation]:[Désignation]],$B76)</f>
        <v>0</v>
      </c>
      <c r="O76" s="208">
        <f>SUMIFS(TabTransfert[[MONTANT HT]:[MONTANT HT]],TabTransfert[[ANNEE]:[ANNEE]],O$13,TabTransfert[[MoisC]:[MoisC]],O$15,TabTransfert[[Désignation]:[Désignation]],$B76)</f>
        <v>0</v>
      </c>
    </row>
    <row r="77" spans="1:15" hidden="1" outlineLevel="1">
      <c r="B77" s="152"/>
      <c r="C77" s="71" t="str">
        <f t="shared" si="9"/>
        <v/>
      </c>
      <c r="D77" s="207">
        <f>SUMIFS(TabTransfert[[MONTANT HT]:[MONTANT HT]],TabTransfert[[ANNEE]:[ANNEE]],D$13,TabTransfert[[MoisC]:[MoisC]],D$15,TabTransfert[[Désignation]:[Désignation]],$B77)</f>
        <v>0</v>
      </c>
      <c r="E77" s="207">
        <f>SUMIFS(TabTransfert[[MONTANT HT]:[MONTANT HT]],TabTransfert[[ANNEE]:[ANNEE]],E$13,TabTransfert[[MoisC]:[MoisC]],E$15,TabTransfert[[Désignation]:[Désignation]],$B77)</f>
        <v>0</v>
      </c>
      <c r="F77" s="207">
        <f>SUMIFS(TabTransfert[[MONTANT HT]:[MONTANT HT]],TabTransfert[[ANNEE]:[ANNEE]],F$13,TabTransfert[[MoisC]:[MoisC]],F$15,TabTransfert[[Désignation]:[Désignation]],$B77)</f>
        <v>0</v>
      </c>
      <c r="G77" s="207">
        <f>SUMIFS(TabTransfert[[MONTANT HT]:[MONTANT HT]],TabTransfert[[ANNEE]:[ANNEE]],G$13,TabTransfert[[MoisC]:[MoisC]],G$15,TabTransfert[[Désignation]:[Désignation]],$B77)</f>
        <v>0</v>
      </c>
      <c r="H77" s="207">
        <f>SUMIFS(TabTransfert[[MONTANT HT]:[MONTANT HT]],TabTransfert[[ANNEE]:[ANNEE]],H$13,TabTransfert[[MoisC]:[MoisC]],H$15,TabTransfert[[Désignation]:[Désignation]],$B77)</f>
        <v>0</v>
      </c>
      <c r="I77" s="207">
        <f>SUMIFS(TabTransfert[[MONTANT HT]:[MONTANT HT]],TabTransfert[[ANNEE]:[ANNEE]],I$13,TabTransfert[[MoisC]:[MoisC]],I$15,TabTransfert[[Désignation]:[Désignation]],$B77)</f>
        <v>0</v>
      </c>
      <c r="J77" s="207">
        <f>SUMIFS(TabTransfert[[MONTANT HT]:[MONTANT HT]],TabTransfert[[ANNEE]:[ANNEE]],J$13,TabTransfert[[MoisC]:[MoisC]],J$15,TabTransfert[[Désignation]:[Désignation]],$B77)</f>
        <v>0</v>
      </c>
      <c r="K77" s="207">
        <f>SUMIFS(TabTransfert[[MONTANT HT]:[MONTANT HT]],TabTransfert[[ANNEE]:[ANNEE]],K$13,TabTransfert[[MoisC]:[MoisC]],K$15,TabTransfert[[Désignation]:[Désignation]],$B77)</f>
        <v>0</v>
      </c>
      <c r="L77" s="207">
        <f>SUMIFS(TabTransfert[[MONTANT HT]:[MONTANT HT]],TabTransfert[[ANNEE]:[ANNEE]],L$13,TabTransfert[[MoisC]:[MoisC]],L$15,TabTransfert[[Désignation]:[Désignation]],$B77)</f>
        <v>0</v>
      </c>
      <c r="M77" s="207">
        <f>SUMIFS(TabTransfert[[MONTANT HT]:[MONTANT HT]],TabTransfert[[ANNEE]:[ANNEE]],M$13,TabTransfert[[MoisC]:[MoisC]],M$15,TabTransfert[[Désignation]:[Désignation]],$B77)</f>
        <v>0</v>
      </c>
      <c r="N77" s="207">
        <f>SUMIFS(TabTransfert[[MONTANT HT]:[MONTANT HT]],TabTransfert[[ANNEE]:[ANNEE]],N$13,TabTransfert[[MoisC]:[MoisC]],N$15,TabTransfert[[Désignation]:[Désignation]],$B77)</f>
        <v>0</v>
      </c>
      <c r="O77" s="207">
        <f>SUMIFS(TabTransfert[[MONTANT HT]:[MONTANT HT]],TabTransfert[[ANNEE]:[ANNEE]],O$13,TabTransfert[[MoisC]:[MoisC]],O$15,TabTransfert[[Désignation]:[Désignation]],$B77)</f>
        <v>0</v>
      </c>
    </row>
    <row r="78" spans="1:15" hidden="1" outlineLevel="1">
      <c r="B78" s="152"/>
      <c r="C78" s="71" t="str">
        <f t="shared" si="9"/>
        <v/>
      </c>
      <c r="D78" s="208">
        <f>SUMIFS(TabTransfert[[MONTANT HT]:[MONTANT HT]],TabTransfert[[ANNEE]:[ANNEE]],D$13,TabTransfert[[MoisC]:[MoisC]],D$15,TabTransfert[[Désignation]:[Désignation]],$B78)</f>
        <v>0</v>
      </c>
      <c r="E78" s="208">
        <f>SUMIFS(TabTransfert[[MONTANT HT]:[MONTANT HT]],TabTransfert[[ANNEE]:[ANNEE]],E$13,TabTransfert[[MoisC]:[MoisC]],E$15,TabTransfert[[Désignation]:[Désignation]],$B78)</f>
        <v>0</v>
      </c>
      <c r="F78" s="208">
        <f>SUMIFS(TabTransfert[[MONTANT HT]:[MONTANT HT]],TabTransfert[[ANNEE]:[ANNEE]],F$13,TabTransfert[[MoisC]:[MoisC]],F$15,TabTransfert[[Désignation]:[Désignation]],$B78)</f>
        <v>0</v>
      </c>
      <c r="G78" s="208">
        <f>SUMIFS(TabTransfert[[MONTANT HT]:[MONTANT HT]],TabTransfert[[ANNEE]:[ANNEE]],G$13,TabTransfert[[MoisC]:[MoisC]],G$15,TabTransfert[[Désignation]:[Désignation]],$B78)</f>
        <v>0</v>
      </c>
      <c r="H78" s="208">
        <f>SUMIFS(TabTransfert[[MONTANT HT]:[MONTANT HT]],TabTransfert[[ANNEE]:[ANNEE]],H$13,TabTransfert[[MoisC]:[MoisC]],H$15,TabTransfert[[Désignation]:[Désignation]],$B78)</f>
        <v>0</v>
      </c>
      <c r="I78" s="208">
        <f>SUMIFS(TabTransfert[[MONTANT HT]:[MONTANT HT]],TabTransfert[[ANNEE]:[ANNEE]],I$13,TabTransfert[[MoisC]:[MoisC]],I$15,TabTransfert[[Désignation]:[Désignation]],$B78)</f>
        <v>0</v>
      </c>
      <c r="J78" s="208">
        <f>SUMIFS(TabTransfert[[MONTANT HT]:[MONTANT HT]],TabTransfert[[ANNEE]:[ANNEE]],J$13,TabTransfert[[MoisC]:[MoisC]],J$15,TabTransfert[[Désignation]:[Désignation]],$B78)</f>
        <v>0</v>
      </c>
      <c r="K78" s="208">
        <f>SUMIFS(TabTransfert[[MONTANT HT]:[MONTANT HT]],TabTransfert[[ANNEE]:[ANNEE]],K$13,TabTransfert[[MoisC]:[MoisC]],K$15,TabTransfert[[Désignation]:[Désignation]],$B78)</f>
        <v>0</v>
      </c>
      <c r="L78" s="208">
        <f>SUMIFS(TabTransfert[[MONTANT HT]:[MONTANT HT]],TabTransfert[[ANNEE]:[ANNEE]],L$13,TabTransfert[[MoisC]:[MoisC]],L$15,TabTransfert[[Désignation]:[Désignation]],$B78)</f>
        <v>0</v>
      </c>
      <c r="M78" s="208">
        <f>SUMIFS(TabTransfert[[MONTANT HT]:[MONTANT HT]],TabTransfert[[ANNEE]:[ANNEE]],M$13,TabTransfert[[MoisC]:[MoisC]],M$15,TabTransfert[[Désignation]:[Désignation]],$B78)</f>
        <v>0</v>
      </c>
      <c r="N78" s="208">
        <f>SUMIFS(TabTransfert[[MONTANT HT]:[MONTANT HT]],TabTransfert[[ANNEE]:[ANNEE]],N$13,TabTransfert[[MoisC]:[MoisC]],N$15,TabTransfert[[Désignation]:[Désignation]],$B78)</f>
        <v>0</v>
      </c>
      <c r="O78" s="208">
        <f>SUMIFS(TabTransfert[[MONTANT HT]:[MONTANT HT]],TabTransfert[[ANNEE]:[ANNEE]],O$13,TabTransfert[[MoisC]:[MoisC]],O$15,TabTransfert[[Désignation]:[Désignation]],$B78)</f>
        <v>0</v>
      </c>
    </row>
    <row r="79" spans="1:15" hidden="1" outlineLevel="1">
      <c r="B79" s="152"/>
      <c r="C79" s="71" t="str">
        <f t="shared" si="9"/>
        <v/>
      </c>
      <c r="D79" s="207">
        <f>SUMIFS(TabTransfert[[MONTANT HT]:[MONTANT HT]],TabTransfert[[ANNEE]:[ANNEE]],D$13,TabTransfert[[MoisC]:[MoisC]],D$15,TabTransfert[[Désignation]:[Désignation]],$B79)</f>
        <v>0</v>
      </c>
      <c r="E79" s="207">
        <f>SUMIFS(TabTransfert[[MONTANT HT]:[MONTANT HT]],TabTransfert[[ANNEE]:[ANNEE]],E$13,TabTransfert[[MoisC]:[MoisC]],E$15,TabTransfert[[Désignation]:[Désignation]],$B79)</f>
        <v>0</v>
      </c>
      <c r="F79" s="207">
        <f>SUMIFS(TabTransfert[[MONTANT HT]:[MONTANT HT]],TabTransfert[[ANNEE]:[ANNEE]],F$13,TabTransfert[[MoisC]:[MoisC]],F$15,TabTransfert[[Désignation]:[Désignation]],$B79)</f>
        <v>0</v>
      </c>
      <c r="G79" s="207">
        <f>SUMIFS(TabTransfert[[MONTANT HT]:[MONTANT HT]],TabTransfert[[ANNEE]:[ANNEE]],G$13,TabTransfert[[MoisC]:[MoisC]],G$15,TabTransfert[[Désignation]:[Désignation]],$B79)</f>
        <v>0</v>
      </c>
      <c r="H79" s="207">
        <f>SUMIFS(TabTransfert[[MONTANT HT]:[MONTANT HT]],TabTransfert[[ANNEE]:[ANNEE]],H$13,TabTransfert[[MoisC]:[MoisC]],H$15,TabTransfert[[Désignation]:[Désignation]],$B79)</f>
        <v>0</v>
      </c>
      <c r="I79" s="207">
        <f>SUMIFS(TabTransfert[[MONTANT HT]:[MONTANT HT]],TabTransfert[[ANNEE]:[ANNEE]],I$13,TabTransfert[[MoisC]:[MoisC]],I$15,TabTransfert[[Désignation]:[Désignation]],$B79)</f>
        <v>0</v>
      </c>
      <c r="J79" s="207">
        <f>SUMIFS(TabTransfert[[MONTANT HT]:[MONTANT HT]],TabTransfert[[ANNEE]:[ANNEE]],J$13,TabTransfert[[MoisC]:[MoisC]],J$15,TabTransfert[[Désignation]:[Désignation]],$B79)</f>
        <v>0</v>
      </c>
      <c r="K79" s="207">
        <f>SUMIFS(TabTransfert[[MONTANT HT]:[MONTANT HT]],TabTransfert[[ANNEE]:[ANNEE]],K$13,TabTransfert[[MoisC]:[MoisC]],K$15,TabTransfert[[Désignation]:[Désignation]],$B79)</f>
        <v>0</v>
      </c>
      <c r="L79" s="207">
        <f>SUMIFS(TabTransfert[[MONTANT HT]:[MONTANT HT]],TabTransfert[[ANNEE]:[ANNEE]],L$13,TabTransfert[[MoisC]:[MoisC]],L$15,TabTransfert[[Désignation]:[Désignation]],$B79)</f>
        <v>0</v>
      </c>
      <c r="M79" s="207">
        <f>SUMIFS(TabTransfert[[MONTANT HT]:[MONTANT HT]],TabTransfert[[ANNEE]:[ANNEE]],M$13,TabTransfert[[MoisC]:[MoisC]],M$15,TabTransfert[[Désignation]:[Désignation]],$B79)</f>
        <v>0</v>
      </c>
      <c r="N79" s="207">
        <f>SUMIFS(TabTransfert[[MONTANT HT]:[MONTANT HT]],TabTransfert[[ANNEE]:[ANNEE]],N$13,TabTransfert[[MoisC]:[MoisC]],N$15,TabTransfert[[Désignation]:[Désignation]],$B79)</f>
        <v>0</v>
      </c>
      <c r="O79" s="207">
        <f>SUMIFS(TabTransfert[[MONTANT HT]:[MONTANT HT]],TabTransfert[[ANNEE]:[ANNEE]],O$13,TabTransfert[[MoisC]:[MoisC]],O$15,TabTransfert[[Désignation]:[Désignation]],$B79)</f>
        <v>0</v>
      </c>
    </row>
    <row r="80" spans="1:15" hidden="1" outlineLevel="1">
      <c r="B80" s="152"/>
      <c r="C80" s="71" t="str">
        <f t="shared" si="9"/>
        <v/>
      </c>
      <c r="D80" s="208">
        <f>SUMIFS(TabTransfert[[MONTANT HT]:[MONTANT HT]],TabTransfert[[ANNEE]:[ANNEE]],D$13,TabTransfert[[MoisC]:[MoisC]],D$15,TabTransfert[[Désignation]:[Désignation]],$B80)</f>
        <v>0</v>
      </c>
      <c r="E80" s="208">
        <f>SUMIFS(TabTransfert[[MONTANT HT]:[MONTANT HT]],TabTransfert[[ANNEE]:[ANNEE]],E$13,TabTransfert[[MoisC]:[MoisC]],E$15,TabTransfert[[Désignation]:[Désignation]],$B80)</f>
        <v>0</v>
      </c>
      <c r="F80" s="208">
        <f>SUMIFS(TabTransfert[[MONTANT HT]:[MONTANT HT]],TabTransfert[[ANNEE]:[ANNEE]],F$13,TabTransfert[[MoisC]:[MoisC]],F$15,TabTransfert[[Désignation]:[Désignation]],$B80)</f>
        <v>0</v>
      </c>
      <c r="G80" s="208">
        <f>SUMIFS(TabTransfert[[MONTANT HT]:[MONTANT HT]],TabTransfert[[ANNEE]:[ANNEE]],G$13,TabTransfert[[MoisC]:[MoisC]],G$15,TabTransfert[[Désignation]:[Désignation]],$B80)</f>
        <v>0</v>
      </c>
      <c r="H80" s="208">
        <f>SUMIFS(TabTransfert[[MONTANT HT]:[MONTANT HT]],TabTransfert[[ANNEE]:[ANNEE]],H$13,TabTransfert[[MoisC]:[MoisC]],H$15,TabTransfert[[Désignation]:[Désignation]],$B80)</f>
        <v>0</v>
      </c>
      <c r="I80" s="208">
        <f>SUMIFS(TabTransfert[[MONTANT HT]:[MONTANT HT]],TabTransfert[[ANNEE]:[ANNEE]],I$13,TabTransfert[[MoisC]:[MoisC]],I$15,TabTransfert[[Désignation]:[Désignation]],$B80)</f>
        <v>0</v>
      </c>
      <c r="J80" s="208">
        <f>SUMIFS(TabTransfert[[MONTANT HT]:[MONTANT HT]],TabTransfert[[ANNEE]:[ANNEE]],J$13,TabTransfert[[MoisC]:[MoisC]],J$15,TabTransfert[[Désignation]:[Désignation]],$B80)</f>
        <v>0</v>
      </c>
      <c r="K80" s="208">
        <f>SUMIFS(TabTransfert[[MONTANT HT]:[MONTANT HT]],TabTransfert[[ANNEE]:[ANNEE]],K$13,TabTransfert[[MoisC]:[MoisC]],K$15,TabTransfert[[Désignation]:[Désignation]],$B80)</f>
        <v>0</v>
      </c>
      <c r="L80" s="208">
        <f>SUMIFS(TabTransfert[[MONTANT HT]:[MONTANT HT]],TabTransfert[[ANNEE]:[ANNEE]],L$13,TabTransfert[[MoisC]:[MoisC]],L$15,TabTransfert[[Désignation]:[Désignation]],$B80)</f>
        <v>0</v>
      </c>
      <c r="M80" s="208">
        <f>SUMIFS(TabTransfert[[MONTANT HT]:[MONTANT HT]],TabTransfert[[ANNEE]:[ANNEE]],M$13,TabTransfert[[MoisC]:[MoisC]],M$15,TabTransfert[[Désignation]:[Désignation]],$B80)</f>
        <v>0</v>
      </c>
      <c r="N80" s="208">
        <f>SUMIFS(TabTransfert[[MONTANT HT]:[MONTANT HT]],TabTransfert[[ANNEE]:[ANNEE]],N$13,TabTransfert[[MoisC]:[MoisC]],N$15,TabTransfert[[Désignation]:[Désignation]],$B80)</f>
        <v>0</v>
      </c>
      <c r="O80" s="208">
        <f>SUMIFS(TabTransfert[[MONTANT HT]:[MONTANT HT]],TabTransfert[[ANNEE]:[ANNEE]],O$13,TabTransfert[[MoisC]:[MoisC]],O$15,TabTransfert[[Désignation]:[Désignation]],$B80)</f>
        <v>0</v>
      </c>
    </row>
    <row r="81" spans="1:15" s="75" customFormat="1" ht="20.100000000000001" hidden="1" customHeight="1" outlineLevel="1">
      <c r="A81" s="385"/>
      <c r="B81" s="72" t="s">
        <v>17</v>
      </c>
      <c r="C81" s="73"/>
      <c r="D81" s="74">
        <f>SUM(D73:D80)</f>
        <v>0</v>
      </c>
      <c r="E81" s="74">
        <f t="shared" ref="E81:N81" si="10">SUM(E73:E80)</f>
        <v>0</v>
      </c>
      <c r="F81" s="74">
        <f t="shared" si="10"/>
        <v>0</v>
      </c>
      <c r="G81" s="74">
        <f t="shared" si="10"/>
        <v>0</v>
      </c>
      <c r="H81" s="74">
        <f t="shared" si="10"/>
        <v>0</v>
      </c>
      <c r="I81" s="74">
        <f t="shared" si="10"/>
        <v>0</v>
      </c>
      <c r="J81" s="74">
        <f t="shared" si="10"/>
        <v>0</v>
      </c>
      <c r="K81" s="74">
        <f t="shared" si="10"/>
        <v>0</v>
      </c>
      <c r="L81" s="74">
        <f t="shared" si="10"/>
        <v>0</v>
      </c>
      <c r="M81" s="74">
        <f t="shared" si="10"/>
        <v>0</v>
      </c>
      <c r="N81" s="74">
        <f t="shared" si="10"/>
        <v>0</v>
      </c>
      <c r="O81" s="74">
        <f t="shared" ref="O81" si="11">SUM(O73:O80)</f>
        <v>0</v>
      </c>
    </row>
    <row r="82" spans="1:15" ht="20.100000000000001" customHeight="1" collapsed="1">
      <c r="B82" s="159" t="s">
        <v>18</v>
      </c>
      <c r="C82" s="160" t="s">
        <v>6</v>
      </c>
      <c r="D82" s="161">
        <f>D14</f>
        <v>45991</v>
      </c>
      <c r="E82" s="161">
        <f t="shared" ref="E82:N82" si="12">E14</f>
        <v>46022</v>
      </c>
      <c r="F82" s="161">
        <f t="shared" si="12"/>
        <v>46053</v>
      </c>
      <c r="G82" s="161">
        <f t="shared" si="12"/>
        <v>46081</v>
      </c>
      <c r="H82" s="161">
        <f t="shared" si="12"/>
        <v>46112</v>
      </c>
      <c r="I82" s="161">
        <f t="shared" si="12"/>
        <v>46142</v>
      </c>
      <c r="J82" s="161">
        <f t="shared" si="12"/>
        <v>46173</v>
      </c>
      <c r="K82" s="161">
        <f t="shared" si="12"/>
        <v>46203</v>
      </c>
      <c r="L82" s="161">
        <f t="shared" si="12"/>
        <v>46234</v>
      </c>
      <c r="M82" s="161">
        <f t="shared" si="12"/>
        <v>46265</v>
      </c>
      <c r="N82" s="161">
        <f t="shared" si="12"/>
        <v>46295</v>
      </c>
      <c r="O82" s="161">
        <f t="shared" ref="O82" si="13">O14</f>
        <v>46326</v>
      </c>
    </row>
    <row r="83" spans="1:15" hidden="1" outlineLevel="1">
      <c r="B83" s="164" t="str">
        <f>TarifsCO!B9</f>
        <v>PALLETTE 80*120</v>
      </c>
      <c r="C83" s="71" t="str">
        <f t="shared" ref="C83:C94" si="14">IF(B83&lt;&gt;0,"Consommables","")</f>
        <v>Consommables</v>
      </c>
      <c r="D83" s="209">
        <f>SUMIFS(TabTransfert[[MONTANT HT]:[MONTANT HT]],TabTransfert[[ANNEE]:[ANNEE]],D$13,TabTransfert[[MoisC]:[MoisC]],D$15,TabTransfert[[TYPE]:[TYPE]],$B$82,TabTransfert[[Désignation]:[Désignation]],$B83)</f>
        <v>0</v>
      </c>
      <c r="E83" s="209">
        <f>SUMIFS(TabTransfert[[MONTANT HT]:[MONTANT HT]],TabTransfert[[ANNEE]:[ANNEE]],E$13,TabTransfert[[MoisC]:[MoisC]],E$15,TabTransfert[[TYPE]:[TYPE]],$B$82,TabTransfert[[Désignation]:[Désignation]],$B83)</f>
        <v>0</v>
      </c>
      <c r="F83" s="209">
        <f>SUMIFS(TabTransfert[[MONTANT HT]:[MONTANT HT]],TabTransfert[[ANNEE]:[ANNEE]],F$13,TabTransfert[[MoisC]:[MoisC]],F$15,TabTransfert[[TYPE]:[TYPE]],$B$82,TabTransfert[[Désignation]:[Désignation]],$B83)</f>
        <v>0</v>
      </c>
      <c r="G83" s="209">
        <f>SUMIFS(TabTransfert[[MONTANT HT]:[MONTANT HT]],TabTransfert[[ANNEE]:[ANNEE]],G$13,TabTransfert[[MoisC]:[MoisC]],G$15,TabTransfert[[TYPE]:[TYPE]],$B$82,TabTransfert[[Désignation]:[Désignation]],$B83)</f>
        <v>0</v>
      </c>
      <c r="H83" s="209">
        <f>SUMIFS(TabTransfert[[MONTANT HT]:[MONTANT HT]],TabTransfert[[ANNEE]:[ANNEE]],H$13,TabTransfert[[MoisC]:[MoisC]],H$15,TabTransfert[[TYPE]:[TYPE]],$B$82,TabTransfert[[Désignation]:[Désignation]],$B83)</f>
        <v>0</v>
      </c>
      <c r="I83" s="209">
        <f>SUMIFS(TabTransfert[[MONTANT HT]:[MONTANT HT]],TabTransfert[[ANNEE]:[ANNEE]],I$13,TabTransfert[[MoisC]:[MoisC]],I$15,TabTransfert[[TYPE]:[TYPE]],$B$82,TabTransfert[[Désignation]:[Désignation]],$B83)</f>
        <v>0</v>
      </c>
      <c r="J83" s="209">
        <f>SUMIFS(TabTransfert[[MONTANT HT]:[MONTANT HT]],TabTransfert[[ANNEE]:[ANNEE]],J$13,TabTransfert[[MoisC]:[MoisC]],J$15,TabTransfert[[TYPE]:[TYPE]],$B$82,TabTransfert[[Désignation]:[Désignation]],$B83)</f>
        <v>0</v>
      </c>
      <c r="K83" s="209">
        <f>SUMIFS(TabTransfert[[MONTANT HT]:[MONTANT HT]],TabTransfert[[ANNEE]:[ANNEE]],K$13,TabTransfert[[MoisC]:[MoisC]],K$15,TabTransfert[[TYPE]:[TYPE]],$B$82,TabTransfert[[Désignation]:[Désignation]],$B83)</f>
        <v>0</v>
      </c>
      <c r="L83" s="209">
        <f>SUMIFS(TabTransfert[[MONTANT HT]:[MONTANT HT]],TabTransfert[[ANNEE]:[ANNEE]],L$13,TabTransfert[[MoisC]:[MoisC]],L$15,TabTransfert[[TYPE]:[TYPE]],$B$82,TabTransfert[[Désignation]:[Désignation]],$B83)</f>
        <v>0</v>
      </c>
      <c r="M83" s="209">
        <f>SUMIFS(TabTransfert[[MONTANT HT]:[MONTANT HT]],TabTransfert[[ANNEE]:[ANNEE]],M$13,TabTransfert[[MoisC]:[MoisC]],M$15,TabTransfert[[TYPE]:[TYPE]],$B$82,TabTransfert[[Désignation]:[Désignation]],$B83)</f>
        <v>0</v>
      </c>
      <c r="N83" s="209">
        <f>SUMIFS(TabTransfert[[MONTANT HT]:[MONTANT HT]],TabTransfert[[ANNEE]:[ANNEE]],N$13,TabTransfert[[MoisC]:[MoisC]],N$15,TabTransfert[[TYPE]:[TYPE]],$B$82,TabTransfert[[Désignation]:[Désignation]],$B83)</f>
        <v>0</v>
      </c>
      <c r="O83" s="209">
        <f>SUMIFS(TabTransfert[[MONTANT HT]:[MONTANT HT]],TabTransfert[[ANNEE]:[ANNEE]],O$13,TabTransfert[[MoisC]:[MoisC]],O$15,TabTransfert[[TYPE]:[TYPE]],$B$82,TabTransfert[[Désignation]:[Désignation]],$B83)</f>
        <v>0</v>
      </c>
    </row>
    <row r="84" spans="1:15" hidden="1" outlineLevel="1">
      <c r="B84" s="164" t="str">
        <f>TarifsCO!B10</f>
        <v>FILM</v>
      </c>
      <c r="C84" s="71" t="str">
        <f t="shared" si="14"/>
        <v>Consommables</v>
      </c>
      <c r="D84" s="210">
        <f>SUMIFS(TabTransfert[[MONTANT HT]:[MONTANT HT]],TabTransfert[[ANNEE]:[ANNEE]],D$13,TabTransfert[[MoisC]:[MoisC]],D$15,TabTransfert[[TYPE]:[TYPE]],$B$82,TabTransfert[[Désignation]:[Désignation]],$B84)</f>
        <v>0</v>
      </c>
      <c r="E84" s="210">
        <f>SUMIFS(TabTransfert[[MONTANT HT]:[MONTANT HT]],TabTransfert[[ANNEE]:[ANNEE]],E$13,TabTransfert[[MoisC]:[MoisC]],E$15,TabTransfert[[TYPE]:[TYPE]],$B$82,TabTransfert[[Désignation]:[Désignation]],$B84)</f>
        <v>0</v>
      </c>
      <c r="F84" s="210">
        <f>SUMIFS(TabTransfert[[MONTANT HT]:[MONTANT HT]],TabTransfert[[ANNEE]:[ANNEE]],F$13,TabTransfert[[MoisC]:[MoisC]],F$15,TabTransfert[[TYPE]:[TYPE]],$B$82,TabTransfert[[Désignation]:[Désignation]],$B84)</f>
        <v>0</v>
      </c>
      <c r="G84" s="210">
        <f>SUMIFS(TabTransfert[[MONTANT HT]:[MONTANT HT]],TabTransfert[[ANNEE]:[ANNEE]],G$13,TabTransfert[[MoisC]:[MoisC]],G$15,TabTransfert[[TYPE]:[TYPE]],$B$82,TabTransfert[[Désignation]:[Désignation]],$B84)</f>
        <v>0</v>
      </c>
      <c r="H84" s="210">
        <f>SUMIFS(TabTransfert[[MONTANT HT]:[MONTANT HT]],TabTransfert[[ANNEE]:[ANNEE]],H$13,TabTransfert[[MoisC]:[MoisC]],H$15,TabTransfert[[TYPE]:[TYPE]],$B$82,TabTransfert[[Désignation]:[Désignation]],$B84)</f>
        <v>0</v>
      </c>
      <c r="I84" s="210">
        <f>SUMIFS(TabTransfert[[MONTANT HT]:[MONTANT HT]],TabTransfert[[ANNEE]:[ANNEE]],I$13,TabTransfert[[MoisC]:[MoisC]],I$15,TabTransfert[[TYPE]:[TYPE]],$B$82,TabTransfert[[Désignation]:[Désignation]],$B84)</f>
        <v>0</v>
      </c>
      <c r="J84" s="210">
        <f>SUMIFS(TabTransfert[[MONTANT HT]:[MONTANT HT]],TabTransfert[[ANNEE]:[ANNEE]],J$13,TabTransfert[[MoisC]:[MoisC]],J$15,TabTransfert[[TYPE]:[TYPE]],$B$82,TabTransfert[[Désignation]:[Désignation]],$B84)</f>
        <v>0</v>
      </c>
      <c r="K84" s="210">
        <f>SUMIFS(TabTransfert[[MONTANT HT]:[MONTANT HT]],TabTransfert[[ANNEE]:[ANNEE]],K$13,TabTransfert[[MoisC]:[MoisC]],K$15,TabTransfert[[TYPE]:[TYPE]],$B$82,TabTransfert[[Désignation]:[Désignation]],$B84)</f>
        <v>0</v>
      </c>
      <c r="L84" s="210">
        <f>SUMIFS(TabTransfert[[MONTANT HT]:[MONTANT HT]],TabTransfert[[ANNEE]:[ANNEE]],L$13,TabTransfert[[MoisC]:[MoisC]],L$15,TabTransfert[[TYPE]:[TYPE]],$B$82,TabTransfert[[Désignation]:[Désignation]],$B84)</f>
        <v>0</v>
      </c>
      <c r="M84" s="210">
        <f>SUMIFS(TabTransfert[[MONTANT HT]:[MONTANT HT]],TabTransfert[[ANNEE]:[ANNEE]],M$13,TabTransfert[[MoisC]:[MoisC]],M$15,TabTransfert[[TYPE]:[TYPE]],$B$82,TabTransfert[[Désignation]:[Désignation]],$B84)</f>
        <v>0</v>
      </c>
      <c r="N84" s="210">
        <f>SUMIFS(TabTransfert[[MONTANT HT]:[MONTANT HT]],TabTransfert[[ANNEE]:[ANNEE]],N$13,TabTransfert[[MoisC]:[MoisC]],N$15,TabTransfert[[TYPE]:[TYPE]],$B$82,TabTransfert[[Désignation]:[Désignation]],$B84)</f>
        <v>0</v>
      </c>
      <c r="O84" s="210">
        <f>SUMIFS(TabTransfert[[MONTANT HT]:[MONTANT HT]],TabTransfert[[ANNEE]:[ANNEE]],O$13,TabTransfert[[MoisC]:[MoisC]],O$15,TabTransfert[[TYPE]:[TYPE]],$B$82,TabTransfert[[Désignation]:[Désignation]],$B84)</f>
        <v>0</v>
      </c>
    </row>
    <row r="85" spans="1:15" hidden="1" outlineLevel="1">
      <c r="B85" s="164" t="str">
        <f>TarifsCO!B11</f>
        <v>PLOMB</v>
      </c>
      <c r="C85" s="71" t="str">
        <f t="shared" si="14"/>
        <v>Consommables</v>
      </c>
      <c r="D85" s="209">
        <f>SUMIFS(TabTransfert[[MONTANT HT]:[MONTANT HT]],TabTransfert[[ANNEE]:[ANNEE]],D$13,TabTransfert[[MoisC]:[MoisC]],D$15,TabTransfert[[TYPE]:[TYPE]],$B$82,TabTransfert[[Désignation]:[Désignation]],$B85)</f>
        <v>0</v>
      </c>
      <c r="E85" s="209">
        <f>SUMIFS(TabTransfert[[MONTANT HT]:[MONTANT HT]],TabTransfert[[ANNEE]:[ANNEE]],E$13,TabTransfert[[MoisC]:[MoisC]],E$15,TabTransfert[[TYPE]:[TYPE]],$B$82,TabTransfert[[Désignation]:[Désignation]],$B85)</f>
        <v>0</v>
      </c>
      <c r="F85" s="209">
        <f>SUMIFS(TabTransfert[[MONTANT HT]:[MONTANT HT]],TabTransfert[[ANNEE]:[ANNEE]],F$13,TabTransfert[[MoisC]:[MoisC]],F$15,TabTransfert[[TYPE]:[TYPE]],$B$82,TabTransfert[[Désignation]:[Désignation]],$B85)</f>
        <v>0</v>
      </c>
      <c r="G85" s="209">
        <f>SUMIFS(TabTransfert[[MONTANT HT]:[MONTANT HT]],TabTransfert[[ANNEE]:[ANNEE]],G$13,TabTransfert[[MoisC]:[MoisC]],G$15,TabTransfert[[TYPE]:[TYPE]],$B$82,TabTransfert[[Désignation]:[Désignation]],$B85)</f>
        <v>0</v>
      </c>
      <c r="H85" s="209">
        <f>SUMIFS(TabTransfert[[MONTANT HT]:[MONTANT HT]],TabTransfert[[ANNEE]:[ANNEE]],H$13,TabTransfert[[MoisC]:[MoisC]],H$15,TabTransfert[[TYPE]:[TYPE]],$B$82,TabTransfert[[Désignation]:[Désignation]],$B85)</f>
        <v>0</v>
      </c>
      <c r="I85" s="209">
        <f>SUMIFS(TabTransfert[[MONTANT HT]:[MONTANT HT]],TabTransfert[[ANNEE]:[ANNEE]],I$13,TabTransfert[[MoisC]:[MoisC]],I$15,TabTransfert[[TYPE]:[TYPE]],$B$82,TabTransfert[[Désignation]:[Désignation]],$B85)</f>
        <v>0</v>
      </c>
      <c r="J85" s="209">
        <f>SUMIFS(TabTransfert[[MONTANT HT]:[MONTANT HT]],TabTransfert[[ANNEE]:[ANNEE]],J$13,TabTransfert[[MoisC]:[MoisC]],J$15,TabTransfert[[TYPE]:[TYPE]],$B$82,TabTransfert[[Désignation]:[Désignation]],$B85)</f>
        <v>0</v>
      </c>
      <c r="K85" s="209">
        <f>SUMIFS(TabTransfert[[MONTANT HT]:[MONTANT HT]],TabTransfert[[ANNEE]:[ANNEE]],K$13,TabTransfert[[MoisC]:[MoisC]],K$15,TabTransfert[[TYPE]:[TYPE]],$B$82,TabTransfert[[Désignation]:[Désignation]],$B85)</f>
        <v>0</v>
      </c>
      <c r="L85" s="209">
        <f>SUMIFS(TabTransfert[[MONTANT HT]:[MONTANT HT]],TabTransfert[[ANNEE]:[ANNEE]],L$13,TabTransfert[[MoisC]:[MoisC]],L$15,TabTransfert[[TYPE]:[TYPE]],$B$82,TabTransfert[[Désignation]:[Désignation]],$B85)</f>
        <v>0</v>
      </c>
      <c r="M85" s="209">
        <f>SUMIFS(TabTransfert[[MONTANT HT]:[MONTANT HT]],TabTransfert[[ANNEE]:[ANNEE]],M$13,TabTransfert[[MoisC]:[MoisC]],M$15,TabTransfert[[TYPE]:[TYPE]],$B$82,TabTransfert[[Désignation]:[Désignation]],$B85)</f>
        <v>0</v>
      </c>
      <c r="N85" s="209">
        <f>SUMIFS(TabTransfert[[MONTANT HT]:[MONTANT HT]],TabTransfert[[ANNEE]:[ANNEE]],N$13,TabTransfert[[MoisC]:[MoisC]],N$15,TabTransfert[[TYPE]:[TYPE]],$B$82,TabTransfert[[Désignation]:[Désignation]],$B85)</f>
        <v>0</v>
      </c>
      <c r="O85" s="209">
        <f>SUMIFS(TabTransfert[[MONTANT HT]:[MONTANT HT]],TabTransfert[[ANNEE]:[ANNEE]],O$13,TabTransfert[[MoisC]:[MoisC]],O$15,TabTransfert[[TYPE]:[TYPE]],$B$82,TabTransfert[[Désignation]:[Désignation]],$B85)</f>
        <v>0</v>
      </c>
    </row>
    <row r="86" spans="1:15" hidden="1" outlineLevel="1">
      <c r="B86" s="164">
        <f>TarifsCO!B12</f>
        <v>0</v>
      </c>
      <c r="C86" s="71" t="str">
        <f t="shared" si="14"/>
        <v/>
      </c>
      <c r="D86" s="210">
        <f>SUMIFS(TabTransfert[[MONTANT HT]:[MONTANT HT]],TabTransfert[[ANNEE]:[ANNEE]],D$13,TabTransfert[[MoisC]:[MoisC]],D$15,TabTransfert[[TYPE]:[TYPE]],$B$82,TabTransfert[[Désignation]:[Désignation]],$B86)</f>
        <v>0</v>
      </c>
      <c r="E86" s="210">
        <f>SUMIFS(TabTransfert[[MONTANT HT]:[MONTANT HT]],TabTransfert[[ANNEE]:[ANNEE]],E$13,TabTransfert[[MoisC]:[MoisC]],E$15,TabTransfert[[TYPE]:[TYPE]],$B$82,TabTransfert[[Désignation]:[Désignation]],$B86)</f>
        <v>0</v>
      </c>
      <c r="F86" s="210">
        <f>SUMIFS(TabTransfert[[MONTANT HT]:[MONTANT HT]],TabTransfert[[ANNEE]:[ANNEE]],F$13,TabTransfert[[MoisC]:[MoisC]],F$15,TabTransfert[[TYPE]:[TYPE]],$B$82,TabTransfert[[Désignation]:[Désignation]],$B86)</f>
        <v>0</v>
      </c>
      <c r="G86" s="210">
        <f>SUMIFS(TabTransfert[[MONTANT HT]:[MONTANT HT]],TabTransfert[[ANNEE]:[ANNEE]],G$13,TabTransfert[[MoisC]:[MoisC]],G$15,TabTransfert[[TYPE]:[TYPE]],$B$82,TabTransfert[[Désignation]:[Désignation]],$B86)</f>
        <v>0</v>
      </c>
      <c r="H86" s="210">
        <f>SUMIFS(TabTransfert[[MONTANT HT]:[MONTANT HT]],TabTransfert[[ANNEE]:[ANNEE]],H$13,TabTransfert[[MoisC]:[MoisC]],H$15,TabTransfert[[TYPE]:[TYPE]],$B$82,TabTransfert[[Désignation]:[Désignation]],$B86)</f>
        <v>0</v>
      </c>
      <c r="I86" s="210">
        <f>SUMIFS(TabTransfert[[MONTANT HT]:[MONTANT HT]],TabTransfert[[ANNEE]:[ANNEE]],I$13,TabTransfert[[MoisC]:[MoisC]],I$15,TabTransfert[[TYPE]:[TYPE]],$B$82,TabTransfert[[Désignation]:[Désignation]],$B86)</f>
        <v>0</v>
      </c>
      <c r="J86" s="210">
        <f>SUMIFS(TabTransfert[[MONTANT HT]:[MONTANT HT]],TabTransfert[[ANNEE]:[ANNEE]],J$13,TabTransfert[[MoisC]:[MoisC]],J$15,TabTransfert[[TYPE]:[TYPE]],$B$82,TabTransfert[[Désignation]:[Désignation]],$B86)</f>
        <v>0</v>
      </c>
      <c r="K86" s="210">
        <f>SUMIFS(TabTransfert[[MONTANT HT]:[MONTANT HT]],TabTransfert[[ANNEE]:[ANNEE]],K$13,TabTransfert[[MoisC]:[MoisC]],K$15,TabTransfert[[TYPE]:[TYPE]],$B$82,TabTransfert[[Désignation]:[Désignation]],$B86)</f>
        <v>0</v>
      </c>
      <c r="L86" s="210">
        <f>SUMIFS(TabTransfert[[MONTANT HT]:[MONTANT HT]],TabTransfert[[ANNEE]:[ANNEE]],L$13,TabTransfert[[MoisC]:[MoisC]],L$15,TabTransfert[[TYPE]:[TYPE]],$B$82,TabTransfert[[Désignation]:[Désignation]],$B86)</f>
        <v>0</v>
      </c>
      <c r="M86" s="210">
        <f>SUMIFS(TabTransfert[[MONTANT HT]:[MONTANT HT]],TabTransfert[[ANNEE]:[ANNEE]],M$13,TabTransfert[[MoisC]:[MoisC]],M$15,TabTransfert[[TYPE]:[TYPE]],$B$82,TabTransfert[[Désignation]:[Désignation]],$B86)</f>
        <v>0</v>
      </c>
      <c r="N86" s="210">
        <f>SUMIFS(TabTransfert[[MONTANT HT]:[MONTANT HT]],TabTransfert[[ANNEE]:[ANNEE]],N$13,TabTransfert[[MoisC]:[MoisC]],N$15,TabTransfert[[TYPE]:[TYPE]],$B$82,TabTransfert[[Désignation]:[Désignation]],$B86)</f>
        <v>0</v>
      </c>
      <c r="O86" s="210">
        <f>SUMIFS(TabTransfert[[MONTANT HT]:[MONTANT HT]],TabTransfert[[ANNEE]:[ANNEE]],O$13,TabTransfert[[MoisC]:[MoisC]],O$15,TabTransfert[[TYPE]:[TYPE]],$B$82,TabTransfert[[Désignation]:[Désignation]],$B86)</f>
        <v>0</v>
      </c>
    </row>
    <row r="87" spans="1:15" hidden="1" outlineLevel="1">
      <c r="B87" s="164">
        <f>TarifsCO!B13</f>
        <v>0</v>
      </c>
      <c r="C87" s="71" t="str">
        <f t="shared" si="14"/>
        <v/>
      </c>
      <c r="D87" s="209">
        <f>SUMIFS(TabTransfert[[MONTANT HT]:[MONTANT HT]],TabTransfert[[ANNEE]:[ANNEE]],D$13,TabTransfert[[MoisC]:[MoisC]],D$15,TabTransfert[[TYPE]:[TYPE]],$B$82,TabTransfert[[Désignation]:[Désignation]],$B87)</f>
        <v>0</v>
      </c>
      <c r="E87" s="209">
        <f>SUMIFS(TabTransfert[[MONTANT HT]:[MONTANT HT]],TabTransfert[[ANNEE]:[ANNEE]],E$13,TabTransfert[[MoisC]:[MoisC]],E$15,TabTransfert[[TYPE]:[TYPE]],$B$82,TabTransfert[[Désignation]:[Désignation]],$B87)</f>
        <v>0</v>
      </c>
      <c r="F87" s="209">
        <f>SUMIFS(TabTransfert[[MONTANT HT]:[MONTANT HT]],TabTransfert[[ANNEE]:[ANNEE]],F$13,TabTransfert[[MoisC]:[MoisC]],F$15,TabTransfert[[TYPE]:[TYPE]],$B$82,TabTransfert[[Désignation]:[Désignation]],$B87)</f>
        <v>0</v>
      </c>
      <c r="G87" s="209">
        <f>SUMIFS(TabTransfert[[MONTANT HT]:[MONTANT HT]],TabTransfert[[ANNEE]:[ANNEE]],G$13,TabTransfert[[MoisC]:[MoisC]],G$15,TabTransfert[[TYPE]:[TYPE]],$B$82,TabTransfert[[Désignation]:[Désignation]],$B87)</f>
        <v>0</v>
      </c>
      <c r="H87" s="209">
        <f>SUMIFS(TabTransfert[[MONTANT HT]:[MONTANT HT]],TabTransfert[[ANNEE]:[ANNEE]],H$13,TabTransfert[[MoisC]:[MoisC]],H$15,TabTransfert[[TYPE]:[TYPE]],$B$82,TabTransfert[[Désignation]:[Désignation]],$B87)</f>
        <v>0</v>
      </c>
      <c r="I87" s="209">
        <f>SUMIFS(TabTransfert[[MONTANT HT]:[MONTANT HT]],TabTransfert[[ANNEE]:[ANNEE]],I$13,TabTransfert[[MoisC]:[MoisC]],I$15,TabTransfert[[TYPE]:[TYPE]],$B$82,TabTransfert[[Désignation]:[Désignation]],$B87)</f>
        <v>0</v>
      </c>
      <c r="J87" s="209">
        <f>SUMIFS(TabTransfert[[MONTANT HT]:[MONTANT HT]],TabTransfert[[ANNEE]:[ANNEE]],J$13,TabTransfert[[MoisC]:[MoisC]],J$15,TabTransfert[[TYPE]:[TYPE]],$B$82,TabTransfert[[Désignation]:[Désignation]],$B87)</f>
        <v>0</v>
      </c>
      <c r="K87" s="209">
        <f>SUMIFS(TabTransfert[[MONTANT HT]:[MONTANT HT]],TabTransfert[[ANNEE]:[ANNEE]],K$13,TabTransfert[[MoisC]:[MoisC]],K$15,TabTransfert[[TYPE]:[TYPE]],$B$82,TabTransfert[[Désignation]:[Désignation]],$B87)</f>
        <v>0</v>
      </c>
      <c r="L87" s="209">
        <f>SUMIFS(TabTransfert[[MONTANT HT]:[MONTANT HT]],TabTransfert[[ANNEE]:[ANNEE]],L$13,TabTransfert[[MoisC]:[MoisC]],L$15,TabTransfert[[TYPE]:[TYPE]],$B$82,TabTransfert[[Désignation]:[Désignation]],$B87)</f>
        <v>0</v>
      </c>
      <c r="M87" s="209">
        <f>SUMIFS(TabTransfert[[MONTANT HT]:[MONTANT HT]],TabTransfert[[ANNEE]:[ANNEE]],M$13,TabTransfert[[MoisC]:[MoisC]],M$15,TabTransfert[[TYPE]:[TYPE]],$B$82,TabTransfert[[Désignation]:[Désignation]],$B87)</f>
        <v>0</v>
      </c>
      <c r="N87" s="209">
        <f>SUMIFS(TabTransfert[[MONTANT HT]:[MONTANT HT]],TabTransfert[[ANNEE]:[ANNEE]],N$13,TabTransfert[[MoisC]:[MoisC]],N$15,TabTransfert[[TYPE]:[TYPE]],$B$82,TabTransfert[[Désignation]:[Désignation]],$B87)</f>
        <v>0</v>
      </c>
      <c r="O87" s="209">
        <f>SUMIFS(TabTransfert[[MONTANT HT]:[MONTANT HT]],TabTransfert[[ANNEE]:[ANNEE]],O$13,TabTransfert[[MoisC]:[MoisC]],O$15,TabTransfert[[TYPE]:[TYPE]],$B$82,TabTransfert[[Désignation]:[Désignation]],$B87)</f>
        <v>0</v>
      </c>
    </row>
    <row r="88" spans="1:15" hidden="1" outlineLevel="1">
      <c r="B88" s="164">
        <f>TarifsCO!B14</f>
        <v>0</v>
      </c>
      <c r="C88" s="71" t="str">
        <f t="shared" si="14"/>
        <v/>
      </c>
      <c r="D88" s="210">
        <f>SUMIFS(TabTransfert[[MONTANT HT]:[MONTANT HT]],TabTransfert[[ANNEE]:[ANNEE]],D$13,TabTransfert[[MoisC]:[MoisC]],D$15,TabTransfert[[TYPE]:[TYPE]],$B$82,TabTransfert[[Désignation]:[Désignation]],$B88)</f>
        <v>0</v>
      </c>
      <c r="E88" s="210">
        <f>SUMIFS(TabTransfert[[MONTANT HT]:[MONTANT HT]],TabTransfert[[ANNEE]:[ANNEE]],E$13,TabTransfert[[MoisC]:[MoisC]],E$15,TabTransfert[[TYPE]:[TYPE]],$B$82,TabTransfert[[Désignation]:[Désignation]],$B88)</f>
        <v>0</v>
      </c>
      <c r="F88" s="210">
        <f>SUMIFS(TabTransfert[[MONTANT HT]:[MONTANT HT]],TabTransfert[[ANNEE]:[ANNEE]],F$13,TabTransfert[[MoisC]:[MoisC]],F$15,TabTransfert[[TYPE]:[TYPE]],$B$82,TabTransfert[[Désignation]:[Désignation]],$B88)</f>
        <v>0</v>
      </c>
      <c r="G88" s="210">
        <f>SUMIFS(TabTransfert[[MONTANT HT]:[MONTANT HT]],TabTransfert[[ANNEE]:[ANNEE]],G$13,TabTransfert[[MoisC]:[MoisC]],G$15,TabTransfert[[TYPE]:[TYPE]],$B$82,TabTransfert[[Désignation]:[Désignation]],$B88)</f>
        <v>0</v>
      </c>
      <c r="H88" s="210">
        <f>SUMIFS(TabTransfert[[MONTANT HT]:[MONTANT HT]],TabTransfert[[ANNEE]:[ANNEE]],H$13,TabTransfert[[MoisC]:[MoisC]],H$15,TabTransfert[[TYPE]:[TYPE]],$B$82,TabTransfert[[Désignation]:[Désignation]],$B88)</f>
        <v>0</v>
      </c>
      <c r="I88" s="210">
        <f>SUMIFS(TabTransfert[[MONTANT HT]:[MONTANT HT]],TabTransfert[[ANNEE]:[ANNEE]],I$13,TabTransfert[[MoisC]:[MoisC]],I$15,TabTransfert[[TYPE]:[TYPE]],$B$82,TabTransfert[[Désignation]:[Désignation]],$B88)</f>
        <v>0</v>
      </c>
      <c r="J88" s="210">
        <f>SUMIFS(TabTransfert[[MONTANT HT]:[MONTANT HT]],TabTransfert[[ANNEE]:[ANNEE]],J$13,TabTransfert[[MoisC]:[MoisC]],J$15,TabTransfert[[TYPE]:[TYPE]],$B$82,TabTransfert[[Désignation]:[Désignation]],$B88)</f>
        <v>0</v>
      </c>
      <c r="K88" s="210">
        <f>SUMIFS(TabTransfert[[MONTANT HT]:[MONTANT HT]],TabTransfert[[ANNEE]:[ANNEE]],K$13,TabTransfert[[MoisC]:[MoisC]],K$15,TabTransfert[[TYPE]:[TYPE]],$B$82,TabTransfert[[Désignation]:[Désignation]],$B88)</f>
        <v>0</v>
      </c>
      <c r="L88" s="210">
        <f>SUMIFS(TabTransfert[[MONTANT HT]:[MONTANT HT]],TabTransfert[[ANNEE]:[ANNEE]],L$13,TabTransfert[[MoisC]:[MoisC]],L$15,TabTransfert[[TYPE]:[TYPE]],$B$82,TabTransfert[[Désignation]:[Désignation]],$B88)</f>
        <v>0</v>
      </c>
      <c r="M88" s="210">
        <f>SUMIFS(TabTransfert[[MONTANT HT]:[MONTANT HT]],TabTransfert[[ANNEE]:[ANNEE]],M$13,TabTransfert[[MoisC]:[MoisC]],M$15,TabTransfert[[TYPE]:[TYPE]],$B$82,TabTransfert[[Désignation]:[Désignation]],$B88)</f>
        <v>0</v>
      </c>
      <c r="N88" s="210">
        <f>SUMIFS(TabTransfert[[MONTANT HT]:[MONTANT HT]],TabTransfert[[ANNEE]:[ANNEE]],N$13,TabTransfert[[MoisC]:[MoisC]],N$15,TabTransfert[[TYPE]:[TYPE]],$B$82,TabTransfert[[Désignation]:[Désignation]],$B88)</f>
        <v>0</v>
      </c>
      <c r="O88" s="210">
        <f>SUMIFS(TabTransfert[[MONTANT HT]:[MONTANT HT]],TabTransfert[[ANNEE]:[ANNEE]],O$13,TabTransfert[[MoisC]:[MoisC]],O$15,TabTransfert[[TYPE]:[TYPE]],$B$82,TabTransfert[[Désignation]:[Désignation]],$B88)</f>
        <v>0</v>
      </c>
    </row>
    <row r="89" spans="1:15" hidden="1" outlineLevel="1">
      <c r="B89" s="164">
        <f>TarifsCO!B15</f>
        <v>0</v>
      </c>
      <c r="C89" s="71" t="str">
        <f t="shared" si="14"/>
        <v/>
      </c>
      <c r="D89" s="209">
        <f>SUMIFS(TabTransfert[[MONTANT HT]:[MONTANT HT]],TabTransfert[[ANNEE]:[ANNEE]],D$13,TabTransfert[[MoisC]:[MoisC]],D$15,TabTransfert[[TYPE]:[TYPE]],$B$82,TabTransfert[[Désignation]:[Désignation]],$B89)</f>
        <v>0</v>
      </c>
      <c r="E89" s="209">
        <f>SUMIFS(TabTransfert[[MONTANT HT]:[MONTANT HT]],TabTransfert[[ANNEE]:[ANNEE]],E$13,TabTransfert[[MoisC]:[MoisC]],E$15,TabTransfert[[TYPE]:[TYPE]],$B$82,TabTransfert[[Désignation]:[Désignation]],$B89)</f>
        <v>0</v>
      </c>
      <c r="F89" s="209">
        <f>SUMIFS(TabTransfert[[MONTANT HT]:[MONTANT HT]],TabTransfert[[ANNEE]:[ANNEE]],F$13,TabTransfert[[MoisC]:[MoisC]],F$15,TabTransfert[[TYPE]:[TYPE]],$B$82,TabTransfert[[Désignation]:[Désignation]],$B89)</f>
        <v>0</v>
      </c>
      <c r="G89" s="209">
        <f>SUMIFS(TabTransfert[[MONTANT HT]:[MONTANT HT]],TabTransfert[[ANNEE]:[ANNEE]],G$13,TabTransfert[[MoisC]:[MoisC]],G$15,TabTransfert[[TYPE]:[TYPE]],$B$82,TabTransfert[[Désignation]:[Désignation]],$B89)</f>
        <v>0</v>
      </c>
      <c r="H89" s="209">
        <f>SUMIFS(TabTransfert[[MONTANT HT]:[MONTANT HT]],TabTransfert[[ANNEE]:[ANNEE]],H$13,TabTransfert[[MoisC]:[MoisC]],H$15,TabTransfert[[TYPE]:[TYPE]],$B$82,TabTransfert[[Désignation]:[Désignation]],$B89)</f>
        <v>0</v>
      </c>
      <c r="I89" s="209">
        <f>SUMIFS(TabTransfert[[MONTANT HT]:[MONTANT HT]],TabTransfert[[ANNEE]:[ANNEE]],I$13,TabTransfert[[MoisC]:[MoisC]],I$15,TabTransfert[[TYPE]:[TYPE]],$B$82,TabTransfert[[Désignation]:[Désignation]],$B89)</f>
        <v>0</v>
      </c>
      <c r="J89" s="209">
        <f>SUMIFS(TabTransfert[[MONTANT HT]:[MONTANT HT]],TabTransfert[[ANNEE]:[ANNEE]],J$13,TabTransfert[[MoisC]:[MoisC]],J$15,TabTransfert[[TYPE]:[TYPE]],$B$82,TabTransfert[[Désignation]:[Désignation]],$B89)</f>
        <v>0</v>
      </c>
      <c r="K89" s="209">
        <f>SUMIFS(TabTransfert[[MONTANT HT]:[MONTANT HT]],TabTransfert[[ANNEE]:[ANNEE]],K$13,TabTransfert[[MoisC]:[MoisC]],K$15,TabTransfert[[TYPE]:[TYPE]],$B$82,TabTransfert[[Désignation]:[Désignation]],$B89)</f>
        <v>0</v>
      </c>
      <c r="L89" s="209">
        <f>SUMIFS(TabTransfert[[MONTANT HT]:[MONTANT HT]],TabTransfert[[ANNEE]:[ANNEE]],L$13,TabTransfert[[MoisC]:[MoisC]],L$15,TabTransfert[[TYPE]:[TYPE]],$B$82,TabTransfert[[Désignation]:[Désignation]],$B89)</f>
        <v>0</v>
      </c>
      <c r="M89" s="209">
        <f>SUMIFS(TabTransfert[[MONTANT HT]:[MONTANT HT]],TabTransfert[[ANNEE]:[ANNEE]],M$13,TabTransfert[[MoisC]:[MoisC]],M$15,TabTransfert[[TYPE]:[TYPE]],$B$82,TabTransfert[[Désignation]:[Désignation]],$B89)</f>
        <v>0</v>
      </c>
      <c r="N89" s="209">
        <f>SUMIFS(TabTransfert[[MONTANT HT]:[MONTANT HT]],TabTransfert[[ANNEE]:[ANNEE]],N$13,TabTransfert[[MoisC]:[MoisC]],N$15,TabTransfert[[TYPE]:[TYPE]],$B$82,TabTransfert[[Désignation]:[Désignation]],$B89)</f>
        <v>0</v>
      </c>
      <c r="O89" s="209">
        <f>SUMIFS(TabTransfert[[MONTANT HT]:[MONTANT HT]],TabTransfert[[ANNEE]:[ANNEE]],O$13,TabTransfert[[MoisC]:[MoisC]],O$15,TabTransfert[[TYPE]:[TYPE]],$B$82,TabTransfert[[Désignation]:[Désignation]],$B89)</f>
        <v>0</v>
      </c>
    </row>
    <row r="90" spans="1:15" hidden="1" outlineLevel="1">
      <c r="B90" s="164">
        <f>TarifsCO!B16</f>
        <v>0</v>
      </c>
      <c r="C90" s="71" t="str">
        <f t="shared" si="14"/>
        <v/>
      </c>
      <c r="D90" s="210">
        <f>SUMIFS(TabTransfert[[MONTANT HT]:[MONTANT HT]],TabTransfert[[ANNEE]:[ANNEE]],D$13,TabTransfert[[MoisC]:[MoisC]],D$15,TabTransfert[[TYPE]:[TYPE]],$B$82,TabTransfert[[Désignation]:[Désignation]],$B90)</f>
        <v>0</v>
      </c>
      <c r="E90" s="210">
        <f>SUMIFS(TabTransfert[[MONTANT HT]:[MONTANT HT]],TabTransfert[[ANNEE]:[ANNEE]],E$13,TabTransfert[[MoisC]:[MoisC]],E$15,TabTransfert[[TYPE]:[TYPE]],$B$82,TabTransfert[[Désignation]:[Désignation]],$B90)</f>
        <v>0</v>
      </c>
      <c r="F90" s="210">
        <f>SUMIFS(TabTransfert[[MONTANT HT]:[MONTANT HT]],TabTransfert[[ANNEE]:[ANNEE]],F$13,TabTransfert[[MoisC]:[MoisC]],F$15,TabTransfert[[TYPE]:[TYPE]],$B$82,TabTransfert[[Désignation]:[Désignation]],$B90)</f>
        <v>0</v>
      </c>
      <c r="G90" s="210">
        <f>SUMIFS(TabTransfert[[MONTANT HT]:[MONTANT HT]],TabTransfert[[ANNEE]:[ANNEE]],G$13,TabTransfert[[MoisC]:[MoisC]],G$15,TabTransfert[[TYPE]:[TYPE]],$B$82,TabTransfert[[Désignation]:[Désignation]],$B90)</f>
        <v>0</v>
      </c>
      <c r="H90" s="210">
        <f>SUMIFS(TabTransfert[[MONTANT HT]:[MONTANT HT]],TabTransfert[[ANNEE]:[ANNEE]],H$13,TabTransfert[[MoisC]:[MoisC]],H$15,TabTransfert[[TYPE]:[TYPE]],$B$82,TabTransfert[[Désignation]:[Désignation]],$B90)</f>
        <v>0</v>
      </c>
      <c r="I90" s="210">
        <f>SUMIFS(TabTransfert[[MONTANT HT]:[MONTANT HT]],TabTransfert[[ANNEE]:[ANNEE]],I$13,TabTransfert[[MoisC]:[MoisC]],I$15,TabTransfert[[TYPE]:[TYPE]],$B$82,TabTransfert[[Désignation]:[Désignation]],$B90)</f>
        <v>0</v>
      </c>
      <c r="J90" s="210">
        <f>SUMIFS(TabTransfert[[MONTANT HT]:[MONTANT HT]],TabTransfert[[ANNEE]:[ANNEE]],J$13,TabTransfert[[MoisC]:[MoisC]],J$15,TabTransfert[[TYPE]:[TYPE]],$B$82,TabTransfert[[Désignation]:[Désignation]],$B90)</f>
        <v>0</v>
      </c>
      <c r="K90" s="210">
        <f>SUMIFS(TabTransfert[[MONTANT HT]:[MONTANT HT]],TabTransfert[[ANNEE]:[ANNEE]],K$13,TabTransfert[[MoisC]:[MoisC]],K$15,TabTransfert[[TYPE]:[TYPE]],$B$82,TabTransfert[[Désignation]:[Désignation]],$B90)</f>
        <v>0</v>
      </c>
      <c r="L90" s="210">
        <f>SUMIFS(TabTransfert[[MONTANT HT]:[MONTANT HT]],TabTransfert[[ANNEE]:[ANNEE]],L$13,TabTransfert[[MoisC]:[MoisC]],L$15,TabTransfert[[TYPE]:[TYPE]],$B$82,TabTransfert[[Désignation]:[Désignation]],$B90)</f>
        <v>0</v>
      </c>
      <c r="M90" s="210">
        <f>SUMIFS(TabTransfert[[MONTANT HT]:[MONTANT HT]],TabTransfert[[ANNEE]:[ANNEE]],M$13,TabTransfert[[MoisC]:[MoisC]],M$15,TabTransfert[[TYPE]:[TYPE]],$B$82,TabTransfert[[Désignation]:[Désignation]],$B90)</f>
        <v>0</v>
      </c>
      <c r="N90" s="210">
        <f>SUMIFS(TabTransfert[[MONTANT HT]:[MONTANT HT]],TabTransfert[[ANNEE]:[ANNEE]],N$13,TabTransfert[[MoisC]:[MoisC]],N$15,TabTransfert[[TYPE]:[TYPE]],$B$82,TabTransfert[[Désignation]:[Désignation]],$B90)</f>
        <v>0</v>
      </c>
      <c r="O90" s="210">
        <f>SUMIFS(TabTransfert[[MONTANT HT]:[MONTANT HT]],TabTransfert[[ANNEE]:[ANNEE]],O$13,TabTransfert[[MoisC]:[MoisC]],O$15,TabTransfert[[TYPE]:[TYPE]],$B$82,TabTransfert[[Désignation]:[Désignation]],$B90)</f>
        <v>0</v>
      </c>
    </row>
    <row r="91" spans="1:15" hidden="1" outlineLevel="1">
      <c r="B91" s="164">
        <f>TarifsCO!B17</f>
        <v>0</v>
      </c>
      <c r="C91" s="71" t="str">
        <f t="shared" si="14"/>
        <v/>
      </c>
      <c r="D91" s="209">
        <f>SUMIFS(TabTransfert[[MONTANT HT]:[MONTANT HT]],TabTransfert[[ANNEE]:[ANNEE]],D$13,TabTransfert[[MoisC]:[MoisC]],D$15,TabTransfert[[TYPE]:[TYPE]],$B$82,TabTransfert[[Désignation]:[Désignation]],$B91)</f>
        <v>0</v>
      </c>
      <c r="E91" s="209">
        <f>SUMIFS(TabTransfert[[MONTANT HT]:[MONTANT HT]],TabTransfert[[ANNEE]:[ANNEE]],E$13,TabTransfert[[MoisC]:[MoisC]],E$15,TabTransfert[[TYPE]:[TYPE]],$B$82,TabTransfert[[Désignation]:[Désignation]],$B91)</f>
        <v>0</v>
      </c>
      <c r="F91" s="209">
        <f>SUMIFS(TabTransfert[[MONTANT HT]:[MONTANT HT]],TabTransfert[[ANNEE]:[ANNEE]],F$13,TabTransfert[[MoisC]:[MoisC]],F$15,TabTransfert[[TYPE]:[TYPE]],$B$82,TabTransfert[[Désignation]:[Désignation]],$B91)</f>
        <v>0</v>
      </c>
      <c r="G91" s="209">
        <f>SUMIFS(TabTransfert[[MONTANT HT]:[MONTANT HT]],TabTransfert[[ANNEE]:[ANNEE]],G$13,TabTransfert[[MoisC]:[MoisC]],G$15,TabTransfert[[TYPE]:[TYPE]],$B$82,TabTransfert[[Désignation]:[Désignation]],$B91)</f>
        <v>0</v>
      </c>
      <c r="H91" s="209">
        <f>SUMIFS(TabTransfert[[MONTANT HT]:[MONTANT HT]],TabTransfert[[ANNEE]:[ANNEE]],H$13,TabTransfert[[MoisC]:[MoisC]],H$15,TabTransfert[[TYPE]:[TYPE]],$B$82,TabTransfert[[Désignation]:[Désignation]],$B91)</f>
        <v>0</v>
      </c>
      <c r="I91" s="209">
        <f>SUMIFS(TabTransfert[[MONTANT HT]:[MONTANT HT]],TabTransfert[[ANNEE]:[ANNEE]],I$13,TabTransfert[[MoisC]:[MoisC]],I$15,TabTransfert[[TYPE]:[TYPE]],$B$82,TabTransfert[[Désignation]:[Désignation]],$B91)</f>
        <v>0</v>
      </c>
      <c r="J91" s="209">
        <f>SUMIFS(TabTransfert[[MONTANT HT]:[MONTANT HT]],TabTransfert[[ANNEE]:[ANNEE]],J$13,TabTransfert[[MoisC]:[MoisC]],J$15,TabTransfert[[TYPE]:[TYPE]],$B$82,TabTransfert[[Désignation]:[Désignation]],$B91)</f>
        <v>0</v>
      </c>
      <c r="K91" s="209">
        <f>SUMIFS(TabTransfert[[MONTANT HT]:[MONTANT HT]],TabTransfert[[ANNEE]:[ANNEE]],K$13,TabTransfert[[MoisC]:[MoisC]],K$15,TabTransfert[[TYPE]:[TYPE]],$B$82,TabTransfert[[Désignation]:[Désignation]],$B91)</f>
        <v>0</v>
      </c>
      <c r="L91" s="209">
        <f>SUMIFS(TabTransfert[[MONTANT HT]:[MONTANT HT]],TabTransfert[[ANNEE]:[ANNEE]],L$13,TabTransfert[[MoisC]:[MoisC]],L$15,TabTransfert[[TYPE]:[TYPE]],$B$82,TabTransfert[[Désignation]:[Désignation]],$B91)</f>
        <v>0</v>
      </c>
      <c r="M91" s="209">
        <f>SUMIFS(TabTransfert[[MONTANT HT]:[MONTANT HT]],TabTransfert[[ANNEE]:[ANNEE]],M$13,TabTransfert[[MoisC]:[MoisC]],M$15,TabTransfert[[TYPE]:[TYPE]],$B$82,TabTransfert[[Désignation]:[Désignation]],$B91)</f>
        <v>0</v>
      </c>
      <c r="N91" s="209">
        <f>SUMIFS(TabTransfert[[MONTANT HT]:[MONTANT HT]],TabTransfert[[ANNEE]:[ANNEE]],N$13,TabTransfert[[MoisC]:[MoisC]],N$15,TabTransfert[[TYPE]:[TYPE]],$B$82,TabTransfert[[Désignation]:[Désignation]],$B91)</f>
        <v>0</v>
      </c>
      <c r="O91" s="209">
        <f>SUMIFS(TabTransfert[[MONTANT HT]:[MONTANT HT]],TabTransfert[[ANNEE]:[ANNEE]],O$13,TabTransfert[[MoisC]:[MoisC]],O$15,TabTransfert[[TYPE]:[TYPE]],$B$82,TabTransfert[[Désignation]:[Désignation]],$B91)</f>
        <v>0</v>
      </c>
    </row>
    <row r="92" spans="1:15" hidden="1" outlineLevel="1">
      <c r="B92" s="164">
        <f>TarifsCO!B18</f>
        <v>0</v>
      </c>
      <c r="C92" s="71" t="str">
        <f t="shared" si="14"/>
        <v/>
      </c>
      <c r="D92" s="210">
        <f>SUMIFS(TabTransfert[[MONTANT HT]:[MONTANT HT]],TabTransfert[[ANNEE]:[ANNEE]],D$13,TabTransfert[[MoisC]:[MoisC]],D$15,TabTransfert[[TYPE]:[TYPE]],$B$82,TabTransfert[[Désignation]:[Désignation]],$B92)</f>
        <v>0</v>
      </c>
      <c r="E92" s="210">
        <f>SUMIFS(TabTransfert[[MONTANT HT]:[MONTANT HT]],TabTransfert[[ANNEE]:[ANNEE]],E$13,TabTransfert[[MoisC]:[MoisC]],E$15,TabTransfert[[TYPE]:[TYPE]],$B$82,TabTransfert[[Désignation]:[Désignation]],$B92)</f>
        <v>0</v>
      </c>
      <c r="F92" s="210">
        <f>SUMIFS(TabTransfert[[MONTANT HT]:[MONTANT HT]],TabTransfert[[ANNEE]:[ANNEE]],F$13,TabTransfert[[MoisC]:[MoisC]],F$15,TabTransfert[[TYPE]:[TYPE]],$B$82,TabTransfert[[Désignation]:[Désignation]],$B92)</f>
        <v>0</v>
      </c>
      <c r="G92" s="210">
        <f>SUMIFS(TabTransfert[[MONTANT HT]:[MONTANT HT]],TabTransfert[[ANNEE]:[ANNEE]],G$13,TabTransfert[[MoisC]:[MoisC]],G$15,TabTransfert[[TYPE]:[TYPE]],$B$82,TabTransfert[[Désignation]:[Désignation]],$B92)</f>
        <v>0</v>
      </c>
      <c r="H92" s="210">
        <f>SUMIFS(TabTransfert[[MONTANT HT]:[MONTANT HT]],TabTransfert[[ANNEE]:[ANNEE]],H$13,TabTransfert[[MoisC]:[MoisC]],H$15,TabTransfert[[TYPE]:[TYPE]],$B$82,TabTransfert[[Désignation]:[Désignation]],$B92)</f>
        <v>0</v>
      </c>
      <c r="I92" s="210">
        <f>SUMIFS(TabTransfert[[MONTANT HT]:[MONTANT HT]],TabTransfert[[ANNEE]:[ANNEE]],I$13,TabTransfert[[MoisC]:[MoisC]],I$15,TabTransfert[[TYPE]:[TYPE]],$B$82,TabTransfert[[Désignation]:[Désignation]],$B92)</f>
        <v>0</v>
      </c>
      <c r="J92" s="210">
        <f>SUMIFS(TabTransfert[[MONTANT HT]:[MONTANT HT]],TabTransfert[[ANNEE]:[ANNEE]],J$13,TabTransfert[[MoisC]:[MoisC]],J$15,TabTransfert[[TYPE]:[TYPE]],$B$82,TabTransfert[[Désignation]:[Désignation]],$B92)</f>
        <v>0</v>
      </c>
      <c r="K92" s="210">
        <f>SUMIFS(TabTransfert[[MONTANT HT]:[MONTANT HT]],TabTransfert[[ANNEE]:[ANNEE]],K$13,TabTransfert[[MoisC]:[MoisC]],K$15,TabTransfert[[TYPE]:[TYPE]],$B$82,TabTransfert[[Désignation]:[Désignation]],$B92)</f>
        <v>0</v>
      </c>
      <c r="L92" s="210">
        <f>SUMIFS(TabTransfert[[MONTANT HT]:[MONTANT HT]],TabTransfert[[ANNEE]:[ANNEE]],L$13,TabTransfert[[MoisC]:[MoisC]],L$15,TabTransfert[[TYPE]:[TYPE]],$B$82,TabTransfert[[Désignation]:[Désignation]],$B92)</f>
        <v>0</v>
      </c>
      <c r="M92" s="210">
        <f>SUMIFS(TabTransfert[[MONTANT HT]:[MONTANT HT]],TabTransfert[[ANNEE]:[ANNEE]],M$13,TabTransfert[[MoisC]:[MoisC]],M$15,TabTransfert[[TYPE]:[TYPE]],$B$82,TabTransfert[[Désignation]:[Désignation]],$B92)</f>
        <v>0</v>
      </c>
      <c r="N92" s="210">
        <f>SUMIFS(TabTransfert[[MONTANT HT]:[MONTANT HT]],TabTransfert[[ANNEE]:[ANNEE]],N$13,TabTransfert[[MoisC]:[MoisC]],N$15,TabTransfert[[TYPE]:[TYPE]],$B$82,TabTransfert[[Désignation]:[Désignation]],$B92)</f>
        <v>0</v>
      </c>
      <c r="O92" s="210">
        <f>SUMIFS(TabTransfert[[MONTANT HT]:[MONTANT HT]],TabTransfert[[ANNEE]:[ANNEE]],O$13,TabTransfert[[MoisC]:[MoisC]],O$15,TabTransfert[[TYPE]:[TYPE]],$B$82,TabTransfert[[Désignation]:[Désignation]],$B92)</f>
        <v>0</v>
      </c>
    </row>
    <row r="93" spans="1:15" hidden="1" outlineLevel="1">
      <c r="B93" s="164">
        <f>TarifsCO!B19</f>
        <v>0</v>
      </c>
      <c r="C93" s="71" t="str">
        <f t="shared" si="14"/>
        <v/>
      </c>
      <c r="D93" s="209">
        <f>SUMIFS(TabTransfert[[MONTANT HT]:[MONTANT HT]],TabTransfert[[ANNEE]:[ANNEE]],D$13,TabTransfert[[MoisC]:[MoisC]],D$15,TabTransfert[[TYPE]:[TYPE]],$B$82,TabTransfert[[Désignation]:[Désignation]],$B93)</f>
        <v>0</v>
      </c>
      <c r="E93" s="209">
        <f>SUMIFS(TabTransfert[[MONTANT HT]:[MONTANT HT]],TabTransfert[[ANNEE]:[ANNEE]],E$13,TabTransfert[[MoisC]:[MoisC]],E$15,TabTransfert[[TYPE]:[TYPE]],$B$82,TabTransfert[[Désignation]:[Désignation]],$B93)</f>
        <v>0</v>
      </c>
      <c r="F93" s="209">
        <f>SUMIFS(TabTransfert[[MONTANT HT]:[MONTANT HT]],TabTransfert[[ANNEE]:[ANNEE]],F$13,TabTransfert[[MoisC]:[MoisC]],F$15,TabTransfert[[TYPE]:[TYPE]],$B$82,TabTransfert[[Désignation]:[Désignation]],$B93)</f>
        <v>0</v>
      </c>
      <c r="G93" s="209">
        <f>SUMIFS(TabTransfert[[MONTANT HT]:[MONTANT HT]],TabTransfert[[ANNEE]:[ANNEE]],G$13,TabTransfert[[MoisC]:[MoisC]],G$15,TabTransfert[[TYPE]:[TYPE]],$B$82,TabTransfert[[Désignation]:[Désignation]],$B93)</f>
        <v>0</v>
      </c>
      <c r="H93" s="209">
        <f>SUMIFS(TabTransfert[[MONTANT HT]:[MONTANT HT]],TabTransfert[[ANNEE]:[ANNEE]],H$13,TabTransfert[[MoisC]:[MoisC]],H$15,TabTransfert[[TYPE]:[TYPE]],$B$82,TabTransfert[[Désignation]:[Désignation]],$B93)</f>
        <v>0</v>
      </c>
      <c r="I93" s="209">
        <f>SUMIFS(TabTransfert[[MONTANT HT]:[MONTANT HT]],TabTransfert[[ANNEE]:[ANNEE]],I$13,TabTransfert[[MoisC]:[MoisC]],I$15,TabTransfert[[TYPE]:[TYPE]],$B$82,TabTransfert[[Désignation]:[Désignation]],$B93)</f>
        <v>0</v>
      </c>
      <c r="J93" s="209">
        <f>SUMIFS(TabTransfert[[MONTANT HT]:[MONTANT HT]],TabTransfert[[ANNEE]:[ANNEE]],J$13,TabTransfert[[MoisC]:[MoisC]],J$15,TabTransfert[[TYPE]:[TYPE]],$B$82,TabTransfert[[Désignation]:[Désignation]],$B93)</f>
        <v>0</v>
      </c>
      <c r="K93" s="209">
        <f>SUMIFS(TabTransfert[[MONTANT HT]:[MONTANT HT]],TabTransfert[[ANNEE]:[ANNEE]],K$13,TabTransfert[[MoisC]:[MoisC]],K$15,TabTransfert[[TYPE]:[TYPE]],$B$82,TabTransfert[[Désignation]:[Désignation]],$B93)</f>
        <v>0</v>
      </c>
      <c r="L93" s="209">
        <f>SUMIFS(TabTransfert[[MONTANT HT]:[MONTANT HT]],TabTransfert[[ANNEE]:[ANNEE]],L$13,TabTransfert[[MoisC]:[MoisC]],L$15,TabTransfert[[TYPE]:[TYPE]],$B$82,TabTransfert[[Désignation]:[Désignation]],$B93)</f>
        <v>0</v>
      </c>
      <c r="M93" s="209">
        <f>SUMIFS(TabTransfert[[MONTANT HT]:[MONTANT HT]],TabTransfert[[ANNEE]:[ANNEE]],M$13,TabTransfert[[MoisC]:[MoisC]],M$15,TabTransfert[[TYPE]:[TYPE]],$B$82,TabTransfert[[Désignation]:[Désignation]],$B93)</f>
        <v>0</v>
      </c>
      <c r="N93" s="209">
        <f>SUMIFS(TabTransfert[[MONTANT HT]:[MONTANT HT]],TabTransfert[[ANNEE]:[ANNEE]],N$13,TabTransfert[[MoisC]:[MoisC]],N$15,TabTransfert[[TYPE]:[TYPE]],$B$82,TabTransfert[[Désignation]:[Désignation]],$B93)</f>
        <v>0</v>
      </c>
      <c r="O93" s="209">
        <f>SUMIFS(TabTransfert[[MONTANT HT]:[MONTANT HT]],TabTransfert[[ANNEE]:[ANNEE]],O$13,TabTransfert[[MoisC]:[MoisC]],O$15,TabTransfert[[TYPE]:[TYPE]],$B$82,TabTransfert[[Désignation]:[Désignation]],$B93)</f>
        <v>0</v>
      </c>
    </row>
    <row r="94" spans="1:15" hidden="1" outlineLevel="1">
      <c r="B94" s="164">
        <f>TarifsCO!B20</f>
        <v>0</v>
      </c>
      <c r="C94" s="71" t="str">
        <f t="shared" si="14"/>
        <v/>
      </c>
      <c r="D94" s="210">
        <f>SUMIFS(TabTransfert[[MONTANT HT]:[MONTANT HT]],TabTransfert[[ANNEE]:[ANNEE]],D$13,TabTransfert[[MoisC]:[MoisC]],D$15,TabTransfert[[TYPE]:[TYPE]],$B$82,TabTransfert[[Désignation]:[Désignation]],$B94)</f>
        <v>0</v>
      </c>
      <c r="E94" s="210">
        <f>SUMIFS(TabTransfert[[MONTANT HT]:[MONTANT HT]],TabTransfert[[ANNEE]:[ANNEE]],E$13,TabTransfert[[MoisC]:[MoisC]],E$15,TabTransfert[[TYPE]:[TYPE]],$B$82,TabTransfert[[Désignation]:[Désignation]],$B94)</f>
        <v>0</v>
      </c>
      <c r="F94" s="210">
        <f>SUMIFS(TabTransfert[[MONTANT HT]:[MONTANT HT]],TabTransfert[[ANNEE]:[ANNEE]],F$13,TabTransfert[[MoisC]:[MoisC]],F$15,TabTransfert[[TYPE]:[TYPE]],$B$82,TabTransfert[[Désignation]:[Désignation]],$B94)</f>
        <v>0</v>
      </c>
      <c r="G94" s="210">
        <f>SUMIFS(TabTransfert[[MONTANT HT]:[MONTANT HT]],TabTransfert[[ANNEE]:[ANNEE]],G$13,TabTransfert[[MoisC]:[MoisC]],G$15,TabTransfert[[TYPE]:[TYPE]],$B$82,TabTransfert[[Désignation]:[Désignation]],$B94)</f>
        <v>0</v>
      </c>
      <c r="H94" s="210">
        <f>SUMIFS(TabTransfert[[MONTANT HT]:[MONTANT HT]],TabTransfert[[ANNEE]:[ANNEE]],H$13,TabTransfert[[MoisC]:[MoisC]],H$15,TabTransfert[[TYPE]:[TYPE]],$B$82,TabTransfert[[Désignation]:[Désignation]],$B94)</f>
        <v>0</v>
      </c>
      <c r="I94" s="210">
        <f>SUMIFS(TabTransfert[[MONTANT HT]:[MONTANT HT]],TabTransfert[[ANNEE]:[ANNEE]],I$13,TabTransfert[[MoisC]:[MoisC]],I$15,TabTransfert[[TYPE]:[TYPE]],$B$82,TabTransfert[[Désignation]:[Désignation]],$B94)</f>
        <v>0</v>
      </c>
      <c r="J94" s="210">
        <f>SUMIFS(TabTransfert[[MONTANT HT]:[MONTANT HT]],TabTransfert[[ANNEE]:[ANNEE]],J$13,TabTransfert[[MoisC]:[MoisC]],J$15,TabTransfert[[TYPE]:[TYPE]],$B$82,TabTransfert[[Désignation]:[Désignation]],$B94)</f>
        <v>0</v>
      </c>
      <c r="K94" s="210">
        <f>SUMIFS(TabTransfert[[MONTANT HT]:[MONTANT HT]],TabTransfert[[ANNEE]:[ANNEE]],K$13,TabTransfert[[MoisC]:[MoisC]],K$15,TabTransfert[[TYPE]:[TYPE]],$B$82,TabTransfert[[Désignation]:[Désignation]],$B94)</f>
        <v>0</v>
      </c>
      <c r="L94" s="210">
        <f>SUMIFS(TabTransfert[[MONTANT HT]:[MONTANT HT]],TabTransfert[[ANNEE]:[ANNEE]],L$13,TabTransfert[[MoisC]:[MoisC]],L$15,TabTransfert[[TYPE]:[TYPE]],$B$82,TabTransfert[[Désignation]:[Désignation]],$B94)</f>
        <v>0</v>
      </c>
      <c r="M94" s="210">
        <f>SUMIFS(TabTransfert[[MONTANT HT]:[MONTANT HT]],TabTransfert[[ANNEE]:[ANNEE]],M$13,TabTransfert[[MoisC]:[MoisC]],M$15,TabTransfert[[TYPE]:[TYPE]],$B$82,TabTransfert[[Désignation]:[Désignation]],$B94)</f>
        <v>0</v>
      </c>
      <c r="N94" s="210">
        <f>SUMIFS(TabTransfert[[MONTANT HT]:[MONTANT HT]],TabTransfert[[ANNEE]:[ANNEE]],N$13,TabTransfert[[MoisC]:[MoisC]],N$15,TabTransfert[[TYPE]:[TYPE]],$B$82,TabTransfert[[Désignation]:[Désignation]],$B94)</f>
        <v>0</v>
      </c>
      <c r="O94" s="210">
        <f>SUMIFS(TabTransfert[[MONTANT HT]:[MONTANT HT]],TabTransfert[[ANNEE]:[ANNEE]],O$13,TabTransfert[[MoisC]:[MoisC]],O$15,TabTransfert[[TYPE]:[TYPE]],$B$82,TabTransfert[[Désignation]:[Désignation]],$B94)</f>
        <v>0</v>
      </c>
    </row>
    <row r="95" spans="1:15" ht="20.100000000000001" hidden="1" customHeight="1" outlineLevel="1">
      <c r="B95" s="162" t="s">
        <v>19</v>
      </c>
      <c r="C95" s="162"/>
      <c r="D95" s="163">
        <f>SUM(D83:D94)</f>
        <v>0</v>
      </c>
      <c r="E95" s="163">
        <f t="shared" ref="E95:N95" si="15">SUM(E83:E94)</f>
        <v>0</v>
      </c>
      <c r="F95" s="163">
        <f t="shared" si="15"/>
        <v>0</v>
      </c>
      <c r="G95" s="163">
        <f t="shared" si="15"/>
        <v>0</v>
      </c>
      <c r="H95" s="163">
        <f t="shared" si="15"/>
        <v>0</v>
      </c>
      <c r="I95" s="163">
        <f t="shared" si="15"/>
        <v>0</v>
      </c>
      <c r="J95" s="163">
        <f t="shared" si="15"/>
        <v>0</v>
      </c>
      <c r="K95" s="163">
        <f t="shared" si="15"/>
        <v>0</v>
      </c>
      <c r="L95" s="163">
        <f t="shared" si="15"/>
        <v>0</v>
      </c>
      <c r="M95" s="163">
        <f t="shared" si="15"/>
        <v>0</v>
      </c>
      <c r="N95" s="163">
        <f t="shared" si="15"/>
        <v>0</v>
      </c>
      <c r="O95" s="163">
        <f t="shared" ref="O95" si="16">SUM(O83:O94)</f>
        <v>0</v>
      </c>
    </row>
    <row r="96" spans="1:15" ht="20.100000000000001" customHeight="1" collapsed="1">
      <c r="B96" s="165" t="s">
        <v>20</v>
      </c>
      <c r="C96" s="166" t="s">
        <v>6</v>
      </c>
      <c r="D96" s="167">
        <f>D14</f>
        <v>45991</v>
      </c>
      <c r="E96" s="167">
        <f t="shared" ref="E96:N96" si="17">E14</f>
        <v>46022</v>
      </c>
      <c r="F96" s="167">
        <f t="shared" si="17"/>
        <v>46053</v>
      </c>
      <c r="G96" s="167">
        <f t="shared" si="17"/>
        <v>46081</v>
      </c>
      <c r="H96" s="167">
        <f t="shared" si="17"/>
        <v>46112</v>
      </c>
      <c r="I96" s="167">
        <f t="shared" si="17"/>
        <v>46142</v>
      </c>
      <c r="J96" s="167">
        <f t="shared" si="17"/>
        <v>46173</v>
      </c>
      <c r="K96" s="167">
        <f t="shared" si="17"/>
        <v>46203</v>
      </c>
      <c r="L96" s="167">
        <f t="shared" si="17"/>
        <v>46234</v>
      </c>
      <c r="M96" s="167">
        <f t="shared" si="17"/>
        <v>46265</v>
      </c>
      <c r="N96" s="167">
        <f t="shared" si="17"/>
        <v>46295</v>
      </c>
      <c r="O96" s="167">
        <f t="shared" ref="O96" si="18">O14</f>
        <v>46326</v>
      </c>
    </row>
    <row r="97" spans="2:15" hidden="1" outlineLevel="1">
      <c r="B97" s="211" t="s">
        <v>404</v>
      </c>
      <c r="C97" s="71" t="str">
        <f>IF(B97&lt;&gt;"","Sous-traitances","")</f>
        <v>Sous-traitances</v>
      </c>
      <c r="D97" s="212">
        <f>SUMIFS(TabTransfert[[MONTANT HT]:[MONTANT HT]],TabTransfert[[ANNEE]:[ANNEE]],D$13,TabTransfert[[MoisC]:[MoisC]],D$15,TabTransfert[[TYPE]:[TYPE]],$B$96,TabTransfert[[Désignation]:[Désignation]],$B97)</f>
        <v>0</v>
      </c>
      <c r="E97" s="212">
        <f>SUMIFS(TabTransfert[[MONTANT HT]:[MONTANT HT]],TabTransfert[[ANNEE]:[ANNEE]],E$13,TabTransfert[[MoisC]:[MoisC]],E$15,TabTransfert[[TYPE]:[TYPE]],$B$96,TabTransfert[[Désignation]:[Désignation]],$B97)</f>
        <v>0</v>
      </c>
      <c r="F97" s="212">
        <f>SUMIFS(TabTransfert[[MONTANT HT]:[MONTANT HT]],TabTransfert[[ANNEE]:[ANNEE]],F$13,TabTransfert[[MoisC]:[MoisC]],F$15,TabTransfert[[TYPE]:[TYPE]],$B$96,TabTransfert[[Désignation]:[Désignation]],$B97)</f>
        <v>0</v>
      </c>
      <c r="G97" s="212">
        <f>SUMIFS(TabTransfert[[MONTANT HT]:[MONTANT HT]],TabTransfert[[ANNEE]:[ANNEE]],G$13,TabTransfert[[MoisC]:[MoisC]],G$15,TabTransfert[[TYPE]:[TYPE]],$B$96,TabTransfert[[Désignation]:[Désignation]],$B97)</f>
        <v>0</v>
      </c>
      <c r="H97" s="212">
        <f>SUMIFS(TabTransfert[[MONTANT HT]:[MONTANT HT]],TabTransfert[[ANNEE]:[ANNEE]],H$13,TabTransfert[[MoisC]:[MoisC]],H$15,TabTransfert[[TYPE]:[TYPE]],$B$96,TabTransfert[[Désignation]:[Désignation]],$B97)</f>
        <v>0</v>
      </c>
      <c r="I97" s="212">
        <f>SUMIFS(TabTransfert[[MONTANT HT]:[MONTANT HT]],TabTransfert[[ANNEE]:[ANNEE]],I$13,TabTransfert[[MoisC]:[MoisC]],I$15,TabTransfert[[TYPE]:[TYPE]],$B$96,TabTransfert[[Désignation]:[Désignation]],$B97)</f>
        <v>0</v>
      </c>
      <c r="J97" s="212">
        <f>SUMIFS(TabTransfert[[MONTANT HT]:[MONTANT HT]],TabTransfert[[ANNEE]:[ANNEE]],J$13,TabTransfert[[MoisC]:[MoisC]],J$15,TabTransfert[[TYPE]:[TYPE]],$B$96,TabTransfert[[Désignation]:[Désignation]],$B97)</f>
        <v>0</v>
      </c>
      <c r="K97" s="212">
        <f>SUMIFS(TabTransfert[[MONTANT HT]:[MONTANT HT]],TabTransfert[[ANNEE]:[ANNEE]],K$13,TabTransfert[[MoisC]:[MoisC]],K$15,TabTransfert[[TYPE]:[TYPE]],$B$96,TabTransfert[[Désignation]:[Désignation]],$B97)</f>
        <v>0</v>
      </c>
      <c r="L97" s="212">
        <f>SUMIFS(TabTransfert[[MONTANT HT]:[MONTANT HT]],TabTransfert[[ANNEE]:[ANNEE]],L$13,TabTransfert[[MoisC]:[MoisC]],L$15,TabTransfert[[TYPE]:[TYPE]],$B$96,TabTransfert[[Désignation]:[Désignation]],$B97)</f>
        <v>0</v>
      </c>
      <c r="M97" s="212">
        <f>SUMIFS(TabTransfert[[MONTANT HT]:[MONTANT HT]],TabTransfert[[ANNEE]:[ANNEE]],M$13,TabTransfert[[MoisC]:[MoisC]],M$15,TabTransfert[[TYPE]:[TYPE]],$B$96,TabTransfert[[Désignation]:[Désignation]],$B97)</f>
        <v>0</v>
      </c>
      <c r="N97" s="212">
        <f>SUMIFS(TabTransfert[[MONTANT HT]:[MONTANT HT]],TabTransfert[[ANNEE]:[ANNEE]],N$13,TabTransfert[[MoisC]:[MoisC]],N$15,TabTransfert[[TYPE]:[TYPE]],$B$96,TabTransfert[[Désignation]:[Désignation]],$B97)</f>
        <v>0</v>
      </c>
      <c r="O97" s="212">
        <f>SUMIFS(TabTransfert[[MONTANT HT]:[MONTANT HT]],TabTransfert[[ANNEE]:[ANNEE]],O$13,TabTransfert[[MoisC]:[MoisC]],O$15,TabTransfert[[TYPE]:[TYPE]],$B$96,TabTransfert[[Désignation]:[Désignation]],$B97)</f>
        <v>0</v>
      </c>
    </row>
    <row r="98" spans="2:15" hidden="1" outlineLevel="1">
      <c r="B98" s="211"/>
      <c r="C98" s="71" t="str">
        <f t="shared" ref="C98:C108" si="19">IF(B98&lt;&gt;"","Sous-traitances","")</f>
        <v/>
      </c>
      <c r="D98" s="210">
        <f>SUMIFS(TabTransfert[[MONTANT HT]:[MONTANT HT]],TabTransfert[[ANNEE]:[ANNEE]],D$13,TabTransfert[[MoisC]:[MoisC]],D$15,TabTransfert[[TYPE]:[TYPE]],$B$96,TabTransfert[[Désignation]:[Désignation]],$B98)</f>
        <v>0</v>
      </c>
      <c r="E98" s="210">
        <f>SUMIFS(TabTransfert[[MONTANT HT]:[MONTANT HT]],TabTransfert[[ANNEE]:[ANNEE]],E$13,TabTransfert[[MoisC]:[MoisC]],E$15,TabTransfert[[TYPE]:[TYPE]],$B$96,TabTransfert[[Désignation]:[Désignation]],$B98)</f>
        <v>0</v>
      </c>
      <c r="F98" s="210">
        <f>SUMIFS(TabTransfert[[MONTANT HT]:[MONTANT HT]],TabTransfert[[ANNEE]:[ANNEE]],F$13,TabTransfert[[MoisC]:[MoisC]],F$15,TabTransfert[[TYPE]:[TYPE]],$B$96,TabTransfert[[Désignation]:[Désignation]],$B98)</f>
        <v>0</v>
      </c>
      <c r="G98" s="210">
        <f>SUMIFS(TabTransfert[[MONTANT HT]:[MONTANT HT]],TabTransfert[[ANNEE]:[ANNEE]],G$13,TabTransfert[[MoisC]:[MoisC]],G$15,TabTransfert[[TYPE]:[TYPE]],$B$96,TabTransfert[[Désignation]:[Désignation]],$B98)</f>
        <v>0</v>
      </c>
      <c r="H98" s="210">
        <f>SUMIFS(TabTransfert[[MONTANT HT]:[MONTANT HT]],TabTransfert[[ANNEE]:[ANNEE]],H$13,TabTransfert[[MoisC]:[MoisC]],H$15,TabTransfert[[TYPE]:[TYPE]],$B$96,TabTransfert[[Désignation]:[Désignation]],$B98)</f>
        <v>0</v>
      </c>
      <c r="I98" s="210">
        <f>SUMIFS(TabTransfert[[MONTANT HT]:[MONTANT HT]],TabTransfert[[ANNEE]:[ANNEE]],I$13,TabTransfert[[MoisC]:[MoisC]],I$15,TabTransfert[[TYPE]:[TYPE]],$B$96,TabTransfert[[Désignation]:[Désignation]],$B98)</f>
        <v>0</v>
      </c>
      <c r="J98" s="210">
        <f>SUMIFS(TabTransfert[[MONTANT HT]:[MONTANT HT]],TabTransfert[[ANNEE]:[ANNEE]],J$13,TabTransfert[[MoisC]:[MoisC]],J$15,TabTransfert[[TYPE]:[TYPE]],$B$96,TabTransfert[[Désignation]:[Désignation]],$B98)</f>
        <v>0</v>
      </c>
      <c r="K98" s="210">
        <f>SUMIFS(TabTransfert[[MONTANT HT]:[MONTANT HT]],TabTransfert[[ANNEE]:[ANNEE]],K$13,TabTransfert[[MoisC]:[MoisC]],K$15,TabTransfert[[TYPE]:[TYPE]],$B$96,TabTransfert[[Désignation]:[Désignation]],$B98)</f>
        <v>0</v>
      </c>
      <c r="L98" s="210">
        <f>SUMIFS(TabTransfert[[MONTANT HT]:[MONTANT HT]],TabTransfert[[ANNEE]:[ANNEE]],L$13,TabTransfert[[MoisC]:[MoisC]],L$15,TabTransfert[[TYPE]:[TYPE]],$B$96,TabTransfert[[Désignation]:[Désignation]],$B98)</f>
        <v>0</v>
      </c>
      <c r="M98" s="210">
        <f>SUMIFS(TabTransfert[[MONTANT HT]:[MONTANT HT]],TabTransfert[[ANNEE]:[ANNEE]],M$13,TabTransfert[[MoisC]:[MoisC]],M$15,TabTransfert[[TYPE]:[TYPE]],$B$96,TabTransfert[[Désignation]:[Désignation]],$B98)</f>
        <v>0</v>
      </c>
      <c r="N98" s="210">
        <f>SUMIFS(TabTransfert[[MONTANT HT]:[MONTANT HT]],TabTransfert[[ANNEE]:[ANNEE]],N$13,TabTransfert[[MoisC]:[MoisC]],N$15,TabTransfert[[TYPE]:[TYPE]],$B$96,TabTransfert[[Désignation]:[Désignation]],$B98)</f>
        <v>0</v>
      </c>
      <c r="O98" s="210">
        <f>SUMIFS(TabTransfert[[MONTANT HT]:[MONTANT HT]],TabTransfert[[ANNEE]:[ANNEE]],O$13,TabTransfert[[MoisC]:[MoisC]],O$15,TabTransfert[[TYPE]:[TYPE]],$B$96,TabTransfert[[Désignation]:[Désignation]],$B98)</f>
        <v>0</v>
      </c>
    </row>
    <row r="99" spans="2:15" hidden="1" outlineLevel="1">
      <c r="B99" s="211"/>
      <c r="C99" s="71" t="str">
        <f t="shared" si="19"/>
        <v/>
      </c>
      <c r="D99" s="212">
        <f>SUMIFS(TabTransfert[[MONTANT HT]:[MONTANT HT]],TabTransfert[[ANNEE]:[ANNEE]],D$13,TabTransfert[[MoisC]:[MoisC]],D$15,TabTransfert[[TYPE]:[TYPE]],$B$96,TabTransfert[[Désignation]:[Désignation]],$B99)</f>
        <v>0</v>
      </c>
      <c r="E99" s="212">
        <f>SUMIFS(TabTransfert[[MONTANT HT]:[MONTANT HT]],TabTransfert[[ANNEE]:[ANNEE]],E$13,TabTransfert[[MoisC]:[MoisC]],E$15,TabTransfert[[TYPE]:[TYPE]],$B$96,TabTransfert[[Désignation]:[Désignation]],$B99)</f>
        <v>0</v>
      </c>
      <c r="F99" s="212">
        <f>SUMIFS(TabTransfert[[MONTANT HT]:[MONTANT HT]],TabTransfert[[ANNEE]:[ANNEE]],F$13,TabTransfert[[MoisC]:[MoisC]],F$15,TabTransfert[[TYPE]:[TYPE]],$B$96,TabTransfert[[Désignation]:[Désignation]],$B99)</f>
        <v>0</v>
      </c>
      <c r="G99" s="212">
        <f>SUMIFS(TabTransfert[[MONTANT HT]:[MONTANT HT]],TabTransfert[[ANNEE]:[ANNEE]],G$13,TabTransfert[[MoisC]:[MoisC]],G$15,TabTransfert[[TYPE]:[TYPE]],$B$96,TabTransfert[[Désignation]:[Désignation]],$B99)</f>
        <v>0</v>
      </c>
      <c r="H99" s="212">
        <f>SUMIFS(TabTransfert[[MONTANT HT]:[MONTANT HT]],TabTransfert[[ANNEE]:[ANNEE]],H$13,TabTransfert[[MoisC]:[MoisC]],H$15,TabTransfert[[TYPE]:[TYPE]],$B$96,TabTransfert[[Désignation]:[Désignation]],$B99)</f>
        <v>0</v>
      </c>
      <c r="I99" s="212">
        <f>SUMIFS(TabTransfert[[MONTANT HT]:[MONTANT HT]],TabTransfert[[ANNEE]:[ANNEE]],I$13,TabTransfert[[MoisC]:[MoisC]],I$15,TabTransfert[[TYPE]:[TYPE]],$B$96,TabTransfert[[Désignation]:[Désignation]],$B99)</f>
        <v>0</v>
      </c>
      <c r="J99" s="212">
        <f>SUMIFS(TabTransfert[[MONTANT HT]:[MONTANT HT]],TabTransfert[[ANNEE]:[ANNEE]],J$13,TabTransfert[[MoisC]:[MoisC]],J$15,TabTransfert[[TYPE]:[TYPE]],$B$96,TabTransfert[[Désignation]:[Désignation]],$B99)</f>
        <v>0</v>
      </c>
      <c r="K99" s="212">
        <f>SUMIFS(TabTransfert[[MONTANT HT]:[MONTANT HT]],TabTransfert[[ANNEE]:[ANNEE]],K$13,TabTransfert[[MoisC]:[MoisC]],K$15,TabTransfert[[TYPE]:[TYPE]],$B$96,TabTransfert[[Désignation]:[Désignation]],$B99)</f>
        <v>0</v>
      </c>
      <c r="L99" s="212">
        <f>SUMIFS(TabTransfert[[MONTANT HT]:[MONTANT HT]],TabTransfert[[ANNEE]:[ANNEE]],L$13,TabTransfert[[MoisC]:[MoisC]],L$15,TabTransfert[[TYPE]:[TYPE]],$B$96,TabTransfert[[Désignation]:[Désignation]],$B99)</f>
        <v>0</v>
      </c>
      <c r="M99" s="212">
        <f>SUMIFS(TabTransfert[[MONTANT HT]:[MONTANT HT]],TabTransfert[[ANNEE]:[ANNEE]],M$13,TabTransfert[[MoisC]:[MoisC]],M$15,TabTransfert[[TYPE]:[TYPE]],$B$96,TabTransfert[[Désignation]:[Désignation]],$B99)</f>
        <v>0</v>
      </c>
      <c r="N99" s="212">
        <f>SUMIFS(TabTransfert[[MONTANT HT]:[MONTANT HT]],TabTransfert[[ANNEE]:[ANNEE]],N$13,TabTransfert[[MoisC]:[MoisC]],N$15,TabTransfert[[TYPE]:[TYPE]],$B$96,TabTransfert[[Désignation]:[Désignation]],$B99)</f>
        <v>0</v>
      </c>
      <c r="O99" s="212">
        <f>SUMIFS(TabTransfert[[MONTANT HT]:[MONTANT HT]],TabTransfert[[ANNEE]:[ANNEE]],O$13,TabTransfert[[MoisC]:[MoisC]],O$15,TabTransfert[[TYPE]:[TYPE]],$B$96,TabTransfert[[Désignation]:[Désignation]],$B99)</f>
        <v>0</v>
      </c>
    </row>
    <row r="100" spans="2:15" hidden="1" outlineLevel="1">
      <c r="B100" s="211"/>
      <c r="C100" s="71" t="str">
        <f t="shared" si="19"/>
        <v/>
      </c>
      <c r="D100" s="210">
        <f>SUMIFS(TabTransfert[[MONTANT HT]:[MONTANT HT]],TabTransfert[[ANNEE]:[ANNEE]],D$13,TabTransfert[[MoisC]:[MoisC]],D$15,TabTransfert[[TYPE]:[TYPE]],$B$96,TabTransfert[[Désignation]:[Désignation]],$B100)</f>
        <v>0</v>
      </c>
      <c r="E100" s="210">
        <f>SUMIFS(TabTransfert[[MONTANT HT]:[MONTANT HT]],TabTransfert[[ANNEE]:[ANNEE]],E$13,TabTransfert[[MoisC]:[MoisC]],E$15,TabTransfert[[TYPE]:[TYPE]],$B$96,TabTransfert[[Désignation]:[Désignation]],$B100)</f>
        <v>0</v>
      </c>
      <c r="F100" s="210">
        <f>SUMIFS(TabTransfert[[MONTANT HT]:[MONTANT HT]],TabTransfert[[ANNEE]:[ANNEE]],F$13,TabTransfert[[MoisC]:[MoisC]],F$15,TabTransfert[[TYPE]:[TYPE]],$B$96,TabTransfert[[Désignation]:[Désignation]],$B100)</f>
        <v>0</v>
      </c>
      <c r="G100" s="210">
        <f>SUMIFS(TabTransfert[[MONTANT HT]:[MONTANT HT]],TabTransfert[[ANNEE]:[ANNEE]],G$13,TabTransfert[[MoisC]:[MoisC]],G$15,TabTransfert[[TYPE]:[TYPE]],$B$96,TabTransfert[[Désignation]:[Désignation]],$B100)</f>
        <v>0</v>
      </c>
      <c r="H100" s="210">
        <f>SUMIFS(TabTransfert[[MONTANT HT]:[MONTANT HT]],TabTransfert[[ANNEE]:[ANNEE]],H$13,TabTransfert[[MoisC]:[MoisC]],H$15,TabTransfert[[TYPE]:[TYPE]],$B$96,TabTransfert[[Désignation]:[Désignation]],$B100)</f>
        <v>0</v>
      </c>
      <c r="I100" s="210">
        <f>SUMIFS(TabTransfert[[MONTANT HT]:[MONTANT HT]],TabTransfert[[ANNEE]:[ANNEE]],I$13,TabTransfert[[MoisC]:[MoisC]],I$15,TabTransfert[[TYPE]:[TYPE]],$B$96,TabTransfert[[Désignation]:[Désignation]],$B100)</f>
        <v>0</v>
      </c>
      <c r="J100" s="210">
        <f>SUMIFS(TabTransfert[[MONTANT HT]:[MONTANT HT]],TabTransfert[[ANNEE]:[ANNEE]],J$13,TabTransfert[[MoisC]:[MoisC]],J$15,TabTransfert[[TYPE]:[TYPE]],$B$96,TabTransfert[[Désignation]:[Désignation]],$B100)</f>
        <v>0</v>
      </c>
      <c r="K100" s="210">
        <f>SUMIFS(TabTransfert[[MONTANT HT]:[MONTANT HT]],TabTransfert[[ANNEE]:[ANNEE]],K$13,TabTransfert[[MoisC]:[MoisC]],K$15,TabTransfert[[TYPE]:[TYPE]],$B$96,TabTransfert[[Désignation]:[Désignation]],$B100)</f>
        <v>0</v>
      </c>
      <c r="L100" s="210">
        <f>SUMIFS(TabTransfert[[MONTANT HT]:[MONTANT HT]],TabTransfert[[ANNEE]:[ANNEE]],L$13,TabTransfert[[MoisC]:[MoisC]],L$15,TabTransfert[[TYPE]:[TYPE]],$B$96,TabTransfert[[Désignation]:[Désignation]],$B100)</f>
        <v>0</v>
      </c>
      <c r="M100" s="210">
        <f>SUMIFS(TabTransfert[[MONTANT HT]:[MONTANT HT]],TabTransfert[[ANNEE]:[ANNEE]],M$13,TabTransfert[[MoisC]:[MoisC]],M$15,TabTransfert[[TYPE]:[TYPE]],$B$96,TabTransfert[[Désignation]:[Désignation]],$B100)</f>
        <v>0</v>
      </c>
      <c r="N100" s="210">
        <f>SUMIFS(TabTransfert[[MONTANT HT]:[MONTANT HT]],TabTransfert[[ANNEE]:[ANNEE]],N$13,TabTransfert[[MoisC]:[MoisC]],N$15,TabTransfert[[TYPE]:[TYPE]],$B$96,TabTransfert[[Désignation]:[Désignation]],$B100)</f>
        <v>0</v>
      </c>
      <c r="O100" s="210">
        <f>SUMIFS(TabTransfert[[MONTANT HT]:[MONTANT HT]],TabTransfert[[ANNEE]:[ANNEE]],O$13,TabTransfert[[MoisC]:[MoisC]],O$15,TabTransfert[[TYPE]:[TYPE]],$B$96,TabTransfert[[Désignation]:[Désignation]],$B100)</f>
        <v>0</v>
      </c>
    </row>
    <row r="101" spans="2:15" hidden="1" outlineLevel="1">
      <c r="B101" s="211"/>
      <c r="C101" s="71" t="str">
        <f t="shared" si="19"/>
        <v/>
      </c>
      <c r="D101" s="212">
        <f>SUMIFS(TabTransfert[[MONTANT HT]:[MONTANT HT]],TabTransfert[[ANNEE]:[ANNEE]],D$13,TabTransfert[[MoisC]:[MoisC]],D$15,TabTransfert[[TYPE]:[TYPE]],$B$96,TabTransfert[[Désignation]:[Désignation]],$B101)</f>
        <v>0</v>
      </c>
      <c r="E101" s="212">
        <f>SUMIFS(TabTransfert[[MONTANT HT]:[MONTANT HT]],TabTransfert[[ANNEE]:[ANNEE]],E$13,TabTransfert[[MoisC]:[MoisC]],E$15,TabTransfert[[TYPE]:[TYPE]],$B$96,TabTransfert[[Désignation]:[Désignation]],$B101)</f>
        <v>0</v>
      </c>
      <c r="F101" s="212">
        <f>SUMIFS(TabTransfert[[MONTANT HT]:[MONTANT HT]],TabTransfert[[ANNEE]:[ANNEE]],F$13,TabTransfert[[MoisC]:[MoisC]],F$15,TabTransfert[[TYPE]:[TYPE]],$B$96,TabTransfert[[Désignation]:[Désignation]],$B101)</f>
        <v>0</v>
      </c>
      <c r="G101" s="212">
        <f>SUMIFS(TabTransfert[[MONTANT HT]:[MONTANT HT]],TabTransfert[[ANNEE]:[ANNEE]],G$13,TabTransfert[[MoisC]:[MoisC]],G$15,TabTransfert[[TYPE]:[TYPE]],$B$96,TabTransfert[[Désignation]:[Désignation]],$B101)</f>
        <v>0</v>
      </c>
      <c r="H101" s="212">
        <f>SUMIFS(TabTransfert[[MONTANT HT]:[MONTANT HT]],TabTransfert[[ANNEE]:[ANNEE]],H$13,TabTransfert[[MoisC]:[MoisC]],H$15,TabTransfert[[TYPE]:[TYPE]],$B$96,TabTransfert[[Désignation]:[Désignation]],$B101)</f>
        <v>0</v>
      </c>
      <c r="I101" s="212">
        <f>SUMIFS(TabTransfert[[MONTANT HT]:[MONTANT HT]],TabTransfert[[ANNEE]:[ANNEE]],I$13,TabTransfert[[MoisC]:[MoisC]],I$15,TabTransfert[[TYPE]:[TYPE]],$B$96,TabTransfert[[Désignation]:[Désignation]],$B101)</f>
        <v>0</v>
      </c>
      <c r="J101" s="212">
        <f>SUMIFS(TabTransfert[[MONTANT HT]:[MONTANT HT]],TabTransfert[[ANNEE]:[ANNEE]],J$13,TabTransfert[[MoisC]:[MoisC]],J$15,TabTransfert[[TYPE]:[TYPE]],$B$96,TabTransfert[[Désignation]:[Désignation]],$B101)</f>
        <v>0</v>
      </c>
      <c r="K101" s="212">
        <f>SUMIFS(TabTransfert[[MONTANT HT]:[MONTANT HT]],TabTransfert[[ANNEE]:[ANNEE]],K$13,TabTransfert[[MoisC]:[MoisC]],K$15,TabTransfert[[TYPE]:[TYPE]],$B$96,TabTransfert[[Désignation]:[Désignation]],$B101)</f>
        <v>0</v>
      </c>
      <c r="L101" s="212">
        <f>SUMIFS(TabTransfert[[MONTANT HT]:[MONTANT HT]],TabTransfert[[ANNEE]:[ANNEE]],L$13,TabTransfert[[MoisC]:[MoisC]],L$15,TabTransfert[[TYPE]:[TYPE]],$B$96,TabTransfert[[Désignation]:[Désignation]],$B101)</f>
        <v>0</v>
      </c>
      <c r="M101" s="212">
        <f>SUMIFS(TabTransfert[[MONTANT HT]:[MONTANT HT]],TabTransfert[[ANNEE]:[ANNEE]],M$13,TabTransfert[[MoisC]:[MoisC]],M$15,TabTransfert[[TYPE]:[TYPE]],$B$96,TabTransfert[[Désignation]:[Désignation]],$B101)</f>
        <v>0</v>
      </c>
      <c r="N101" s="212">
        <f>SUMIFS(TabTransfert[[MONTANT HT]:[MONTANT HT]],TabTransfert[[ANNEE]:[ANNEE]],N$13,TabTransfert[[MoisC]:[MoisC]],N$15,TabTransfert[[TYPE]:[TYPE]],$B$96,TabTransfert[[Désignation]:[Désignation]],$B101)</f>
        <v>0</v>
      </c>
      <c r="O101" s="212">
        <f>SUMIFS(TabTransfert[[MONTANT HT]:[MONTANT HT]],TabTransfert[[ANNEE]:[ANNEE]],O$13,TabTransfert[[MoisC]:[MoisC]],O$15,TabTransfert[[TYPE]:[TYPE]],$B$96,TabTransfert[[Désignation]:[Désignation]],$B101)</f>
        <v>0</v>
      </c>
    </row>
    <row r="102" spans="2:15" hidden="1" outlineLevel="1">
      <c r="B102" s="211"/>
      <c r="C102" s="71" t="str">
        <f t="shared" si="19"/>
        <v/>
      </c>
      <c r="D102" s="210">
        <f>SUMIFS(TabTransfert[[MONTANT HT]:[MONTANT HT]],TabTransfert[[ANNEE]:[ANNEE]],D$13,TabTransfert[[MoisC]:[MoisC]],D$15,TabTransfert[[TYPE]:[TYPE]],$B$96,TabTransfert[[Désignation]:[Désignation]],$B102)</f>
        <v>0</v>
      </c>
      <c r="E102" s="210">
        <f>SUMIFS(TabTransfert[[MONTANT HT]:[MONTANT HT]],TabTransfert[[ANNEE]:[ANNEE]],E$13,TabTransfert[[MoisC]:[MoisC]],E$15,TabTransfert[[TYPE]:[TYPE]],$B$96,TabTransfert[[Désignation]:[Désignation]],$B102)</f>
        <v>0</v>
      </c>
      <c r="F102" s="210">
        <f>SUMIFS(TabTransfert[[MONTANT HT]:[MONTANT HT]],TabTransfert[[ANNEE]:[ANNEE]],F$13,TabTransfert[[MoisC]:[MoisC]],F$15,TabTransfert[[TYPE]:[TYPE]],$B$96,TabTransfert[[Désignation]:[Désignation]],$B102)</f>
        <v>0</v>
      </c>
      <c r="G102" s="210">
        <f>SUMIFS(TabTransfert[[MONTANT HT]:[MONTANT HT]],TabTransfert[[ANNEE]:[ANNEE]],G$13,TabTransfert[[MoisC]:[MoisC]],G$15,TabTransfert[[TYPE]:[TYPE]],$B$96,TabTransfert[[Désignation]:[Désignation]],$B102)</f>
        <v>0</v>
      </c>
      <c r="H102" s="210">
        <f>SUMIFS(TabTransfert[[MONTANT HT]:[MONTANT HT]],TabTransfert[[ANNEE]:[ANNEE]],H$13,TabTransfert[[MoisC]:[MoisC]],H$15,TabTransfert[[TYPE]:[TYPE]],$B$96,TabTransfert[[Désignation]:[Désignation]],$B102)</f>
        <v>0</v>
      </c>
      <c r="I102" s="210">
        <f>SUMIFS(TabTransfert[[MONTANT HT]:[MONTANT HT]],TabTransfert[[ANNEE]:[ANNEE]],I$13,TabTransfert[[MoisC]:[MoisC]],I$15,TabTransfert[[TYPE]:[TYPE]],$B$96,TabTransfert[[Désignation]:[Désignation]],$B102)</f>
        <v>0</v>
      </c>
      <c r="J102" s="210">
        <f>SUMIFS(TabTransfert[[MONTANT HT]:[MONTANT HT]],TabTransfert[[ANNEE]:[ANNEE]],J$13,TabTransfert[[MoisC]:[MoisC]],J$15,TabTransfert[[TYPE]:[TYPE]],$B$96,TabTransfert[[Désignation]:[Désignation]],$B102)</f>
        <v>0</v>
      </c>
      <c r="K102" s="210">
        <f>SUMIFS(TabTransfert[[MONTANT HT]:[MONTANT HT]],TabTransfert[[ANNEE]:[ANNEE]],K$13,TabTransfert[[MoisC]:[MoisC]],K$15,TabTransfert[[TYPE]:[TYPE]],$B$96,TabTransfert[[Désignation]:[Désignation]],$B102)</f>
        <v>0</v>
      </c>
      <c r="L102" s="210">
        <f>SUMIFS(TabTransfert[[MONTANT HT]:[MONTANT HT]],TabTransfert[[ANNEE]:[ANNEE]],L$13,TabTransfert[[MoisC]:[MoisC]],L$15,TabTransfert[[TYPE]:[TYPE]],$B$96,TabTransfert[[Désignation]:[Désignation]],$B102)</f>
        <v>0</v>
      </c>
      <c r="M102" s="210">
        <f>SUMIFS(TabTransfert[[MONTANT HT]:[MONTANT HT]],TabTransfert[[ANNEE]:[ANNEE]],M$13,TabTransfert[[MoisC]:[MoisC]],M$15,TabTransfert[[TYPE]:[TYPE]],$B$96,TabTransfert[[Désignation]:[Désignation]],$B102)</f>
        <v>0</v>
      </c>
      <c r="N102" s="210">
        <f>SUMIFS(TabTransfert[[MONTANT HT]:[MONTANT HT]],TabTransfert[[ANNEE]:[ANNEE]],N$13,TabTransfert[[MoisC]:[MoisC]],N$15,TabTransfert[[TYPE]:[TYPE]],$B$96,TabTransfert[[Désignation]:[Désignation]],$B102)</f>
        <v>0</v>
      </c>
      <c r="O102" s="210">
        <f>SUMIFS(TabTransfert[[MONTANT HT]:[MONTANT HT]],TabTransfert[[ANNEE]:[ANNEE]],O$13,TabTransfert[[MoisC]:[MoisC]],O$15,TabTransfert[[TYPE]:[TYPE]],$B$96,TabTransfert[[Désignation]:[Désignation]],$B102)</f>
        <v>0</v>
      </c>
    </row>
    <row r="103" spans="2:15" hidden="1" outlineLevel="1">
      <c r="B103" s="211"/>
      <c r="C103" s="71" t="str">
        <f t="shared" si="19"/>
        <v/>
      </c>
      <c r="D103" s="212">
        <f>SUMIFS(TabTransfert[[MONTANT HT]:[MONTANT HT]],TabTransfert[[ANNEE]:[ANNEE]],D$13,TabTransfert[[MoisC]:[MoisC]],D$15,TabTransfert[[TYPE]:[TYPE]],$B$96,TabTransfert[[Désignation]:[Désignation]],$B103)</f>
        <v>0</v>
      </c>
      <c r="E103" s="212">
        <f>SUMIFS(TabTransfert[[MONTANT HT]:[MONTANT HT]],TabTransfert[[ANNEE]:[ANNEE]],E$13,TabTransfert[[MoisC]:[MoisC]],E$15,TabTransfert[[TYPE]:[TYPE]],$B$96,TabTransfert[[Désignation]:[Désignation]],$B103)</f>
        <v>0</v>
      </c>
      <c r="F103" s="212">
        <f>SUMIFS(TabTransfert[[MONTANT HT]:[MONTANT HT]],TabTransfert[[ANNEE]:[ANNEE]],F$13,TabTransfert[[MoisC]:[MoisC]],F$15,TabTransfert[[TYPE]:[TYPE]],$B$96,TabTransfert[[Désignation]:[Désignation]],$B103)</f>
        <v>0</v>
      </c>
      <c r="G103" s="212">
        <f>SUMIFS(TabTransfert[[MONTANT HT]:[MONTANT HT]],TabTransfert[[ANNEE]:[ANNEE]],G$13,TabTransfert[[MoisC]:[MoisC]],G$15,TabTransfert[[TYPE]:[TYPE]],$B$96,TabTransfert[[Désignation]:[Désignation]],$B103)</f>
        <v>0</v>
      </c>
      <c r="H103" s="212">
        <f>SUMIFS(TabTransfert[[MONTANT HT]:[MONTANT HT]],TabTransfert[[ANNEE]:[ANNEE]],H$13,TabTransfert[[MoisC]:[MoisC]],H$15,TabTransfert[[TYPE]:[TYPE]],$B$96,TabTransfert[[Désignation]:[Désignation]],$B103)</f>
        <v>0</v>
      </c>
      <c r="I103" s="212">
        <f>SUMIFS(TabTransfert[[MONTANT HT]:[MONTANT HT]],TabTransfert[[ANNEE]:[ANNEE]],I$13,TabTransfert[[MoisC]:[MoisC]],I$15,TabTransfert[[TYPE]:[TYPE]],$B$96,TabTransfert[[Désignation]:[Désignation]],$B103)</f>
        <v>0</v>
      </c>
      <c r="J103" s="212">
        <f>SUMIFS(TabTransfert[[MONTANT HT]:[MONTANT HT]],TabTransfert[[ANNEE]:[ANNEE]],J$13,TabTransfert[[MoisC]:[MoisC]],J$15,TabTransfert[[TYPE]:[TYPE]],$B$96,TabTransfert[[Désignation]:[Désignation]],$B103)</f>
        <v>0</v>
      </c>
      <c r="K103" s="212">
        <f>SUMIFS(TabTransfert[[MONTANT HT]:[MONTANT HT]],TabTransfert[[ANNEE]:[ANNEE]],K$13,TabTransfert[[MoisC]:[MoisC]],K$15,TabTransfert[[TYPE]:[TYPE]],$B$96,TabTransfert[[Désignation]:[Désignation]],$B103)</f>
        <v>0</v>
      </c>
      <c r="L103" s="212">
        <f>SUMIFS(TabTransfert[[MONTANT HT]:[MONTANT HT]],TabTransfert[[ANNEE]:[ANNEE]],L$13,TabTransfert[[MoisC]:[MoisC]],L$15,TabTransfert[[TYPE]:[TYPE]],$B$96,TabTransfert[[Désignation]:[Désignation]],$B103)</f>
        <v>0</v>
      </c>
      <c r="M103" s="212">
        <f>SUMIFS(TabTransfert[[MONTANT HT]:[MONTANT HT]],TabTransfert[[ANNEE]:[ANNEE]],M$13,TabTransfert[[MoisC]:[MoisC]],M$15,TabTransfert[[TYPE]:[TYPE]],$B$96,TabTransfert[[Désignation]:[Désignation]],$B103)</f>
        <v>0</v>
      </c>
      <c r="N103" s="212">
        <f>SUMIFS(TabTransfert[[MONTANT HT]:[MONTANT HT]],TabTransfert[[ANNEE]:[ANNEE]],N$13,TabTransfert[[MoisC]:[MoisC]],N$15,TabTransfert[[TYPE]:[TYPE]],$B$96,TabTransfert[[Désignation]:[Désignation]],$B103)</f>
        <v>0</v>
      </c>
      <c r="O103" s="212">
        <f>SUMIFS(TabTransfert[[MONTANT HT]:[MONTANT HT]],TabTransfert[[ANNEE]:[ANNEE]],O$13,TabTransfert[[MoisC]:[MoisC]],O$15,TabTransfert[[TYPE]:[TYPE]],$B$96,TabTransfert[[Désignation]:[Désignation]],$B103)</f>
        <v>0</v>
      </c>
    </row>
    <row r="104" spans="2:15" hidden="1" outlineLevel="1">
      <c r="B104" s="211"/>
      <c r="C104" s="71" t="str">
        <f t="shared" si="19"/>
        <v/>
      </c>
      <c r="D104" s="210">
        <f>SUMIFS(TabTransfert[[MONTANT HT]:[MONTANT HT]],TabTransfert[[ANNEE]:[ANNEE]],D$13,TabTransfert[[MoisC]:[MoisC]],D$15,TabTransfert[[TYPE]:[TYPE]],$B$96,TabTransfert[[Désignation]:[Désignation]],$B104)</f>
        <v>0</v>
      </c>
      <c r="E104" s="210">
        <f>SUMIFS(TabTransfert[[MONTANT HT]:[MONTANT HT]],TabTransfert[[ANNEE]:[ANNEE]],E$13,TabTransfert[[MoisC]:[MoisC]],E$15,TabTransfert[[TYPE]:[TYPE]],$B$96,TabTransfert[[Désignation]:[Désignation]],$B104)</f>
        <v>0</v>
      </c>
      <c r="F104" s="210">
        <f>SUMIFS(TabTransfert[[MONTANT HT]:[MONTANT HT]],TabTransfert[[ANNEE]:[ANNEE]],F$13,TabTransfert[[MoisC]:[MoisC]],F$15,TabTransfert[[TYPE]:[TYPE]],$B$96,TabTransfert[[Désignation]:[Désignation]],$B104)</f>
        <v>0</v>
      </c>
      <c r="G104" s="210">
        <f>SUMIFS(TabTransfert[[MONTANT HT]:[MONTANT HT]],TabTransfert[[ANNEE]:[ANNEE]],G$13,TabTransfert[[MoisC]:[MoisC]],G$15,TabTransfert[[TYPE]:[TYPE]],$B$96,TabTransfert[[Désignation]:[Désignation]],$B104)</f>
        <v>0</v>
      </c>
      <c r="H104" s="210">
        <f>SUMIFS(TabTransfert[[MONTANT HT]:[MONTANT HT]],TabTransfert[[ANNEE]:[ANNEE]],H$13,TabTransfert[[MoisC]:[MoisC]],H$15,TabTransfert[[TYPE]:[TYPE]],$B$96,TabTransfert[[Désignation]:[Désignation]],$B104)</f>
        <v>0</v>
      </c>
      <c r="I104" s="210">
        <f>SUMIFS(TabTransfert[[MONTANT HT]:[MONTANT HT]],TabTransfert[[ANNEE]:[ANNEE]],I$13,TabTransfert[[MoisC]:[MoisC]],I$15,TabTransfert[[TYPE]:[TYPE]],$B$96,TabTransfert[[Désignation]:[Désignation]],$B104)</f>
        <v>0</v>
      </c>
      <c r="J104" s="210">
        <f>SUMIFS(TabTransfert[[MONTANT HT]:[MONTANT HT]],TabTransfert[[ANNEE]:[ANNEE]],J$13,TabTransfert[[MoisC]:[MoisC]],J$15,TabTransfert[[TYPE]:[TYPE]],$B$96,TabTransfert[[Désignation]:[Désignation]],$B104)</f>
        <v>0</v>
      </c>
      <c r="K104" s="210">
        <f>SUMIFS(TabTransfert[[MONTANT HT]:[MONTANT HT]],TabTransfert[[ANNEE]:[ANNEE]],K$13,TabTransfert[[MoisC]:[MoisC]],K$15,TabTransfert[[TYPE]:[TYPE]],$B$96,TabTransfert[[Désignation]:[Désignation]],$B104)</f>
        <v>0</v>
      </c>
      <c r="L104" s="210">
        <f>SUMIFS(TabTransfert[[MONTANT HT]:[MONTANT HT]],TabTransfert[[ANNEE]:[ANNEE]],L$13,TabTransfert[[MoisC]:[MoisC]],L$15,TabTransfert[[TYPE]:[TYPE]],$B$96,TabTransfert[[Désignation]:[Désignation]],$B104)</f>
        <v>0</v>
      </c>
      <c r="M104" s="210">
        <f>SUMIFS(TabTransfert[[MONTANT HT]:[MONTANT HT]],TabTransfert[[ANNEE]:[ANNEE]],M$13,TabTransfert[[MoisC]:[MoisC]],M$15,TabTransfert[[TYPE]:[TYPE]],$B$96,TabTransfert[[Désignation]:[Désignation]],$B104)</f>
        <v>0</v>
      </c>
      <c r="N104" s="210">
        <f>SUMIFS(TabTransfert[[MONTANT HT]:[MONTANT HT]],TabTransfert[[ANNEE]:[ANNEE]],N$13,TabTransfert[[MoisC]:[MoisC]],N$15,TabTransfert[[TYPE]:[TYPE]],$B$96,TabTransfert[[Désignation]:[Désignation]],$B104)</f>
        <v>0</v>
      </c>
      <c r="O104" s="210">
        <f>SUMIFS(TabTransfert[[MONTANT HT]:[MONTANT HT]],TabTransfert[[ANNEE]:[ANNEE]],O$13,TabTransfert[[MoisC]:[MoisC]],O$15,TabTransfert[[TYPE]:[TYPE]],$B$96,TabTransfert[[Désignation]:[Désignation]],$B104)</f>
        <v>0</v>
      </c>
    </row>
    <row r="105" spans="2:15" hidden="1" outlineLevel="1">
      <c r="B105" s="211"/>
      <c r="C105" s="71" t="str">
        <f t="shared" si="19"/>
        <v/>
      </c>
      <c r="D105" s="212">
        <f>SUMIFS(TabTransfert[[MONTANT HT]:[MONTANT HT]],TabTransfert[[ANNEE]:[ANNEE]],D$13,TabTransfert[[MoisC]:[MoisC]],D$15,TabTransfert[[TYPE]:[TYPE]],$B$96,TabTransfert[[Désignation]:[Désignation]],$B105)</f>
        <v>0</v>
      </c>
      <c r="E105" s="212">
        <f>SUMIFS(TabTransfert[[MONTANT HT]:[MONTANT HT]],TabTransfert[[ANNEE]:[ANNEE]],E$13,TabTransfert[[MoisC]:[MoisC]],E$15,TabTransfert[[TYPE]:[TYPE]],$B$96,TabTransfert[[Désignation]:[Désignation]],$B105)</f>
        <v>0</v>
      </c>
      <c r="F105" s="212">
        <f>SUMIFS(TabTransfert[[MONTANT HT]:[MONTANT HT]],TabTransfert[[ANNEE]:[ANNEE]],F$13,TabTransfert[[MoisC]:[MoisC]],F$15,TabTransfert[[TYPE]:[TYPE]],$B$96,TabTransfert[[Désignation]:[Désignation]],$B105)</f>
        <v>0</v>
      </c>
      <c r="G105" s="212">
        <f>SUMIFS(TabTransfert[[MONTANT HT]:[MONTANT HT]],TabTransfert[[ANNEE]:[ANNEE]],G$13,TabTransfert[[MoisC]:[MoisC]],G$15,TabTransfert[[TYPE]:[TYPE]],$B$96,TabTransfert[[Désignation]:[Désignation]],$B105)</f>
        <v>0</v>
      </c>
      <c r="H105" s="212">
        <f>SUMIFS(TabTransfert[[MONTANT HT]:[MONTANT HT]],TabTransfert[[ANNEE]:[ANNEE]],H$13,TabTransfert[[MoisC]:[MoisC]],H$15,TabTransfert[[TYPE]:[TYPE]],$B$96,TabTransfert[[Désignation]:[Désignation]],$B105)</f>
        <v>0</v>
      </c>
      <c r="I105" s="212">
        <f>SUMIFS(TabTransfert[[MONTANT HT]:[MONTANT HT]],TabTransfert[[ANNEE]:[ANNEE]],I$13,TabTransfert[[MoisC]:[MoisC]],I$15,TabTransfert[[TYPE]:[TYPE]],$B$96,TabTransfert[[Désignation]:[Désignation]],$B105)</f>
        <v>0</v>
      </c>
      <c r="J105" s="212">
        <f>SUMIFS(TabTransfert[[MONTANT HT]:[MONTANT HT]],TabTransfert[[ANNEE]:[ANNEE]],J$13,TabTransfert[[MoisC]:[MoisC]],J$15,TabTransfert[[TYPE]:[TYPE]],$B$96,TabTransfert[[Désignation]:[Désignation]],$B105)</f>
        <v>0</v>
      </c>
      <c r="K105" s="212">
        <f>SUMIFS(TabTransfert[[MONTANT HT]:[MONTANT HT]],TabTransfert[[ANNEE]:[ANNEE]],K$13,TabTransfert[[MoisC]:[MoisC]],K$15,TabTransfert[[TYPE]:[TYPE]],$B$96,TabTransfert[[Désignation]:[Désignation]],$B105)</f>
        <v>0</v>
      </c>
      <c r="L105" s="212">
        <f>SUMIFS(TabTransfert[[MONTANT HT]:[MONTANT HT]],TabTransfert[[ANNEE]:[ANNEE]],L$13,TabTransfert[[MoisC]:[MoisC]],L$15,TabTransfert[[TYPE]:[TYPE]],$B$96,TabTransfert[[Désignation]:[Désignation]],$B105)</f>
        <v>0</v>
      </c>
      <c r="M105" s="212">
        <f>SUMIFS(TabTransfert[[MONTANT HT]:[MONTANT HT]],TabTransfert[[ANNEE]:[ANNEE]],M$13,TabTransfert[[MoisC]:[MoisC]],M$15,TabTransfert[[TYPE]:[TYPE]],$B$96,TabTransfert[[Désignation]:[Désignation]],$B105)</f>
        <v>0</v>
      </c>
      <c r="N105" s="212">
        <f>SUMIFS(TabTransfert[[MONTANT HT]:[MONTANT HT]],TabTransfert[[ANNEE]:[ANNEE]],N$13,TabTransfert[[MoisC]:[MoisC]],N$15,TabTransfert[[TYPE]:[TYPE]],$B$96,TabTransfert[[Désignation]:[Désignation]],$B105)</f>
        <v>0</v>
      </c>
      <c r="O105" s="212">
        <f>SUMIFS(TabTransfert[[MONTANT HT]:[MONTANT HT]],TabTransfert[[ANNEE]:[ANNEE]],O$13,TabTransfert[[MoisC]:[MoisC]],O$15,TabTransfert[[TYPE]:[TYPE]],$B$96,TabTransfert[[Désignation]:[Désignation]],$B105)</f>
        <v>0</v>
      </c>
    </row>
    <row r="106" spans="2:15" hidden="1" outlineLevel="1">
      <c r="B106" s="211"/>
      <c r="C106" s="71" t="str">
        <f t="shared" si="19"/>
        <v/>
      </c>
      <c r="D106" s="210">
        <f>SUMIFS(TabTransfert[[MONTANT HT]:[MONTANT HT]],TabTransfert[[ANNEE]:[ANNEE]],D$13,TabTransfert[[MoisC]:[MoisC]],D$15,TabTransfert[[TYPE]:[TYPE]],$B$96,TabTransfert[[Désignation]:[Désignation]],$B106)</f>
        <v>0</v>
      </c>
      <c r="E106" s="210">
        <f>SUMIFS(TabTransfert[[MONTANT HT]:[MONTANT HT]],TabTransfert[[ANNEE]:[ANNEE]],E$13,TabTransfert[[MoisC]:[MoisC]],E$15,TabTransfert[[TYPE]:[TYPE]],$B$96,TabTransfert[[Désignation]:[Désignation]],$B106)</f>
        <v>0</v>
      </c>
      <c r="F106" s="210">
        <f>SUMIFS(TabTransfert[[MONTANT HT]:[MONTANT HT]],TabTransfert[[ANNEE]:[ANNEE]],F$13,TabTransfert[[MoisC]:[MoisC]],F$15,TabTransfert[[TYPE]:[TYPE]],$B$96,TabTransfert[[Désignation]:[Désignation]],$B106)</f>
        <v>0</v>
      </c>
      <c r="G106" s="210">
        <f>SUMIFS(TabTransfert[[MONTANT HT]:[MONTANT HT]],TabTransfert[[ANNEE]:[ANNEE]],G$13,TabTransfert[[MoisC]:[MoisC]],G$15,TabTransfert[[TYPE]:[TYPE]],$B$96,TabTransfert[[Désignation]:[Désignation]],$B106)</f>
        <v>0</v>
      </c>
      <c r="H106" s="210">
        <f>SUMIFS(TabTransfert[[MONTANT HT]:[MONTANT HT]],TabTransfert[[ANNEE]:[ANNEE]],H$13,TabTransfert[[MoisC]:[MoisC]],H$15,TabTransfert[[TYPE]:[TYPE]],$B$96,TabTransfert[[Désignation]:[Désignation]],$B106)</f>
        <v>0</v>
      </c>
      <c r="I106" s="210">
        <f>SUMIFS(TabTransfert[[MONTANT HT]:[MONTANT HT]],TabTransfert[[ANNEE]:[ANNEE]],I$13,TabTransfert[[MoisC]:[MoisC]],I$15,TabTransfert[[TYPE]:[TYPE]],$B$96,TabTransfert[[Désignation]:[Désignation]],$B106)</f>
        <v>0</v>
      </c>
      <c r="J106" s="210">
        <f>SUMIFS(TabTransfert[[MONTANT HT]:[MONTANT HT]],TabTransfert[[ANNEE]:[ANNEE]],J$13,TabTransfert[[MoisC]:[MoisC]],J$15,TabTransfert[[TYPE]:[TYPE]],$B$96,TabTransfert[[Désignation]:[Désignation]],$B106)</f>
        <v>0</v>
      </c>
      <c r="K106" s="210">
        <f>SUMIFS(TabTransfert[[MONTANT HT]:[MONTANT HT]],TabTransfert[[ANNEE]:[ANNEE]],K$13,TabTransfert[[MoisC]:[MoisC]],K$15,TabTransfert[[TYPE]:[TYPE]],$B$96,TabTransfert[[Désignation]:[Désignation]],$B106)</f>
        <v>0</v>
      </c>
      <c r="L106" s="210">
        <f>SUMIFS(TabTransfert[[MONTANT HT]:[MONTANT HT]],TabTransfert[[ANNEE]:[ANNEE]],L$13,TabTransfert[[MoisC]:[MoisC]],L$15,TabTransfert[[TYPE]:[TYPE]],$B$96,TabTransfert[[Désignation]:[Désignation]],$B106)</f>
        <v>0</v>
      </c>
      <c r="M106" s="210">
        <f>SUMIFS(TabTransfert[[MONTANT HT]:[MONTANT HT]],TabTransfert[[ANNEE]:[ANNEE]],M$13,TabTransfert[[MoisC]:[MoisC]],M$15,TabTransfert[[TYPE]:[TYPE]],$B$96,TabTransfert[[Désignation]:[Désignation]],$B106)</f>
        <v>0</v>
      </c>
      <c r="N106" s="210">
        <f>SUMIFS(TabTransfert[[MONTANT HT]:[MONTANT HT]],TabTransfert[[ANNEE]:[ANNEE]],N$13,TabTransfert[[MoisC]:[MoisC]],N$15,TabTransfert[[TYPE]:[TYPE]],$B$96,TabTransfert[[Désignation]:[Désignation]],$B106)</f>
        <v>0</v>
      </c>
      <c r="O106" s="210">
        <f>SUMIFS(TabTransfert[[MONTANT HT]:[MONTANT HT]],TabTransfert[[ANNEE]:[ANNEE]],O$13,TabTransfert[[MoisC]:[MoisC]],O$15,TabTransfert[[TYPE]:[TYPE]],$B$96,TabTransfert[[Désignation]:[Désignation]],$B106)</f>
        <v>0</v>
      </c>
    </row>
    <row r="107" spans="2:15" hidden="1" outlineLevel="1">
      <c r="B107" s="211"/>
      <c r="C107" s="71" t="str">
        <f t="shared" si="19"/>
        <v/>
      </c>
      <c r="D107" s="212">
        <f>SUMIFS(TabTransfert[[MONTANT HT]:[MONTANT HT]],TabTransfert[[ANNEE]:[ANNEE]],D$13,TabTransfert[[MoisC]:[MoisC]],D$15,TabTransfert[[TYPE]:[TYPE]],$B$96,TabTransfert[[Désignation]:[Désignation]],$B107)</f>
        <v>0</v>
      </c>
      <c r="E107" s="212">
        <f>SUMIFS(TabTransfert[[MONTANT HT]:[MONTANT HT]],TabTransfert[[ANNEE]:[ANNEE]],E$13,TabTransfert[[MoisC]:[MoisC]],E$15,TabTransfert[[TYPE]:[TYPE]],$B$96,TabTransfert[[Désignation]:[Désignation]],$B107)</f>
        <v>0</v>
      </c>
      <c r="F107" s="212">
        <f>SUMIFS(TabTransfert[[MONTANT HT]:[MONTANT HT]],TabTransfert[[ANNEE]:[ANNEE]],F$13,TabTransfert[[MoisC]:[MoisC]],F$15,TabTransfert[[TYPE]:[TYPE]],$B$96,TabTransfert[[Désignation]:[Désignation]],$B107)</f>
        <v>0</v>
      </c>
      <c r="G107" s="212">
        <f>SUMIFS(TabTransfert[[MONTANT HT]:[MONTANT HT]],TabTransfert[[ANNEE]:[ANNEE]],G$13,TabTransfert[[MoisC]:[MoisC]],G$15,TabTransfert[[TYPE]:[TYPE]],$B$96,TabTransfert[[Désignation]:[Désignation]],$B107)</f>
        <v>0</v>
      </c>
      <c r="H107" s="212">
        <f>SUMIFS(TabTransfert[[MONTANT HT]:[MONTANT HT]],TabTransfert[[ANNEE]:[ANNEE]],H$13,TabTransfert[[MoisC]:[MoisC]],H$15,TabTransfert[[TYPE]:[TYPE]],$B$96,TabTransfert[[Désignation]:[Désignation]],$B107)</f>
        <v>0</v>
      </c>
      <c r="I107" s="212">
        <f>SUMIFS(TabTransfert[[MONTANT HT]:[MONTANT HT]],TabTransfert[[ANNEE]:[ANNEE]],I$13,TabTransfert[[MoisC]:[MoisC]],I$15,TabTransfert[[TYPE]:[TYPE]],$B$96,TabTransfert[[Désignation]:[Désignation]],$B107)</f>
        <v>0</v>
      </c>
      <c r="J107" s="212">
        <f>SUMIFS(TabTransfert[[MONTANT HT]:[MONTANT HT]],TabTransfert[[ANNEE]:[ANNEE]],J$13,TabTransfert[[MoisC]:[MoisC]],J$15,TabTransfert[[TYPE]:[TYPE]],$B$96,TabTransfert[[Désignation]:[Désignation]],$B107)</f>
        <v>0</v>
      </c>
      <c r="K107" s="212">
        <f>SUMIFS(TabTransfert[[MONTANT HT]:[MONTANT HT]],TabTransfert[[ANNEE]:[ANNEE]],K$13,TabTransfert[[MoisC]:[MoisC]],K$15,TabTransfert[[TYPE]:[TYPE]],$B$96,TabTransfert[[Désignation]:[Désignation]],$B107)</f>
        <v>0</v>
      </c>
      <c r="L107" s="212">
        <f>SUMIFS(TabTransfert[[MONTANT HT]:[MONTANT HT]],TabTransfert[[ANNEE]:[ANNEE]],L$13,TabTransfert[[MoisC]:[MoisC]],L$15,TabTransfert[[TYPE]:[TYPE]],$B$96,TabTransfert[[Désignation]:[Désignation]],$B107)</f>
        <v>0</v>
      </c>
      <c r="M107" s="212">
        <f>SUMIFS(TabTransfert[[MONTANT HT]:[MONTANT HT]],TabTransfert[[ANNEE]:[ANNEE]],M$13,TabTransfert[[MoisC]:[MoisC]],M$15,TabTransfert[[TYPE]:[TYPE]],$B$96,TabTransfert[[Désignation]:[Désignation]],$B107)</f>
        <v>0</v>
      </c>
      <c r="N107" s="212">
        <f>SUMIFS(TabTransfert[[MONTANT HT]:[MONTANT HT]],TabTransfert[[ANNEE]:[ANNEE]],N$13,TabTransfert[[MoisC]:[MoisC]],N$15,TabTransfert[[TYPE]:[TYPE]],$B$96,TabTransfert[[Désignation]:[Désignation]],$B107)</f>
        <v>0</v>
      </c>
      <c r="O107" s="212">
        <f>SUMIFS(TabTransfert[[MONTANT HT]:[MONTANT HT]],TabTransfert[[ANNEE]:[ANNEE]],O$13,TabTransfert[[MoisC]:[MoisC]],O$15,TabTransfert[[TYPE]:[TYPE]],$B$96,TabTransfert[[Désignation]:[Désignation]],$B107)</f>
        <v>0</v>
      </c>
    </row>
    <row r="108" spans="2:15" hidden="1" outlineLevel="1">
      <c r="B108" s="211"/>
      <c r="C108" s="71" t="str">
        <f t="shared" si="19"/>
        <v/>
      </c>
      <c r="D108" s="210">
        <f>SUMIFS(TabTransfert[[MONTANT HT]:[MONTANT HT]],TabTransfert[[ANNEE]:[ANNEE]],D$13,TabTransfert[[MoisC]:[MoisC]],D$15,TabTransfert[[TYPE]:[TYPE]],$B$96,TabTransfert[[Désignation]:[Désignation]],$B108)</f>
        <v>0</v>
      </c>
      <c r="E108" s="210">
        <f>SUMIFS(TabTransfert[[MONTANT HT]:[MONTANT HT]],TabTransfert[[ANNEE]:[ANNEE]],E$13,TabTransfert[[MoisC]:[MoisC]],E$15,TabTransfert[[TYPE]:[TYPE]],$B$96,TabTransfert[[Désignation]:[Désignation]],$B108)</f>
        <v>0</v>
      </c>
      <c r="F108" s="210">
        <f>SUMIFS(TabTransfert[[MONTANT HT]:[MONTANT HT]],TabTransfert[[ANNEE]:[ANNEE]],F$13,TabTransfert[[MoisC]:[MoisC]],F$15,TabTransfert[[TYPE]:[TYPE]],$B$96,TabTransfert[[Désignation]:[Désignation]],$B108)</f>
        <v>0</v>
      </c>
      <c r="G108" s="210">
        <f>SUMIFS(TabTransfert[[MONTANT HT]:[MONTANT HT]],TabTransfert[[ANNEE]:[ANNEE]],G$13,TabTransfert[[MoisC]:[MoisC]],G$15,TabTransfert[[TYPE]:[TYPE]],$B$96,TabTransfert[[Désignation]:[Désignation]],$B108)</f>
        <v>0</v>
      </c>
      <c r="H108" s="210">
        <f>SUMIFS(TabTransfert[[MONTANT HT]:[MONTANT HT]],TabTransfert[[ANNEE]:[ANNEE]],H$13,TabTransfert[[MoisC]:[MoisC]],H$15,TabTransfert[[TYPE]:[TYPE]],$B$96,TabTransfert[[Désignation]:[Désignation]],$B108)</f>
        <v>0</v>
      </c>
      <c r="I108" s="210">
        <f>SUMIFS(TabTransfert[[MONTANT HT]:[MONTANT HT]],TabTransfert[[ANNEE]:[ANNEE]],I$13,TabTransfert[[MoisC]:[MoisC]],I$15,TabTransfert[[TYPE]:[TYPE]],$B$96,TabTransfert[[Désignation]:[Désignation]],$B108)</f>
        <v>0</v>
      </c>
      <c r="J108" s="210">
        <f>SUMIFS(TabTransfert[[MONTANT HT]:[MONTANT HT]],TabTransfert[[ANNEE]:[ANNEE]],J$13,TabTransfert[[MoisC]:[MoisC]],J$15,TabTransfert[[TYPE]:[TYPE]],$B$96,TabTransfert[[Désignation]:[Désignation]],$B108)</f>
        <v>0</v>
      </c>
      <c r="K108" s="210">
        <f>SUMIFS(TabTransfert[[MONTANT HT]:[MONTANT HT]],TabTransfert[[ANNEE]:[ANNEE]],K$13,TabTransfert[[MoisC]:[MoisC]],K$15,TabTransfert[[TYPE]:[TYPE]],$B$96,TabTransfert[[Désignation]:[Désignation]],$B108)</f>
        <v>0</v>
      </c>
      <c r="L108" s="210">
        <f>SUMIFS(TabTransfert[[MONTANT HT]:[MONTANT HT]],TabTransfert[[ANNEE]:[ANNEE]],L$13,TabTransfert[[MoisC]:[MoisC]],L$15,TabTransfert[[TYPE]:[TYPE]],$B$96,TabTransfert[[Désignation]:[Désignation]],$B108)</f>
        <v>0</v>
      </c>
      <c r="M108" s="210">
        <f>SUMIFS(TabTransfert[[MONTANT HT]:[MONTANT HT]],TabTransfert[[ANNEE]:[ANNEE]],M$13,TabTransfert[[MoisC]:[MoisC]],M$15,TabTransfert[[TYPE]:[TYPE]],$B$96,TabTransfert[[Désignation]:[Désignation]],$B108)</f>
        <v>0</v>
      </c>
      <c r="N108" s="210">
        <f>SUMIFS(TabTransfert[[MONTANT HT]:[MONTANT HT]],TabTransfert[[ANNEE]:[ANNEE]],N$13,TabTransfert[[MoisC]:[MoisC]],N$15,TabTransfert[[TYPE]:[TYPE]],$B$96,TabTransfert[[Désignation]:[Désignation]],$B108)</f>
        <v>0</v>
      </c>
      <c r="O108" s="210">
        <f>SUMIFS(TabTransfert[[MONTANT HT]:[MONTANT HT]],TabTransfert[[ANNEE]:[ANNEE]],O$13,TabTransfert[[MoisC]:[MoisC]],O$15,TabTransfert[[TYPE]:[TYPE]],$B$96,TabTransfert[[Désignation]:[Désignation]],$B108)</f>
        <v>0</v>
      </c>
    </row>
    <row r="109" spans="2:15" ht="15.75" hidden="1" outlineLevel="1">
      <c r="B109" s="168" t="s">
        <v>19</v>
      </c>
      <c r="C109" s="168"/>
      <c r="D109" s="169">
        <f>SUM(D97:D108)</f>
        <v>0</v>
      </c>
      <c r="E109" s="169">
        <f t="shared" ref="E109" si="20">SUM(E97:E108)</f>
        <v>0</v>
      </c>
      <c r="F109" s="169">
        <f t="shared" ref="F109" si="21">SUM(F97:F108)</f>
        <v>0</v>
      </c>
      <c r="G109" s="169">
        <f t="shared" ref="G109" si="22">SUM(G97:G108)</f>
        <v>0</v>
      </c>
      <c r="H109" s="169">
        <f t="shared" ref="H109" si="23">SUM(H97:H108)</f>
        <v>0</v>
      </c>
      <c r="I109" s="169">
        <f t="shared" ref="I109" si="24">SUM(I97:I108)</f>
        <v>0</v>
      </c>
      <c r="J109" s="169">
        <f t="shared" ref="J109" si="25">SUM(J97:J108)</f>
        <v>0</v>
      </c>
      <c r="K109" s="169">
        <f t="shared" ref="K109" si="26">SUM(K97:K108)</f>
        <v>0</v>
      </c>
      <c r="L109" s="169">
        <f t="shared" ref="L109" si="27">SUM(L97:L108)</f>
        <v>0</v>
      </c>
      <c r="M109" s="169">
        <f t="shared" ref="M109" si="28">SUM(M97:M108)</f>
        <v>0</v>
      </c>
      <c r="N109" s="169">
        <f t="shared" ref="N109:O109" si="29">SUM(N97:N108)</f>
        <v>0</v>
      </c>
      <c r="O109" s="169">
        <f t="shared" si="29"/>
        <v>0</v>
      </c>
    </row>
    <row r="110" spans="2:15" ht="20.100000000000001" customHeight="1" collapsed="1">
      <c r="B110" s="76" t="s">
        <v>21</v>
      </c>
      <c r="C110" s="77" t="s">
        <v>6</v>
      </c>
      <c r="D110" s="78">
        <f>D14</f>
        <v>45991</v>
      </c>
      <c r="E110" s="78">
        <f t="shared" ref="E110:N110" si="30">E14</f>
        <v>46022</v>
      </c>
      <c r="F110" s="78">
        <f t="shared" si="30"/>
        <v>46053</v>
      </c>
      <c r="G110" s="78">
        <f t="shared" si="30"/>
        <v>46081</v>
      </c>
      <c r="H110" s="78">
        <f t="shared" si="30"/>
        <v>46112</v>
      </c>
      <c r="I110" s="78">
        <f t="shared" si="30"/>
        <v>46142</v>
      </c>
      <c r="J110" s="78">
        <f t="shared" si="30"/>
        <v>46173</v>
      </c>
      <c r="K110" s="78">
        <f t="shared" si="30"/>
        <v>46203</v>
      </c>
      <c r="L110" s="78">
        <f t="shared" si="30"/>
        <v>46234</v>
      </c>
      <c r="M110" s="78">
        <f t="shared" si="30"/>
        <v>46265</v>
      </c>
      <c r="N110" s="78">
        <f t="shared" si="30"/>
        <v>46295</v>
      </c>
      <c r="O110" s="78">
        <f t="shared" ref="O110" si="31">O14</f>
        <v>46326</v>
      </c>
    </row>
    <row r="111" spans="2:15" hidden="1" outlineLevel="1">
      <c r="B111" s="79" t="s">
        <v>9</v>
      </c>
      <c r="C111" s="71" t="str">
        <f>IF(B111="","","Mécanisation")</f>
        <v>Mécanisation</v>
      </c>
      <c r="D111" s="213">
        <f>SUMIFS(TabTransfert[[MONTANT HT]:[MONTANT HT]],TabTransfert[[ANNEE]:[ANNEE]],D$13,TabTransfert[[MoisC]:[MoisC]],D$15,TabTransfert[[TYPE]:[TYPE]],$B$110,TabTransfert[[Désignation]:[Désignation]],$B111)</f>
        <v>100</v>
      </c>
      <c r="E111" s="213">
        <f>SUMIFS(TabTransfert[[MONTANT HT]:[MONTANT HT]],TabTransfert[[ANNEE]:[ANNEE]],E$13,TabTransfert[[MoisC]:[MoisC]],E$15,TabTransfert[[TYPE]:[TYPE]],$B$110,TabTransfert[[Désignation]:[Désignation]],$B111)</f>
        <v>125</v>
      </c>
      <c r="F111" s="213">
        <f>SUMIFS(TabTransfert[[MONTANT HT]:[MONTANT HT]],TabTransfert[[ANNEE]:[ANNEE]],F$13,TabTransfert[[MoisC]:[MoisC]],F$15,TabTransfert[[TYPE]:[TYPE]],$B$110,TabTransfert[[Désignation]:[Désignation]],$B111)</f>
        <v>0</v>
      </c>
      <c r="G111" s="213">
        <f>SUMIFS(TabTransfert[[MONTANT HT]:[MONTANT HT]],TabTransfert[[ANNEE]:[ANNEE]],G$13,TabTransfert[[MoisC]:[MoisC]],G$15,TabTransfert[[TYPE]:[TYPE]],$B$110,TabTransfert[[Désignation]:[Désignation]],$B111)</f>
        <v>0</v>
      </c>
      <c r="H111" s="213">
        <f>SUMIFS(TabTransfert[[MONTANT HT]:[MONTANT HT]],TabTransfert[[ANNEE]:[ANNEE]],H$13,TabTransfert[[MoisC]:[MoisC]],H$15,TabTransfert[[TYPE]:[TYPE]],$B$110,TabTransfert[[Désignation]:[Désignation]],$B111)</f>
        <v>0</v>
      </c>
      <c r="I111" s="213">
        <f>SUMIFS(TabTransfert[[MONTANT HT]:[MONTANT HT]],TabTransfert[[ANNEE]:[ANNEE]],I$13,TabTransfert[[MoisC]:[MoisC]],I$15,TabTransfert[[TYPE]:[TYPE]],$B$110,TabTransfert[[Désignation]:[Désignation]],$B111)</f>
        <v>0</v>
      </c>
      <c r="J111" s="213">
        <f>SUMIFS(TabTransfert[[MONTANT HT]:[MONTANT HT]],TabTransfert[[ANNEE]:[ANNEE]],J$13,TabTransfert[[MoisC]:[MoisC]],J$15,TabTransfert[[TYPE]:[TYPE]],$B$110,TabTransfert[[Désignation]:[Désignation]],$B111)</f>
        <v>0</v>
      </c>
      <c r="K111" s="213">
        <f>SUMIFS(TabTransfert[[MONTANT HT]:[MONTANT HT]],TabTransfert[[ANNEE]:[ANNEE]],K$13,TabTransfert[[MoisC]:[MoisC]],K$15,TabTransfert[[TYPE]:[TYPE]],$B$110,TabTransfert[[Désignation]:[Désignation]],$B111)</f>
        <v>0</v>
      </c>
      <c r="L111" s="213">
        <f>SUMIFS(TabTransfert[[MONTANT HT]:[MONTANT HT]],TabTransfert[[ANNEE]:[ANNEE]],L$13,TabTransfert[[MoisC]:[MoisC]],L$15,TabTransfert[[TYPE]:[TYPE]],$B$110,TabTransfert[[Désignation]:[Désignation]],$B111)</f>
        <v>0</v>
      </c>
      <c r="M111" s="213">
        <f>SUMIFS(TabTransfert[[MONTANT HT]:[MONTANT HT]],TabTransfert[[ANNEE]:[ANNEE]],M$13,TabTransfert[[MoisC]:[MoisC]],M$15,TabTransfert[[TYPE]:[TYPE]],$B$110,TabTransfert[[Désignation]:[Désignation]],$B111)</f>
        <v>25</v>
      </c>
      <c r="N111" s="213">
        <f>SUMIFS(TabTransfert[[MONTANT HT]:[MONTANT HT]],TabTransfert[[ANNEE]:[ANNEE]],N$13,TabTransfert[[MoisC]:[MoisC]],N$15,TabTransfert[[TYPE]:[TYPE]],$B$110,TabTransfert[[Désignation]:[Désignation]],$B111)</f>
        <v>0</v>
      </c>
      <c r="O111" s="213">
        <f>SUMIFS(TabTransfert[[MONTANT HT]:[MONTANT HT]],TabTransfert[[ANNEE]:[ANNEE]],O$13,TabTransfert[[MoisC]:[MoisC]],O$15,TabTransfert[[TYPE]:[TYPE]],$B$110,TabTransfert[[Désignation]:[Désignation]],$B111)</f>
        <v>0</v>
      </c>
    </row>
    <row r="112" spans="2:15" hidden="1" outlineLevel="1">
      <c r="B112" s="80" t="s">
        <v>22</v>
      </c>
      <c r="C112" s="71" t="str">
        <f>IF(B112="","","Mécanisation")</f>
        <v>Mécanisation</v>
      </c>
      <c r="D112" s="214">
        <f>SUMIFS(TabTransfert[[MONTANT HT]:[MONTANT HT]],TabTransfert[[ANNEE]:[ANNEE]],D$13,TabTransfert[[MoisC]:[MoisC]],D$15,TabTransfert[[TYPE]:[TYPE]],$B$110,TabTransfert[[Désignation]:[Désignation]],$B112)</f>
        <v>104</v>
      </c>
      <c r="E112" s="214">
        <f>SUMIFS(TabTransfert[[MONTANT HT]:[MONTANT HT]],TabTransfert[[ANNEE]:[ANNEE]],E$13,TabTransfert[[MoisC]:[MoisC]],E$15,TabTransfert[[TYPE]:[TYPE]],$B$110,TabTransfert[[Désignation]:[Désignation]],$B112)</f>
        <v>130</v>
      </c>
      <c r="F112" s="214">
        <f>SUMIFS(TabTransfert[[MONTANT HT]:[MONTANT HT]],TabTransfert[[ANNEE]:[ANNEE]],F$13,TabTransfert[[MoisC]:[MoisC]],F$15,TabTransfert[[TYPE]:[TYPE]],$B$110,TabTransfert[[Désignation]:[Désignation]],$B112)</f>
        <v>0</v>
      </c>
      <c r="G112" s="214">
        <f>SUMIFS(TabTransfert[[MONTANT HT]:[MONTANT HT]],TabTransfert[[ANNEE]:[ANNEE]],G$13,TabTransfert[[MoisC]:[MoisC]],G$15,TabTransfert[[TYPE]:[TYPE]],$B$110,TabTransfert[[Désignation]:[Désignation]],$B112)</f>
        <v>0</v>
      </c>
      <c r="H112" s="214">
        <f>SUMIFS(TabTransfert[[MONTANT HT]:[MONTANT HT]],TabTransfert[[ANNEE]:[ANNEE]],H$13,TabTransfert[[MoisC]:[MoisC]],H$15,TabTransfert[[TYPE]:[TYPE]],$B$110,TabTransfert[[Désignation]:[Désignation]],$B112)</f>
        <v>0</v>
      </c>
      <c r="I112" s="214">
        <f>SUMIFS(TabTransfert[[MONTANT HT]:[MONTANT HT]],TabTransfert[[ANNEE]:[ANNEE]],I$13,TabTransfert[[MoisC]:[MoisC]],I$15,TabTransfert[[TYPE]:[TYPE]],$B$110,TabTransfert[[Désignation]:[Désignation]],$B112)</f>
        <v>0</v>
      </c>
      <c r="J112" s="214">
        <f>SUMIFS(TabTransfert[[MONTANT HT]:[MONTANT HT]],TabTransfert[[ANNEE]:[ANNEE]],J$13,TabTransfert[[MoisC]:[MoisC]],J$15,TabTransfert[[TYPE]:[TYPE]],$B$110,TabTransfert[[Désignation]:[Désignation]],$B112)</f>
        <v>0</v>
      </c>
      <c r="K112" s="214">
        <f>SUMIFS(TabTransfert[[MONTANT HT]:[MONTANT HT]],TabTransfert[[ANNEE]:[ANNEE]],K$13,TabTransfert[[MoisC]:[MoisC]],K$15,TabTransfert[[TYPE]:[TYPE]],$B$110,TabTransfert[[Désignation]:[Désignation]],$B112)</f>
        <v>0</v>
      </c>
      <c r="L112" s="214">
        <f>SUMIFS(TabTransfert[[MONTANT HT]:[MONTANT HT]],TabTransfert[[ANNEE]:[ANNEE]],L$13,TabTransfert[[MoisC]:[MoisC]],L$15,TabTransfert[[TYPE]:[TYPE]],$B$110,TabTransfert[[Désignation]:[Désignation]],$B112)</f>
        <v>0</v>
      </c>
      <c r="M112" s="214">
        <f>SUMIFS(TabTransfert[[MONTANT HT]:[MONTANT HT]],TabTransfert[[ANNEE]:[ANNEE]],M$13,TabTransfert[[MoisC]:[MoisC]],M$15,TabTransfert[[TYPE]:[TYPE]],$B$110,TabTransfert[[Désignation]:[Désignation]],$B112)</f>
        <v>26</v>
      </c>
      <c r="N112" s="214">
        <f>SUMIFS(TabTransfert[[MONTANT HT]:[MONTANT HT]],TabTransfert[[ANNEE]:[ANNEE]],N$13,TabTransfert[[MoisC]:[MoisC]],N$15,TabTransfert[[TYPE]:[TYPE]],$B$110,TabTransfert[[Désignation]:[Désignation]],$B112)</f>
        <v>0</v>
      </c>
      <c r="O112" s="214">
        <f>SUMIFS(TabTransfert[[MONTANT HT]:[MONTANT HT]],TabTransfert[[ANNEE]:[ANNEE]],O$13,TabTransfert[[MoisC]:[MoisC]],O$15,TabTransfert[[TYPE]:[TYPE]],$B$110,TabTransfert[[Désignation]:[Désignation]],$B112)</f>
        <v>0</v>
      </c>
    </row>
    <row r="113" spans="1:15" ht="15.75" hidden="1" outlineLevel="1">
      <c r="B113" s="81" t="s">
        <v>23</v>
      </c>
      <c r="C113" s="81"/>
      <c r="D113" s="82">
        <f>SUM(D111:D112)</f>
        <v>204</v>
      </c>
      <c r="E113" s="82">
        <f t="shared" ref="E113:N113" si="32">SUM(E111:E112)</f>
        <v>255</v>
      </c>
      <c r="F113" s="82">
        <f t="shared" si="32"/>
        <v>0</v>
      </c>
      <c r="G113" s="82">
        <f t="shared" si="32"/>
        <v>0</v>
      </c>
      <c r="H113" s="82">
        <f t="shared" si="32"/>
        <v>0</v>
      </c>
      <c r="I113" s="82">
        <f t="shared" si="32"/>
        <v>0</v>
      </c>
      <c r="J113" s="82">
        <f t="shared" si="32"/>
        <v>0</v>
      </c>
      <c r="K113" s="82">
        <f t="shared" si="32"/>
        <v>0</v>
      </c>
      <c r="L113" s="82">
        <f t="shared" si="32"/>
        <v>0</v>
      </c>
      <c r="M113" s="82">
        <f t="shared" si="32"/>
        <v>51</v>
      </c>
      <c r="N113" s="82">
        <f t="shared" si="32"/>
        <v>0</v>
      </c>
      <c r="O113" s="82">
        <f t="shared" ref="O113" si="33">SUM(O111:O112)</f>
        <v>0</v>
      </c>
    </row>
    <row r="114" spans="1:15" ht="20.100000000000001" customHeight="1" collapsed="1">
      <c r="B114" s="83" t="s">
        <v>24</v>
      </c>
      <c r="C114" s="84" t="s">
        <v>6</v>
      </c>
      <c r="D114" s="85">
        <f>D14</f>
        <v>45991</v>
      </c>
      <c r="E114" s="85">
        <f t="shared" ref="E114:N114" si="34">E14</f>
        <v>46022</v>
      </c>
      <c r="F114" s="85">
        <f t="shared" si="34"/>
        <v>46053</v>
      </c>
      <c r="G114" s="85">
        <f t="shared" si="34"/>
        <v>46081</v>
      </c>
      <c r="H114" s="85">
        <f t="shared" si="34"/>
        <v>46112</v>
      </c>
      <c r="I114" s="85">
        <f t="shared" si="34"/>
        <v>46142</v>
      </c>
      <c r="J114" s="85">
        <f t="shared" si="34"/>
        <v>46173</v>
      </c>
      <c r="K114" s="85">
        <f t="shared" si="34"/>
        <v>46203</v>
      </c>
      <c r="L114" s="85">
        <f t="shared" si="34"/>
        <v>46234</v>
      </c>
      <c r="M114" s="85">
        <f t="shared" si="34"/>
        <v>46265</v>
      </c>
      <c r="N114" s="85">
        <f t="shared" si="34"/>
        <v>46295</v>
      </c>
      <c r="O114" s="85">
        <f t="shared" ref="O114" si="35">O14</f>
        <v>46326</v>
      </c>
    </row>
    <row r="115" spans="1:15" outlineLevel="1">
      <c r="A115" s="386"/>
      <c r="B115" s="86" t="str">
        <f t="shared" ref="B115:B167" si="36">B16</f>
        <v>Entrée Palete</v>
      </c>
      <c r="C115" s="87">
        <f>VLOOKUP(B115,TarifsCA!B12:C64,2,FALSE)</f>
        <v>12</v>
      </c>
      <c r="D115" s="88">
        <f>SUMIFS(TabSave[[QTE]:[QTE]],TabSave[[OPE]:[OPE]],$B115,TabSave[[Mois]:[Mois]],D$15,TabSave[[Année]:[Année]],D$13)</f>
        <v>888</v>
      </c>
      <c r="E115" s="88">
        <f>SUMIFS(TabSave[[QTE]:[QTE]],TabSave[[OPE]:[OPE]],$B115,TabSave[[Mois]:[Mois]],E$15,TabSave[[Année]:[Année]],E$13)</f>
        <v>1</v>
      </c>
      <c r="F115" s="88">
        <f>SUMIFS(TabSave[[QTE]:[QTE]],TabSave[[OPE]:[OPE]],$B115,TabSave[[Mois]:[Mois]],F$15,TabSave[[Année]:[Année]],F$13)</f>
        <v>0</v>
      </c>
      <c r="G115" s="88">
        <f>SUMIFS(TabSave[[QTE]:[QTE]],TabSave[[OPE]:[OPE]],$B115,TabSave[[Mois]:[Mois]],G$15,TabSave[[Année]:[Année]],G$13)</f>
        <v>0</v>
      </c>
      <c r="H115" s="88">
        <f>SUMIFS(TabSave[[QTE]:[QTE]],TabSave[[OPE]:[OPE]],$B115,TabSave[[Mois]:[Mois]],H$15,TabSave[[Année]:[Année]],H$13)</f>
        <v>0</v>
      </c>
      <c r="I115" s="88">
        <f>SUMIFS(TabSave[[QTE]:[QTE]],TabSave[[OPE]:[OPE]],$B115,TabSave[[Mois]:[Mois]],I$15,TabSave[[Année]:[Année]],I$13)</f>
        <v>0</v>
      </c>
      <c r="J115" s="88">
        <f>SUMIFS(TabSave[[QTE]:[QTE]],TabSave[[OPE]:[OPE]],$B115,TabSave[[Mois]:[Mois]],J$15,TabSave[[Année]:[Année]],J$13)</f>
        <v>0</v>
      </c>
      <c r="K115" s="88">
        <f>SUMIFS(TabSave[[QTE]:[QTE]],TabSave[[OPE]:[OPE]],$B115,TabSave[[Mois]:[Mois]],K$15,TabSave[[Année]:[Année]],K$13)</f>
        <v>0</v>
      </c>
      <c r="L115" s="88">
        <f>SUMIFS(TabSave[[QTE]:[QTE]],TabSave[[OPE]:[OPE]],$B115,TabSave[[Mois]:[Mois]],L$15,TabSave[[Année]:[Année]],L$13)</f>
        <v>0</v>
      </c>
      <c r="M115" s="88">
        <f>SUMIFS(TabSave[[QTE]:[QTE]],TabSave[[OPE]:[OPE]],$B115,TabSave[[Mois]:[Mois]],M$15,TabSave[[Année]:[Année]],M$13)</f>
        <v>0</v>
      </c>
      <c r="N115" s="88">
        <f>SUMIFS(TabSave[[QTE]:[QTE]],TabSave[[OPE]:[OPE]],$B115,TabSave[[Mois]:[Mois]],N$15,TabSave[[Année]:[Année]],N$13)</f>
        <v>0</v>
      </c>
      <c r="O115" s="88">
        <f>SUMIFS(TabSave[[QTE]:[QTE]],TabSave[[OPE]:[OPE]],$B115,TabSave[[Mois]:[Mois]],O$15,TabSave[[Année]:[Année]],O$13)</f>
        <v>0</v>
      </c>
    </row>
    <row r="116" spans="1:15" outlineLevel="1">
      <c r="A116" s="386"/>
      <c r="B116" s="89">
        <f t="shared" si="36"/>
        <v>0</v>
      </c>
      <c r="C116" s="87" t="e">
        <f>VLOOKUP(B116,TarifsCA!B13:C65,2,FALSE)</f>
        <v>#N/A</v>
      </c>
      <c r="D116" s="90">
        <f>SUMIFS(TabSave[[QTE2]:[QTE2]],TabSave[[OPE2]:[OPE2]],$B115,TabSave[[Mois]:[Mois]],D$15,TabSave[[Année]:[Année]],D$13)</f>
        <v>0</v>
      </c>
      <c r="E116" s="90">
        <f>SUMIFS(TabSave[[QTE2]:[QTE2]],TabSave[[OPE2]:[OPE2]],$B116,TabSave[[Mois]:[Mois]],E$15,TabSave[[Année]:[Année]],E$13)</f>
        <v>0</v>
      </c>
      <c r="F116" s="90">
        <f>SUMIFS(TabSave[[QTE2]:[QTE2]],TabSave[[OPE2]:[OPE2]],$B116,TabSave[[Mois]:[Mois]],F$15,TabSave[[Année]:[Année]],F$13)</f>
        <v>0</v>
      </c>
      <c r="G116" s="90">
        <f>SUMIFS(TabSave[[QTE2]:[QTE2]],TabSave[[OPE2]:[OPE2]],$B116,TabSave[[Mois]:[Mois]],G$15,TabSave[[Année]:[Année]],G$13)</f>
        <v>0</v>
      </c>
      <c r="H116" s="90">
        <f>SUMIFS(TabSave[[QTE2]:[QTE2]],TabSave[[OPE2]:[OPE2]],$B116,TabSave[[Mois]:[Mois]],H$15,TabSave[[Année]:[Année]],H$13)</f>
        <v>0</v>
      </c>
      <c r="I116" s="90">
        <f>SUMIFS(TabSave[[QTE2]:[QTE2]],TabSave[[OPE2]:[OPE2]],$B116,TabSave[[Mois]:[Mois]],I$15,TabSave[[Année]:[Année]],I$13)</f>
        <v>0</v>
      </c>
      <c r="J116" s="90">
        <f>SUMIFS(TabSave[[QTE2]:[QTE2]],TabSave[[OPE2]:[OPE2]],$B116,TabSave[[Mois]:[Mois]],J$15,TabSave[[Année]:[Année]],J$13)</f>
        <v>0</v>
      </c>
      <c r="K116" s="90">
        <f>SUMIFS(TabSave[[QTE2]:[QTE2]],TabSave[[OPE2]:[OPE2]],$B116,TabSave[[Mois]:[Mois]],K$15,TabSave[[Année]:[Année]],K$13)</f>
        <v>0</v>
      </c>
      <c r="L116" s="90">
        <f>SUMIFS(TabSave[[QTE2]:[QTE2]],TabSave[[OPE2]:[OPE2]],$B116,TabSave[[Mois]:[Mois]],L$15,TabSave[[Année]:[Année]],L$13)</f>
        <v>0</v>
      </c>
      <c r="M116" s="90">
        <f>SUMIFS(TabSave[[QTE2]:[QTE2]],TabSave[[OPE2]:[OPE2]],$B116,TabSave[[Mois]:[Mois]],M$15,TabSave[[Année]:[Année]],M$13)</f>
        <v>0</v>
      </c>
      <c r="N116" s="90">
        <f>SUMIFS(TabSave[[QTE2]:[QTE2]],TabSave[[OPE2]:[OPE2]],$B116,TabSave[[Mois]:[Mois]],N$15,TabSave[[Année]:[Année]],N$13)</f>
        <v>0</v>
      </c>
      <c r="O116" s="90">
        <f>SUMIFS(TabSave[[QTE2]:[QTE2]],TabSave[[OPE2]:[OPE2]],$B116,TabSave[[Mois]:[Mois]],O$15,TabSave[[Année]:[Année]],O$13)</f>
        <v>0</v>
      </c>
    </row>
    <row r="117" spans="1:15" outlineLevel="1">
      <c r="A117" s="386"/>
      <c r="B117" s="86">
        <f t="shared" si="36"/>
        <v>0</v>
      </c>
      <c r="C117" s="87" t="e">
        <f>VLOOKUP(B117,TarifsCA!B14:C66,2,FALSE)</f>
        <v>#N/A</v>
      </c>
      <c r="D117" s="88">
        <f>SUMIFS(TabSave[[QTE3]:[QTE3]],TabSave[[OPE3]:[OPE3]],$B117,TabSave[[Mois]:[Mois]],D$15,TabSave[[Année]:[Année]],D$13)</f>
        <v>0</v>
      </c>
      <c r="E117" s="88">
        <f>SUMIFS(TabSave[[QTE3]:[QTE3]],TabSave[[OPE3]:[OPE3]],$B117,TabSave[[Mois]:[Mois]],E$15,TabSave[[Année]:[Année]],E$13)</f>
        <v>0</v>
      </c>
      <c r="F117" s="88">
        <f>SUMIFS(TabSave[[QTE3]:[QTE3]],TabSave[[OPE3]:[OPE3]],$B117,TabSave[[Mois]:[Mois]],F$15,TabSave[[Année]:[Année]],F$13)</f>
        <v>0</v>
      </c>
      <c r="G117" s="88">
        <f>SUMIFS(TabSave[[QTE3]:[QTE3]],TabSave[[OPE3]:[OPE3]],$B117,TabSave[[Mois]:[Mois]],G$15,TabSave[[Année]:[Année]],G$13)</f>
        <v>0</v>
      </c>
      <c r="H117" s="88">
        <f>SUMIFS(TabSave[[QTE3]:[QTE3]],TabSave[[OPE3]:[OPE3]],$B117,TabSave[[Mois]:[Mois]],H$15,TabSave[[Année]:[Année]],H$13)</f>
        <v>0</v>
      </c>
      <c r="I117" s="88">
        <f>SUMIFS(TabSave[[QTE3]:[QTE3]],TabSave[[OPE3]:[OPE3]],$B117,TabSave[[Mois]:[Mois]],I$15,TabSave[[Année]:[Année]],I$13)</f>
        <v>0</v>
      </c>
      <c r="J117" s="88">
        <f>SUMIFS(TabSave[[QTE3]:[QTE3]],TabSave[[OPE3]:[OPE3]],$B117,TabSave[[Mois]:[Mois]],J$15,TabSave[[Année]:[Année]],J$13)</f>
        <v>0</v>
      </c>
      <c r="K117" s="88">
        <f>SUMIFS(TabSave[[QTE3]:[QTE3]],TabSave[[OPE3]:[OPE3]],$B117,TabSave[[Mois]:[Mois]],K$15,TabSave[[Année]:[Année]],K$13)</f>
        <v>0</v>
      </c>
      <c r="L117" s="88">
        <f>SUMIFS(TabSave[[QTE3]:[QTE3]],TabSave[[OPE3]:[OPE3]],$B117,TabSave[[Mois]:[Mois]],L$15,TabSave[[Année]:[Année]],L$13)</f>
        <v>0</v>
      </c>
      <c r="M117" s="88">
        <f>SUMIFS(TabSave[[QTE3]:[QTE3]],TabSave[[OPE3]:[OPE3]],$B117,TabSave[[Mois]:[Mois]],M$15,TabSave[[Année]:[Année]],M$13)</f>
        <v>0</v>
      </c>
      <c r="N117" s="88">
        <f>SUMIFS(TabSave[[QTE3]:[QTE3]],TabSave[[OPE3]:[OPE3]],$B117,TabSave[[Mois]:[Mois]],N$15,TabSave[[Année]:[Année]],N$13)</f>
        <v>0</v>
      </c>
      <c r="O117" s="88">
        <f>SUMIFS(TabSave[[QTE3]:[QTE3]],TabSave[[OPE3]:[OPE3]],$B117,TabSave[[Mois]:[Mois]],O$15,TabSave[[Année]:[Année]],O$13)</f>
        <v>0</v>
      </c>
    </row>
    <row r="118" spans="1:15" outlineLevel="1">
      <c r="A118" s="386"/>
      <c r="B118" s="89">
        <f t="shared" si="36"/>
        <v>0</v>
      </c>
      <c r="C118" s="87" t="e">
        <f>VLOOKUP(B118,TarifsCA!B15:C67,2,FALSE)</f>
        <v>#N/A</v>
      </c>
      <c r="D118" s="90">
        <f>SUMIFS(TabSave[[QTE4]:[QTE4]],TabSave[[OPE4]:[OPE4]],$B118,TabSave[[Mois]:[Mois]],D$15,TabSave[[Année]:[Année]],D$13)</f>
        <v>0</v>
      </c>
      <c r="E118" s="90">
        <f>SUMIFS(TabSave[[QTE4]:[QTE4]],TabSave[[OPE4]:[OPE4]],$B118,TabSave[[Mois]:[Mois]],E$15,TabSave[[Année]:[Année]],E$13)</f>
        <v>0</v>
      </c>
      <c r="F118" s="90">
        <f>SUMIFS(TabSave[[QTE4]:[QTE4]],TabSave[[OPE4]:[OPE4]],$B118,TabSave[[Mois]:[Mois]],F$15,TabSave[[Année]:[Année]],F$13)</f>
        <v>0</v>
      </c>
      <c r="G118" s="90">
        <f>SUMIFS(TabSave[[QTE4]:[QTE4]],TabSave[[OPE4]:[OPE4]],$B118,TabSave[[Mois]:[Mois]],G$15,TabSave[[Année]:[Année]],G$13)</f>
        <v>0</v>
      </c>
      <c r="H118" s="90">
        <f>SUMIFS(TabSave[[QTE4]:[QTE4]],TabSave[[OPE4]:[OPE4]],$B118,TabSave[[Mois]:[Mois]],H$15,TabSave[[Année]:[Année]],H$13)</f>
        <v>0</v>
      </c>
      <c r="I118" s="90">
        <f>SUMIFS(TabSave[[QTE4]:[QTE4]],TabSave[[OPE4]:[OPE4]],$B118,TabSave[[Mois]:[Mois]],I$15,TabSave[[Année]:[Année]],I$13)</f>
        <v>0</v>
      </c>
      <c r="J118" s="90">
        <f>SUMIFS(TabSave[[QTE4]:[QTE4]],TabSave[[OPE4]:[OPE4]],$B118,TabSave[[Mois]:[Mois]],J$15,TabSave[[Année]:[Année]],J$13)</f>
        <v>0</v>
      </c>
      <c r="K118" s="90">
        <f>SUMIFS(TabSave[[QTE4]:[QTE4]],TabSave[[OPE4]:[OPE4]],$B118,TabSave[[Mois]:[Mois]],K$15,TabSave[[Année]:[Année]],K$13)</f>
        <v>0</v>
      </c>
      <c r="L118" s="90">
        <f>SUMIFS(TabSave[[QTE4]:[QTE4]],TabSave[[OPE4]:[OPE4]],$B118,TabSave[[Mois]:[Mois]],L$15,TabSave[[Année]:[Année]],L$13)</f>
        <v>0</v>
      </c>
      <c r="M118" s="90">
        <f>SUMIFS(TabSave[[QTE4]:[QTE4]],TabSave[[OPE4]:[OPE4]],$B118,TabSave[[Mois]:[Mois]],M$15,TabSave[[Année]:[Année]],M$13)</f>
        <v>0</v>
      </c>
      <c r="N118" s="90">
        <f>SUMIFS(TabSave[[QTE4]:[QTE4]],TabSave[[OPE4]:[OPE4]],$B118,TabSave[[Mois]:[Mois]],N$15,TabSave[[Année]:[Année]],N$13)</f>
        <v>0</v>
      </c>
      <c r="O118" s="90">
        <f>SUMIFS(TabSave[[QTE4]:[QTE4]],TabSave[[OPE4]:[OPE4]],$B118,TabSave[[Mois]:[Mois]],O$15,TabSave[[Année]:[Année]],O$13)</f>
        <v>0</v>
      </c>
    </row>
    <row r="119" spans="1:15" outlineLevel="1">
      <c r="A119" s="386"/>
      <c r="B119" s="86">
        <f t="shared" si="36"/>
        <v>0</v>
      </c>
      <c r="C119" s="87" t="e">
        <f>VLOOKUP(B119,TarifsCA!B16:C68,2,FALSE)</f>
        <v>#N/A</v>
      </c>
      <c r="D119" s="88">
        <f>SUMIFS(TabSave[[QTE5]:[QTE5]],TabSave[[OPE5]:[OPE5]],$B119,TabSave[[Mois]:[Mois]],D$15,TabSave[[Année]:[Année]],D$13)</f>
        <v>0</v>
      </c>
      <c r="E119" s="88">
        <f>SUMIFS(TabSave[[QTE5]:[QTE5]],TabSave[[OPE5]:[OPE5]],$B119,TabSave[[Mois]:[Mois]],E$15,TabSave[[Année]:[Année]],E$13)</f>
        <v>0</v>
      </c>
      <c r="F119" s="88">
        <f>SUMIFS(TabSave[[QTE5]:[QTE5]],TabSave[[OPE5]:[OPE5]],$B119,TabSave[[Mois]:[Mois]],F$15,TabSave[[Année]:[Année]],F$13)</f>
        <v>0</v>
      </c>
      <c r="G119" s="88">
        <f>SUMIFS(TabSave[[QTE5]:[QTE5]],TabSave[[OPE5]:[OPE5]],$B119,TabSave[[Mois]:[Mois]],G$15,TabSave[[Année]:[Année]],G$13)</f>
        <v>0</v>
      </c>
      <c r="H119" s="88">
        <f>SUMIFS(TabSave[[QTE5]:[QTE5]],TabSave[[OPE5]:[OPE5]],$B119,TabSave[[Mois]:[Mois]],H$15,TabSave[[Année]:[Année]],H$13)</f>
        <v>0</v>
      </c>
      <c r="I119" s="88">
        <f>SUMIFS(TabSave[[QTE5]:[QTE5]],TabSave[[OPE5]:[OPE5]],$B119,TabSave[[Mois]:[Mois]],I$15,TabSave[[Année]:[Année]],I$13)</f>
        <v>0</v>
      </c>
      <c r="J119" s="88">
        <f>SUMIFS(TabSave[[QTE5]:[QTE5]],TabSave[[OPE5]:[OPE5]],$B119,TabSave[[Mois]:[Mois]],J$15,TabSave[[Année]:[Année]],J$13)</f>
        <v>0</v>
      </c>
      <c r="K119" s="88">
        <f>SUMIFS(TabSave[[QTE5]:[QTE5]],TabSave[[OPE5]:[OPE5]],$B119,TabSave[[Mois]:[Mois]],K$15,TabSave[[Année]:[Année]],K$13)</f>
        <v>0</v>
      </c>
      <c r="L119" s="88">
        <f>SUMIFS(TabSave[[QTE5]:[QTE5]],TabSave[[OPE5]:[OPE5]],$B119,TabSave[[Mois]:[Mois]],L$15,TabSave[[Année]:[Année]],L$13)</f>
        <v>0</v>
      </c>
      <c r="M119" s="88">
        <f>SUMIFS(TabSave[[QTE5]:[QTE5]],TabSave[[OPE5]:[OPE5]],$B119,TabSave[[Mois]:[Mois]],M$15,TabSave[[Année]:[Année]],M$13)</f>
        <v>0</v>
      </c>
      <c r="N119" s="88">
        <f>SUMIFS(TabSave[[QTE5]:[QTE5]],TabSave[[OPE5]:[OPE5]],$B119,TabSave[[Mois]:[Mois]],N$15,TabSave[[Année]:[Année]],N$13)</f>
        <v>0</v>
      </c>
      <c r="O119" s="88">
        <f>SUMIFS(TabSave[[QTE5]:[QTE5]],TabSave[[OPE5]:[OPE5]],$B119,TabSave[[Mois]:[Mois]],O$15,TabSave[[Année]:[Année]],O$13)</f>
        <v>0</v>
      </c>
    </row>
    <row r="120" spans="1:15" outlineLevel="1">
      <c r="A120" s="386"/>
      <c r="B120" s="89" t="str">
        <f t="shared" si="36"/>
        <v>Sortie palette</v>
      </c>
      <c r="C120" s="87">
        <f>VLOOKUP(B120,TarifsCA!B17:C69,2,FALSE)</f>
        <v>17</v>
      </c>
      <c r="D120" s="90">
        <f>SUMIFS(TabSave[[QTE6]:[QTE6]],TabSave[[OPE6]:[OPE6]],$B120,TabSave[[Mois]:[Mois]],D$15,TabSave[[Année]:[Année]],D$13)</f>
        <v>0</v>
      </c>
      <c r="E120" s="90">
        <f>SUMIFS(TabSave[[QTE6]:[QTE6]],TabSave[[OPE6]:[OPE6]],$B120,TabSave[[Mois]:[Mois]],E$15,TabSave[[Année]:[Année]],E$13)</f>
        <v>0</v>
      </c>
      <c r="F120" s="90">
        <f>SUMIFS(TabSave[[QTE6]:[QTE6]],TabSave[[OPE6]:[OPE6]],$B120,TabSave[[Mois]:[Mois]],F$15,TabSave[[Année]:[Année]],F$13)</f>
        <v>0</v>
      </c>
      <c r="G120" s="90">
        <f>SUMIFS(TabSave[[QTE6]:[QTE6]],TabSave[[OPE6]:[OPE6]],$B120,TabSave[[Mois]:[Mois]],G$15,TabSave[[Année]:[Année]],G$13)</f>
        <v>0</v>
      </c>
      <c r="H120" s="90">
        <f>SUMIFS(TabSave[[QTE6]:[QTE6]],TabSave[[OPE6]:[OPE6]],$B120,TabSave[[Mois]:[Mois]],H$15,TabSave[[Année]:[Année]],H$13)</f>
        <v>0</v>
      </c>
      <c r="I120" s="90">
        <f>SUMIFS(TabSave[[QTE6]:[QTE6]],TabSave[[OPE6]:[OPE6]],$B120,TabSave[[Mois]:[Mois]],I$15,TabSave[[Année]:[Année]],I$13)</f>
        <v>0</v>
      </c>
      <c r="J120" s="90">
        <f>SUMIFS(TabSave[[QTE6]:[QTE6]],TabSave[[OPE6]:[OPE6]],$B120,TabSave[[Mois]:[Mois]],J$15,TabSave[[Année]:[Année]],J$13)</f>
        <v>0</v>
      </c>
      <c r="K120" s="90">
        <f>SUMIFS(TabSave[[QTE6]:[QTE6]],TabSave[[OPE6]:[OPE6]],$B120,TabSave[[Mois]:[Mois]],K$15,TabSave[[Année]:[Année]],K$13)</f>
        <v>0</v>
      </c>
      <c r="L120" s="90">
        <f>SUMIFS(TabSave[[QTE6]:[QTE6]],TabSave[[OPE6]:[OPE6]],$B120,TabSave[[Mois]:[Mois]],L$15,TabSave[[Année]:[Année]],L$13)</f>
        <v>0</v>
      </c>
      <c r="M120" s="90">
        <f>SUMIFS(TabSave[[QTE6]:[QTE6]],TabSave[[OPE6]:[OPE6]],$B120,TabSave[[Mois]:[Mois]],M$15,TabSave[[Année]:[Année]],M$13)</f>
        <v>0</v>
      </c>
      <c r="N120" s="90">
        <f>SUMIFS(TabSave[[QTE6]:[QTE6]],TabSave[[OPE6]:[OPE6]],$B120,TabSave[[Mois]:[Mois]],N$15,TabSave[[Année]:[Année]],N$13)</f>
        <v>0</v>
      </c>
      <c r="O120" s="90">
        <f>SUMIFS(TabSave[[QTE6]:[QTE6]],TabSave[[OPE6]:[OPE6]],$B120,TabSave[[Mois]:[Mois]],O$15,TabSave[[Année]:[Année]],O$13)</f>
        <v>0</v>
      </c>
    </row>
    <row r="121" spans="1:15" outlineLevel="1">
      <c r="A121" s="386"/>
      <c r="B121" s="86">
        <f t="shared" si="36"/>
        <v>0</v>
      </c>
      <c r="C121" s="87" t="e">
        <f>VLOOKUP(B121,TarifsCA!B18:C70,2,FALSE)</f>
        <v>#N/A</v>
      </c>
      <c r="D121" s="88">
        <f>SUMIFS(TabSave[[QTE7]:[QTE7]],TabSave[[OPE7]:[OPE7]],$B121,TabSave[[Mois]:[Mois]],D$15,TabSave[[Année]:[Année]],D$13)</f>
        <v>0</v>
      </c>
      <c r="E121" s="88">
        <f>SUMIFS(TabSave[[QTE7]:[QTE7]],TabSave[[OPE7]:[OPE7]],$B121,TabSave[[Mois]:[Mois]],E$15,TabSave[[Année]:[Année]],E$13)</f>
        <v>0</v>
      </c>
      <c r="F121" s="88">
        <f>SUMIFS(TabSave[[QTE7]:[QTE7]],TabSave[[OPE7]:[OPE7]],$B121,TabSave[[Mois]:[Mois]],F$15,TabSave[[Année]:[Année]],F$13)</f>
        <v>0</v>
      </c>
      <c r="G121" s="88">
        <f>SUMIFS(TabSave[[QTE7]:[QTE7]],TabSave[[OPE7]:[OPE7]],$B121,TabSave[[Mois]:[Mois]],G$15,TabSave[[Année]:[Année]],G$13)</f>
        <v>0</v>
      </c>
      <c r="H121" s="88">
        <f>SUMIFS(TabSave[[QTE7]:[QTE7]],TabSave[[OPE7]:[OPE7]],$B121,TabSave[[Mois]:[Mois]],H$15,TabSave[[Année]:[Année]],H$13)</f>
        <v>0</v>
      </c>
      <c r="I121" s="88">
        <f>SUMIFS(TabSave[[QTE7]:[QTE7]],TabSave[[OPE7]:[OPE7]],$B121,TabSave[[Mois]:[Mois]],I$15,TabSave[[Année]:[Année]],I$13)</f>
        <v>0</v>
      </c>
      <c r="J121" s="88">
        <f>SUMIFS(TabSave[[QTE7]:[QTE7]],TabSave[[OPE7]:[OPE7]],$B121,TabSave[[Mois]:[Mois]],J$15,TabSave[[Année]:[Année]],J$13)</f>
        <v>0</v>
      </c>
      <c r="K121" s="88">
        <f>SUMIFS(TabSave[[QTE7]:[QTE7]],TabSave[[OPE7]:[OPE7]],$B121,TabSave[[Mois]:[Mois]],K$15,TabSave[[Année]:[Année]],K$13)</f>
        <v>0</v>
      </c>
      <c r="L121" s="88">
        <f>SUMIFS(TabSave[[QTE7]:[QTE7]],TabSave[[OPE7]:[OPE7]],$B121,TabSave[[Mois]:[Mois]],L$15,TabSave[[Année]:[Année]],L$13)</f>
        <v>0</v>
      </c>
      <c r="M121" s="88">
        <f>SUMIFS(TabSave[[QTE7]:[QTE7]],TabSave[[OPE7]:[OPE7]],$B121,TabSave[[Mois]:[Mois]],M$15,TabSave[[Année]:[Année]],M$13)</f>
        <v>0</v>
      </c>
      <c r="N121" s="88">
        <f>SUMIFS(TabSave[[QTE7]:[QTE7]],TabSave[[OPE7]:[OPE7]],$B121,TabSave[[Mois]:[Mois]],N$15,TabSave[[Année]:[Année]],N$13)</f>
        <v>0</v>
      </c>
      <c r="O121" s="88">
        <f>SUMIFS(TabSave[[QTE7]:[QTE7]],TabSave[[OPE7]:[OPE7]],$B121,TabSave[[Mois]:[Mois]],O$15,TabSave[[Année]:[Année]],O$13)</f>
        <v>0</v>
      </c>
    </row>
    <row r="122" spans="1:15" outlineLevel="1">
      <c r="A122" s="386"/>
      <c r="B122" s="89">
        <f t="shared" si="36"/>
        <v>0</v>
      </c>
      <c r="C122" s="87" t="e">
        <f>VLOOKUP(B122,TarifsCA!B19:C71,2,FALSE)</f>
        <v>#N/A</v>
      </c>
      <c r="D122" s="90">
        <f>SUMIFS(TabSave[[QTE8]:[QTE8]],TabSave[[OPE8]:[OPE8]],$B122,TabSave[[Mois]:[Mois]],D$15,TabSave[[Année]:[Année]],D$13)</f>
        <v>0</v>
      </c>
      <c r="E122" s="90">
        <f>SUMIFS(TabSave[[QTE8]:[QTE8]],TabSave[[OPE8]:[OPE8]],$B122,TabSave[[Mois]:[Mois]],E$15,TabSave[[Année]:[Année]],E$13)</f>
        <v>0</v>
      </c>
      <c r="F122" s="90">
        <f>SUMIFS(TabSave[[QTE8]:[QTE8]],TabSave[[OPE8]:[OPE8]],$B122,TabSave[[Mois]:[Mois]],F$15,TabSave[[Année]:[Année]],F$13)</f>
        <v>0</v>
      </c>
      <c r="G122" s="90">
        <f>SUMIFS(TabSave[[QTE8]:[QTE8]],TabSave[[OPE8]:[OPE8]],$B122,TabSave[[Mois]:[Mois]],G$15,TabSave[[Année]:[Année]],G$13)</f>
        <v>0</v>
      </c>
      <c r="H122" s="90">
        <f>SUMIFS(TabSave[[QTE8]:[QTE8]],TabSave[[OPE8]:[OPE8]],$B122,TabSave[[Mois]:[Mois]],H$15,TabSave[[Année]:[Année]],H$13)</f>
        <v>0</v>
      </c>
      <c r="I122" s="90">
        <f>SUMIFS(TabSave[[QTE8]:[QTE8]],TabSave[[OPE8]:[OPE8]],$B122,TabSave[[Mois]:[Mois]],I$15,TabSave[[Année]:[Année]],I$13)</f>
        <v>0</v>
      </c>
      <c r="J122" s="90">
        <f>SUMIFS(TabSave[[QTE8]:[QTE8]],TabSave[[OPE8]:[OPE8]],$B122,TabSave[[Mois]:[Mois]],J$15,TabSave[[Année]:[Année]],J$13)</f>
        <v>0</v>
      </c>
      <c r="K122" s="90">
        <f>SUMIFS(TabSave[[QTE8]:[QTE8]],TabSave[[OPE8]:[OPE8]],$B122,TabSave[[Mois]:[Mois]],K$15,TabSave[[Année]:[Année]],K$13)</f>
        <v>0</v>
      </c>
      <c r="L122" s="90">
        <f>SUMIFS(TabSave[[QTE8]:[QTE8]],TabSave[[OPE8]:[OPE8]],$B122,TabSave[[Mois]:[Mois]],L$15,TabSave[[Année]:[Année]],L$13)</f>
        <v>0</v>
      </c>
      <c r="M122" s="90">
        <f>SUMIFS(TabSave[[QTE8]:[QTE8]],TabSave[[OPE8]:[OPE8]],$B122,TabSave[[Mois]:[Mois]],M$15,TabSave[[Année]:[Année]],M$13)</f>
        <v>0</v>
      </c>
      <c r="N122" s="90">
        <f>SUMIFS(TabSave[[QTE8]:[QTE8]],TabSave[[OPE8]:[OPE8]],$B122,TabSave[[Mois]:[Mois]],N$15,TabSave[[Année]:[Année]],N$13)</f>
        <v>0</v>
      </c>
      <c r="O122" s="90">
        <f>SUMIFS(TabSave[[QTE8]:[QTE8]],TabSave[[OPE8]:[OPE8]],$B122,TabSave[[Mois]:[Mois]],O$15,TabSave[[Année]:[Année]],O$13)</f>
        <v>0</v>
      </c>
    </row>
    <row r="123" spans="1:15" outlineLevel="1">
      <c r="A123" s="386"/>
      <c r="B123" s="86">
        <f t="shared" si="36"/>
        <v>0</v>
      </c>
      <c r="C123" s="87" t="e">
        <f>VLOOKUP(B123,TarifsCA!B20:C72,2,FALSE)</f>
        <v>#N/A</v>
      </c>
      <c r="D123" s="88">
        <f>SUMIFS(TabSave[[QTE9]:[QTE9]],TabSave[[OPE9]:[OPE9]],$B123,TabSave[[Mois]:[Mois]],D$15,TabSave[[Année]:[Année]],D$13)</f>
        <v>0</v>
      </c>
      <c r="E123" s="88">
        <f>SUMIFS(TabSave[[QTE9]:[QTE9]],TabSave[[OPE9]:[OPE9]],$B123,TabSave[[Mois]:[Mois]],E$15,TabSave[[Année]:[Année]],E$13)</f>
        <v>0</v>
      </c>
      <c r="F123" s="88">
        <f>SUMIFS(TabSave[[QTE9]:[QTE9]],TabSave[[OPE9]:[OPE9]],$B123,TabSave[[Mois]:[Mois]],F$15,TabSave[[Année]:[Année]],F$13)</f>
        <v>0</v>
      </c>
      <c r="G123" s="88">
        <f>SUMIFS(TabSave[[QTE9]:[QTE9]],TabSave[[OPE9]:[OPE9]],$B123,TabSave[[Mois]:[Mois]],G$15,TabSave[[Année]:[Année]],G$13)</f>
        <v>0</v>
      </c>
      <c r="H123" s="88">
        <f>SUMIFS(TabSave[[QTE9]:[QTE9]],TabSave[[OPE9]:[OPE9]],$B123,TabSave[[Mois]:[Mois]],H$15,TabSave[[Année]:[Année]],H$13)</f>
        <v>0</v>
      </c>
      <c r="I123" s="88">
        <f>SUMIFS(TabSave[[QTE9]:[QTE9]],TabSave[[OPE9]:[OPE9]],$B123,TabSave[[Mois]:[Mois]],I$15,TabSave[[Année]:[Année]],I$13)</f>
        <v>0</v>
      </c>
      <c r="J123" s="88">
        <f>SUMIFS(TabSave[[QTE9]:[QTE9]],TabSave[[OPE9]:[OPE9]],$B123,TabSave[[Mois]:[Mois]],J$15,TabSave[[Année]:[Année]],J$13)</f>
        <v>0</v>
      </c>
      <c r="K123" s="88">
        <f>SUMIFS(TabSave[[QTE9]:[QTE9]],TabSave[[OPE9]:[OPE9]],$B123,TabSave[[Mois]:[Mois]],K$15,TabSave[[Année]:[Année]],K$13)</f>
        <v>0</v>
      </c>
      <c r="L123" s="88">
        <f>SUMIFS(TabSave[[QTE9]:[QTE9]],TabSave[[OPE9]:[OPE9]],$B123,TabSave[[Mois]:[Mois]],L$15,TabSave[[Année]:[Année]],L$13)</f>
        <v>0</v>
      </c>
      <c r="M123" s="88">
        <f>SUMIFS(TabSave[[QTE9]:[QTE9]],TabSave[[OPE9]:[OPE9]],$B123,TabSave[[Mois]:[Mois]],M$15,TabSave[[Année]:[Année]],M$13)</f>
        <v>0</v>
      </c>
      <c r="N123" s="88">
        <f>SUMIFS(TabSave[[QTE9]:[QTE9]],TabSave[[OPE9]:[OPE9]],$B123,TabSave[[Mois]:[Mois]],N$15,TabSave[[Année]:[Année]],N$13)</f>
        <v>0</v>
      </c>
      <c r="O123" s="88">
        <f>SUMIFS(TabSave[[QTE9]:[QTE9]],TabSave[[OPE9]:[OPE9]],$B123,TabSave[[Mois]:[Mois]],O$15,TabSave[[Année]:[Année]],O$13)</f>
        <v>0</v>
      </c>
    </row>
    <row r="124" spans="1:15" outlineLevel="1">
      <c r="A124" s="386"/>
      <c r="B124" s="89">
        <f t="shared" si="36"/>
        <v>0</v>
      </c>
      <c r="C124" s="87" t="e">
        <f>VLOOKUP(B124,TarifsCA!B21:C73,2,FALSE)</f>
        <v>#N/A</v>
      </c>
      <c r="D124" s="90">
        <f>SUMIFS(TabSave[[QTE10]:[QTE10]],TabSave[[OPE10]:[OPE10]],$B124,TabSave[[Mois]:[Mois]],D$15,TabSave[[Année]:[Année]],D$13)</f>
        <v>0</v>
      </c>
      <c r="E124" s="90">
        <f>SUMIFS(TabSave[[QTE10]:[QTE10]],TabSave[[OPE10]:[OPE10]],$B124,TabSave[[Mois]:[Mois]],E$15,TabSave[[Année]:[Année]],E$13)</f>
        <v>0</v>
      </c>
      <c r="F124" s="90">
        <f>SUMIFS(TabSave[[QTE10]:[QTE10]],TabSave[[OPE10]:[OPE10]],$B124,TabSave[[Mois]:[Mois]],F$15,TabSave[[Année]:[Année]],F$13)</f>
        <v>0</v>
      </c>
      <c r="G124" s="90">
        <f>SUMIFS(TabSave[[QTE10]:[QTE10]],TabSave[[OPE10]:[OPE10]],$B124,TabSave[[Mois]:[Mois]],G$15,TabSave[[Année]:[Année]],G$13)</f>
        <v>0</v>
      </c>
      <c r="H124" s="90">
        <f>SUMIFS(TabSave[[QTE10]:[QTE10]],TabSave[[OPE10]:[OPE10]],$B124,TabSave[[Mois]:[Mois]],H$15,TabSave[[Année]:[Année]],H$13)</f>
        <v>0</v>
      </c>
      <c r="I124" s="90">
        <f>SUMIFS(TabSave[[QTE10]:[QTE10]],TabSave[[OPE10]:[OPE10]],$B124,TabSave[[Mois]:[Mois]],I$15,TabSave[[Année]:[Année]],I$13)</f>
        <v>0</v>
      </c>
      <c r="J124" s="90">
        <f>SUMIFS(TabSave[[QTE10]:[QTE10]],TabSave[[OPE10]:[OPE10]],$B124,TabSave[[Mois]:[Mois]],J$15,TabSave[[Année]:[Année]],J$13)</f>
        <v>0</v>
      </c>
      <c r="K124" s="90">
        <f>SUMIFS(TabSave[[QTE10]:[QTE10]],TabSave[[OPE10]:[OPE10]],$B124,TabSave[[Mois]:[Mois]],K$15,TabSave[[Année]:[Année]],K$13)</f>
        <v>0</v>
      </c>
      <c r="L124" s="90">
        <f>SUMIFS(TabSave[[QTE10]:[QTE10]],TabSave[[OPE10]:[OPE10]],$B124,TabSave[[Mois]:[Mois]],L$15,TabSave[[Année]:[Année]],L$13)</f>
        <v>0</v>
      </c>
      <c r="M124" s="90">
        <f>SUMIFS(TabSave[[QTE10]:[QTE10]],TabSave[[OPE10]:[OPE10]],$B124,TabSave[[Mois]:[Mois]],M$15,TabSave[[Année]:[Année]],M$13)</f>
        <v>0</v>
      </c>
      <c r="N124" s="90">
        <f>SUMIFS(TabSave[[QTE10]:[QTE10]],TabSave[[OPE10]:[OPE10]],$B124,TabSave[[Mois]:[Mois]],N$15,TabSave[[Année]:[Année]],N$13)</f>
        <v>0</v>
      </c>
      <c r="O124" s="90">
        <f>SUMIFS(TabSave[[QTE10]:[QTE10]],TabSave[[OPE10]:[OPE10]],$B124,TabSave[[Mois]:[Mois]],O$15,TabSave[[Année]:[Année]],O$13)</f>
        <v>0</v>
      </c>
    </row>
    <row r="125" spans="1:15" outlineLevel="1">
      <c r="A125" s="386"/>
      <c r="B125" s="86">
        <f t="shared" si="36"/>
        <v>0</v>
      </c>
      <c r="C125" s="87" t="e">
        <f>VLOOKUP(B125,TarifsCA!B22:C74,2,FALSE)</f>
        <v>#N/A</v>
      </c>
      <c r="D125" s="88">
        <f>SUMIFS(TabSave[[QTE11]:[QTE11]],TabSave[[OPE11]:[OPE11]],$B125,TabSave[[Mois]:[Mois]],D$15,TabSave[[Année]:[Année]],D$13)</f>
        <v>0</v>
      </c>
      <c r="E125" s="88">
        <f>SUMIFS(TabSave[[QTE11]:[QTE11]],TabSave[[OPE11]:[OPE11]],$B125,TabSave[[Mois]:[Mois]],E$15,TabSave[[Année]:[Année]],E$13)</f>
        <v>0</v>
      </c>
      <c r="F125" s="88">
        <f>SUMIFS(TabSave[[QTE11]:[QTE11]],TabSave[[OPE11]:[OPE11]],$B125,TabSave[[Mois]:[Mois]],F$15,TabSave[[Année]:[Année]],F$13)</f>
        <v>0</v>
      </c>
      <c r="G125" s="88">
        <f>SUMIFS(TabSave[[QTE11]:[QTE11]],TabSave[[OPE11]:[OPE11]],$B125,TabSave[[Mois]:[Mois]],G$15,TabSave[[Année]:[Année]],G$13)</f>
        <v>0</v>
      </c>
      <c r="H125" s="88">
        <f>SUMIFS(TabSave[[QTE11]:[QTE11]],TabSave[[OPE11]:[OPE11]],$B125,TabSave[[Mois]:[Mois]],H$15,TabSave[[Année]:[Année]],H$13)</f>
        <v>0</v>
      </c>
      <c r="I125" s="88">
        <f>SUMIFS(TabSave[[QTE11]:[QTE11]],TabSave[[OPE11]:[OPE11]],$B125,TabSave[[Mois]:[Mois]],I$15,TabSave[[Année]:[Année]],I$13)</f>
        <v>0</v>
      </c>
      <c r="J125" s="88">
        <f>SUMIFS(TabSave[[QTE11]:[QTE11]],TabSave[[OPE11]:[OPE11]],$B125,TabSave[[Mois]:[Mois]],J$15,TabSave[[Année]:[Année]],J$13)</f>
        <v>0</v>
      </c>
      <c r="K125" s="88">
        <f>SUMIFS(TabSave[[QTE11]:[QTE11]],TabSave[[OPE11]:[OPE11]],$B125,TabSave[[Mois]:[Mois]],K$15,TabSave[[Année]:[Année]],K$13)</f>
        <v>0</v>
      </c>
      <c r="L125" s="88">
        <f>SUMIFS(TabSave[[QTE11]:[QTE11]],TabSave[[OPE11]:[OPE11]],$B125,TabSave[[Mois]:[Mois]],L$15,TabSave[[Année]:[Année]],L$13)</f>
        <v>0</v>
      </c>
      <c r="M125" s="88">
        <f>SUMIFS(TabSave[[QTE11]:[QTE11]],TabSave[[OPE11]:[OPE11]],$B125,TabSave[[Mois]:[Mois]],M$15,TabSave[[Année]:[Année]],M$13)</f>
        <v>0</v>
      </c>
      <c r="N125" s="88">
        <f>SUMIFS(TabSave[[QTE11]:[QTE11]],TabSave[[OPE11]:[OPE11]],$B125,TabSave[[Mois]:[Mois]],N$15,TabSave[[Année]:[Année]],N$13)</f>
        <v>0</v>
      </c>
      <c r="O125" s="88">
        <f>SUMIFS(TabSave[[QTE11]:[QTE11]],TabSave[[OPE11]:[OPE11]],$B125,TabSave[[Mois]:[Mois]],O$15,TabSave[[Année]:[Année]],O$13)</f>
        <v>0</v>
      </c>
    </row>
    <row r="126" spans="1:15" outlineLevel="1">
      <c r="A126" s="386"/>
      <c r="B126" s="89">
        <f>B27</f>
        <v>0</v>
      </c>
      <c r="C126" s="87" t="e">
        <f>VLOOKUP(B126,TarifsCA!B23:C75,2,FALSE)</f>
        <v>#N/A</v>
      </c>
      <c r="D126" s="90">
        <f>SUMIFS(TabSave[[QTE12]:[QTE12]],TabSave[[OPE12]:[OPE12]],$B126,TabSave[[Mois]:[Mois]],D$15,TabSave[[Année]:[Année]],D$13)</f>
        <v>0</v>
      </c>
      <c r="E126" s="90">
        <f>SUMIFS(TabSave[[QTE12]:[QTE12]],TabSave[[OPE12]:[OPE12]],$B126,TabSave[[Mois]:[Mois]],E$15,TabSave[[Année]:[Année]],E$13)</f>
        <v>0</v>
      </c>
      <c r="F126" s="90">
        <f>SUMIFS(TabSave[[QTE12]:[QTE12]],TabSave[[OPE12]:[OPE12]],$B126,TabSave[[Mois]:[Mois]],F$15,TabSave[[Année]:[Année]],F$13)</f>
        <v>0</v>
      </c>
      <c r="G126" s="90">
        <f>SUMIFS(TabSave[[QTE12]:[QTE12]],TabSave[[OPE12]:[OPE12]],$B126,TabSave[[Mois]:[Mois]],G$15,TabSave[[Année]:[Année]],G$13)</f>
        <v>0</v>
      </c>
      <c r="H126" s="90">
        <f>SUMIFS(TabSave[[QTE12]:[QTE12]],TabSave[[OPE12]:[OPE12]],$B126,TabSave[[Mois]:[Mois]],H$15,TabSave[[Année]:[Année]],H$13)</f>
        <v>0</v>
      </c>
      <c r="I126" s="90">
        <f>SUMIFS(TabSave[[QTE12]:[QTE12]],TabSave[[OPE12]:[OPE12]],$B126,TabSave[[Mois]:[Mois]],I$15,TabSave[[Année]:[Année]],I$13)</f>
        <v>0</v>
      </c>
      <c r="J126" s="90">
        <f>SUMIFS(TabSave[[QTE12]:[QTE12]],TabSave[[OPE12]:[OPE12]],$B126,TabSave[[Mois]:[Mois]],J$15,TabSave[[Année]:[Année]],J$13)</f>
        <v>0</v>
      </c>
      <c r="K126" s="90">
        <f>SUMIFS(TabSave[[QTE12]:[QTE12]],TabSave[[OPE12]:[OPE12]],$B126,TabSave[[Mois]:[Mois]],K$15,TabSave[[Année]:[Année]],K$13)</f>
        <v>0</v>
      </c>
      <c r="L126" s="90">
        <f>SUMIFS(TabSave[[QTE12]:[QTE12]],TabSave[[OPE12]:[OPE12]],$B126,TabSave[[Mois]:[Mois]],L$15,TabSave[[Année]:[Année]],L$13)</f>
        <v>0</v>
      </c>
      <c r="M126" s="90">
        <f>SUMIFS(TabSave[[QTE12]:[QTE12]],TabSave[[OPE12]:[OPE12]],$B126,TabSave[[Mois]:[Mois]],M$15,TabSave[[Année]:[Année]],M$13)</f>
        <v>0</v>
      </c>
      <c r="N126" s="90">
        <f>SUMIFS(TabSave[[QTE12]:[QTE12]],TabSave[[OPE12]:[OPE12]],$B126,TabSave[[Mois]:[Mois]],N$15,TabSave[[Année]:[Année]],N$13)</f>
        <v>0</v>
      </c>
      <c r="O126" s="90">
        <f>SUMIFS(TabSave[[QTE12]:[QTE12]],TabSave[[OPE12]:[OPE12]],$B126,TabSave[[Mois]:[Mois]],O$15,TabSave[[Année]:[Année]],O$13)</f>
        <v>0</v>
      </c>
    </row>
    <row r="127" spans="1:15" outlineLevel="1">
      <c r="A127" s="386"/>
      <c r="B127" s="86">
        <f>B28</f>
        <v>0</v>
      </c>
      <c r="C127" s="87" t="e">
        <f>VLOOKUP(B127,TarifsCA!B24:C76,2,FALSE)</f>
        <v>#N/A</v>
      </c>
      <c r="D127" s="88">
        <f>SUMIFS(TabSave[[QTE13]:[QTE13]],TabSave[[OPE13]:[OPE13]],$B127,TabSave[[Mois]:[Mois]],D$15,TabSave[[Année]:[Année]],D$13)</f>
        <v>0</v>
      </c>
      <c r="E127" s="88">
        <f>SUMIFS(TabSave[[QTE13]:[QTE13]],TabSave[[OPE13]:[OPE13]],$B127,TabSave[[Mois]:[Mois]],E$15,TabSave[[Année]:[Année]],E$13)</f>
        <v>0</v>
      </c>
      <c r="F127" s="88">
        <f>SUMIFS(TabSave[[QTE13]:[QTE13]],TabSave[[OPE13]:[OPE13]],$B127,TabSave[[Mois]:[Mois]],F$15,TabSave[[Année]:[Année]],F$13)</f>
        <v>0</v>
      </c>
      <c r="G127" s="88">
        <f>SUMIFS(TabSave[[QTE13]:[QTE13]],TabSave[[OPE13]:[OPE13]],$B127,TabSave[[Mois]:[Mois]],G$15,TabSave[[Année]:[Année]],G$13)</f>
        <v>0</v>
      </c>
      <c r="H127" s="88">
        <f>SUMIFS(TabSave[[QTE13]:[QTE13]],TabSave[[OPE13]:[OPE13]],$B127,TabSave[[Mois]:[Mois]],H$15,TabSave[[Année]:[Année]],H$13)</f>
        <v>0</v>
      </c>
      <c r="I127" s="88">
        <f>SUMIFS(TabSave[[QTE13]:[QTE13]],TabSave[[OPE13]:[OPE13]],$B127,TabSave[[Mois]:[Mois]],I$15,TabSave[[Année]:[Année]],I$13)</f>
        <v>0</v>
      </c>
      <c r="J127" s="88">
        <f>SUMIFS(TabSave[[QTE13]:[QTE13]],TabSave[[OPE13]:[OPE13]],$B127,TabSave[[Mois]:[Mois]],J$15,TabSave[[Année]:[Année]],J$13)</f>
        <v>0</v>
      </c>
      <c r="K127" s="88">
        <f>SUMIFS(TabSave[[QTE13]:[QTE13]],TabSave[[OPE13]:[OPE13]],$B127,TabSave[[Mois]:[Mois]],K$15,TabSave[[Année]:[Année]],K$13)</f>
        <v>0</v>
      </c>
      <c r="L127" s="88">
        <f>SUMIFS(TabSave[[QTE13]:[QTE13]],TabSave[[OPE13]:[OPE13]],$B127,TabSave[[Mois]:[Mois]],L$15,TabSave[[Année]:[Année]],L$13)</f>
        <v>0</v>
      </c>
      <c r="M127" s="88">
        <f>SUMIFS(TabSave[[QTE13]:[QTE13]],TabSave[[OPE13]:[OPE13]],$B127,TabSave[[Mois]:[Mois]],M$15,TabSave[[Année]:[Année]],M$13)</f>
        <v>0</v>
      </c>
      <c r="N127" s="88">
        <f>SUMIFS(TabSave[[QTE13]:[QTE13]],TabSave[[OPE13]:[OPE13]],$B127,TabSave[[Mois]:[Mois]],N$15,TabSave[[Année]:[Année]],N$13)</f>
        <v>0</v>
      </c>
      <c r="O127" s="88">
        <f>SUMIFS(TabSave[[QTE13]:[QTE13]],TabSave[[OPE13]:[OPE13]],$B127,TabSave[[Mois]:[Mois]],O$15,TabSave[[Année]:[Année]],O$13)</f>
        <v>0</v>
      </c>
    </row>
    <row r="128" spans="1:15" outlineLevel="1">
      <c r="A128" s="386"/>
      <c r="B128" s="89">
        <f t="shared" si="36"/>
        <v>0</v>
      </c>
      <c r="C128" s="87" t="e">
        <f>VLOOKUP(B128,TarifsCA!B25:C77,2,FALSE)</f>
        <v>#N/A</v>
      </c>
      <c r="D128" s="90">
        <f>SUMIFS(TabSave[[QTE14]:[QTE14]],TabSave[[OPE14]:[OPE14]],$B128,TabSave[[Mois]:[Mois]],D$15,TabSave[[Année]:[Année]],D$13)</f>
        <v>0</v>
      </c>
      <c r="E128" s="90">
        <f>SUMIFS(TabSave[[QTE14]:[QTE14]],TabSave[[OPE14]:[OPE14]],$B128,TabSave[[Mois]:[Mois]],E$15,TabSave[[Année]:[Année]],E$13)</f>
        <v>0</v>
      </c>
      <c r="F128" s="90">
        <f>SUMIFS(TabSave[[QTE14]:[QTE14]],TabSave[[OPE14]:[OPE14]],$B128,TabSave[[Mois]:[Mois]],F$15,TabSave[[Année]:[Année]],F$13)</f>
        <v>0</v>
      </c>
      <c r="G128" s="90">
        <f>SUMIFS(TabSave[[QTE14]:[QTE14]],TabSave[[OPE14]:[OPE14]],$B128,TabSave[[Mois]:[Mois]],G$15,TabSave[[Année]:[Année]],G$13)</f>
        <v>0</v>
      </c>
      <c r="H128" s="90">
        <f>SUMIFS(TabSave[[QTE14]:[QTE14]],TabSave[[OPE14]:[OPE14]],$B128,TabSave[[Mois]:[Mois]],H$15,TabSave[[Année]:[Année]],H$13)</f>
        <v>0</v>
      </c>
      <c r="I128" s="90">
        <f>SUMIFS(TabSave[[QTE14]:[QTE14]],TabSave[[OPE14]:[OPE14]],$B128,TabSave[[Mois]:[Mois]],I$15,TabSave[[Année]:[Année]],I$13)</f>
        <v>0</v>
      </c>
      <c r="J128" s="90">
        <f>SUMIFS(TabSave[[QTE14]:[QTE14]],TabSave[[OPE14]:[OPE14]],$B128,TabSave[[Mois]:[Mois]],J$15,TabSave[[Année]:[Année]],J$13)</f>
        <v>0</v>
      </c>
      <c r="K128" s="90">
        <f>SUMIFS(TabSave[[QTE14]:[QTE14]],TabSave[[OPE14]:[OPE14]],$B128,TabSave[[Mois]:[Mois]],K$15,TabSave[[Année]:[Année]],K$13)</f>
        <v>0</v>
      </c>
      <c r="L128" s="90">
        <f>SUMIFS(TabSave[[QTE14]:[QTE14]],TabSave[[OPE14]:[OPE14]],$B128,TabSave[[Mois]:[Mois]],L$15,TabSave[[Année]:[Année]],L$13)</f>
        <v>0</v>
      </c>
      <c r="M128" s="90">
        <f>SUMIFS(TabSave[[QTE14]:[QTE14]],TabSave[[OPE14]:[OPE14]],$B128,TabSave[[Mois]:[Mois]],M$15,TabSave[[Année]:[Année]],M$13)</f>
        <v>0</v>
      </c>
      <c r="N128" s="90">
        <f>SUMIFS(TabSave[[QTE14]:[QTE14]],TabSave[[OPE14]:[OPE14]],$B128,TabSave[[Mois]:[Mois]],N$15,TabSave[[Année]:[Année]],N$13)</f>
        <v>0</v>
      </c>
      <c r="O128" s="90">
        <f>SUMIFS(TabSave[[QTE14]:[QTE14]],TabSave[[OPE14]:[OPE14]],$B128,TabSave[[Mois]:[Mois]],O$15,TabSave[[Année]:[Année]],O$13)</f>
        <v>0</v>
      </c>
    </row>
    <row r="129" spans="1:15" outlineLevel="1">
      <c r="A129" s="386"/>
      <c r="B129" s="86">
        <f t="shared" si="36"/>
        <v>0</v>
      </c>
      <c r="C129" s="87" t="e">
        <f>VLOOKUP(B129,TarifsCA!B26:C78,2,FALSE)</f>
        <v>#N/A</v>
      </c>
      <c r="D129" s="88">
        <f>SUMIFS(TabSave[[QTE15]:[QTE15]],TabSave[[OPE15]:[OPE15]],$B129,TabSave[[Mois]:[Mois]],D$15,TabSave[[Année]:[Année]],D$13)</f>
        <v>0</v>
      </c>
      <c r="E129" s="88">
        <f>SUMIFS(TabSave[[QTE15]:[QTE15]],TabSave[[OPE15]:[OPE15]],$B129,TabSave[[Mois]:[Mois]],E$15,TabSave[[Année]:[Année]],E$13)</f>
        <v>0</v>
      </c>
      <c r="F129" s="88">
        <f>SUMIFS(TabSave[[QTE15]:[QTE15]],TabSave[[OPE15]:[OPE15]],$B129,TabSave[[Mois]:[Mois]],F$15,TabSave[[Année]:[Année]],F$13)</f>
        <v>0</v>
      </c>
      <c r="G129" s="88">
        <f>SUMIFS(TabSave[[QTE15]:[QTE15]],TabSave[[OPE15]:[OPE15]],$B129,TabSave[[Mois]:[Mois]],G$15,TabSave[[Année]:[Année]],G$13)</f>
        <v>0</v>
      </c>
      <c r="H129" s="88">
        <f>SUMIFS(TabSave[[QTE15]:[QTE15]],TabSave[[OPE15]:[OPE15]],$B129,TabSave[[Mois]:[Mois]],H$15,TabSave[[Année]:[Année]],H$13)</f>
        <v>0</v>
      </c>
      <c r="I129" s="88">
        <f>SUMIFS(TabSave[[QTE15]:[QTE15]],TabSave[[OPE15]:[OPE15]],$B129,TabSave[[Mois]:[Mois]],I$15,TabSave[[Année]:[Année]],I$13)</f>
        <v>0</v>
      </c>
      <c r="J129" s="88">
        <f>SUMIFS(TabSave[[QTE15]:[QTE15]],TabSave[[OPE15]:[OPE15]],$B129,TabSave[[Mois]:[Mois]],J$15,TabSave[[Année]:[Année]],J$13)</f>
        <v>0</v>
      </c>
      <c r="K129" s="88">
        <f>SUMIFS(TabSave[[QTE15]:[QTE15]],TabSave[[OPE15]:[OPE15]],$B129,TabSave[[Mois]:[Mois]],K$15,TabSave[[Année]:[Année]],K$13)</f>
        <v>0</v>
      </c>
      <c r="L129" s="88">
        <f>SUMIFS(TabSave[[QTE15]:[QTE15]],TabSave[[OPE15]:[OPE15]],$B129,TabSave[[Mois]:[Mois]],L$15,TabSave[[Année]:[Année]],L$13)</f>
        <v>0</v>
      </c>
      <c r="M129" s="88">
        <f>SUMIFS(TabSave[[QTE15]:[QTE15]],TabSave[[OPE15]:[OPE15]],$B129,TabSave[[Mois]:[Mois]],M$15,TabSave[[Année]:[Année]],M$13)</f>
        <v>0</v>
      </c>
      <c r="N129" s="88">
        <f>SUMIFS(TabSave[[QTE15]:[QTE15]],TabSave[[OPE15]:[OPE15]],$B129,TabSave[[Mois]:[Mois]],N$15,TabSave[[Année]:[Année]],N$13)</f>
        <v>0</v>
      </c>
      <c r="O129" s="88">
        <f>SUMIFS(TabSave[[QTE15]:[QTE15]],TabSave[[OPE15]:[OPE15]],$B129,TabSave[[Mois]:[Mois]],O$15,TabSave[[Année]:[Année]],O$13)</f>
        <v>0</v>
      </c>
    </row>
    <row r="130" spans="1:15" outlineLevel="1">
      <c r="A130" s="386"/>
      <c r="B130" s="89">
        <f t="shared" si="36"/>
        <v>0</v>
      </c>
      <c r="C130" s="87" t="e">
        <f>VLOOKUP(B130,TarifsCA!B27:C79,2,FALSE)</f>
        <v>#N/A</v>
      </c>
      <c r="D130" s="90">
        <f>SUMIFS(TabSave[[QTE16]:[QTE16]],TabSave[[OPE16]:[OPE16]],$B130,TabSave[[Mois]:[Mois]],D$15,TabSave[[Année]:[Année]],D$13)</f>
        <v>0</v>
      </c>
      <c r="E130" s="90">
        <f>SUMIFS(TabSave[[QTE16]:[QTE16]],TabSave[[OPE16]:[OPE16]],$B130,TabSave[[Mois]:[Mois]],E$15,TabSave[[Année]:[Année]],E$13)</f>
        <v>0</v>
      </c>
      <c r="F130" s="90">
        <f>SUMIFS(TabSave[[QTE16]:[QTE16]],TabSave[[OPE16]:[OPE16]],$B130,TabSave[[Mois]:[Mois]],F$15,TabSave[[Année]:[Année]],F$13)</f>
        <v>0</v>
      </c>
      <c r="G130" s="90">
        <f>SUMIFS(TabSave[[QTE16]:[QTE16]],TabSave[[OPE16]:[OPE16]],$B130,TabSave[[Mois]:[Mois]],G$15,TabSave[[Année]:[Année]],G$13)</f>
        <v>0</v>
      </c>
      <c r="H130" s="90">
        <f>SUMIFS(TabSave[[QTE16]:[QTE16]],TabSave[[OPE16]:[OPE16]],$B130,TabSave[[Mois]:[Mois]],H$15,TabSave[[Année]:[Année]],H$13)</f>
        <v>0</v>
      </c>
      <c r="I130" s="90">
        <f>SUMIFS(TabSave[[QTE16]:[QTE16]],TabSave[[OPE16]:[OPE16]],$B130,TabSave[[Mois]:[Mois]],I$15,TabSave[[Année]:[Année]],I$13)</f>
        <v>0</v>
      </c>
      <c r="J130" s="90">
        <f>SUMIFS(TabSave[[QTE16]:[QTE16]],TabSave[[OPE16]:[OPE16]],$B130,TabSave[[Mois]:[Mois]],J$15,TabSave[[Année]:[Année]],J$13)</f>
        <v>0</v>
      </c>
      <c r="K130" s="90">
        <f>SUMIFS(TabSave[[QTE16]:[QTE16]],TabSave[[OPE16]:[OPE16]],$B130,TabSave[[Mois]:[Mois]],K$15,TabSave[[Année]:[Année]],K$13)</f>
        <v>0</v>
      </c>
      <c r="L130" s="90">
        <f>SUMIFS(TabSave[[QTE16]:[QTE16]],TabSave[[OPE16]:[OPE16]],$B130,TabSave[[Mois]:[Mois]],L$15,TabSave[[Année]:[Année]],L$13)</f>
        <v>0</v>
      </c>
      <c r="M130" s="90">
        <f>SUMIFS(TabSave[[QTE16]:[QTE16]],TabSave[[OPE16]:[OPE16]],$B130,TabSave[[Mois]:[Mois]],M$15,TabSave[[Année]:[Année]],M$13)</f>
        <v>0</v>
      </c>
      <c r="N130" s="90">
        <f>SUMIFS(TabSave[[QTE16]:[QTE16]],TabSave[[OPE16]:[OPE16]],$B130,TabSave[[Mois]:[Mois]],N$15,TabSave[[Année]:[Année]],N$13)</f>
        <v>0</v>
      </c>
      <c r="O130" s="90">
        <f>SUMIFS(TabSave[[QTE16]:[QTE16]],TabSave[[OPE16]:[OPE16]],$B130,TabSave[[Mois]:[Mois]],O$15,TabSave[[Année]:[Année]],O$13)</f>
        <v>0</v>
      </c>
    </row>
    <row r="131" spans="1:15" outlineLevel="1">
      <c r="A131" s="386"/>
      <c r="B131" s="86">
        <f t="shared" si="36"/>
        <v>0</v>
      </c>
      <c r="C131" s="87" t="e">
        <f>VLOOKUP(B131,TarifsCA!B28:C80,2,FALSE)</f>
        <v>#N/A</v>
      </c>
      <c r="D131" s="88">
        <f>SUMIFS(TabSave[[QTE17]:[QTE17]],TabSave[[OPE17]:[OPE17]],$B131,TabSave[[Mois]:[Mois]],D$15,TabSave[[Année]:[Année]],D$13)</f>
        <v>0</v>
      </c>
      <c r="E131" s="88">
        <f>SUMIFS(TabSave[[QTE17]:[QTE17]],TabSave[[OPE17]:[OPE17]],$B131,TabSave[[Mois]:[Mois]],E$15,TabSave[[Année]:[Année]],E$13)</f>
        <v>0</v>
      </c>
      <c r="F131" s="88">
        <f>SUMIFS(TabSave[[QTE17]:[QTE17]],TabSave[[OPE17]:[OPE17]],$B131,TabSave[[Mois]:[Mois]],F$15,TabSave[[Année]:[Année]],F$13)</f>
        <v>0</v>
      </c>
      <c r="G131" s="88">
        <f>SUMIFS(TabSave[[QTE17]:[QTE17]],TabSave[[OPE17]:[OPE17]],$B131,TabSave[[Mois]:[Mois]],G$15,TabSave[[Année]:[Année]],G$13)</f>
        <v>0</v>
      </c>
      <c r="H131" s="88">
        <f>SUMIFS(TabSave[[QTE17]:[QTE17]],TabSave[[OPE17]:[OPE17]],$B131,TabSave[[Mois]:[Mois]],H$15,TabSave[[Année]:[Année]],H$13)</f>
        <v>0</v>
      </c>
      <c r="I131" s="88">
        <f>SUMIFS(TabSave[[QTE17]:[QTE17]],TabSave[[OPE17]:[OPE17]],$B131,TabSave[[Mois]:[Mois]],I$15,TabSave[[Année]:[Année]],I$13)</f>
        <v>0</v>
      </c>
      <c r="J131" s="88">
        <f>SUMIFS(TabSave[[QTE17]:[QTE17]],TabSave[[OPE17]:[OPE17]],$B131,TabSave[[Mois]:[Mois]],J$15,TabSave[[Année]:[Année]],J$13)</f>
        <v>0</v>
      </c>
      <c r="K131" s="88">
        <f>SUMIFS(TabSave[[QTE17]:[QTE17]],TabSave[[OPE17]:[OPE17]],$B131,TabSave[[Mois]:[Mois]],K$15,TabSave[[Année]:[Année]],K$13)</f>
        <v>0</v>
      </c>
      <c r="L131" s="88">
        <f>SUMIFS(TabSave[[QTE17]:[QTE17]],TabSave[[OPE17]:[OPE17]],$B131,TabSave[[Mois]:[Mois]],L$15,TabSave[[Année]:[Année]],L$13)</f>
        <v>0</v>
      </c>
      <c r="M131" s="88">
        <f>SUMIFS(TabSave[[QTE17]:[QTE17]],TabSave[[OPE17]:[OPE17]],$B131,TabSave[[Mois]:[Mois]],M$15,TabSave[[Année]:[Année]],M$13)</f>
        <v>0</v>
      </c>
      <c r="N131" s="88">
        <f>SUMIFS(TabSave[[QTE17]:[QTE17]],TabSave[[OPE17]:[OPE17]],$B131,TabSave[[Mois]:[Mois]],N$15,TabSave[[Année]:[Année]],N$13)</f>
        <v>0</v>
      </c>
      <c r="O131" s="88">
        <f>SUMIFS(TabSave[[QTE17]:[QTE17]],TabSave[[OPE17]:[OPE17]],$B131,TabSave[[Mois]:[Mois]],O$15,TabSave[[Année]:[Année]],O$13)</f>
        <v>0</v>
      </c>
    </row>
    <row r="132" spans="1:15" outlineLevel="1">
      <c r="A132" s="386"/>
      <c r="B132" s="89">
        <f t="shared" si="36"/>
        <v>0</v>
      </c>
      <c r="C132" s="87" t="e">
        <f>VLOOKUP(B132,TarifsCA!B29:C81,2,FALSE)</f>
        <v>#N/A</v>
      </c>
      <c r="D132" s="90">
        <f>SUMIFS(TabSave[[QTE18]:[QTE18]],TabSave[[OPE18]:[OPE18]],$B132,TabSave[[Mois]:[Mois]],D$15,TabSave[[Année]:[Année]],D$13)</f>
        <v>0</v>
      </c>
      <c r="E132" s="90">
        <f>SUMIFS(TabSave[[QTE18]:[QTE18]],TabSave[[OPE18]:[OPE18]],$B132,TabSave[[Mois]:[Mois]],E$15,TabSave[[Année]:[Année]],E$13)</f>
        <v>0</v>
      </c>
      <c r="F132" s="90">
        <f>SUMIFS(TabSave[[QTE18]:[QTE18]],TabSave[[OPE18]:[OPE18]],$B132,TabSave[[Mois]:[Mois]],F$15,TabSave[[Année]:[Année]],F$13)</f>
        <v>0</v>
      </c>
      <c r="G132" s="90">
        <f>SUMIFS(TabSave[[QTE18]:[QTE18]],TabSave[[OPE18]:[OPE18]],$B132,TabSave[[Mois]:[Mois]],G$15,TabSave[[Année]:[Année]],G$13)</f>
        <v>0</v>
      </c>
      <c r="H132" s="90">
        <f>SUMIFS(TabSave[[QTE18]:[QTE18]],TabSave[[OPE18]:[OPE18]],$B132,TabSave[[Mois]:[Mois]],H$15,TabSave[[Année]:[Année]],H$13)</f>
        <v>0</v>
      </c>
      <c r="I132" s="90">
        <f>SUMIFS(TabSave[[QTE18]:[QTE18]],TabSave[[OPE18]:[OPE18]],$B132,TabSave[[Mois]:[Mois]],I$15,TabSave[[Année]:[Année]],I$13)</f>
        <v>0</v>
      </c>
      <c r="J132" s="90">
        <f>SUMIFS(TabSave[[QTE18]:[QTE18]],TabSave[[OPE18]:[OPE18]],$B132,TabSave[[Mois]:[Mois]],J$15,TabSave[[Année]:[Année]],J$13)</f>
        <v>0</v>
      </c>
      <c r="K132" s="90">
        <f>SUMIFS(TabSave[[QTE18]:[QTE18]],TabSave[[OPE18]:[OPE18]],$B132,TabSave[[Mois]:[Mois]],K$15,TabSave[[Année]:[Année]],K$13)</f>
        <v>0</v>
      </c>
      <c r="L132" s="90">
        <f>SUMIFS(TabSave[[QTE18]:[QTE18]],TabSave[[OPE18]:[OPE18]],$B132,TabSave[[Mois]:[Mois]],L$15,TabSave[[Année]:[Année]],L$13)</f>
        <v>0</v>
      </c>
      <c r="M132" s="90">
        <f>SUMIFS(TabSave[[QTE18]:[QTE18]],TabSave[[OPE18]:[OPE18]],$B132,TabSave[[Mois]:[Mois]],M$15,TabSave[[Année]:[Année]],M$13)</f>
        <v>0</v>
      </c>
      <c r="N132" s="90">
        <f>SUMIFS(TabSave[[QTE18]:[QTE18]],TabSave[[OPE18]:[OPE18]],$B132,TabSave[[Mois]:[Mois]],N$15,TabSave[[Année]:[Année]],N$13)</f>
        <v>0</v>
      </c>
      <c r="O132" s="90">
        <f>SUMIFS(TabSave[[QTE18]:[QTE18]],TabSave[[OPE18]:[OPE18]],$B132,TabSave[[Mois]:[Mois]],O$15,TabSave[[Année]:[Année]],O$13)</f>
        <v>0</v>
      </c>
    </row>
    <row r="133" spans="1:15" outlineLevel="1">
      <c r="A133" s="386"/>
      <c r="B133" s="86">
        <f t="shared" si="36"/>
        <v>0</v>
      </c>
      <c r="C133" s="87" t="e">
        <f>VLOOKUP(B133,TarifsCA!B30:C82,2,FALSE)</f>
        <v>#N/A</v>
      </c>
      <c r="D133" s="88">
        <f>SUMIFS(TabSave[[QTE19]:[QTE19]],TabSave[[OPE19]:[OPE19]],$B133,TabSave[[Mois]:[Mois]],D$15,TabSave[[Année]:[Année]],D$13)</f>
        <v>0</v>
      </c>
      <c r="E133" s="88">
        <f>SUMIFS(TabSave[[QTE19]:[QTE19]],TabSave[[OPE19]:[OPE19]],$B133,TabSave[[Mois]:[Mois]],E$15,TabSave[[Année]:[Année]],E$13)</f>
        <v>0</v>
      </c>
      <c r="F133" s="88">
        <f>SUMIFS(TabSave[[QTE19]:[QTE19]],TabSave[[OPE19]:[OPE19]],$B133,TabSave[[Mois]:[Mois]],F$15,TabSave[[Année]:[Année]],F$13)</f>
        <v>0</v>
      </c>
      <c r="G133" s="88">
        <f>SUMIFS(TabSave[[QTE19]:[QTE19]],TabSave[[OPE19]:[OPE19]],$B133,TabSave[[Mois]:[Mois]],G$15,TabSave[[Année]:[Année]],G$13)</f>
        <v>0</v>
      </c>
      <c r="H133" s="88">
        <f>SUMIFS(TabSave[[QTE19]:[QTE19]],TabSave[[OPE19]:[OPE19]],$B133,TabSave[[Mois]:[Mois]],H$15,TabSave[[Année]:[Année]],H$13)</f>
        <v>0</v>
      </c>
      <c r="I133" s="88">
        <f>SUMIFS(TabSave[[QTE19]:[QTE19]],TabSave[[OPE19]:[OPE19]],$B133,TabSave[[Mois]:[Mois]],I$15,TabSave[[Année]:[Année]],I$13)</f>
        <v>0</v>
      </c>
      <c r="J133" s="88">
        <f>SUMIFS(TabSave[[QTE19]:[QTE19]],TabSave[[OPE19]:[OPE19]],$B133,TabSave[[Mois]:[Mois]],J$15,TabSave[[Année]:[Année]],J$13)</f>
        <v>0</v>
      </c>
      <c r="K133" s="88">
        <f>SUMIFS(TabSave[[QTE19]:[QTE19]],TabSave[[OPE19]:[OPE19]],$B133,TabSave[[Mois]:[Mois]],K$15,TabSave[[Année]:[Année]],K$13)</f>
        <v>0</v>
      </c>
      <c r="L133" s="88">
        <f>SUMIFS(TabSave[[QTE19]:[QTE19]],TabSave[[OPE19]:[OPE19]],$B133,TabSave[[Mois]:[Mois]],L$15,TabSave[[Année]:[Année]],L$13)</f>
        <v>0</v>
      </c>
      <c r="M133" s="88">
        <f>SUMIFS(TabSave[[QTE19]:[QTE19]],TabSave[[OPE19]:[OPE19]],$B133,TabSave[[Mois]:[Mois]],M$15,TabSave[[Année]:[Année]],M$13)</f>
        <v>0</v>
      </c>
      <c r="N133" s="88">
        <f>SUMIFS(TabSave[[QTE19]:[QTE19]],TabSave[[OPE19]:[OPE19]],$B133,TabSave[[Mois]:[Mois]],N$15,TabSave[[Année]:[Année]],N$13)</f>
        <v>0</v>
      </c>
      <c r="O133" s="88">
        <f>SUMIFS(TabSave[[QTE19]:[QTE19]],TabSave[[OPE19]:[OPE19]],$B133,TabSave[[Mois]:[Mois]],O$15,TabSave[[Année]:[Année]],O$13)</f>
        <v>0</v>
      </c>
    </row>
    <row r="134" spans="1:15" outlineLevel="1">
      <c r="A134" s="386"/>
      <c r="B134" s="89">
        <f t="shared" si="36"/>
        <v>0</v>
      </c>
      <c r="C134" s="87" t="e">
        <f>VLOOKUP(B134,TarifsCA!B31:C83,2,FALSE)</f>
        <v>#N/A</v>
      </c>
      <c r="D134" s="90">
        <f>SUMIFS(TabSave[[QTE20]:[QTE20]],TabSave[[OPE20]:[OPE20]],$B134,TabSave[[Mois]:[Mois]],D$15,TabSave[[Année]:[Année]],D$13)</f>
        <v>0</v>
      </c>
      <c r="E134" s="90">
        <f>SUMIFS(TabSave[[QTE20]:[QTE20]],TabSave[[OPE20]:[OPE20]],$B134,TabSave[[Mois]:[Mois]],E$15,TabSave[[Année]:[Année]],E$13)</f>
        <v>0</v>
      </c>
      <c r="F134" s="90">
        <f>SUMIFS(TabSave[[QTE20]:[QTE20]],TabSave[[OPE20]:[OPE20]],$B134,TabSave[[Mois]:[Mois]],F$15,TabSave[[Année]:[Année]],F$13)</f>
        <v>0</v>
      </c>
      <c r="G134" s="90">
        <f>SUMIFS(TabSave[[QTE20]:[QTE20]],TabSave[[OPE20]:[OPE20]],$B134,TabSave[[Mois]:[Mois]],G$15,TabSave[[Année]:[Année]],G$13)</f>
        <v>0</v>
      </c>
      <c r="H134" s="90">
        <f>SUMIFS(TabSave[[QTE20]:[QTE20]],TabSave[[OPE20]:[OPE20]],$B134,TabSave[[Mois]:[Mois]],H$15,TabSave[[Année]:[Année]],H$13)</f>
        <v>0</v>
      </c>
      <c r="I134" s="90">
        <f>SUMIFS(TabSave[[QTE20]:[QTE20]],TabSave[[OPE20]:[OPE20]],$B134,TabSave[[Mois]:[Mois]],I$15,TabSave[[Année]:[Année]],I$13)</f>
        <v>0</v>
      </c>
      <c r="J134" s="90">
        <f>SUMIFS(TabSave[[QTE20]:[QTE20]],TabSave[[OPE20]:[OPE20]],$B134,TabSave[[Mois]:[Mois]],J$15,TabSave[[Année]:[Année]],J$13)</f>
        <v>0</v>
      </c>
      <c r="K134" s="90">
        <f>SUMIFS(TabSave[[QTE20]:[QTE20]],TabSave[[OPE20]:[OPE20]],$B134,TabSave[[Mois]:[Mois]],K$15,TabSave[[Année]:[Année]],K$13)</f>
        <v>0</v>
      </c>
      <c r="L134" s="90">
        <f>SUMIFS(TabSave[[QTE20]:[QTE20]],TabSave[[OPE20]:[OPE20]],$B134,TabSave[[Mois]:[Mois]],L$15,TabSave[[Année]:[Année]],L$13)</f>
        <v>0</v>
      </c>
      <c r="M134" s="90">
        <f>SUMIFS(TabSave[[QTE20]:[QTE20]],TabSave[[OPE20]:[OPE20]],$B134,TabSave[[Mois]:[Mois]],M$15,TabSave[[Année]:[Année]],M$13)</f>
        <v>0</v>
      </c>
      <c r="N134" s="90">
        <f>SUMIFS(TabSave[[QTE20]:[QTE20]],TabSave[[OPE20]:[OPE20]],$B134,TabSave[[Mois]:[Mois]],N$15,TabSave[[Année]:[Année]],N$13)</f>
        <v>0</v>
      </c>
      <c r="O134" s="90">
        <f>SUMIFS(TabSave[[QTE20]:[QTE20]],TabSave[[OPE20]:[OPE20]],$B134,TabSave[[Mois]:[Mois]],O$15,TabSave[[Année]:[Année]],O$13)</f>
        <v>0</v>
      </c>
    </row>
    <row r="135" spans="1:15" outlineLevel="1">
      <c r="A135" s="386"/>
      <c r="B135" s="86">
        <f t="shared" si="36"/>
        <v>0</v>
      </c>
      <c r="C135" s="87" t="e">
        <f>VLOOKUP(B135,TarifsCA!B32:C84,2,FALSE)</f>
        <v>#N/A</v>
      </c>
      <c r="D135" s="88">
        <f>SUMIFS(TabSave[[QTE21]:[QTE21]],TabSave[[OPE21]:[OPE21]],$B135,TabSave[[Mois]:[Mois]],D$15,TabSave[[Année]:[Année]],D$13)</f>
        <v>0</v>
      </c>
      <c r="E135" s="88">
        <f>SUMIFS(TabSave[[QTE21]:[QTE21]],TabSave[[OPE21]:[OPE21]],$B135,TabSave[[Mois]:[Mois]],E$15,TabSave[[Année]:[Année]],E$13)</f>
        <v>0</v>
      </c>
      <c r="F135" s="88">
        <f>SUMIFS(TabSave[[QTE21]:[QTE21]],TabSave[[OPE21]:[OPE21]],$B135,TabSave[[Mois]:[Mois]],F$15,TabSave[[Année]:[Année]],F$13)</f>
        <v>0</v>
      </c>
      <c r="G135" s="88">
        <f>SUMIFS(TabSave[[QTE21]:[QTE21]],TabSave[[OPE21]:[OPE21]],$B135,TabSave[[Mois]:[Mois]],G$15,TabSave[[Année]:[Année]],G$13)</f>
        <v>0</v>
      </c>
      <c r="H135" s="88">
        <f>SUMIFS(TabSave[[QTE21]:[QTE21]],TabSave[[OPE21]:[OPE21]],$B135,TabSave[[Mois]:[Mois]],H$15,TabSave[[Année]:[Année]],H$13)</f>
        <v>0</v>
      </c>
      <c r="I135" s="88">
        <f>SUMIFS(TabSave[[QTE21]:[QTE21]],TabSave[[OPE21]:[OPE21]],$B135,TabSave[[Mois]:[Mois]],I$15,TabSave[[Année]:[Année]],I$13)</f>
        <v>0</v>
      </c>
      <c r="J135" s="88">
        <f>SUMIFS(TabSave[[QTE21]:[QTE21]],TabSave[[OPE21]:[OPE21]],$B135,TabSave[[Mois]:[Mois]],J$15,TabSave[[Année]:[Année]],J$13)</f>
        <v>0</v>
      </c>
      <c r="K135" s="88">
        <f>SUMIFS(TabSave[[QTE21]:[QTE21]],TabSave[[OPE21]:[OPE21]],$B135,TabSave[[Mois]:[Mois]],K$15,TabSave[[Année]:[Année]],K$13)</f>
        <v>0</v>
      </c>
      <c r="L135" s="88">
        <f>SUMIFS(TabSave[[QTE21]:[QTE21]],TabSave[[OPE21]:[OPE21]],$B135,TabSave[[Mois]:[Mois]],L$15,TabSave[[Année]:[Année]],L$13)</f>
        <v>0</v>
      </c>
      <c r="M135" s="88">
        <f>SUMIFS(TabSave[[QTE21]:[QTE21]],TabSave[[OPE21]:[OPE21]],$B135,TabSave[[Mois]:[Mois]],M$15,TabSave[[Année]:[Année]],M$13)</f>
        <v>0</v>
      </c>
      <c r="N135" s="88">
        <f>SUMIFS(TabSave[[QTE21]:[QTE21]],TabSave[[OPE21]:[OPE21]],$B135,TabSave[[Mois]:[Mois]],N$15,TabSave[[Année]:[Année]],N$13)</f>
        <v>0</v>
      </c>
      <c r="O135" s="88">
        <f>SUMIFS(TabSave[[QTE21]:[QTE21]],TabSave[[OPE21]:[OPE21]],$B135,TabSave[[Mois]:[Mois]],O$15,TabSave[[Année]:[Année]],O$13)</f>
        <v>0</v>
      </c>
    </row>
    <row r="136" spans="1:15" outlineLevel="1">
      <c r="A136" s="386"/>
      <c r="B136" s="89">
        <f t="shared" si="36"/>
        <v>0</v>
      </c>
      <c r="C136" s="87" t="e">
        <f>VLOOKUP(B136,TarifsCA!B33:C85,2,FALSE)</f>
        <v>#N/A</v>
      </c>
      <c r="D136" s="90">
        <f>SUMIFS(TabSave[[QTE22]:[QTE22]],TabSave[[OPE22]:[OPE22]],$B136,TabSave[[Mois]:[Mois]],D$15,TabSave[[Année]:[Année]],D$13)</f>
        <v>0</v>
      </c>
      <c r="E136" s="90">
        <f>SUMIFS(TabSave[[QTE22]:[QTE22]],TabSave[[OPE22]:[OPE22]],$B136,TabSave[[Mois]:[Mois]],E$15,TabSave[[Année]:[Année]],E$13)</f>
        <v>0</v>
      </c>
      <c r="F136" s="90">
        <f>SUMIFS(TabSave[[QTE22]:[QTE22]],TabSave[[OPE22]:[OPE22]],$B136,TabSave[[Mois]:[Mois]],F$15,TabSave[[Année]:[Année]],F$13)</f>
        <v>0</v>
      </c>
      <c r="G136" s="90">
        <f>SUMIFS(TabSave[[QTE22]:[QTE22]],TabSave[[OPE22]:[OPE22]],$B136,TabSave[[Mois]:[Mois]],G$15,TabSave[[Année]:[Année]],G$13)</f>
        <v>0</v>
      </c>
      <c r="H136" s="90">
        <f>SUMIFS(TabSave[[QTE22]:[QTE22]],TabSave[[OPE22]:[OPE22]],$B136,TabSave[[Mois]:[Mois]],H$15,TabSave[[Année]:[Année]],H$13)</f>
        <v>0</v>
      </c>
      <c r="I136" s="90">
        <f>SUMIFS(TabSave[[QTE22]:[QTE22]],TabSave[[OPE22]:[OPE22]],$B136,TabSave[[Mois]:[Mois]],I$15,TabSave[[Année]:[Année]],I$13)</f>
        <v>0</v>
      </c>
      <c r="J136" s="90">
        <f>SUMIFS(TabSave[[QTE22]:[QTE22]],TabSave[[OPE22]:[OPE22]],$B136,TabSave[[Mois]:[Mois]],J$15,TabSave[[Année]:[Année]],J$13)</f>
        <v>0</v>
      </c>
      <c r="K136" s="90">
        <f>SUMIFS(TabSave[[QTE22]:[QTE22]],TabSave[[OPE22]:[OPE22]],$B136,TabSave[[Mois]:[Mois]],K$15,TabSave[[Année]:[Année]],K$13)</f>
        <v>0</v>
      </c>
      <c r="L136" s="90">
        <f>SUMIFS(TabSave[[QTE22]:[QTE22]],TabSave[[OPE22]:[OPE22]],$B136,TabSave[[Mois]:[Mois]],L$15,TabSave[[Année]:[Année]],L$13)</f>
        <v>0</v>
      </c>
      <c r="M136" s="90">
        <f>SUMIFS(TabSave[[QTE22]:[QTE22]],TabSave[[OPE22]:[OPE22]],$B136,TabSave[[Mois]:[Mois]],M$15,TabSave[[Année]:[Année]],M$13)</f>
        <v>0</v>
      </c>
      <c r="N136" s="90">
        <f>SUMIFS(TabSave[[QTE22]:[QTE22]],TabSave[[OPE22]:[OPE22]],$B136,TabSave[[Mois]:[Mois]],N$15,TabSave[[Année]:[Année]],N$13)</f>
        <v>0</v>
      </c>
      <c r="O136" s="90">
        <f>SUMIFS(TabSave[[QTE22]:[QTE22]],TabSave[[OPE22]:[OPE22]],$B136,TabSave[[Mois]:[Mois]],O$15,TabSave[[Année]:[Année]],O$13)</f>
        <v>0</v>
      </c>
    </row>
    <row r="137" spans="1:15" outlineLevel="1">
      <c r="A137" s="386"/>
      <c r="B137" s="86">
        <f t="shared" si="36"/>
        <v>0</v>
      </c>
      <c r="C137" s="87" t="e">
        <f>VLOOKUP(B137,TarifsCA!B34:C86,2,FALSE)</f>
        <v>#N/A</v>
      </c>
      <c r="D137" s="88">
        <f>SUMIFS(TabSave[[QTE23]:[QTE23]],TabSave[[OPE23]:[OPE23]],$B137,TabSave[[Mois]:[Mois]],D$15,TabSave[[Année]:[Année]],D$13)</f>
        <v>0</v>
      </c>
      <c r="E137" s="88">
        <f>SUMIFS(TabSave[[QTE23]:[QTE23]],TabSave[[OPE23]:[OPE23]],$B137,TabSave[[Mois]:[Mois]],E$15,TabSave[[Année]:[Année]],E$13)</f>
        <v>0</v>
      </c>
      <c r="F137" s="88">
        <f>SUMIFS(TabSave[[QTE23]:[QTE23]],TabSave[[OPE23]:[OPE23]],$B137,TabSave[[Mois]:[Mois]],F$15,TabSave[[Année]:[Année]],F$13)</f>
        <v>0</v>
      </c>
      <c r="G137" s="88">
        <f>SUMIFS(TabSave[[QTE23]:[QTE23]],TabSave[[OPE23]:[OPE23]],$B137,TabSave[[Mois]:[Mois]],G$15,TabSave[[Année]:[Année]],G$13)</f>
        <v>0</v>
      </c>
      <c r="H137" s="88">
        <f>SUMIFS(TabSave[[QTE23]:[QTE23]],TabSave[[OPE23]:[OPE23]],$B137,TabSave[[Mois]:[Mois]],H$15,TabSave[[Année]:[Année]],H$13)</f>
        <v>0</v>
      </c>
      <c r="I137" s="88">
        <f>SUMIFS(TabSave[[QTE23]:[QTE23]],TabSave[[OPE23]:[OPE23]],$B137,TabSave[[Mois]:[Mois]],I$15,TabSave[[Année]:[Année]],I$13)</f>
        <v>0</v>
      </c>
      <c r="J137" s="88">
        <f>SUMIFS(TabSave[[QTE23]:[QTE23]],TabSave[[OPE23]:[OPE23]],$B137,TabSave[[Mois]:[Mois]],J$15,TabSave[[Année]:[Année]],J$13)</f>
        <v>0</v>
      </c>
      <c r="K137" s="88">
        <f>SUMIFS(TabSave[[QTE23]:[QTE23]],TabSave[[OPE23]:[OPE23]],$B137,TabSave[[Mois]:[Mois]],K$15,TabSave[[Année]:[Année]],K$13)</f>
        <v>0</v>
      </c>
      <c r="L137" s="88">
        <f>SUMIFS(TabSave[[QTE23]:[QTE23]],TabSave[[OPE23]:[OPE23]],$B137,TabSave[[Mois]:[Mois]],L$15,TabSave[[Année]:[Année]],L$13)</f>
        <v>0</v>
      </c>
      <c r="M137" s="88">
        <f>SUMIFS(TabSave[[QTE23]:[QTE23]],TabSave[[OPE23]:[OPE23]],$B137,TabSave[[Mois]:[Mois]],M$15,TabSave[[Année]:[Année]],M$13)</f>
        <v>0</v>
      </c>
      <c r="N137" s="88">
        <f>SUMIFS(TabSave[[QTE23]:[QTE23]],TabSave[[OPE23]:[OPE23]],$B137,TabSave[[Mois]:[Mois]],N$15,TabSave[[Année]:[Année]],N$13)</f>
        <v>0</v>
      </c>
      <c r="O137" s="88">
        <f>SUMIFS(TabSave[[QTE23]:[QTE23]],TabSave[[OPE23]:[OPE23]],$B137,TabSave[[Mois]:[Mois]],O$15,TabSave[[Année]:[Année]],O$13)</f>
        <v>0</v>
      </c>
    </row>
    <row r="138" spans="1:15" outlineLevel="1">
      <c r="A138" s="386"/>
      <c r="B138" s="89">
        <f t="shared" si="36"/>
        <v>0</v>
      </c>
      <c r="C138" s="87" t="e">
        <f>VLOOKUP(B138,TarifsCA!B35:C87,2,FALSE)</f>
        <v>#N/A</v>
      </c>
      <c r="D138" s="90">
        <f>SUMIFS(TabSave[[QTE24]:[QTE24]],TabSave[[OPE24]:[OPE24]],$B138,TabSave[[Mois]:[Mois]],D$15,TabSave[[Année]:[Année]],D$13)</f>
        <v>0</v>
      </c>
      <c r="E138" s="90">
        <f>SUMIFS(TabSave[[QTE24]:[QTE24]],TabSave[[OPE24]:[OPE24]],$B138,TabSave[[Mois]:[Mois]],E$15,TabSave[[Année]:[Année]],E$13)</f>
        <v>0</v>
      </c>
      <c r="F138" s="90">
        <f>SUMIFS(TabSave[[QTE24]:[QTE24]],TabSave[[OPE24]:[OPE24]],$B138,TabSave[[Mois]:[Mois]],F$15,TabSave[[Année]:[Année]],F$13)</f>
        <v>0</v>
      </c>
      <c r="G138" s="90">
        <f>SUMIFS(TabSave[[QTE24]:[QTE24]],TabSave[[OPE24]:[OPE24]],$B138,TabSave[[Mois]:[Mois]],G$15,TabSave[[Année]:[Année]],G$13)</f>
        <v>0</v>
      </c>
      <c r="H138" s="90">
        <f>SUMIFS(TabSave[[QTE24]:[QTE24]],TabSave[[OPE24]:[OPE24]],$B138,TabSave[[Mois]:[Mois]],H$15,TabSave[[Année]:[Année]],H$13)</f>
        <v>0</v>
      </c>
      <c r="I138" s="90">
        <f>SUMIFS(TabSave[[QTE24]:[QTE24]],TabSave[[OPE24]:[OPE24]],$B138,TabSave[[Mois]:[Mois]],I$15,TabSave[[Année]:[Année]],I$13)</f>
        <v>0</v>
      </c>
      <c r="J138" s="90">
        <f>SUMIFS(TabSave[[QTE24]:[QTE24]],TabSave[[OPE24]:[OPE24]],$B138,TabSave[[Mois]:[Mois]],J$15,TabSave[[Année]:[Année]],J$13)</f>
        <v>0</v>
      </c>
      <c r="K138" s="90">
        <f>SUMIFS(TabSave[[QTE24]:[QTE24]],TabSave[[OPE24]:[OPE24]],$B138,TabSave[[Mois]:[Mois]],K$15,TabSave[[Année]:[Année]],K$13)</f>
        <v>0</v>
      </c>
      <c r="L138" s="90">
        <f>SUMIFS(TabSave[[QTE24]:[QTE24]],TabSave[[OPE24]:[OPE24]],$B138,TabSave[[Mois]:[Mois]],L$15,TabSave[[Année]:[Année]],L$13)</f>
        <v>0</v>
      </c>
      <c r="M138" s="90">
        <f>SUMIFS(TabSave[[QTE24]:[QTE24]],TabSave[[OPE24]:[OPE24]],$B138,TabSave[[Mois]:[Mois]],M$15,TabSave[[Année]:[Année]],M$13)</f>
        <v>0</v>
      </c>
      <c r="N138" s="90">
        <f>SUMIFS(TabSave[[QTE24]:[QTE24]],TabSave[[OPE24]:[OPE24]],$B138,TabSave[[Mois]:[Mois]],N$15,TabSave[[Année]:[Année]],N$13)</f>
        <v>0</v>
      </c>
      <c r="O138" s="90">
        <f>SUMIFS(TabSave[[QTE24]:[QTE24]],TabSave[[OPE24]:[OPE24]],$B138,TabSave[[Mois]:[Mois]],O$15,TabSave[[Année]:[Année]],O$13)</f>
        <v>0</v>
      </c>
    </row>
    <row r="139" spans="1:15" outlineLevel="1">
      <c r="A139" s="386"/>
      <c r="B139" s="86">
        <f t="shared" si="36"/>
        <v>0</v>
      </c>
      <c r="C139" s="87" t="e">
        <f>VLOOKUP(B139,TarifsCA!B36:C88,2,FALSE)</f>
        <v>#N/A</v>
      </c>
      <c r="D139" s="88">
        <f>SUMIFS(TabSave[[QTE25]:[QTE25]],TabSave[[OPE25]:[OPE25]],$B139,TabSave[[Mois]:[Mois]],D$15,TabSave[[Année]:[Année]],D$13)</f>
        <v>0</v>
      </c>
      <c r="E139" s="88">
        <f>SUMIFS(TabSave[[QTE25]:[QTE25]],TabSave[[OPE25]:[OPE25]],$B139,TabSave[[Mois]:[Mois]],E$15,TabSave[[Année]:[Année]],E$13)</f>
        <v>0</v>
      </c>
      <c r="F139" s="88">
        <f>SUMIFS(TabSave[[QTE25]:[QTE25]],TabSave[[OPE25]:[OPE25]],$B139,TabSave[[Mois]:[Mois]],F$15,TabSave[[Année]:[Année]],F$13)</f>
        <v>0</v>
      </c>
      <c r="G139" s="88">
        <f>SUMIFS(TabSave[[QTE25]:[QTE25]],TabSave[[OPE25]:[OPE25]],$B139,TabSave[[Mois]:[Mois]],G$15,TabSave[[Année]:[Année]],G$13)</f>
        <v>0</v>
      </c>
      <c r="H139" s="88">
        <f>SUMIFS(TabSave[[QTE25]:[QTE25]],TabSave[[OPE25]:[OPE25]],$B139,TabSave[[Mois]:[Mois]],H$15,TabSave[[Année]:[Année]],H$13)</f>
        <v>0</v>
      </c>
      <c r="I139" s="88">
        <f>SUMIFS(TabSave[[QTE25]:[QTE25]],TabSave[[OPE25]:[OPE25]],$B139,TabSave[[Mois]:[Mois]],I$15,TabSave[[Année]:[Année]],I$13)</f>
        <v>0</v>
      </c>
      <c r="J139" s="88">
        <f>SUMIFS(TabSave[[QTE25]:[QTE25]],TabSave[[OPE25]:[OPE25]],$B139,TabSave[[Mois]:[Mois]],J$15,TabSave[[Année]:[Année]],J$13)</f>
        <v>0</v>
      </c>
      <c r="K139" s="88">
        <f>SUMIFS(TabSave[[QTE25]:[QTE25]],TabSave[[OPE25]:[OPE25]],$B139,TabSave[[Mois]:[Mois]],K$15,TabSave[[Année]:[Année]],K$13)</f>
        <v>0</v>
      </c>
      <c r="L139" s="88">
        <f>SUMIFS(TabSave[[QTE25]:[QTE25]],TabSave[[OPE25]:[OPE25]],$B139,TabSave[[Mois]:[Mois]],L$15,TabSave[[Année]:[Année]],L$13)</f>
        <v>0</v>
      </c>
      <c r="M139" s="88">
        <f>SUMIFS(TabSave[[QTE25]:[QTE25]],TabSave[[OPE25]:[OPE25]],$B139,TabSave[[Mois]:[Mois]],M$15,TabSave[[Année]:[Année]],M$13)</f>
        <v>0</v>
      </c>
      <c r="N139" s="88">
        <f>SUMIFS(TabSave[[QTE25]:[QTE25]],TabSave[[OPE25]:[OPE25]],$B139,TabSave[[Mois]:[Mois]],N$15,TabSave[[Année]:[Année]],N$13)</f>
        <v>0</v>
      </c>
      <c r="O139" s="88">
        <f>SUMIFS(TabSave[[QTE25]:[QTE25]],TabSave[[OPE25]:[OPE25]],$B139,TabSave[[Mois]:[Mois]],O$15,TabSave[[Année]:[Année]],O$13)</f>
        <v>0</v>
      </c>
    </row>
    <row r="140" spans="1:15" outlineLevel="1">
      <c r="A140" s="386"/>
      <c r="B140" s="89">
        <f t="shared" si="36"/>
        <v>0</v>
      </c>
      <c r="C140" s="87" t="e">
        <f>VLOOKUP(B140,TarifsCA!B37:C89,2,FALSE)</f>
        <v>#N/A</v>
      </c>
      <c r="D140" s="90">
        <f>SUMIFS(TabSave[[QTE26]:[QTE26]],TabSave[[OPE26]:[OPE26]],$B140,TabSave[[Mois]:[Mois]],D$15,TabSave[[Année]:[Année]],D$13)</f>
        <v>0</v>
      </c>
      <c r="E140" s="90">
        <f>SUMIFS(TabSave[[QTE26]:[QTE26]],TabSave[[OPE26]:[OPE26]],$B140,TabSave[[Mois]:[Mois]],E$15,TabSave[[Année]:[Année]],E$13)</f>
        <v>0</v>
      </c>
      <c r="F140" s="90">
        <f>SUMIFS(TabSave[[QTE26]:[QTE26]],TabSave[[OPE26]:[OPE26]],$B140,TabSave[[Mois]:[Mois]],F$15,TabSave[[Année]:[Année]],F$13)</f>
        <v>0</v>
      </c>
      <c r="G140" s="90">
        <f>SUMIFS(TabSave[[QTE26]:[QTE26]],TabSave[[OPE26]:[OPE26]],$B140,TabSave[[Mois]:[Mois]],G$15,TabSave[[Année]:[Année]],G$13)</f>
        <v>0</v>
      </c>
      <c r="H140" s="90">
        <f>SUMIFS(TabSave[[QTE26]:[QTE26]],TabSave[[OPE26]:[OPE26]],$B140,TabSave[[Mois]:[Mois]],H$15,TabSave[[Année]:[Année]],H$13)</f>
        <v>0</v>
      </c>
      <c r="I140" s="90">
        <f>SUMIFS(TabSave[[QTE26]:[QTE26]],TabSave[[OPE26]:[OPE26]],$B140,TabSave[[Mois]:[Mois]],I$15,TabSave[[Année]:[Année]],I$13)</f>
        <v>0</v>
      </c>
      <c r="J140" s="90">
        <f>SUMIFS(TabSave[[QTE26]:[QTE26]],TabSave[[OPE26]:[OPE26]],$B140,TabSave[[Mois]:[Mois]],J$15,TabSave[[Année]:[Année]],J$13)</f>
        <v>0</v>
      </c>
      <c r="K140" s="90">
        <f>SUMIFS(TabSave[[QTE26]:[QTE26]],TabSave[[OPE26]:[OPE26]],$B140,TabSave[[Mois]:[Mois]],K$15,TabSave[[Année]:[Année]],K$13)</f>
        <v>0</v>
      </c>
      <c r="L140" s="90">
        <f>SUMIFS(TabSave[[QTE26]:[QTE26]],TabSave[[OPE26]:[OPE26]],$B140,TabSave[[Mois]:[Mois]],L$15,TabSave[[Année]:[Année]],L$13)</f>
        <v>0</v>
      </c>
      <c r="M140" s="90">
        <f>SUMIFS(TabSave[[QTE26]:[QTE26]],TabSave[[OPE26]:[OPE26]],$B140,TabSave[[Mois]:[Mois]],M$15,TabSave[[Année]:[Année]],M$13)</f>
        <v>0</v>
      </c>
      <c r="N140" s="90">
        <f>SUMIFS(TabSave[[QTE26]:[QTE26]],TabSave[[OPE26]:[OPE26]],$B140,TabSave[[Mois]:[Mois]],N$15,TabSave[[Année]:[Année]],N$13)</f>
        <v>0</v>
      </c>
      <c r="O140" s="90">
        <f>SUMIFS(TabSave[[QTE26]:[QTE26]],TabSave[[OPE26]:[OPE26]],$B140,TabSave[[Mois]:[Mois]],O$15,TabSave[[Année]:[Année]],O$13)</f>
        <v>0</v>
      </c>
    </row>
    <row r="141" spans="1:15" outlineLevel="1">
      <c r="A141" s="386"/>
      <c r="B141" s="86">
        <f t="shared" si="36"/>
        <v>0</v>
      </c>
      <c r="C141" s="87" t="e">
        <f>VLOOKUP(B141,TarifsCA!B38:C90,2,FALSE)</f>
        <v>#N/A</v>
      </c>
      <c r="D141" s="88">
        <f>SUMIFS(TabSave[[QTE27]:[QTE27]],TabSave[[OPE27]:[OPE27]],$B141,TabSave[[Mois]:[Mois]],D$15,TabSave[[Année]:[Année]],D$13)</f>
        <v>0</v>
      </c>
      <c r="E141" s="88">
        <f>SUMIFS(TabSave[[QTE27]:[QTE27]],TabSave[[OPE27]:[OPE27]],$B141,TabSave[[Mois]:[Mois]],E$15,TabSave[[Année]:[Année]],E$13)</f>
        <v>0</v>
      </c>
      <c r="F141" s="88">
        <f>SUMIFS(TabSave[[QTE27]:[QTE27]],TabSave[[OPE27]:[OPE27]],$B141,TabSave[[Mois]:[Mois]],F$15,TabSave[[Année]:[Année]],F$13)</f>
        <v>0</v>
      </c>
      <c r="G141" s="88">
        <f>SUMIFS(TabSave[[QTE27]:[QTE27]],TabSave[[OPE27]:[OPE27]],$B141,TabSave[[Mois]:[Mois]],G$15,TabSave[[Année]:[Année]],G$13)</f>
        <v>0</v>
      </c>
      <c r="H141" s="88">
        <f>SUMIFS(TabSave[[QTE27]:[QTE27]],TabSave[[OPE27]:[OPE27]],$B141,TabSave[[Mois]:[Mois]],H$15,TabSave[[Année]:[Année]],H$13)</f>
        <v>0</v>
      </c>
      <c r="I141" s="88">
        <f>SUMIFS(TabSave[[QTE27]:[QTE27]],TabSave[[OPE27]:[OPE27]],$B141,TabSave[[Mois]:[Mois]],I$15,TabSave[[Année]:[Année]],I$13)</f>
        <v>0</v>
      </c>
      <c r="J141" s="88">
        <f>SUMIFS(TabSave[[QTE27]:[QTE27]],TabSave[[OPE27]:[OPE27]],$B141,TabSave[[Mois]:[Mois]],J$15,TabSave[[Année]:[Année]],J$13)</f>
        <v>0</v>
      </c>
      <c r="K141" s="88">
        <f>SUMIFS(TabSave[[QTE27]:[QTE27]],TabSave[[OPE27]:[OPE27]],$B141,TabSave[[Mois]:[Mois]],K$15,TabSave[[Année]:[Année]],K$13)</f>
        <v>0</v>
      </c>
      <c r="L141" s="88">
        <f>SUMIFS(TabSave[[QTE27]:[QTE27]],TabSave[[OPE27]:[OPE27]],$B141,TabSave[[Mois]:[Mois]],L$15,TabSave[[Année]:[Année]],L$13)</f>
        <v>0</v>
      </c>
      <c r="M141" s="88">
        <f>SUMIFS(TabSave[[QTE27]:[QTE27]],TabSave[[OPE27]:[OPE27]],$B141,TabSave[[Mois]:[Mois]],M$15,TabSave[[Année]:[Année]],M$13)</f>
        <v>0</v>
      </c>
      <c r="N141" s="88">
        <f>SUMIFS(TabSave[[QTE27]:[QTE27]],TabSave[[OPE27]:[OPE27]],$B141,TabSave[[Mois]:[Mois]],N$15,TabSave[[Année]:[Année]],N$13)</f>
        <v>0</v>
      </c>
      <c r="O141" s="88">
        <f>SUMIFS(TabSave[[QTE27]:[QTE27]],TabSave[[OPE27]:[OPE27]],$B141,TabSave[[Mois]:[Mois]],O$15,TabSave[[Année]:[Année]],O$13)</f>
        <v>0</v>
      </c>
    </row>
    <row r="142" spans="1:15" outlineLevel="1">
      <c r="A142" s="386"/>
      <c r="B142" s="89">
        <f t="shared" si="36"/>
        <v>0</v>
      </c>
      <c r="C142" s="87" t="e">
        <f>VLOOKUP(B142,TarifsCA!B39:C91,2,FALSE)</f>
        <v>#N/A</v>
      </c>
      <c r="D142" s="90">
        <f>SUMIFS(TabSave[[QTE28]:[QTE28]],TabSave[[OPE28]:[OPE28]],$B142,TabSave[[Mois]:[Mois]],D$15,TabSave[[Année]:[Année]],D$13)</f>
        <v>0</v>
      </c>
      <c r="E142" s="90">
        <f>SUMIFS(TabSave[[QTE28]:[QTE28]],TabSave[[OPE28]:[OPE28]],$B142,TabSave[[Mois]:[Mois]],E$15,TabSave[[Année]:[Année]],E$13)</f>
        <v>0</v>
      </c>
      <c r="F142" s="90">
        <f>SUMIFS(TabSave[[QTE28]:[QTE28]],TabSave[[OPE28]:[OPE28]],$B142,TabSave[[Mois]:[Mois]],F$15,TabSave[[Année]:[Année]],F$13)</f>
        <v>0</v>
      </c>
      <c r="G142" s="90">
        <f>SUMIFS(TabSave[[QTE28]:[QTE28]],TabSave[[OPE28]:[OPE28]],$B142,TabSave[[Mois]:[Mois]],G$15,TabSave[[Année]:[Année]],G$13)</f>
        <v>0</v>
      </c>
      <c r="H142" s="90">
        <f>SUMIFS(TabSave[[QTE28]:[QTE28]],TabSave[[OPE28]:[OPE28]],$B142,TabSave[[Mois]:[Mois]],H$15,TabSave[[Année]:[Année]],H$13)</f>
        <v>0</v>
      </c>
      <c r="I142" s="90">
        <f>SUMIFS(TabSave[[QTE28]:[QTE28]],TabSave[[OPE28]:[OPE28]],$B142,TabSave[[Mois]:[Mois]],I$15,TabSave[[Année]:[Année]],I$13)</f>
        <v>0</v>
      </c>
      <c r="J142" s="90">
        <f>SUMIFS(TabSave[[QTE28]:[QTE28]],TabSave[[OPE28]:[OPE28]],$B142,TabSave[[Mois]:[Mois]],J$15,TabSave[[Année]:[Année]],J$13)</f>
        <v>0</v>
      </c>
      <c r="K142" s="90">
        <f>SUMIFS(TabSave[[QTE28]:[QTE28]],TabSave[[OPE28]:[OPE28]],$B142,TabSave[[Mois]:[Mois]],K$15,TabSave[[Année]:[Année]],K$13)</f>
        <v>0</v>
      </c>
      <c r="L142" s="90">
        <f>SUMIFS(TabSave[[QTE28]:[QTE28]],TabSave[[OPE28]:[OPE28]],$B142,TabSave[[Mois]:[Mois]],L$15,TabSave[[Année]:[Année]],L$13)</f>
        <v>0</v>
      </c>
      <c r="M142" s="90">
        <f>SUMIFS(TabSave[[QTE28]:[QTE28]],TabSave[[OPE28]:[OPE28]],$B142,TabSave[[Mois]:[Mois]],M$15,TabSave[[Année]:[Année]],M$13)</f>
        <v>0</v>
      </c>
      <c r="N142" s="90">
        <f>SUMIFS(TabSave[[QTE28]:[QTE28]],TabSave[[OPE28]:[OPE28]],$B142,TabSave[[Mois]:[Mois]],N$15,TabSave[[Année]:[Année]],N$13)</f>
        <v>0</v>
      </c>
      <c r="O142" s="90">
        <f>SUMIFS(TabSave[[QTE28]:[QTE28]],TabSave[[OPE28]:[OPE28]],$B142,TabSave[[Mois]:[Mois]],O$15,TabSave[[Année]:[Année]],O$13)</f>
        <v>0</v>
      </c>
    </row>
    <row r="143" spans="1:15" outlineLevel="1">
      <c r="A143" s="386"/>
      <c r="B143" s="86">
        <f t="shared" si="36"/>
        <v>0</v>
      </c>
      <c r="C143" s="87" t="e">
        <f>VLOOKUP(B143,TarifsCA!B40:C92,2,FALSE)</f>
        <v>#N/A</v>
      </c>
      <c r="D143" s="88">
        <f>SUMIFS(TabSave[[QTE29]:[QTE29]],TabSave[[OPE29]:[OPE29]],$B143,TabSave[[Mois]:[Mois]],D$15,TabSave[[Année]:[Année]],D$13)</f>
        <v>0</v>
      </c>
      <c r="E143" s="88">
        <f>SUMIFS(TabSave[[QTE29]:[QTE29]],TabSave[[OPE29]:[OPE29]],$B143,TabSave[[Mois]:[Mois]],E$15,TabSave[[Année]:[Année]],E$13)</f>
        <v>0</v>
      </c>
      <c r="F143" s="88">
        <f>SUMIFS(TabSave[[QTE29]:[QTE29]],TabSave[[OPE29]:[OPE29]],$B143,TabSave[[Mois]:[Mois]],F$15,TabSave[[Année]:[Année]],F$13)</f>
        <v>0</v>
      </c>
      <c r="G143" s="88">
        <f>SUMIFS(TabSave[[QTE29]:[QTE29]],TabSave[[OPE29]:[OPE29]],$B143,TabSave[[Mois]:[Mois]],G$15,TabSave[[Année]:[Année]],G$13)</f>
        <v>0</v>
      </c>
      <c r="H143" s="88">
        <f>SUMIFS(TabSave[[QTE29]:[QTE29]],TabSave[[OPE29]:[OPE29]],$B143,TabSave[[Mois]:[Mois]],H$15,TabSave[[Année]:[Année]],H$13)</f>
        <v>0</v>
      </c>
      <c r="I143" s="88">
        <f>SUMIFS(TabSave[[QTE29]:[QTE29]],TabSave[[OPE29]:[OPE29]],$B143,TabSave[[Mois]:[Mois]],I$15,TabSave[[Année]:[Année]],I$13)</f>
        <v>0</v>
      </c>
      <c r="J143" s="88">
        <f>SUMIFS(TabSave[[QTE29]:[QTE29]],TabSave[[OPE29]:[OPE29]],$B143,TabSave[[Mois]:[Mois]],J$15,TabSave[[Année]:[Année]],J$13)</f>
        <v>0</v>
      </c>
      <c r="K143" s="88">
        <f>SUMIFS(TabSave[[QTE29]:[QTE29]],TabSave[[OPE29]:[OPE29]],$B143,TabSave[[Mois]:[Mois]],K$15,TabSave[[Année]:[Année]],K$13)</f>
        <v>0</v>
      </c>
      <c r="L143" s="88">
        <f>SUMIFS(TabSave[[QTE29]:[QTE29]],TabSave[[OPE29]:[OPE29]],$B143,TabSave[[Mois]:[Mois]],L$15,TabSave[[Année]:[Année]],L$13)</f>
        <v>0</v>
      </c>
      <c r="M143" s="88">
        <f>SUMIFS(TabSave[[QTE29]:[QTE29]],TabSave[[OPE29]:[OPE29]],$B143,TabSave[[Mois]:[Mois]],M$15,TabSave[[Année]:[Année]],M$13)</f>
        <v>0</v>
      </c>
      <c r="N143" s="88">
        <f>SUMIFS(TabSave[[QTE29]:[QTE29]],TabSave[[OPE29]:[OPE29]],$B143,TabSave[[Mois]:[Mois]],N$15,TabSave[[Année]:[Année]],N$13)</f>
        <v>0</v>
      </c>
      <c r="O143" s="88">
        <f>SUMIFS(TabSave[[QTE29]:[QTE29]],TabSave[[OPE29]:[OPE29]],$B143,TabSave[[Mois]:[Mois]],O$15,TabSave[[Année]:[Année]],O$13)</f>
        <v>0</v>
      </c>
    </row>
    <row r="144" spans="1:15" outlineLevel="1">
      <c r="A144" s="386"/>
      <c r="B144" s="89">
        <f t="shared" si="36"/>
        <v>0</v>
      </c>
      <c r="C144" s="87" t="e">
        <f>VLOOKUP(B144,TarifsCA!B41:C93,2,FALSE)</f>
        <v>#N/A</v>
      </c>
      <c r="D144" s="90">
        <f>SUMIFS(TabSave[[QTE30]:[QTE30]],TabSave[[OPE30]:[OPE30]],$B144,TabSave[[Mois]:[Mois]],D$15,TabSave[[Année]:[Année]],D$13)</f>
        <v>0</v>
      </c>
      <c r="E144" s="90">
        <f>SUMIFS(TabSave[[QTE30]:[QTE30]],TabSave[[OPE30]:[OPE30]],$B144,TabSave[[Mois]:[Mois]],E$15,TabSave[[Année]:[Année]],E$13)</f>
        <v>0</v>
      </c>
      <c r="F144" s="90">
        <f>SUMIFS(TabSave[[QTE30]:[QTE30]],TabSave[[OPE30]:[OPE30]],$B144,TabSave[[Mois]:[Mois]],F$15,TabSave[[Année]:[Année]],F$13)</f>
        <v>0</v>
      </c>
      <c r="G144" s="90">
        <f>SUMIFS(TabSave[[QTE30]:[QTE30]],TabSave[[OPE30]:[OPE30]],$B144,TabSave[[Mois]:[Mois]],G$15,TabSave[[Année]:[Année]],G$13)</f>
        <v>0</v>
      </c>
      <c r="H144" s="90">
        <f>SUMIFS(TabSave[[QTE30]:[QTE30]],TabSave[[OPE30]:[OPE30]],$B144,TabSave[[Mois]:[Mois]],H$15,TabSave[[Année]:[Année]],H$13)</f>
        <v>0</v>
      </c>
      <c r="I144" s="90">
        <f>SUMIFS(TabSave[[QTE30]:[QTE30]],TabSave[[OPE30]:[OPE30]],$B144,TabSave[[Mois]:[Mois]],I$15,TabSave[[Année]:[Année]],I$13)</f>
        <v>0</v>
      </c>
      <c r="J144" s="90">
        <f>SUMIFS(TabSave[[QTE30]:[QTE30]],TabSave[[OPE30]:[OPE30]],$B144,TabSave[[Mois]:[Mois]],J$15,TabSave[[Année]:[Année]],J$13)</f>
        <v>0</v>
      </c>
      <c r="K144" s="90">
        <f>SUMIFS(TabSave[[QTE30]:[QTE30]],TabSave[[OPE30]:[OPE30]],$B144,TabSave[[Mois]:[Mois]],K$15,TabSave[[Année]:[Année]],K$13)</f>
        <v>0</v>
      </c>
      <c r="L144" s="90">
        <f>SUMIFS(TabSave[[QTE30]:[QTE30]],TabSave[[OPE30]:[OPE30]],$B144,TabSave[[Mois]:[Mois]],L$15,TabSave[[Année]:[Année]],L$13)</f>
        <v>0</v>
      </c>
      <c r="M144" s="90">
        <f>SUMIFS(TabSave[[QTE30]:[QTE30]],TabSave[[OPE30]:[OPE30]],$B144,TabSave[[Mois]:[Mois]],M$15,TabSave[[Année]:[Année]],M$13)</f>
        <v>0</v>
      </c>
      <c r="N144" s="90">
        <f>SUMIFS(TabSave[[QTE30]:[QTE30]],TabSave[[OPE30]:[OPE30]],$B144,TabSave[[Mois]:[Mois]],N$15,TabSave[[Année]:[Année]],N$13)</f>
        <v>0</v>
      </c>
      <c r="O144" s="90">
        <f>SUMIFS(TabSave[[QTE30]:[QTE30]],TabSave[[OPE30]:[OPE30]],$B144,TabSave[[Mois]:[Mois]],O$15,TabSave[[Année]:[Année]],O$13)</f>
        <v>0</v>
      </c>
    </row>
    <row r="145" spans="1:15" outlineLevel="1">
      <c r="A145" s="386"/>
      <c r="B145" s="86">
        <f t="shared" si="36"/>
        <v>0</v>
      </c>
      <c r="C145" s="87" t="e">
        <f>VLOOKUP(B145,TarifsCA!B42:C94,2,FALSE)</f>
        <v>#N/A</v>
      </c>
      <c r="D145" s="88">
        <f>SUMIFS(TabSave[[QTE31]:[QTE31]],TabSave[[OPE31]:[OPE31]],$B145,TabSave[[Mois]:[Mois]],D$15,TabSave[[Année]:[Année]],D$13)</f>
        <v>0</v>
      </c>
      <c r="E145" s="88">
        <f>SUMIFS(TabSave[[QTE31]:[QTE31]],TabSave[[OPE31]:[OPE31]],$B145,TabSave[[Mois]:[Mois]],E$15,TabSave[[Année]:[Année]],E$13)</f>
        <v>0</v>
      </c>
      <c r="F145" s="88">
        <f>SUMIFS(TabSave[[QTE31]:[QTE31]],TabSave[[OPE31]:[OPE31]],$B145,TabSave[[Mois]:[Mois]],F$15,TabSave[[Année]:[Année]],F$13)</f>
        <v>0</v>
      </c>
      <c r="G145" s="88">
        <f>SUMIFS(TabSave[[QTE31]:[QTE31]],TabSave[[OPE31]:[OPE31]],$B145,TabSave[[Mois]:[Mois]],G$15,TabSave[[Année]:[Année]],G$13)</f>
        <v>0</v>
      </c>
      <c r="H145" s="88">
        <f>SUMIFS(TabSave[[QTE31]:[QTE31]],TabSave[[OPE31]:[OPE31]],$B145,TabSave[[Mois]:[Mois]],H$15,TabSave[[Année]:[Année]],H$13)</f>
        <v>0</v>
      </c>
      <c r="I145" s="88">
        <f>SUMIFS(TabSave[[QTE31]:[QTE31]],TabSave[[OPE31]:[OPE31]],$B145,TabSave[[Mois]:[Mois]],I$15,TabSave[[Année]:[Année]],I$13)</f>
        <v>0</v>
      </c>
      <c r="J145" s="88">
        <f>SUMIFS(TabSave[[QTE31]:[QTE31]],TabSave[[OPE31]:[OPE31]],$B145,TabSave[[Mois]:[Mois]],J$15,TabSave[[Année]:[Année]],J$13)</f>
        <v>0</v>
      </c>
      <c r="K145" s="88">
        <f>SUMIFS(TabSave[[QTE31]:[QTE31]],TabSave[[OPE31]:[OPE31]],$B145,TabSave[[Mois]:[Mois]],K$15,TabSave[[Année]:[Année]],K$13)</f>
        <v>0</v>
      </c>
      <c r="L145" s="88">
        <f>SUMIFS(TabSave[[QTE31]:[QTE31]],TabSave[[OPE31]:[OPE31]],$B145,TabSave[[Mois]:[Mois]],L$15,TabSave[[Année]:[Année]],L$13)</f>
        <v>0</v>
      </c>
      <c r="M145" s="88">
        <f>SUMIFS(TabSave[[QTE31]:[QTE31]],TabSave[[OPE31]:[OPE31]],$B145,TabSave[[Mois]:[Mois]],M$15,TabSave[[Année]:[Année]],M$13)</f>
        <v>0</v>
      </c>
      <c r="N145" s="88">
        <f>SUMIFS(TabSave[[QTE31]:[QTE31]],TabSave[[OPE31]:[OPE31]],$B145,TabSave[[Mois]:[Mois]],N$15,TabSave[[Année]:[Année]],N$13)</f>
        <v>0</v>
      </c>
      <c r="O145" s="88">
        <f>SUMIFS(TabSave[[QTE31]:[QTE31]],TabSave[[OPE31]:[OPE31]],$B145,TabSave[[Mois]:[Mois]],O$15,TabSave[[Année]:[Année]],O$13)</f>
        <v>0</v>
      </c>
    </row>
    <row r="146" spans="1:15" outlineLevel="1">
      <c r="A146" s="386"/>
      <c r="B146" s="89">
        <f t="shared" si="36"/>
        <v>0</v>
      </c>
      <c r="C146" s="87" t="e">
        <f>VLOOKUP(B146,TarifsCA!B43:C95,2,FALSE)</f>
        <v>#N/A</v>
      </c>
      <c r="D146" s="90">
        <f>SUMIFS(TabSave[[QTE32]:[QTE32]],TabSave[[OPE32]:[OPE32]],$B146,TabSave[[Mois]:[Mois]],D$15,TabSave[[Année]:[Année]],D$13)</f>
        <v>0</v>
      </c>
      <c r="E146" s="90">
        <f>SUMIFS(TabSave[[QTE32]:[QTE32]],TabSave[[OPE32]:[OPE32]],$B146,TabSave[[Mois]:[Mois]],E$15,TabSave[[Année]:[Année]],E$13)</f>
        <v>0</v>
      </c>
      <c r="F146" s="90">
        <f>SUMIFS(TabSave[[QTE32]:[QTE32]],TabSave[[OPE32]:[OPE32]],$B146,TabSave[[Mois]:[Mois]],F$15,TabSave[[Année]:[Année]],F$13)</f>
        <v>0</v>
      </c>
      <c r="G146" s="90">
        <f>SUMIFS(TabSave[[QTE32]:[QTE32]],TabSave[[OPE32]:[OPE32]],$B146,TabSave[[Mois]:[Mois]],G$15,TabSave[[Année]:[Année]],G$13)</f>
        <v>0</v>
      </c>
      <c r="H146" s="90">
        <f>SUMIFS(TabSave[[QTE32]:[QTE32]],TabSave[[OPE32]:[OPE32]],$B146,TabSave[[Mois]:[Mois]],H$15,TabSave[[Année]:[Année]],H$13)</f>
        <v>0</v>
      </c>
      <c r="I146" s="90">
        <f>SUMIFS(TabSave[[QTE32]:[QTE32]],TabSave[[OPE32]:[OPE32]],$B146,TabSave[[Mois]:[Mois]],I$15,TabSave[[Année]:[Année]],I$13)</f>
        <v>0</v>
      </c>
      <c r="J146" s="90">
        <f>SUMIFS(TabSave[[QTE32]:[QTE32]],TabSave[[OPE32]:[OPE32]],$B146,TabSave[[Mois]:[Mois]],J$15,TabSave[[Année]:[Année]],J$13)</f>
        <v>0</v>
      </c>
      <c r="K146" s="90">
        <f>SUMIFS(TabSave[[QTE32]:[QTE32]],TabSave[[OPE32]:[OPE32]],$B146,TabSave[[Mois]:[Mois]],K$15,TabSave[[Année]:[Année]],K$13)</f>
        <v>0</v>
      </c>
      <c r="L146" s="90">
        <f>SUMIFS(TabSave[[QTE32]:[QTE32]],TabSave[[OPE32]:[OPE32]],$B146,TabSave[[Mois]:[Mois]],L$15,TabSave[[Année]:[Année]],L$13)</f>
        <v>0</v>
      </c>
      <c r="M146" s="90">
        <f>SUMIFS(TabSave[[QTE32]:[QTE32]],TabSave[[OPE32]:[OPE32]],$B146,TabSave[[Mois]:[Mois]],M$15,TabSave[[Année]:[Année]],M$13)</f>
        <v>0</v>
      </c>
      <c r="N146" s="90">
        <f>SUMIFS(TabSave[[QTE32]:[QTE32]],TabSave[[OPE32]:[OPE32]],$B146,TabSave[[Mois]:[Mois]],N$15,TabSave[[Année]:[Année]],N$13)</f>
        <v>0</v>
      </c>
      <c r="O146" s="90">
        <f>SUMIFS(TabSave[[QTE32]:[QTE32]],TabSave[[OPE32]:[OPE32]],$B146,TabSave[[Mois]:[Mois]],O$15,TabSave[[Année]:[Année]],O$13)</f>
        <v>0</v>
      </c>
    </row>
    <row r="147" spans="1:15" outlineLevel="1">
      <c r="A147" s="386"/>
      <c r="B147" s="86">
        <f t="shared" si="36"/>
        <v>0</v>
      </c>
      <c r="C147" s="87" t="e">
        <f>VLOOKUP(B147,TarifsCA!B44:C96,2,FALSE)</f>
        <v>#N/A</v>
      </c>
      <c r="D147" s="88">
        <f>SUMIFS(TabSave[[QTE33]:[QTE33]],TabSave[[OPE33]:[OPE33]],$B147,TabSave[[Mois]:[Mois]],D$15,TabSave[[Année]:[Année]],D$13)</f>
        <v>0</v>
      </c>
      <c r="E147" s="88">
        <f>SUMIFS(TabSave[[QTE33]:[QTE33]],TabSave[[OPE33]:[OPE33]],$B147,TabSave[[Mois]:[Mois]],E$15,TabSave[[Année]:[Année]],E$13)</f>
        <v>0</v>
      </c>
      <c r="F147" s="88">
        <f>SUMIFS(TabSave[[QTE33]:[QTE33]],TabSave[[OPE33]:[OPE33]],$B147,TabSave[[Mois]:[Mois]],F$15,TabSave[[Année]:[Année]],F$13)</f>
        <v>0</v>
      </c>
      <c r="G147" s="88">
        <f>SUMIFS(TabSave[[QTE33]:[QTE33]],TabSave[[OPE33]:[OPE33]],$B147,TabSave[[Mois]:[Mois]],G$15,TabSave[[Année]:[Année]],G$13)</f>
        <v>0</v>
      </c>
      <c r="H147" s="88">
        <f>SUMIFS(TabSave[[QTE33]:[QTE33]],TabSave[[OPE33]:[OPE33]],$B147,TabSave[[Mois]:[Mois]],H$15,TabSave[[Année]:[Année]],H$13)</f>
        <v>0</v>
      </c>
      <c r="I147" s="88">
        <f>SUMIFS(TabSave[[QTE33]:[QTE33]],TabSave[[OPE33]:[OPE33]],$B147,TabSave[[Mois]:[Mois]],I$15,TabSave[[Année]:[Année]],I$13)</f>
        <v>0</v>
      </c>
      <c r="J147" s="88">
        <f>SUMIFS(TabSave[[QTE33]:[QTE33]],TabSave[[OPE33]:[OPE33]],$B147,TabSave[[Mois]:[Mois]],J$15,TabSave[[Année]:[Année]],J$13)</f>
        <v>0</v>
      </c>
      <c r="K147" s="88">
        <f>SUMIFS(TabSave[[QTE33]:[QTE33]],TabSave[[OPE33]:[OPE33]],$B147,TabSave[[Mois]:[Mois]],K$15,TabSave[[Année]:[Année]],K$13)</f>
        <v>0</v>
      </c>
      <c r="L147" s="88">
        <f>SUMIFS(TabSave[[QTE33]:[QTE33]],TabSave[[OPE33]:[OPE33]],$B147,TabSave[[Mois]:[Mois]],L$15,TabSave[[Année]:[Année]],L$13)</f>
        <v>0</v>
      </c>
      <c r="M147" s="88">
        <f>SUMIFS(TabSave[[QTE33]:[QTE33]],TabSave[[OPE33]:[OPE33]],$B147,TabSave[[Mois]:[Mois]],M$15,TabSave[[Année]:[Année]],M$13)</f>
        <v>0</v>
      </c>
      <c r="N147" s="88">
        <f>SUMIFS(TabSave[[QTE33]:[QTE33]],TabSave[[OPE33]:[OPE33]],$B147,TabSave[[Mois]:[Mois]],N$15,TabSave[[Année]:[Année]],N$13)</f>
        <v>0</v>
      </c>
      <c r="O147" s="88">
        <f>SUMIFS(TabSave[[QTE33]:[QTE33]],TabSave[[OPE33]:[OPE33]],$B147,TabSave[[Mois]:[Mois]],O$15,TabSave[[Année]:[Année]],O$13)</f>
        <v>0</v>
      </c>
    </row>
    <row r="148" spans="1:15" outlineLevel="1">
      <c r="A148" s="386"/>
      <c r="B148" s="89">
        <f t="shared" si="36"/>
        <v>0</v>
      </c>
      <c r="C148" s="87" t="e">
        <f>VLOOKUP(B148,TarifsCA!B45:C97,2,FALSE)</f>
        <v>#N/A</v>
      </c>
      <c r="D148" s="90">
        <f>SUMIFS(TabSave[[QTE34]:[QTE34]],TabSave[[OPE34]:[OPE34]],$B148,TabSave[[Mois]:[Mois]],D$15,TabSave[[Année]:[Année]],D$13)</f>
        <v>0</v>
      </c>
      <c r="E148" s="90">
        <f>SUMIFS(TabSave[[QTE34]:[QTE34]],TabSave[[OPE34]:[OPE34]],$B148,TabSave[[Mois]:[Mois]],E$15,TabSave[[Année]:[Année]],E$13)</f>
        <v>0</v>
      </c>
      <c r="F148" s="90">
        <f>SUMIFS(TabSave[[QTE34]:[QTE34]],TabSave[[OPE34]:[OPE34]],$B148,TabSave[[Mois]:[Mois]],F$15,TabSave[[Année]:[Année]],F$13)</f>
        <v>0</v>
      </c>
      <c r="G148" s="90">
        <f>SUMIFS(TabSave[[QTE34]:[QTE34]],TabSave[[OPE34]:[OPE34]],$B148,TabSave[[Mois]:[Mois]],G$15,TabSave[[Année]:[Année]],G$13)</f>
        <v>0</v>
      </c>
      <c r="H148" s="90">
        <f>SUMIFS(TabSave[[QTE34]:[QTE34]],TabSave[[OPE34]:[OPE34]],$B148,TabSave[[Mois]:[Mois]],H$15,TabSave[[Année]:[Année]],H$13)</f>
        <v>0</v>
      </c>
      <c r="I148" s="90">
        <f>SUMIFS(TabSave[[QTE34]:[QTE34]],TabSave[[OPE34]:[OPE34]],$B148,TabSave[[Mois]:[Mois]],I$15,TabSave[[Année]:[Année]],I$13)</f>
        <v>0</v>
      </c>
      <c r="J148" s="90">
        <f>SUMIFS(TabSave[[QTE34]:[QTE34]],TabSave[[OPE34]:[OPE34]],$B148,TabSave[[Mois]:[Mois]],J$15,TabSave[[Année]:[Année]],J$13)</f>
        <v>0</v>
      </c>
      <c r="K148" s="90">
        <f>SUMIFS(TabSave[[QTE34]:[QTE34]],TabSave[[OPE34]:[OPE34]],$B148,TabSave[[Mois]:[Mois]],K$15,TabSave[[Année]:[Année]],K$13)</f>
        <v>0</v>
      </c>
      <c r="L148" s="90">
        <f>SUMIFS(TabSave[[QTE34]:[QTE34]],TabSave[[OPE34]:[OPE34]],$B148,TabSave[[Mois]:[Mois]],L$15,TabSave[[Année]:[Année]],L$13)</f>
        <v>0</v>
      </c>
      <c r="M148" s="90">
        <f>SUMIFS(TabSave[[QTE34]:[QTE34]],TabSave[[OPE34]:[OPE34]],$B148,TabSave[[Mois]:[Mois]],M$15,TabSave[[Année]:[Année]],M$13)</f>
        <v>0</v>
      </c>
      <c r="N148" s="90">
        <f>SUMIFS(TabSave[[QTE34]:[QTE34]],TabSave[[OPE34]:[OPE34]],$B148,TabSave[[Mois]:[Mois]],N$15,TabSave[[Année]:[Année]],N$13)</f>
        <v>0</v>
      </c>
      <c r="O148" s="90">
        <f>SUMIFS(TabSave[[QTE34]:[QTE34]],TabSave[[OPE34]:[OPE34]],$B148,TabSave[[Mois]:[Mois]],O$15,TabSave[[Année]:[Année]],O$13)</f>
        <v>0</v>
      </c>
    </row>
    <row r="149" spans="1:15" outlineLevel="1">
      <c r="A149" s="386"/>
      <c r="B149" s="86">
        <f t="shared" si="36"/>
        <v>0</v>
      </c>
      <c r="C149" s="87" t="e">
        <f>VLOOKUP(B149,TarifsCA!B46:C98,2,FALSE)</f>
        <v>#N/A</v>
      </c>
      <c r="D149" s="88">
        <f>SUMIFS(TabSave[[QTE35]:[QTE35]],TabSave[[OPE35]:[OPE35]],$B149,TabSave[[Mois]:[Mois]],D$15,TabSave[[Année]:[Année]],D$13)</f>
        <v>0</v>
      </c>
      <c r="E149" s="88">
        <f>SUMIFS(TabSave[[QTE35]:[QTE35]],TabSave[[OPE35]:[OPE35]],$B149,TabSave[[Mois]:[Mois]],E$15,TabSave[[Année]:[Année]],E$13)</f>
        <v>0</v>
      </c>
      <c r="F149" s="88">
        <f>SUMIFS(TabSave[[QTE35]:[QTE35]],TabSave[[OPE35]:[OPE35]],$B149,TabSave[[Mois]:[Mois]],F$15,TabSave[[Année]:[Année]],F$13)</f>
        <v>0</v>
      </c>
      <c r="G149" s="88">
        <f>SUMIFS(TabSave[[QTE35]:[QTE35]],TabSave[[OPE35]:[OPE35]],$B149,TabSave[[Mois]:[Mois]],G$15,TabSave[[Année]:[Année]],G$13)</f>
        <v>0</v>
      </c>
      <c r="H149" s="88">
        <f>SUMIFS(TabSave[[QTE35]:[QTE35]],TabSave[[OPE35]:[OPE35]],$B149,TabSave[[Mois]:[Mois]],H$15,TabSave[[Année]:[Année]],H$13)</f>
        <v>0</v>
      </c>
      <c r="I149" s="88">
        <f>SUMIFS(TabSave[[QTE35]:[QTE35]],TabSave[[OPE35]:[OPE35]],$B149,TabSave[[Mois]:[Mois]],I$15,TabSave[[Année]:[Année]],I$13)</f>
        <v>0</v>
      </c>
      <c r="J149" s="88">
        <f>SUMIFS(TabSave[[QTE35]:[QTE35]],TabSave[[OPE35]:[OPE35]],$B149,TabSave[[Mois]:[Mois]],J$15,TabSave[[Année]:[Année]],J$13)</f>
        <v>0</v>
      </c>
      <c r="K149" s="88">
        <f>SUMIFS(TabSave[[QTE35]:[QTE35]],TabSave[[OPE35]:[OPE35]],$B149,TabSave[[Mois]:[Mois]],K$15,TabSave[[Année]:[Année]],K$13)</f>
        <v>0</v>
      </c>
      <c r="L149" s="88">
        <f>SUMIFS(TabSave[[QTE35]:[QTE35]],TabSave[[OPE35]:[OPE35]],$B149,TabSave[[Mois]:[Mois]],L$15,TabSave[[Année]:[Année]],L$13)</f>
        <v>0</v>
      </c>
      <c r="M149" s="88">
        <f>SUMIFS(TabSave[[QTE35]:[QTE35]],TabSave[[OPE35]:[OPE35]],$B149,TabSave[[Mois]:[Mois]],M$15,TabSave[[Année]:[Année]],M$13)</f>
        <v>0</v>
      </c>
      <c r="N149" s="88">
        <f>SUMIFS(TabSave[[QTE35]:[QTE35]],TabSave[[OPE35]:[OPE35]],$B149,TabSave[[Mois]:[Mois]],N$15,TabSave[[Année]:[Année]],N$13)</f>
        <v>0</v>
      </c>
      <c r="O149" s="88">
        <f>SUMIFS(TabSave[[QTE35]:[QTE35]],TabSave[[OPE35]:[OPE35]],$B149,TabSave[[Mois]:[Mois]],O$15,TabSave[[Année]:[Année]],O$13)</f>
        <v>0</v>
      </c>
    </row>
    <row r="150" spans="1:15" outlineLevel="1">
      <c r="A150" s="386"/>
      <c r="B150" s="89">
        <f t="shared" si="36"/>
        <v>0</v>
      </c>
      <c r="C150" s="87" t="e">
        <f>VLOOKUP(B150,TarifsCA!B47:C99,2,FALSE)</f>
        <v>#N/A</v>
      </c>
      <c r="D150" s="90">
        <f>SUMIFS(TabSave[[QTE36]:[QTE36]],TabSave[[OPE36]:[OPE36]],$B150,TabSave[[Mois]:[Mois]],D$15,TabSave[[Année]:[Année]],D$13)</f>
        <v>0</v>
      </c>
      <c r="E150" s="90">
        <f>SUMIFS(TabSave[[QTE36]:[QTE36]],TabSave[[OPE36]:[OPE36]],$B150,TabSave[[Mois]:[Mois]],E$15,TabSave[[Année]:[Année]],E$13)</f>
        <v>0</v>
      </c>
      <c r="F150" s="90">
        <f>SUMIFS(TabSave[[QTE36]:[QTE36]],TabSave[[OPE36]:[OPE36]],$B150,TabSave[[Mois]:[Mois]],F$15,TabSave[[Année]:[Année]],F$13)</f>
        <v>0</v>
      </c>
      <c r="G150" s="90">
        <f>SUMIFS(TabSave[[QTE36]:[QTE36]],TabSave[[OPE36]:[OPE36]],$B150,TabSave[[Mois]:[Mois]],G$15,TabSave[[Année]:[Année]],G$13)</f>
        <v>0</v>
      </c>
      <c r="H150" s="90">
        <f>SUMIFS(TabSave[[QTE36]:[QTE36]],TabSave[[OPE36]:[OPE36]],$B150,TabSave[[Mois]:[Mois]],H$15,TabSave[[Année]:[Année]],H$13)</f>
        <v>0</v>
      </c>
      <c r="I150" s="90">
        <f>SUMIFS(TabSave[[QTE36]:[QTE36]],TabSave[[OPE36]:[OPE36]],$B150,TabSave[[Mois]:[Mois]],I$15,TabSave[[Année]:[Année]],I$13)</f>
        <v>0</v>
      </c>
      <c r="J150" s="90">
        <f>SUMIFS(TabSave[[QTE36]:[QTE36]],TabSave[[OPE36]:[OPE36]],$B150,TabSave[[Mois]:[Mois]],J$15,TabSave[[Année]:[Année]],J$13)</f>
        <v>0</v>
      </c>
      <c r="K150" s="90">
        <f>SUMIFS(TabSave[[QTE36]:[QTE36]],TabSave[[OPE36]:[OPE36]],$B150,TabSave[[Mois]:[Mois]],K$15,TabSave[[Année]:[Année]],K$13)</f>
        <v>0</v>
      </c>
      <c r="L150" s="90">
        <f>SUMIFS(TabSave[[QTE36]:[QTE36]],TabSave[[OPE36]:[OPE36]],$B150,TabSave[[Mois]:[Mois]],L$15,TabSave[[Année]:[Année]],L$13)</f>
        <v>0</v>
      </c>
      <c r="M150" s="90">
        <f>SUMIFS(TabSave[[QTE36]:[QTE36]],TabSave[[OPE36]:[OPE36]],$B150,TabSave[[Mois]:[Mois]],M$15,TabSave[[Année]:[Année]],M$13)</f>
        <v>0</v>
      </c>
      <c r="N150" s="90">
        <f>SUMIFS(TabSave[[QTE36]:[QTE36]],TabSave[[OPE36]:[OPE36]],$B150,TabSave[[Mois]:[Mois]],N$15,TabSave[[Année]:[Année]],N$13)</f>
        <v>0</v>
      </c>
      <c r="O150" s="90">
        <f>SUMIFS(TabSave[[QTE36]:[QTE36]],TabSave[[OPE36]:[OPE36]],$B150,TabSave[[Mois]:[Mois]],O$15,TabSave[[Année]:[Année]],O$13)</f>
        <v>0</v>
      </c>
    </row>
    <row r="151" spans="1:15" outlineLevel="1">
      <c r="A151" s="386"/>
      <c r="B151" s="86">
        <f t="shared" si="36"/>
        <v>0</v>
      </c>
      <c r="C151" s="87" t="e">
        <f>VLOOKUP(B151,TarifsCA!B48:C100,2,FALSE)</f>
        <v>#N/A</v>
      </c>
      <c r="D151" s="88">
        <f>SUMIFS(TabSave[[QTE37]:[QTE37]],TabSave[[OPE37]:[OPE37]],$B151,TabSave[[Mois]:[Mois]],D$15,TabSave[[Année]:[Année]],D$13)</f>
        <v>0</v>
      </c>
      <c r="E151" s="88">
        <f>SUMIFS(TabSave[[QTE37]:[QTE37]],TabSave[[OPE37]:[OPE37]],$B151,TabSave[[Mois]:[Mois]],E$15,TabSave[[Année]:[Année]],E$13)</f>
        <v>0</v>
      </c>
      <c r="F151" s="88">
        <f>SUMIFS(TabSave[[QTE37]:[QTE37]],TabSave[[OPE37]:[OPE37]],$B151,TabSave[[Mois]:[Mois]],F$15,TabSave[[Année]:[Année]],F$13)</f>
        <v>0</v>
      </c>
      <c r="G151" s="88">
        <f>SUMIFS(TabSave[[QTE37]:[QTE37]],TabSave[[OPE37]:[OPE37]],$B151,TabSave[[Mois]:[Mois]],G$15,TabSave[[Année]:[Année]],G$13)</f>
        <v>0</v>
      </c>
      <c r="H151" s="88">
        <f>SUMIFS(TabSave[[QTE37]:[QTE37]],TabSave[[OPE37]:[OPE37]],$B151,TabSave[[Mois]:[Mois]],H$15,TabSave[[Année]:[Année]],H$13)</f>
        <v>0</v>
      </c>
      <c r="I151" s="88">
        <f>SUMIFS(TabSave[[QTE37]:[QTE37]],TabSave[[OPE37]:[OPE37]],$B151,TabSave[[Mois]:[Mois]],I$15,TabSave[[Année]:[Année]],I$13)</f>
        <v>0</v>
      </c>
      <c r="J151" s="88">
        <f>SUMIFS(TabSave[[QTE37]:[QTE37]],TabSave[[OPE37]:[OPE37]],$B151,TabSave[[Mois]:[Mois]],J$15,TabSave[[Année]:[Année]],J$13)</f>
        <v>0</v>
      </c>
      <c r="K151" s="88">
        <f>SUMIFS(TabSave[[QTE37]:[QTE37]],TabSave[[OPE37]:[OPE37]],$B151,TabSave[[Mois]:[Mois]],K$15,TabSave[[Année]:[Année]],K$13)</f>
        <v>0</v>
      </c>
      <c r="L151" s="88">
        <f>SUMIFS(TabSave[[QTE37]:[QTE37]],TabSave[[OPE37]:[OPE37]],$B151,TabSave[[Mois]:[Mois]],L$15,TabSave[[Année]:[Année]],L$13)</f>
        <v>0</v>
      </c>
      <c r="M151" s="88">
        <f>SUMIFS(TabSave[[QTE37]:[QTE37]],TabSave[[OPE37]:[OPE37]],$B151,TabSave[[Mois]:[Mois]],M$15,TabSave[[Année]:[Année]],M$13)</f>
        <v>0</v>
      </c>
      <c r="N151" s="88">
        <f>SUMIFS(TabSave[[QTE37]:[QTE37]],TabSave[[OPE37]:[OPE37]],$B151,TabSave[[Mois]:[Mois]],N$15,TabSave[[Année]:[Année]],N$13)</f>
        <v>0</v>
      </c>
      <c r="O151" s="88">
        <f>SUMIFS(TabSave[[QTE37]:[QTE37]],TabSave[[OPE37]:[OPE37]],$B151,TabSave[[Mois]:[Mois]],O$15,TabSave[[Année]:[Année]],O$13)</f>
        <v>0</v>
      </c>
    </row>
    <row r="152" spans="1:15" outlineLevel="1">
      <c r="A152" s="386"/>
      <c r="B152" s="89">
        <f t="shared" si="36"/>
        <v>0</v>
      </c>
      <c r="C152" s="87" t="e">
        <f>VLOOKUP(B152,TarifsCA!B49:C101,2,FALSE)</f>
        <v>#N/A</v>
      </c>
      <c r="D152" s="90">
        <f>SUMIFS(TabSave[[QTE38]:[QTE38]],TabSave[[OPE38]:[OPE38]],$B152,TabSave[[Mois]:[Mois]],D$15,TabSave[[Année]:[Année]],D$13)</f>
        <v>0</v>
      </c>
      <c r="E152" s="90">
        <f>SUMIFS(TabSave[[QTE38]:[QTE38]],TabSave[[OPE38]:[OPE38]],$B152,TabSave[[Mois]:[Mois]],E$15,TabSave[[Année]:[Année]],E$13)</f>
        <v>0</v>
      </c>
      <c r="F152" s="90">
        <f>SUMIFS(TabSave[[QTE38]:[QTE38]],TabSave[[OPE38]:[OPE38]],$B152,TabSave[[Mois]:[Mois]],F$15,TabSave[[Année]:[Année]],F$13)</f>
        <v>0</v>
      </c>
      <c r="G152" s="90">
        <f>SUMIFS(TabSave[[QTE38]:[QTE38]],TabSave[[OPE38]:[OPE38]],$B152,TabSave[[Mois]:[Mois]],G$15,TabSave[[Année]:[Année]],G$13)</f>
        <v>0</v>
      </c>
      <c r="H152" s="90">
        <f>SUMIFS(TabSave[[QTE38]:[QTE38]],TabSave[[OPE38]:[OPE38]],$B152,TabSave[[Mois]:[Mois]],H$15,TabSave[[Année]:[Année]],H$13)</f>
        <v>0</v>
      </c>
      <c r="I152" s="90">
        <f>SUMIFS(TabSave[[QTE38]:[QTE38]],TabSave[[OPE38]:[OPE38]],$B152,TabSave[[Mois]:[Mois]],I$15,TabSave[[Année]:[Année]],I$13)</f>
        <v>0</v>
      </c>
      <c r="J152" s="90">
        <f>SUMIFS(TabSave[[QTE38]:[QTE38]],TabSave[[OPE38]:[OPE38]],$B152,TabSave[[Mois]:[Mois]],J$15,TabSave[[Année]:[Année]],J$13)</f>
        <v>0</v>
      </c>
      <c r="K152" s="90">
        <f>SUMIFS(TabSave[[QTE38]:[QTE38]],TabSave[[OPE38]:[OPE38]],$B152,TabSave[[Mois]:[Mois]],K$15,TabSave[[Année]:[Année]],K$13)</f>
        <v>0</v>
      </c>
      <c r="L152" s="90">
        <f>SUMIFS(TabSave[[QTE38]:[QTE38]],TabSave[[OPE38]:[OPE38]],$B152,TabSave[[Mois]:[Mois]],L$15,TabSave[[Année]:[Année]],L$13)</f>
        <v>0</v>
      </c>
      <c r="M152" s="90">
        <f>SUMIFS(TabSave[[QTE38]:[QTE38]],TabSave[[OPE38]:[OPE38]],$B152,TabSave[[Mois]:[Mois]],M$15,TabSave[[Année]:[Année]],M$13)</f>
        <v>0</v>
      </c>
      <c r="N152" s="90">
        <f>SUMIFS(TabSave[[QTE38]:[QTE38]],TabSave[[OPE38]:[OPE38]],$B152,TabSave[[Mois]:[Mois]],N$15,TabSave[[Année]:[Année]],N$13)</f>
        <v>0</v>
      </c>
      <c r="O152" s="90">
        <f>SUMIFS(TabSave[[QTE38]:[QTE38]],TabSave[[OPE38]:[OPE38]],$B152,TabSave[[Mois]:[Mois]],O$15,TabSave[[Année]:[Année]],O$13)</f>
        <v>0</v>
      </c>
    </row>
    <row r="153" spans="1:15" outlineLevel="1">
      <c r="A153" s="386"/>
      <c r="B153" s="86">
        <f t="shared" si="36"/>
        <v>0</v>
      </c>
      <c r="C153" s="87" t="e">
        <f>VLOOKUP(B153,TarifsCA!B50:C102,2,FALSE)</f>
        <v>#N/A</v>
      </c>
      <c r="D153" s="88">
        <f>SUMIFS(TabSave[[QTE39]:[QTE39]],TabSave[[OPE39]:[OPE39]],$B153,TabSave[[Mois]:[Mois]],D$15,TabSave[[Année]:[Année]],D$13)</f>
        <v>0</v>
      </c>
      <c r="E153" s="88">
        <f>SUMIFS(TabSave[[QTE39]:[QTE39]],TabSave[[OPE39]:[OPE39]],$B153,TabSave[[Mois]:[Mois]],E$15,TabSave[[Année]:[Année]],E$13)</f>
        <v>0</v>
      </c>
      <c r="F153" s="88">
        <f>SUMIFS(TabSave[[QTE39]:[QTE39]],TabSave[[OPE39]:[OPE39]],$B153,TabSave[[Mois]:[Mois]],F$15,TabSave[[Année]:[Année]],F$13)</f>
        <v>0</v>
      </c>
      <c r="G153" s="88">
        <f>SUMIFS(TabSave[[QTE39]:[QTE39]],TabSave[[OPE39]:[OPE39]],$B153,TabSave[[Mois]:[Mois]],G$15,TabSave[[Année]:[Année]],G$13)</f>
        <v>0</v>
      </c>
      <c r="H153" s="88">
        <f>SUMIFS(TabSave[[QTE39]:[QTE39]],TabSave[[OPE39]:[OPE39]],$B153,TabSave[[Mois]:[Mois]],H$15,TabSave[[Année]:[Année]],H$13)</f>
        <v>0</v>
      </c>
      <c r="I153" s="88">
        <f>SUMIFS(TabSave[[QTE39]:[QTE39]],TabSave[[OPE39]:[OPE39]],$B153,TabSave[[Mois]:[Mois]],I$15,TabSave[[Année]:[Année]],I$13)</f>
        <v>0</v>
      </c>
      <c r="J153" s="88">
        <f>SUMIFS(TabSave[[QTE39]:[QTE39]],TabSave[[OPE39]:[OPE39]],$B153,TabSave[[Mois]:[Mois]],J$15,TabSave[[Année]:[Année]],J$13)</f>
        <v>0</v>
      </c>
      <c r="K153" s="88">
        <f>SUMIFS(TabSave[[QTE39]:[QTE39]],TabSave[[OPE39]:[OPE39]],$B153,TabSave[[Mois]:[Mois]],K$15,TabSave[[Année]:[Année]],K$13)</f>
        <v>0</v>
      </c>
      <c r="L153" s="88">
        <f>SUMIFS(TabSave[[QTE39]:[QTE39]],TabSave[[OPE39]:[OPE39]],$B153,TabSave[[Mois]:[Mois]],L$15,TabSave[[Année]:[Année]],L$13)</f>
        <v>0</v>
      </c>
      <c r="M153" s="88">
        <f>SUMIFS(TabSave[[QTE39]:[QTE39]],TabSave[[OPE39]:[OPE39]],$B153,TabSave[[Mois]:[Mois]],M$15,TabSave[[Année]:[Année]],M$13)</f>
        <v>0</v>
      </c>
      <c r="N153" s="88">
        <f>SUMIFS(TabSave[[QTE39]:[QTE39]],TabSave[[OPE39]:[OPE39]],$B153,TabSave[[Mois]:[Mois]],N$15,TabSave[[Année]:[Année]],N$13)</f>
        <v>0</v>
      </c>
      <c r="O153" s="88">
        <f>SUMIFS(TabSave[[QTE39]:[QTE39]],TabSave[[OPE39]:[OPE39]],$B153,TabSave[[Mois]:[Mois]],O$15,TabSave[[Année]:[Année]],O$13)</f>
        <v>0</v>
      </c>
    </row>
    <row r="154" spans="1:15" outlineLevel="1">
      <c r="A154" s="386"/>
      <c r="B154" s="89">
        <f t="shared" si="36"/>
        <v>0</v>
      </c>
      <c r="C154" s="87" t="e">
        <f>VLOOKUP(B154,TarifsCA!B51:C103,2,FALSE)</f>
        <v>#N/A</v>
      </c>
      <c r="D154" s="90">
        <f>SUMIFS(TabSave[[QTE40]:[QTE40]],TabSave[[OPE40]:[OPE40]],$B154,TabSave[[Mois]:[Mois]],D$15,TabSave[[Année]:[Année]],D$13)</f>
        <v>0</v>
      </c>
      <c r="E154" s="90">
        <f>SUMIFS(TabSave[[QTE40]:[QTE40]],TabSave[[OPE40]:[OPE40]],$B154,TabSave[[Mois]:[Mois]],E$15,TabSave[[Année]:[Année]],E$13)</f>
        <v>0</v>
      </c>
      <c r="F154" s="90">
        <f>SUMIFS(TabSave[[QTE40]:[QTE40]],TabSave[[OPE40]:[OPE40]],$B154,TabSave[[Mois]:[Mois]],F$15,TabSave[[Année]:[Année]],F$13)</f>
        <v>0</v>
      </c>
      <c r="G154" s="90">
        <f>SUMIFS(TabSave[[QTE40]:[QTE40]],TabSave[[OPE40]:[OPE40]],$B154,TabSave[[Mois]:[Mois]],G$15,TabSave[[Année]:[Année]],G$13)</f>
        <v>0</v>
      </c>
      <c r="H154" s="90">
        <f>SUMIFS(TabSave[[QTE40]:[QTE40]],TabSave[[OPE40]:[OPE40]],$B154,TabSave[[Mois]:[Mois]],H$15,TabSave[[Année]:[Année]],H$13)</f>
        <v>0</v>
      </c>
      <c r="I154" s="90">
        <f>SUMIFS(TabSave[[QTE40]:[QTE40]],TabSave[[OPE40]:[OPE40]],$B154,TabSave[[Mois]:[Mois]],I$15,TabSave[[Année]:[Année]],I$13)</f>
        <v>0</v>
      </c>
      <c r="J154" s="90">
        <f>SUMIFS(TabSave[[QTE40]:[QTE40]],TabSave[[OPE40]:[OPE40]],$B154,TabSave[[Mois]:[Mois]],J$15,TabSave[[Année]:[Année]],J$13)</f>
        <v>0</v>
      </c>
      <c r="K154" s="90">
        <f>SUMIFS(TabSave[[QTE40]:[QTE40]],TabSave[[OPE40]:[OPE40]],$B154,TabSave[[Mois]:[Mois]],K$15,TabSave[[Année]:[Année]],K$13)</f>
        <v>0</v>
      </c>
      <c r="L154" s="90">
        <f>SUMIFS(TabSave[[QTE40]:[QTE40]],TabSave[[OPE40]:[OPE40]],$B154,TabSave[[Mois]:[Mois]],L$15,TabSave[[Année]:[Année]],L$13)</f>
        <v>0</v>
      </c>
      <c r="M154" s="90">
        <f>SUMIFS(TabSave[[QTE40]:[QTE40]],TabSave[[OPE40]:[OPE40]],$B154,TabSave[[Mois]:[Mois]],M$15,TabSave[[Année]:[Année]],M$13)</f>
        <v>0</v>
      </c>
      <c r="N154" s="90">
        <f>SUMIFS(TabSave[[QTE40]:[QTE40]],TabSave[[OPE40]:[OPE40]],$B154,TabSave[[Mois]:[Mois]],N$15,TabSave[[Année]:[Année]],N$13)</f>
        <v>0</v>
      </c>
      <c r="O154" s="90">
        <f>SUMIFS(TabSave[[QTE40]:[QTE40]],TabSave[[OPE40]:[OPE40]],$B154,TabSave[[Mois]:[Mois]],O$15,TabSave[[Année]:[Année]],O$13)</f>
        <v>0</v>
      </c>
    </row>
    <row r="155" spans="1:15" outlineLevel="1">
      <c r="A155" s="386"/>
      <c r="B155" s="86">
        <f t="shared" si="36"/>
        <v>0</v>
      </c>
      <c r="C155" s="87" t="e">
        <f>VLOOKUP(B155,TarifsCA!B52:C104,2,FALSE)</f>
        <v>#N/A</v>
      </c>
      <c r="D155" s="88">
        <f>SUMIFS(TabSave[[QTE41]:[QTE41]],TabSave[[OPE41]:[OPE41]],$B155,TabSave[[Mois]:[Mois]],D$15,TabSave[[Année]:[Année]],D$13)</f>
        <v>0</v>
      </c>
      <c r="E155" s="88">
        <f>SUMIFS(TabSave[[QTE41]:[QTE41]],TabSave[[OPE41]:[OPE41]],$B155,TabSave[[Mois]:[Mois]],E$15,TabSave[[Année]:[Année]],E$13)</f>
        <v>0</v>
      </c>
      <c r="F155" s="88">
        <f>SUMIFS(TabSave[[QTE41]:[QTE41]],TabSave[[OPE41]:[OPE41]],$B155,TabSave[[Mois]:[Mois]],F$15,TabSave[[Année]:[Année]],F$13)</f>
        <v>0</v>
      </c>
      <c r="G155" s="88">
        <f>SUMIFS(TabSave[[QTE41]:[QTE41]],TabSave[[OPE41]:[OPE41]],$B155,TabSave[[Mois]:[Mois]],G$15,TabSave[[Année]:[Année]],G$13)</f>
        <v>0</v>
      </c>
      <c r="H155" s="88">
        <f>SUMIFS(TabSave[[QTE41]:[QTE41]],TabSave[[OPE41]:[OPE41]],$B155,TabSave[[Mois]:[Mois]],H$15,TabSave[[Année]:[Année]],H$13)</f>
        <v>0</v>
      </c>
      <c r="I155" s="88">
        <f>SUMIFS(TabSave[[QTE41]:[QTE41]],TabSave[[OPE41]:[OPE41]],$B155,TabSave[[Mois]:[Mois]],I$15,TabSave[[Année]:[Année]],I$13)</f>
        <v>0</v>
      </c>
      <c r="J155" s="88">
        <f>SUMIFS(TabSave[[QTE41]:[QTE41]],TabSave[[OPE41]:[OPE41]],$B155,TabSave[[Mois]:[Mois]],J$15,TabSave[[Année]:[Année]],J$13)</f>
        <v>0</v>
      </c>
      <c r="K155" s="88">
        <f>SUMIFS(TabSave[[QTE41]:[QTE41]],TabSave[[OPE41]:[OPE41]],$B155,TabSave[[Mois]:[Mois]],K$15,TabSave[[Année]:[Année]],K$13)</f>
        <v>0</v>
      </c>
      <c r="L155" s="88">
        <f>SUMIFS(TabSave[[QTE41]:[QTE41]],TabSave[[OPE41]:[OPE41]],$B155,TabSave[[Mois]:[Mois]],L$15,TabSave[[Année]:[Année]],L$13)</f>
        <v>0</v>
      </c>
      <c r="M155" s="88">
        <f>SUMIFS(TabSave[[QTE41]:[QTE41]],TabSave[[OPE41]:[OPE41]],$B155,TabSave[[Mois]:[Mois]],M$15,TabSave[[Année]:[Année]],M$13)</f>
        <v>0</v>
      </c>
      <c r="N155" s="88">
        <f>SUMIFS(TabSave[[QTE41]:[QTE41]],TabSave[[OPE41]:[OPE41]],$B155,TabSave[[Mois]:[Mois]],N$15,TabSave[[Année]:[Année]],N$13)</f>
        <v>0</v>
      </c>
      <c r="O155" s="88">
        <f>SUMIFS(TabSave[[QTE41]:[QTE41]],TabSave[[OPE41]:[OPE41]],$B155,TabSave[[Mois]:[Mois]],O$15,TabSave[[Année]:[Année]],O$13)</f>
        <v>0</v>
      </c>
    </row>
    <row r="156" spans="1:15" outlineLevel="1">
      <c r="A156" s="386"/>
      <c r="B156" s="89">
        <f t="shared" si="36"/>
        <v>0</v>
      </c>
      <c r="C156" s="87" t="e">
        <f>VLOOKUP(B156,TarifsCA!B53:C105,2,FALSE)</f>
        <v>#N/A</v>
      </c>
      <c r="D156" s="90">
        <f>SUMIFS(TabSave[[QTE42]:[QTE42]],TabSave[[OPE42]:[OPE42]],$B156,TabSave[[Mois]:[Mois]],D$15,TabSave[[Année]:[Année]],D$13)</f>
        <v>0</v>
      </c>
      <c r="E156" s="90">
        <f>SUMIFS(TabSave[[QTE42]:[QTE42]],TabSave[[OPE42]:[OPE42]],$B156,TabSave[[Mois]:[Mois]],E$15,TabSave[[Année]:[Année]],E$13)</f>
        <v>0</v>
      </c>
      <c r="F156" s="90">
        <f>SUMIFS(TabSave[[QTE42]:[QTE42]],TabSave[[OPE42]:[OPE42]],$B156,TabSave[[Mois]:[Mois]],F$15,TabSave[[Année]:[Année]],F$13)</f>
        <v>0</v>
      </c>
      <c r="G156" s="90">
        <f>SUMIFS(TabSave[[QTE42]:[QTE42]],TabSave[[OPE42]:[OPE42]],$B156,TabSave[[Mois]:[Mois]],G$15,TabSave[[Année]:[Année]],G$13)</f>
        <v>0</v>
      </c>
      <c r="H156" s="90">
        <f>SUMIFS(TabSave[[QTE42]:[QTE42]],TabSave[[OPE42]:[OPE42]],$B156,TabSave[[Mois]:[Mois]],H$15,TabSave[[Année]:[Année]],H$13)</f>
        <v>0</v>
      </c>
      <c r="I156" s="90">
        <f>SUMIFS(TabSave[[QTE42]:[QTE42]],TabSave[[OPE42]:[OPE42]],$B156,TabSave[[Mois]:[Mois]],I$15,TabSave[[Année]:[Année]],I$13)</f>
        <v>0</v>
      </c>
      <c r="J156" s="90">
        <f>SUMIFS(TabSave[[QTE42]:[QTE42]],TabSave[[OPE42]:[OPE42]],$B156,TabSave[[Mois]:[Mois]],J$15,TabSave[[Année]:[Année]],J$13)</f>
        <v>0</v>
      </c>
      <c r="K156" s="90">
        <f>SUMIFS(TabSave[[QTE42]:[QTE42]],TabSave[[OPE42]:[OPE42]],$B156,TabSave[[Mois]:[Mois]],K$15,TabSave[[Année]:[Année]],K$13)</f>
        <v>0</v>
      </c>
      <c r="L156" s="90">
        <f>SUMIFS(TabSave[[QTE42]:[QTE42]],TabSave[[OPE42]:[OPE42]],$B156,TabSave[[Mois]:[Mois]],L$15,TabSave[[Année]:[Année]],L$13)</f>
        <v>0</v>
      </c>
      <c r="M156" s="90">
        <f>SUMIFS(TabSave[[QTE42]:[QTE42]],TabSave[[OPE42]:[OPE42]],$B156,TabSave[[Mois]:[Mois]],M$15,TabSave[[Année]:[Année]],M$13)</f>
        <v>0</v>
      </c>
      <c r="N156" s="90">
        <f>SUMIFS(TabSave[[QTE42]:[QTE42]],TabSave[[OPE42]:[OPE42]],$B156,TabSave[[Mois]:[Mois]],N$15,TabSave[[Année]:[Année]],N$13)</f>
        <v>0</v>
      </c>
      <c r="O156" s="90">
        <f>SUMIFS(TabSave[[QTE42]:[QTE42]],TabSave[[OPE42]:[OPE42]],$B156,TabSave[[Mois]:[Mois]],O$15,TabSave[[Année]:[Année]],O$13)</f>
        <v>0</v>
      </c>
    </row>
    <row r="157" spans="1:15" outlineLevel="1">
      <c r="A157" s="386"/>
      <c r="B157" s="86">
        <f t="shared" si="36"/>
        <v>0</v>
      </c>
      <c r="C157" s="87" t="e">
        <f>VLOOKUP(B157,TarifsCA!B54:C106,2,FALSE)</f>
        <v>#N/A</v>
      </c>
      <c r="D157" s="88">
        <f>SUMIFS(TabSave[[QTE43]:[QTE43]],TabSave[[OPE43]:[OPE43]],$B157,TabSave[[Mois]:[Mois]],D$15,TabSave[[Année]:[Année]],D$13)</f>
        <v>0</v>
      </c>
      <c r="E157" s="88">
        <f>SUMIFS(TabSave[[QTE43]:[QTE43]],TabSave[[OPE43]:[OPE43]],$B157,TabSave[[Mois]:[Mois]],E$15,TabSave[[Année]:[Année]],E$13)</f>
        <v>0</v>
      </c>
      <c r="F157" s="88">
        <f>SUMIFS(TabSave[[QTE43]:[QTE43]],TabSave[[OPE43]:[OPE43]],$B157,TabSave[[Mois]:[Mois]],F$15,TabSave[[Année]:[Année]],F$13)</f>
        <v>0</v>
      </c>
      <c r="G157" s="88">
        <f>SUMIFS(TabSave[[QTE43]:[QTE43]],TabSave[[OPE43]:[OPE43]],$B157,TabSave[[Mois]:[Mois]],G$15,TabSave[[Année]:[Année]],G$13)</f>
        <v>0</v>
      </c>
      <c r="H157" s="88">
        <f>SUMIFS(TabSave[[QTE43]:[QTE43]],TabSave[[OPE43]:[OPE43]],$B157,TabSave[[Mois]:[Mois]],H$15,TabSave[[Année]:[Année]],H$13)</f>
        <v>0</v>
      </c>
      <c r="I157" s="88">
        <f>SUMIFS(TabSave[[QTE43]:[QTE43]],TabSave[[OPE43]:[OPE43]],$B157,TabSave[[Mois]:[Mois]],I$15,TabSave[[Année]:[Année]],I$13)</f>
        <v>0</v>
      </c>
      <c r="J157" s="88">
        <f>SUMIFS(TabSave[[QTE43]:[QTE43]],TabSave[[OPE43]:[OPE43]],$B157,TabSave[[Mois]:[Mois]],J$15,TabSave[[Année]:[Année]],J$13)</f>
        <v>0</v>
      </c>
      <c r="K157" s="88">
        <f>SUMIFS(TabSave[[QTE43]:[QTE43]],TabSave[[OPE43]:[OPE43]],$B157,TabSave[[Mois]:[Mois]],K$15,TabSave[[Année]:[Année]],K$13)</f>
        <v>0</v>
      </c>
      <c r="L157" s="88">
        <f>SUMIFS(TabSave[[QTE43]:[QTE43]],TabSave[[OPE43]:[OPE43]],$B157,TabSave[[Mois]:[Mois]],L$15,TabSave[[Année]:[Année]],L$13)</f>
        <v>0</v>
      </c>
      <c r="M157" s="88">
        <f>SUMIFS(TabSave[[QTE43]:[QTE43]],TabSave[[OPE43]:[OPE43]],$B157,TabSave[[Mois]:[Mois]],M$15,TabSave[[Année]:[Année]],M$13)</f>
        <v>0</v>
      </c>
      <c r="N157" s="88">
        <f>SUMIFS(TabSave[[QTE43]:[QTE43]],TabSave[[OPE43]:[OPE43]],$B157,TabSave[[Mois]:[Mois]],N$15,TabSave[[Année]:[Année]],N$13)</f>
        <v>0</v>
      </c>
      <c r="O157" s="88">
        <f>SUMIFS(TabSave[[QTE43]:[QTE43]],TabSave[[OPE43]:[OPE43]],$B157,TabSave[[Mois]:[Mois]],O$15,TabSave[[Année]:[Année]],O$13)</f>
        <v>0</v>
      </c>
    </row>
    <row r="158" spans="1:15" outlineLevel="1">
      <c r="A158" s="386"/>
      <c r="B158" s="89">
        <f t="shared" si="36"/>
        <v>0</v>
      </c>
      <c r="C158" s="87" t="e">
        <f>VLOOKUP(B158,TarifsCA!B55:C107,2,FALSE)</f>
        <v>#N/A</v>
      </c>
      <c r="D158" s="90">
        <f>SUMIFS(TabSave[[QTE44]:[QTE44]],TabSave[[OPE44]:[OPE44]],$B158,TabSave[[Mois]:[Mois]],D$15,TabSave[[Année]:[Année]],D$13)</f>
        <v>0</v>
      </c>
      <c r="E158" s="90">
        <f>SUMIFS(TabSave[[QTE44]:[QTE44]],TabSave[[OPE44]:[OPE44]],$B158,TabSave[[Mois]:[Mois]],E$15,TabSave[[Année]:[Année]],E$13)</f>
        <v>0</v>
      </c>
      <c r="F158" s="90">
        <f>SUMIFS(TabSave[[QTE44]:[QTE44]],TabSave[[OPE44]:[OPE44]],$B158,TabSave[[Mois]:[Mois]],F$15,TabSave[[Année]:[Année]],F$13)</f>
        <v>0</v>
      </c>
      <c r="G158" s="90">
        <f>SUMIFS(TabSave[[QTE44]:[QTE44]],TabSave[[OPE44]:[OPE44]],$B158,TabSave[[Mois]:[Mois]],G$15,TabSave[[Année]:[Année]],G$13)</f>
        <v>0</v>
      </c>
      <c r="H158" s="90">
        <f>SUMIFS(TabSave[[QTE44]:[QTE44]],TabSave[[OPE44]:[OPE44]],$B158,TabSave[[Mois]:[Mois]],H$15,TabSave[[Année]:[Année]],H$13)</f>
        <v>0</v>
      </c>
      <c r="I158" s="90">
        <f>SUMIFS(TabSave[[QTE44]:[QTE44]],TabSave[[OPE44]:[OPE44]],$B158,TabSave[[Mois]:[Mois]],I$15,TabSave[[Année]:[Année]],I$13)</f>
        <v>0</v>
      </c>
      <c r="J158" s="90">
        <f>SUMIFS(TabSave[[QTE44]:[QTE44]],TabSave[[OPE44]:[OPE44]],$B158,TabSave[[Mois]:[Mois]],J$15,TabSave[[Année]:[Année]],J$13)</f>
        <v>0</v>
      </c>
      <c r="K158" s="90">
        <f>SUMIFS(TabSave[[QTE44]:[QTE44]],TabSave[[OPE44]:[OPE44]],$B158,TabSave[[Mois]:[Mois]],K$15,TabSave[[Année]:[Année]],K$13)</f>
        <v>0</v>
      </c>
      <c r="L158" s="90">
        <f>SUMIFS(TabSave[[QTE44]:[QTE44]],TabSave[[OPE44]:[OPE44]],$B158,TabSave[[Mois]:[Mois]],L$15,TabSave[[Année]:[Année]],L$13)</f>
        <v>0</v>
      </c>
      <c r="M158" s="90">
        <f>SUMIFS(TabSave[[QTE44]:[QTE44]],TabSave[[OPE44]:[OPE44]],$B158,TabSave[[Mois]:[Mois]],M$15,TabSave[[Année]:[Année]],M$13)</f>
        <v>0</v>
      </c>
      <c r="N158" s="90">
        <f>SUMIFS(TabSave[[QTE44]:[QTE44]],TabSave[[OPE44]:[OPE44]],$B158,TabSave[[Mois]:[Mois]],N$15,TabSave[[Année]:[Année]],N$13)</f>
        <v>0</v>
      </c>
      <c r="O158" s="90">
        <f>SUMIFS(TabSave[[QTE44]:[QTE44]],TabSave[[OPE44]:[OPE44]],$B158,TabSave[[Mois]:[Mois]],O$15,TabSave[[Année]:[Année]],O$13)</f>
        <v>0</v>
      </c>
    </row>
    <row r="159" spans="1:15" outlineLevel="1">
      <c r="A159" s="386"/>
      <c r="B159" s="86">
        <f t="shared" si="36"/>
        <v>0</v>
      </c>
      <c r="C159" s="87" t="e">
        <f>VLOOKUP(B159,TarifsCA!B56:C108,2,FALSE)</f>
        <v>#N/A</v>
      </c>
      <c r="D159" s="88">
        <f>SUMIFS(TabSave[[QTE45]:[QTE45]],TabSave[[OPE45]:[OPE45]],$B159,TabSave[[Mois]:[Mois]],D$15,TabSave[[Année]:[Année]],D$13)</f>
        <v>0</v>
      </c>
      <c r="E159" s="88">
        <f>SUMIFS(TabSave[[QTE45]:[QTE45]],TabSave[[OPE45]:[OPE45]],$B159,TabSave[[Mois]:[Mois]],E$15,TabSave[[Année]:[Année]],E$13)</f>
        <v>0</v>
      </c>
      <c r="F159" s="88">
        <f>SUMIFS(TabSave[[QTE45]:[QTE45]],TabSave[[OPE45]:[OPE45]],$B159,TabSave[[Mois]:[Mois]],F$15,TabSave[[Année]:[Année]],F$13)</f>
        <v>0</v>
      </c>
      <c r="G159" s="88">
        <f>SUMIFS(TabSave[[QTE45]:[QTE45]],TabSave[[OPE45]:[OPE45]],$B159,TabSave[[Mois]:[Mois]],G$15,TabSave[[Année]:[Année]],G$13)</f>
        <v>0</v>
      </c>
      <c r="H159" s="88">
        <f>SUMIFS(TabSave[[QTE45]:[QTE45]],TabSave[[OPE45]:[OPE45]],$B159,TabSave[[Mois]:[Mois]],H$15,TabSave[[Année]:[Année]],H$13)</f>
        <v>0</v>
      </c>
      <c r="I159" s="88">
        <f>SUMIFS(TabSave[[QTE45]:[QTE45]],TabSave[[OPE45]:[OPE45]],$B159,TabSave[[Mois]:[Mois]],I$15,TabSave[[Année]:[Année]],I$13)</f>
        <v>0</v>
      </c>
      <c r="J159" s="88">
        <f>SUMIFS(TabSave[[QTE45]:[QTE45]],TabSave[[OPE45]:[OPE45]],$B159,TabSave[[Mois]:[Mois]],J$15,TabSave[[Année]:[Année]],J$13)</f>
        <v>0</v>
      </c>
      <c r="K159" s="88">
        <f>SUMIFS(TabSave[[QTE45]:[QTE45]],TabSave[[OPE45]:[OPE45]],$B159,TabSave[[Mois]:[Mois]],K$15,TabSave[[Année]:[Année]],K$13)</f>
        <v>0</v>
      </c>
      <c r="L159" s="88">
        <f>SUMIFS(TabSave[[QTE45]:[QTE45]],TabSave[[OPE45]:[OPE45]],$B159,TabSave[[Mois]:[Mois]],L$15,TabSave[[Année]:[Année]],L$13)</f>
        <v>0</v>
      </c>
      <c r="M159" s="88">
        <f>SUMIFS(TabSave[[QTE45]:[QTE45]],TabSave[[OPE45]:[OPE45]],$B159,TabSave[[Mois]:[Mois]],M$15,TabSave[[Année]:[Année]],M$13)</f>
        <v>0</v>
      </c>
      <c r="N159" s="88">
        <f>SUMIFS(TabSave[[QTE45]:[QTE45]],TabSave[[OPE45]:[OPE45]],$B159,TabSave[[Mois]:[Mois]],N$15,TabSave[[Année]:[Année]],N$13)</f>
        <v>0</v>
      </c>
      <c r="O159" s="88">
        <f>SUMIFS(TabSave[[QTE45]:[QTE45]],TabSave[[OPE45]:[OPE45]],$B159,TabSave[[Mois]:[Mois]],O$15,TabSave[[Année]:[Année]],O$13)</f>
        <v>0</v>
      </c>
    </row>
    <row r="160" spans="1:15" outlineLevel="1">
      <c r="A160" s="386"/>
      <c r="B160" s="89">
        <f t="shared" si="36"/>
        <v>0</v>
      </c>
      <c r="C160" s="87" t="e">
        <f>VLOOKUP(B160,TarifsCA!B57:C109,2,FALSE)</f>
        <v>#N/A</v>
      </c>
      <c r="D160" s="90">
        <f>SUMIFS(TabSave[[QTE46]:[QTE46]],TabSave[[OPE46]:[OPE46]],$B160,TabSave[[Mois]:[Mois]],D$15,TabSave[[Année]:[Année]],D$13)</f>
        <v>0</v>
      </c>
      <c r="E160" s="90">
        <f>SUMIFS(TabSave[[QTE46]:[QTE46]],TabSave[[OPE46]:[OPE46]],$B160,TabSave[[Mois]:[Mois]],E$15,TabSave[[Année]:[Année]],E$13)</f>
        <v>0</v>
      </c>
      <c r="F160" s="90">
        <f>SUMIFS(TabSave[[QTE46]:[QTE46]],TabSave[[OPE46]:[OPE46]],$B160,TabSave[[Mois]:[Mois]],F$15,TabSave[[Année]:[Année]],F$13)</f>
        <v>0</v>
      </c>
      <c r="G160" s="90">
        <f>SUMIFS(TabSave[[QTE46]:[QTE46]],TabSave[[OPE46]:[OPE46]],$B160,TabSave[[Mois]:[Mois]],G$15,TabSave[[Année]:[Année]],G$13)</f>
        <v>0</v>
      </c>
      <c r="H160" s="90">
        <f>SUMIFS(TabSave[[QTE46]:[QTE46]],TabSave[[OPE46]:[OPE46]],$B160,TabSave[[Mois]:[Mois]],H$15,TabSave[[Année]:[Année]],H$13)</f>
        <v>0</v>
      </c>
      <c r="I160" s="90">
        <f>SUMIFS(TabSave[[QTE46]:[QTE46]],TabSave[[OPE46]:[OPE46]],$B160,TabSave[[Mois]:[Mois]],I$15,TabSave[[Année]:[Année]],I$13)</f>
        <v>0</v>
      </c>
      <c r="J160" s="90">
        <f>SUMIFS(TabSave[[QTE46]:[QTE46]],TabSave[[OPE46]:[OPE46]],$B160,TabSave[[Mois]:[Mois]],J$15,TabSave[[Année]:[Année]],J$13)</f>
        <v>0</v>
      </c>
      <c r="K160" s="90">
        <f>SUMIFS(TabSave[[QTE46]:[QTE46]],TabSave[[OPE46]:[OPE46]],$B160,TabSave[[Mois]:[Mois]],K$15,TabSave[[Année]:[Année]],K$13)</f>
        <v>0</v>
      </c>
      <c r="L160" s="90">
        <f>SUMIFS(TabSave[[QTE46]:[QTE46]],TabSave[[OPE46]:[OPE46]],$B160,TabSave[[Mois]:[Mois]],L$15,TabSave[[Année]:[Année]],L$13)</f>
        <v>0</v>
      </c>
      <c r="M160" s="90">
        <f>SUMIFS(TabSave[[QTE46]:[QTE46]],TabSave[[OPE46]:[OPE46]],$B160,TabSave[[Mois]:[Mois]],M$15,TabSave[[Année]:[Année]],M$13)</f>
        <v>0</v>
      </c>
      <c r="N160" s="90">
        <f>SUMIFS(TabSave[[QTE46]:[QTE46]],TabSave[[OPE46]:[OPE46]],$B160,TabSave[[Mois]:[Mois]],N$15,TabSave[[Année]:[Année]],N$13)</f>
        <v>0</v>
      </c>
      <c r="O160" s="90">
        <f>SUMIFS(TabSave[[QTE46]:[QTE46]],TabSave[[OPE46]:[OPE46]],$B160,TabSave[[Mois]:[Mois]],O$15,TabSave[[Année]:[Année]],O$13)</f>
        <v>0</v>
      </c>
    </row>
    <row r="161" spans="1:15" outlineLevel="1">
      <c r="A161" s="386"/>
      <c r="B161" s="86">
        <f t="shared" si="36"/>
        <v>0</v>
      </c>
      <c r="C161" s="87" t="e">
        <f>VLOOKUP(B161,TarifsCA!B58:C110,2,FALSE)</f>
        <v>#N/A</v>
      </c>
      <c r="D161" s="88">
        <f>SUMIFS(TabSave[[QTE47]:[QTE47]],TabSave[[OPE47]:[OPE47]],$B161,TabSave[[Mois]:[Mois]],D$15,TabSave[[Année]:[Année]],D$13)</f>
        <v>0</v>
      </c>
      <c r="E161" s="88">
        <f>SUMIFS(TabSave[[QTE47]:[QTE47]],TabSave[[OPE47]:[OPE47]],$B161,TabSave[[Mois]:[Mois]],E$15,TabSave[[Année]:[Année]],E$13)</f>
        <v>0</v>
      </c>
      <c r="F161" s="88">
        <f>SUMIFS(TabSave[[QTE47]:[QTE47]],TabSave[[OPE47]:[OPE47]],$B161,TabSave[[Mois]:[Mois]],F$15,TabSave[[Année]:[Année]],F$13)</f>
        <v>0</v>
      </c>
      <c r="G161" s="88">
        <f>SUMIFS(TabSave[[QTE47]:[QTE47]],TabSave[[OPE47]:[OPE47]],$B161,TabSave[[Mois]:[Mois]],G$15,TabSave[[Année]:[Année]],G$13)</f>
        <v>0</v>
      </c>
      <c r="H161" s="88">
        <f>SUMIFS(TabSave[[QTE47]:[QTE47]],TabSave[[OPE47]:[OPE47]],$B161,TabSave[[Mois]:[Mois]],H$15,TabSave[[Année]:[Année]],H$13)</f>
        <v>0</v>
      </c>
      <c r="I161" s="88">
        <f>SUMIFS(TabSave[[QTE47]:[QTE47]],TabSave[[OPE47]:[OPE47]],$B161,TabSave[[Mois]:[Mois]],I$15,TabSave[[Année]:[Année]],I$13)</f>
        <v>0</v>
      </c>
      <c r="J161" s="88">
        <f>SUMIFS(TabSave[[QTE47]:[QTE47]],TabSave[[OPE47]:[OPE47]],$B161,TabSave[[Mois]:[Mois]],J$15,TabSave[[Année]:[Année]],J$13)</f>
        <v>0</v>
      </c>
      <c r="K161" s="88">
        <f>SUMIFS(TabSave[[QTE47]:[QTE47]],TabSave[[OPE47]:[OPE47]],$B161,TabSave[[Mois]:[Mois]],K$15,TabSave[[Année]:[Année]],K$13)</f>
        <v>0</v>
      </c>
      <c r="L161" s="88">
        <f>SUMIFS(TabSave[[QTE47]:[QTE47]],TabSave[[OPE47]:[OPE47]],$B161,TabSave[[Mois]:[Mois]],L$15,TabSave[[Année]:[Année]],L$13)</f>
        <v>0</v>
      </c>
      <c r="M161" s="88">
        <f>SUMIFS(TabSave[[QTE47]:[QTE47]],TabSave[[OPE47]:[OPE47]],$B161,TabSave[[Mois]:[Mois]],M$15,TabSave[[Année]:[Année]],M$13)</f>
        <v>0</v>
      </c>
      <c r="N161" s="88">
        <f>SUMIFS(TabSave[[QTE47]:[QTE47]],TabSave[[OPE47]:[OPE47]],$B161,TabSave[[Mois]:[Mois]],N$15,TabSave[[Année]:[Année]],N$13)</f>
        <v>0</v>
      </c>
      <c r="O161" s="88">
        <f>SUMIFS(TabSave[[QTE47]:[QTE47]],TabSave[[OPE47]:[OPE47]],$B161,TabSave[[Mois]:[Mois]],O$15,TabSave[[Année]:[Année]],O$13)</f>
        <v>0</v>
      </c>
    </row>
    <row r="162" spans="1:15" outlineLevel="1">
      <c r="A162" s="386"/>
      <c r="B162" s="89">
        <f t="shared" si="36"/>
        <v>0</v>
      </c>
      <c r="C162" s="87" t="e">
        <f>VLOOKUP(B162,TarifsCA!B59:C111,2,FALSE)</f>
        <v>#N/A</v>
      </c>
      <c r="D162" s="90">
        <f>SUMIFS(TabSave[[QTE48]:[QTE48]],TabSave[[OPE48]:[OPE48]],$B162,TabSave[[Mois]:[Mois]],D$15,TabSave[[Année]:[Année]],D$13)</f>
        <v>0</v>
      </c>
      <c r="E162" s="90">
        <f>SUMIFS(TabSave[[QTE48]:[QTE48]],TabSave[[OPE48]:[OPE48]],$B162,TabSave[[Mois]:[Mois]],E$15,TabSave[[Année]:[Année]],E$13)</f>
        <v>0</v>
      </c>
      <c r="F162" s="90">
        <f>SUMIFS(TabSave[[QTE48]:[QTE48]],TabSave[[OPE48]:[OPE48]],$B162,TabSave[[Mois]:[Mois]],F$15,TabSave[[Année]:[Année]],F$13)</f>
        <v>0</v>
      </c>
      <c r="G162" s="90">
        <f>SUMIFS(TabSave[[QTE48]:[QTE48]],TabSave[[OPE48]:[OPE48]],$B162,TabSave[[Mois]:[Mois]],G$15,TabSave[[Année]:[Année]],G$13)</f>
        <v>0</v>
      </c>
      <c r="H162" s="90">
        <f>SUMIFS(TabSave[[QTE48]:[QTE48]],TabSave[[OPE48]:[OPE48]],$B162,TabSave[[Mois]:[Mois]],H$15,TabSave[[Année]:[Année]],H$13)</f>
        <v>0</v>
      </c>
      <c r="I162" s="90">
        <f>SUMIFS(TabSave[[QTE48]:[QTE48]],TabSave[[OPE48]:[OPE48]],$B162,TabSave[[Mois]:[Mois]],I$15,TabSave[[Année]:[Année]],I$13)</f>
        <v>0</v>
      </c>
      <c r="J162" s="90">
        <f>SUMIFS(TabSave[[QTE48]:[QTE48]],TabSave[[OPE48]:[OPE48]],$B162,TabSave[[Mois]:[Mois]],J$15,TabSave[[Année]:[Année]],J$13)</f>
        <v>0</v>
      </c>
      <c r="K162" s="90">
        <f>SUMIFS(TabSave[[QTE48]:[QTE48]],TabSave[[OPE48]:[OPE48]],$B162,TabSave[[Mois]:[Mois]],K$15,TabSave[[Année]:[Année]],K$13)</f>
        <v>0</v>
      </c>
      <c r="L162" s="90">
        <f>SUMIFS(TabSave[[QTE48]:[QTE48]],TabSave[[OPE48]:[OPE48]],$B162,TabSave[[Mois]:[Mois]],L$15,TabSave[[Année]:[Année]],L$13)</f>
        <v>0</v>
      </c>
      <c r="M162" s="90">
        <f>SUMIFS(TabSave[[QTE48]:[QTE48]],TabSave[[OPE48]:[OPE48]],$B162,TabSave[[Mois]:[Mois]],M$15,TabSave[[Année]:[Année]],M$13)</f>
        <v>0</v>
      </c>
      <c r="N162" s="90">
        <f>SUMIFS(TabSave[[QTE48]:[QTE48]],TabSave[[OPE48]:[OPE48]],$B162,TabSave[[Mois]:[Mois]],N$15,TabSave[[Année]:[Année]],N$13)</f>
        <v>0</v>
      </c>
      <c r="O162" s="90">
        <f>SUMIFS(TabSave[[QTE48]:[QTE48]],TabSave[[OPE48]:[OPE48]],$B162,TabSave[[Mois]:[Mois]],O$15,TabSave[[Année]:[Année]],O$13)</f>
        <v>0</v>
      </c>
    </row>
    <row r="163" spans="1:15" outlineLevel="1">
      <c r="A163" s="386"/>
      <c r="B163" s="86">
        <f t="shared" si="36"/>
        <v>0</v>
      </c>
      <c r="C163" s="87" t="e">
        <f>VLOOKUP(B163,TarifsCA!B60:C112,2,FALSE)</f>
        <v>#N/A</v>
      </c>
      <c r="D163" s="88">
        <f>SUMIFS(TabSave[[QTE49]:[QTE49]],TabSave[[OPE49]:[OPE49]],$B163,TabSave[[Mois]:[Mois]],D$15,TabSave[[Année]:[Année]],D$13)</f>
        <v>0</v>
      </c>
      <c r="E163" s="88">
        <f>SUMIFS(TabSave[[QTE49]:[QTE49]],TabSave[[OPE49]:[OPE49]],$B163,TabSave[[Mois]:[Mois]],E$15,TabSave[[Année]:[Année]],E$13)</f>
        <v>0</v>
      </c>
      <c r="F163" s="88">
        <f>SUMIFS(TabSave[[QTE49]:[QTE49]],TabSave[[OPE49]:[OPE49]],$B163,TabSave[[Mois]:[Mois]],F$15,TabSave[[Année]:[Année]],F$13)</f>
        <v>0</v>
      </c>
      <c r="G163" s="88">
        <f>SUMIFS(TabSave[[QTE49]:[QTE49]],TabSave[[OPE49]:[OPE49]],$B163,TabSave[[Mois]:[Mois]],G$15,TabSave[[Année]:[Année]],G$13)</f>
        <v>0</v>
      </c>
      <c r="H163" s="88">
        <f>SUMIFS(TabSave[[QTE49]:[QTE49]],TabSave[[OPE49]:[OPE49]],$B163,TabSave[[Mois]:[Mois]],H$15,TabSave[[Année]:[Année]],H$13)</f>
        <v>0</v>
      </c>
      <c r="I163" s="88">
        <f>SUMIFS(TabSave[[QTE49]:[QTE49]],TabSave[[OPE49]:[OPE49]],$B163,TabSave[[Mois]:[Mois]],I$15,TabSave[[Année]:[Année]],I$13)</f>
        <v>0</v>
      </c>
      <c r="J163" s="88">
        <f>SUMIFS(TabSave[[QTE49]:[QTE49]],TabSave[[OPE49]:[OPE49]],$B163,TabSave[[Mois]:[Mois]],J$15,TabSave[[Année]:[Année]],J$13)</f>
        <v>0</v>
      </c>
      <c r="K163" s="88">
        <f>SUMIFS(TabSave[[QTE49]:[QTE49]],TabSave[[OPE49]:[OPE49]],$B163,TabSave[[Mois]:[Mois]],K$15,TabSave[[Année]:[Année]],K$13)</f>
        <v>0</v>
      </c>
      <c r="L163" s="88">
        <f>SUMIFS(TabSave[[QTE49]:[QTE49]],TabSave[[OPE49]:[OPE49]],$B163,TabSave[[Mois]:[Mois]],L$15,TabSave[[Année]:[Année]],L$13)</f>
        <v>0</v>
      </c>
      <c r="M163" s="88">
        <f>SUMIFS(TabSave[[QTE49]:[QTE49]],TabSave[[OPE49]:[OPE49]],$B163,TabSave[[Mois]:[Mois]],M$15,TabSave[[Année]:[Année]],M$13)</f>
        <v>0</v>
      </c>
      <c r="N163" s="88">
        <f>SUMIFS(TabSave[[QTE49]:[QTE49]],TabSave[[OPE49]:[OPE49]],$B163,TabSave[[Mois]:[Mois]],N$15,TabSave[[Année]:[Année]],N$13)</f>
        <v>0</v>
      </c>
      <c r="O163" s="88">
        <f>SUMIFS(TabSave[[QTE49]:[QTE49]],TabSave[[OPE49]:[OPE49]],$B163,TabSave[[Mois]:[Mois]],O$15,TabSave[[Année]:[Année]],O$13)</f>
        <v>0</v>
      </c>
    </row>
    <row r="164" spans="1:15" outlineLevel="1">
      <c r="A164" s="386"/>
      <c r="B164" s="89">
        <f t="shared" si="36"/>
        <v>0</v>
      </c>
      <c r="C164" s="87" t="e">
        <f>VLOOKUP(B164,TarifsCA!B61:C113,2,FALSE)</f>
        <v>#N/A</v>
      </c>
      <c r="D164" s="90">
        <f>SUMIFS(TabSave[[QTE50]:[QTE50]],TabSave[[OPE50]:[OPE50]],$B164,TabSave[[Mois]:[Mois]],D$15,TabSave[[Année]:[Année]],D$13)</f>
        <v>0</v>
      </c>
      <c r="E164" s="90">
        <f>SUMIFS(TabSave[[QTE50]:[QTE50]],TabSave[[OPE50]:[OPE50]],$B164,TabSave[[Mois]:[Mois]],E$15,TabSave[[Année]:[Année]],E$13)</f>
        <v>0</v>
      </c>
      <c r="F164" s="90">
        <f>SUMIFS(TabSave[[QTE50]:[QTE50]],TabSave[[OPE50]:[OPE50]],$B164,TabSave[[Mois]:[Mois]],F$15,TabSave[[Année]:[Année]],F$13)</f>
        <v>0</v>
      </c>
      <c r="G164" s="90">
        <f>SUMIFS(TabSave[[QTE50]:[QTE50]],TabSave[[OPE50]:[OPE50]],$B164,TabSave[[Mois]:[Mois]],G$15,TabSave[[Année]:[Année]],G$13)</f>
        <v>0</v>
      </c>
      <c r="H164" s="90">
        <f>SUMIFS(TabSave[[QTE50]:[QTE50]],TabSave[[OPE50]:[OPE50]],$B164,TabSave[[Mois]:[Mois]],H$15,TabSave[[Année]:[Année]],H$13)</f>
        <v>0</v>
      </c>
      <c r="I164" s="90">
        <f>SUMIFS(TabSave[[QTE50]:[QTE50]],TabSave[[OPE50]:[OPE50]],$B164,TabSave[[Mois]:[Mois]],I$15,TabSave[[Année]:[Année]],I$13)</f>
        <v>0</v>
      </c>
      <c r="J164" s="90">
        <f>SUMIFS(TabSave[[QTE50]:[QTE50]],TabSave[[OPE50]:[OPE50]],$B164,TabSave[[Mois]:[Mois]],J$15,TabSave[[Année]:[Année]],J$13)</f>
        <v>0</v>
      </c>
      <c r="K164" s="90">
        <f>SUMIFS(TabSave[[QTE50]:[QTE50]],TabSave[[OPE50]:[OPE50]],$B164,TabSave[[Mois]:[Mois]],K$15,TabSave[[Année]:[Année]],K$13)</f>
        <v>0</v>
      </c>
      <c r="L164" s="90">
        <f>SUMIFS(TabSave[[QTE50]:[QTE50]],TabSave[[OPE50]:[OPE50]],$B164,TabSave[[Mois]:[Mois]],L$15,TabSave[[Année]:[Année]],L$13)</f>
        <v>0</v>
      </c>
      <c r="M164" s="90">
        <f>SUMIFS(TabSave[[QTE50]:[QTE50]],TabSave[[OPE50]:[OPE50]],$B164,TabSave[[Mois]:[Mois]],M$15,TabSave[[Année]:[Année]],M$13)</f>
        <v>0</v>
      </c>
      <c r="N164" s="90">
        <f>SUMIFS(TabSave[[QTE50]:[QTE50]],TabSave[[OPE50]:[OPE50]],$B164,TabSave[[Mois]:[Mois]],N$15,TabSave[[Année]:[Année]],N$13)</f>
        <v>0</v>
      </c>
      <c r="O164" s="90">
        <f>SUMIFS(TabSave[[QTE50]:[QTE50]],TabSave[[OPE50]:[OPE50]],$B164,TabSave[[Mois]:[Mois]],O$15,TabSave[[Année]:[Année]],O$13)</f>
        <v>0</v>
      </c>
    </row>
    <row r="165" spans="1:15" outlineLevel="1">
      <c r="A165" s="386"/>
      <c r="B165" s="86">
        <f t="shared" si="36"/>
        <v>0</v>
      </c>
      <c r="C165" s="87" t="e">
        <f>VLOOKUP(B165,TarifsCA!B62:C114,2,FALSE)</f>
        <v>#N/A</v>
      </c>
      <c r="D165" s="88">
        <f>SUMIFS(TabSave[[QTE51]:[QTE51]],TabSave[[OPE51]:[OPE51]],$B165,TabSave[[Mois]:[Mois]],D$15,TabSave[[Année]:[Année]],D$13)</f>
        <v>0</v>
      </c>
      <c r="E165" s="88">
        <f>SUMIFS(TabSave[[QTE51]:[QTE51]],TabSave[[OPE51]:[OPE51]],$B165,TabSave[[Mois]:[Mois]],E$15,TabSave[[Année]:[Année]],E$13)</f>
        <v>0</v>
      </c>
      <c r="F165" s="88">
        <f>SUMIFS(TabSave[[QTE51]:[QTE51]],TabSave[[OPE51]:[OPE51]],$B165,TabSave[[Mois]:[Mois]],F$15,TabSave[[Année]:[Année]],F$13)</f>
        <v>0</v>
      </c>
      <c r="G165" s="88">
        <f>SUMIFS(TabSave[[QTE51]:[QTE51]],TabSave[[OPE51]:[OPE51]],$B165,TabSave[[Mois]:[Mois]],G$15,TabSave[[Année]:[Année]],G$13)</f>
        <v>0</v>
      </c>
      <c r="H165" s="88">
        <f>SUMIFS(TabSave[[QTE51]:[QTE51]],TabSave[[OPE51]:[OPE51]],$B165,TabSave[[Mois]:[Mois]],H$15,TabSave[[Année]:[Année]],H$13)</f>
        <v>0</v>
      </c>
      <c r="I165" s="88">
        <f>SUMIFS(TabSave[[QTE51]:[QTE51]],TabSave[[OPE51]:[OPE51]],$B165,TabSave[[Mois]:[Mois]],I$15,TabSave[[Année]:[Année]],I$13)</f>
        <v>0</v>
      </c>
      <c r="J165" s="88">
        <f>SUMIFS(TabSave[[QTE51]:[QTE51]],TabSave[[OPE51]:[OPE51]],$B165,TabSave[[Mois]:[Mois]],J$15,TabSave[[Année]:[Année]],J$13)</f>
        <v>0</v>
      </c>
      <c r="K165" s="88">
        <f>SUMIFS(TabSave[[QTE51]:[QTE51]],TabSave[[OPE51]:[OPE51]],$B165,TabSave[[Mois]:[Mois]],K$15,TabSave[[Année]:[Année]],K$13)</f>
        <v>0</v>
      </c>
      <c r="L165" s="88">
        <f>SUMIFS(TabSave[[QTE51]:[QTE51]],TabSave[[OPE51]:[OPE51]],$B165,TabSave[[Mois]:[Mois]],L$15,TabSave[[Année]:[Année]],L$13)</f>
        <v>0</v>
      </c>
      <c r="M165" s="88">
        <f>SUMIFS(TabSave[[QTE51]:[QTE51]],TabSave[[OPE51]:[OPE51]],$B165,TabSave[[Mois]:[Mois]],M$15,TabSave[[Année]:[Année]],M$13)</f>
        <v>0</v>
      </c>
      <c r="N165" s="88">
        <f>SUMIFS(TabSave[[QTE51]:[QTE51]],TabSave[[OPE51]:[OPE51]],$B165,TabSave[[Mois]:[Mois]],N$15,TabSave[[Année]:[Année]],N$13)</f>
        <v>0</v>
      </c>
      <c r="O165" s="88">
        <f>SUMIFS(TabSave[[QTE51]:[QTE51]],TabSave[[OPE51]:[OPE51]],$B165,TabSave[[Mois]:[Mois]],O$15,TabSave[[Année]:[Année]],O$13)</f>
        <v>0</v>
      </c>
    </row>
    <row r="166" spans="1:15" outlineLevel="1">
      <c r="A166" s="386"/>
      <c r="B166" s="89">
        <f t="shared" si="36"/>
        <v>0</v>
      </c>
      <c r="C166" s="87" t="e">
        <f>VLOOKUP(B166,TarifsCA!B63:C115,2,FALSE)</f>
        <v>#N/A</v>
      </c>
      <c r="D166" s="90">
        <f>SUMIFS(TabSave[[QTE52]:[QTE52]],TabSave[[OPE52]:[OPE52]],$B166,TabSave[[Mois]:[Mois]],D$15,TabSave[[Année]:[Année]],D$13)</f>
        <v>0</v>
      </c>
      <c r="E166" s="90">
        <f>SUMIFS(TabSave[[QTE52]:[QTE52]],TabSave[[OPE52]:[OPE52]],$B166,TabSave[[Mois]:[Mois]],E$15,TabSave[[Année]:[Année]],E$13)</f>
        <v>0</v>
      </c>
      <c r="F166" s="90">
        <f>SUMIFS(TabSave[[QTE52]:[QTE52]],TabSave[[OPE52]:[OPE52]],$B166,TabSave[[Mois]:[Mois]],F$15,TabSave[[Année]:[Année]],F$13)</f>
        <v>0</v>
      </c>
      <c r="G166" s="90">
        <f>SUMIFS(TabSave[[QTE52]:[QTE52]],TabSave[[OPE52]:[OPE52]],$B166,TabSave[[Mois]:[Mois]],G$15,TabSave[[Année]:[Année]],G$13)</f>
        <v>0</v>
      </c>
      <c r="H166" s="90">
        <f>SUMIFS(TabSave[[QTE52]:[QTE52]],TabSave[[OPE52]:[OPE52]],$B166,TabSave[[Mois]:[Mois]],H$15,TabSave[[Année]:[Année]],H$13)</f>
        <v>0</v>
      </c>
      <c r="I166" s="90">
        <f>SUMIFS(TabSave[[QTE52]:[QTE52]],TabSave[[OPE52]:[OPE52]],$B166,TabSave[[Mois]:[Mois]],I$15,TabSave[[Année]:[Année]],I$13)</f>
        <v>0</v>
      </c>
      <c r="J166" s="90">
        <f>SUMIFS(TabSave[[QTE52]:[QTE52]],TabSave[[OPE52]:[OPE52]],$B166,TabSave[[Mois]:[Mois]],J$15,TabSave[[Année]:[Année]],J$13)</f>
        <v>0</v>
      </c>
      <c r="K166" s="90">
        <f>SUMIFS(TabSave[[QTE52]:[QTE52]],TabSave[[OPE52]:[OPE52]],$B166,TabSave[[Mois]:[Mois]],K$15,TabSave[[Année]:[Année]],K$13)</f>
        <v>0</v>
      </c>
      <c r="L166" s="90">
        <f>SUMIFS(TabSave[[QTE52]:[QTE52]],TabSave[[OPE52]:[OPE52]],$B166,TabSave[[Mois]:[Mois]],L$15,TabSave[[Année]:[Année]],L$13)</f>
        <v>0</v>
      </c>
      <c r="M166" s="90">
        <f>SUMIFS(TabSave[[QTE52]:[QTE52]],TabSave[[OPE52]:[OPE52]],$B166,TabSave[[Mois]:[Mois]],M$15,TabSave[[Année]:[Année]],M$13)</f>
        <v>0</v>
      </c>
      <c r="N166" s="90">
        <f>SUMIFS(TabSave[[QTE52]:[QTE52]],TabSave[[OPE52]:[OPE52]],$B166,TabSave[[Mois]:[Mois]],N$15,TabSave[[Année]:[Année]],N$13)</f>
        <v>0</v>
      </c>
      <c r="O166" s="90">
        <f>SUMIFS(TabSave[[QTE52]:[QTE52]],TabSave[[OPE52]:[OPE52]],$B166,TabSave[[Mois]:[Mois]],O$15,TabSave[[Année]:[Année]],O$13)</f>
        <v>0</v>
      </c>
    </row>
    <row r="167" spans="1:15" outlineLevel="1">
      <c r="A167" s="386"/>
      <c r="B167" s="86">
        <f t="shared" si="36"/>
        <v>0</v>
      </c>
      <c r="C167" s="87" t="e">
        <f>VLOOKUP(B167,TarifsCA!B64:C116,2,FALSE)</f>
        <v>#N/A</v>
      </c>
      <c r="D167" s="88">
        <f>SUMIFS(TabSave[[QTE53]:[QTE53]],TabSave[[OPE53]:[OPE53]],$B167,TabSave[[Mois]:[Mois]],D$15,TabSave[[Année]:[Année]],D$13)</f>
        <v>0</v>
      </c>
      <c r="E167" s="88">
        <f>SUMIFS(TabSave[[QTE53]:[QTE53]],TabSave[[OPE53]:[OPE53]],$B167,TabSave[[Mois]:[Mois]],E$15,TabSave[[Année]:[Année]],E$13)</f>
        <v>0</v>
      </c>
      <c r="F167" s="88">
        <f>SUMIFS(TabSave[[QTE53]:[QTE53]],TabSave[[OPE53]:[OPE53]],$B167,TabSave[[Mois]:[Mois]],F$15,TabSave[[Année]:[Année]],F$13)</f>
        <v>0</v>
      </c>
      <c r="G167" s="88">
        <f>SUMIFS(TabSave[[QTE53]:[QTE53]],TabSave[[OPE53]:[OPE53]],$B167,TabSave[[Mois]:[Mois]],G$15,TabSave[[Année]:[Année]],G$13)</f>
        <v>0</v>
      </c>
      <c r="H167" s="88">
        <f>SUMIFS(TabSave[[QTE53]:[QTE53]],TabSave[[OPE53]:[OPE53]],$B167,TabSave[[Mois]:[Mois]],H$15,TabSave[[Année]:[Année]],H$13)</f>
        <v>0</v>
      </c>
      <c r="I167" s="88">
        <f>SUMIFS(TabSave[[QTE53]:[QTE53]],TabSave[[OPE53]:[OPE53]],$B167,TabSave[[Mois]:[Mois]],I$15,TabSave[[Année]:[Année]],I$13)</f>
        <v>0</v>
      </c>
      <c r="J167" s="88">
        <f>SUMIFS(TabSave[[QTE53]:[QTE53]],TabSave[[OPE53]:[OPE53]],$B167,TabSave[[Mois]:[Mois]],J$15,TabSave[[Année]:[Année]],J$13)</f>
        <v>0</v>
      </c>
      <c r="K167" s="88">
        <f>SUMIFS(TabSave[[QTE53]:[QTE53]],TabSave[[OPE53]:[OPE53]],$B167,TabSave[[Mois]:[Mois]],K$15,TabSave[[Année]:[Année]],K$13)</f>
        <v>0</v>
      </c>
      <c r="L167" s="88">
        <f>SUMIFS(TabSave[[QTE53]:[QTE53]],TabSave[[OPE53]:[OPE53]],$B167,TabSave[[Mois]:[Mois]],L$15,TabSave[[Année]:[Année]],L$13)</f>
        <v>0</v>
      </c>
      <c r="M167" s="88">
        <f>SUMIFS(TabSave[[QTE53]:[QTE53]],TabSave[[OPE53]:[OPE53]],$B167,TabSave[[Mois]:[Mois]],M$15,TabSave[[Année]:[Année]],M$13)</f>
        <v>0</v>
      </c>
      <c r="N167" s="88">
        <f>SUMIFS(TabSave[[QTE53]:[QTE53]],TabSave[[OPE53]:[OPE53]],$B167,TabSave[[Mois]:[Mois]],N$15,TabSave[[Année]:[Année]],N$13)</f>
        <v>0</v>
      </c>
      <c r="O167" s="88">
        <f>SUMIFS(TabSave[[QTE53]:[QTE53]],TabSave[[OPE53]:[OPE53]],$B167,TabSave[[Mois]:[Mois]],O$15,TabSave[[Année]:[Année]],O$13)</f>
        <v>0</v>
      </c>
    </row>
  </sheetData>
  <sheetProtection formatRows="0" selectLockedCells="1"/>
  <mergeCells count="17">
    <mergeCell ref="C4:D4"/>
    <mergeCell ref="N4:O12"/>
    <mergeCell ref="N2:O2"/>
    <mergeCell ref="B2:M2"/>
    <mergeCell ref="H9:H10"/>
    <mergeCell ref="I9:I10"/>
    <mergeCell ref="H4:J6"/>
    <mergeCell ref="K10:M12"/>
    <mergeCell ref="H7:H8"/>
    <mergeCell ref="I7:I8"/>
    <mergeCell ref="C11:D11"/>
    <mergeCell ref="C10:D10"/>
    <mergeCell ref="C5:D5"/>
    <mergeCell ref="C9:D9"/>
    <mergeCell ref="C8:D8"/>
    <mergeCell ref="C7:D7"/>
    <mergeCell ref="C6:D6"/>
  </mergeCells>
  <conditionalFormatting sqref="C4:D4">
    <cfRule type="expression" dxfId="827" priority="19">
      <formula>$C$4=""</formula>
    </cfRule>
  </conditionalFormatting>
  <conditionalFormatting sqref="B16:B68">
    <cfRule type="expression" dxfId="826" priority="15">
      <formula>$C16="Titre"</formula>
    </cfRule>
  </conditionalFormatting>
  <conditionalFormatting sqref="C16:C68">
    <cfRule type="expression" dxfId="825" priority="6">
      <formula>$C16=0</formula>
    </cfRule>
    <cfRule type="expression" dxfId="824" priority="13">
      <formula>$C16&lt;&gt;""</formula>
    </cfRule>
  </conditionalFormatting>
  <conditionalFormatting sqref="C5:D11">
    <cfRule type="expression" dxfId="823" priority="11">
      <formula>$C5=0</formula>
    </cfRule>
  </conditionalFormatting>
  <conditionalFormatting sqref="G4:G5">
    <cfRule type="expression" dxfId="822" priority="10">
      <formula>$G4=0</formula>
    </cfRule>
  </conditionalFormatting>
  <conditionalFormatting sqref="B16:B68">
    <cfRule type="expression" dxfId="821" priority="8">
      <formula>B16=0</formula>
    </cfRule>
  </conditionalFormatting>
  <conditionalFormatting sqref="B83:B94">
    <cfRule type="expression" dxfId="820" priority="7">
      <formula>$B83=0</formula>
    </cfRule>
  </conditionalFormatting>
  <conditionalFormatting sqref="C16:C68">
    <cfRule type="expression" dxfId="819" priority="26">
      <formula>$C16="Titre"</formula>
    </cfRule>
    <cfRule type="expression" dxfId="818" priority="27">
      <formula>$B16&lt;&gt;0</formula>
    </cfRule>
  </conditionalFormatting>
  <conditionalFormatting sqref="D16:O68">
    <cfRule type="expression" dxfId="817" priority="5">
      <formula>D16=0</formula>
    </cfRule>
  </conditionalFormatting>
  <conditionalFormatting sqref="D73:O80">
    <cfRule type="expression" dxfId="816" priority="4">
      <formula>D73=0</formula>
    </cfRule>
  </conditionalFormatting>
  <conditionalFormatting sqref="D83:O94">
    <cfRule type="expression" dxfId="815" priority="3">
      <formula>D83=0</formula>
    </cfRule>
  </conditionalFormatting>
  <conditionalFormatting sqref="D97:O108">
    <cfRule type="expression" dxfId="814" priority="2">
      <formula>D97=0</formula>
    </cfRule>
  </conditionalFormatting>
  <conditionalFormatting sqref="D111:O112">
    <cfRule type="expression" dxfId="813" priority="1">
      <formula>D111=0</formula>
    </cfRule>
  </conditionalFormatting>
  <dataValidations disablePrompts="1" count="1">
    <dataValidation type="list" allowBlank="1" showInputMessage="1" showErrorMessage="1" sqref="B73:B80" xr:uid="{F6B0F73F-6E20-4579-9006-C4E6B963E91D}">
      <formula1>ListeBAT</formula1>
    </dataValidation>
  </dataValidations>
  <pageMargins left="0.7" right="0.7" top="0.75" bottom="0.75" header="0.3" footer="0.3"/>
  <pageSetup paperSize="9" scale="2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pinner 2">
              <controlPr defaultSize="0" autoPict="0">
                <anchor moveWithCells="1" sizeWithCells="1">
                  <from>
                    <xdr:col>9</xdr:col>
                    <xdr:colOff>9525</xdr:colOff>
                    <xdr:row>5</xdr:row>
                    <xdr:rowOff>161925</xdr:rowOff>
                  </from>
                  <to>
                    <xdr:col>9</xdr:col>
                    <xdr:colOff>257175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Spinner 3">
              <controlPr defaultSize="0" autoPict="0">
                <anchor moveWithCells="1" sizeWithCells="1">
                  <from>
                    <xdr:col>9</xdr:col>
                    <xdr:colOff>9525</xdr:colOff>
                    <xdr:row>8</xdr:row>
                    <xdr:rowOff>28575</xdr:rowOff>
                  </from>
                  <to>
                    <xdr:col>9</xdr:col>
                    <xdr:colOff>257175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5E3CF1-3A74-4D5C-8D39-AE9D49AF4505}">
  <sheetPr codeName="Feuil2"/>
  <dimension ref="A1:AL110"/>
  <sheetViews>
    <sheetView showGridLines="0" zoomScale="80" zoomScaleNormal="80" workbookViewId="0">
      <pane ySplit="15" topLeftCell="A16" activePane="bottomLeft" state="frozen"/>
      <selection pane="bottomLeft" activeCell="G12" sqref="G12"/>
      <extLst>
        <ext xmlns:xlsdti="http://schemas.microsoft.com/office/spreadsheetml/2023/showDataTypeIcons" uri="{77bfe23e-c014-4d31-8a63-9c772dbf06b6}">
          <xlsdti:showDataTypeIcons visible="0"/>
        </ext>
      </extLst>
    </sheetView>
  </sheetViews>
  <sheetFormatPr defaultColWidth="11.42578125" defaultRowHeight="15"/>
  <cols>
    <col min="1" max="1" width="17.140625" style="231" customWidth="1"/>
    <col min="2" max="2" width="1.7109375" style="188" customWidth="1"/>
    <col min="3" max="3" width="48.7109375" customWidth="1"/>
    <col min="4" max="6" width="15.7109375" customWidth="1"/>
    <col min="8" max="8" width="12.140625" customWidth="1"/>
    <col min="9" max="9" width="15.140625" customWidth="1"/>
    <col min="10" max="10" width="14.7109375" customWidth="1"/>
    <col min="11" max="11" width="2.7109375" customWidth="1"/>
    <col min="12" max="12" width="13" customWidth="1"/>
    <col min="13" max="15" width="8.7109375" customWidth="1"/>
    <col min="16" max="18" width="12.7109375" customWidth="1"/>
    <col min="19" max="26" width="8.7109375" customWidth="1"/>
    <col min="27" max="28" width="2.7109375" hidden="1" customWidth="1"/>
    <col min="29" max="29" width="7" hidden="1" customWidth="1"/>
    <col min="30" max="30" width="23.140625" hidden="1" customWidth="1"/>
    <col min="31" max="32" width="10.7109375" hidden="1" customWidth="1"/>
    <col min="33" max="33" width="11.42578125" hidden="1" customWidth="1"/>
    <col min="34" max="34" width="17.5703125" hidden="1" customWidth="1"/>
    <col min="35" max="35" width="2.7109375" hidden="1" customWidth="1"/>
    <col min="36" max="36" width="74.7109375" hidden="1" customWidth="1"/>
    <col min="37" max="37" width="11.42578125" hidden="1" customWidth="1"/>
  </cols>
  <sheetData>
    <row r="1" spans="1:38" ht="15.75" thickBot="1"/>
    <row r="2" spans="1:38" ht="20.25" thickTop="1" thickBot="1">
      <c r="C2" s="400"/>
      <c r="D2" s="467" t="str">
        <f>IF(D4="FACTURE","FACTURATION LOGISTIQUE "&amp;D8&amp;" - "&amp;TEXT(F6,"mm/aaaa"),"AVOIR LOGISTIQUE "&amp;D8&amp;"-"&amp;TEXT(F6,"mm/aaaa"))</f>
        <v>FACTURATION LOGISTIQUE test1256 - 08/2025</v>
      </c>
      <c r="E2" s="467"/>
      <c r="F2" s="467"/>
      <c r="G2" s="467"/>
      <c r="H2" s="467"/>
      <c r="I2" s="467"/>
      <c r="J2" s="467"/>
      <c r="K2" s="103"/>
      <c r="L2" s="401"/>
      <c r="M2" s="401"/>
      <c r="N2" s="401"/>
      <c r="O2" s="401"/>
      <c r="P2" s="418" t="str">
        <f>"SUIVI DE STOCK ET CONSOMMABLES "&amp;D8&amp;" - "&amp;TEXT(F6,"mm/aaaa")</f>
        <v>SUIVI DE STOCK ET CONSOMMABLES test1256 - 08/2025</v>
      </c>
      <c r="Q2" s="418"/>
      <c r="R2" s="418"/>
      <c r="S2" s="418"/>
      <c r="T2" s="418"/>
      <c r="U2" s="418"/>
      <c r="V2" s="418"/>
      <c r="W2" s="418"/>
      <c r="X2" s="418"/>
      <c r="Y2" s="418"/>
      <c r="Z2" s="418"/>
      <c r="AC2" s="418" t="str">
        <f>"ÉLÉMENTS INTERNE "&amp;D8&amp;"-"&amp;TEXT(F6,"mm/aaaa")</f>
        <v>ÉLÉMENTS INTERNE test1256-08/2025</v>
      </c>
      <c r="AD2" s="418"/>
      <c r="AE2" s="418"/>
      <c r="AF2" s="418"/>
      <c r="AG2" s="418"/>
      <c r="AH2" s="418"/>
      <c r="AJ2" s="104" t="s">
        <v>57</v>
      </c>
    </row>
    <row r="3" spans="1:38" ht="8.1" customHeight="1" thickTop="1">
      <c r="C3" s="400"/>
      <c r="H3" s="105"/>
      <c r="L3" s="401"/>
      <c r="M3" s="401"/>
      <c r="N3" s="401"/>
      <c r="O3" s="401"/>
    </row>
    <row r="4" spans="1:38" ht="23.25" customHeight="1">
      <c r="C4" s="400"/>
      <c r="D4" s="24" t="s">
        <v>114</v>
      </c>
      <c r="E4" s="106" t="s">
        <v>897</v>
      </c>
      <c r="F4" s="107">
        <v>1026</v>
      </c>
      <c r="H4" s="470"/>
      <c r="I4" s="470"/>
      <c r="J4" s="471" t="str">
        <f>H6</f>
        <v>45900EN COURS1026</v>
      </c>
      <c r="L4" s="401"/>
      <c r="M4" s="401"/>
      <c r="N4" s="401"/>
      <c r="O4" s="401"/>
      <c r="P4" s="273" t="str">
        <f>D4</f>
        <v>FACTURE</v>
      </c>
      <c r="Q4" s="271" t="str">
        <f>E4</f>
        <v>EN COURS</v>
      </c>
      <c r="R4" s="108">
        <f>FacNum</f>
        <v>1026</v>
      </c>
      <c r="T4" s="19">
        <f>H4</f>
        <v>0</v>
      </c>
    </row>
    <row r="5" spans="1:38" ht="8.1" customHeight="1">
      <c r="H5" s="109"/>
      <c r="J5" s="471"/>
    </row>
    <row r="6" spans="1:38" ht="15.95" customHeight="1">
      <c r="C6" s="110" t="s">
        <v>369</v>
      </c>
      <c r="D6" s="170">
        <v>8</v>
      </c>
      <c r="E6" s="171">
        <v>2025</v>
      </c>
      <c r="F6" s="172">
        <f>EOMONTH(DATE(E6,D6,1),0)</f>
        <v>45900</v>
      </c>
      <c r="G6" s="111"/>
      <c r="H6" s="112" t="str">
        <f>_xlfn.CONCAT(F6,E4,F4)</f>
        <v>45900EN COURS1026</v>
      </c>
      <c r="I6" s="113"/>
      <c r="J6" s="471"/>
      <c r="O6" s="110" t="str">
        <f>C6</f>
        <v>Facture du :</v>
      </c>
      <c r="P6" s="155">
        <f>D6</f>
        <v>8</v>
      </c>
      <c r="Q6" s="156">
        <f>E6</f>
        <v>2025</v>
      </c>
      <c r="R6" s="480">
        <f>F6</f>
        <v>45900</v>
      </c>
      <c r="S6" s="480"/>
    </row>
    <row r="7" spans="1:38" ht="14.1" customHeight="1">
      <c r="C7" s="114" t="s">
        <v>29</v>
      </c>
      <c r="D7" s="115" t="str">
        <f>Récap!C4</f>
        <v>TEST</v>
      </c>
      <c r="E7" s="116"/>
      <c r="F7" s="117"/>
      <c r="G7" s="118"/>
      <c r="H7" s="114" t="s">
        <v>32</v>
      </c>
      <c r="I7" s="119" t="str" cm="1">
        <f t="array" ref="I7">IFERROR(INDEX(TarifsCA!G7:Y7,MATCH(1,(F6&gt;=TarifsCA!G8:Y8)*(F6&lt;=TarifsCA!G9:Y9),0)),"9999")</f>
        <v>Indice04</v>
      </c>
      <c r="J7" s="471"/>
      <c r="O7" s="114" t="s">
        <v>29</v>
      </c>
      <c r="P7" s="115" t="str">
        <f t="shared" ref="P7:P12" si="0">D7</f>
        <v>TEST</v>
      </c>
      <c r="Q7" s="116"/>
      <c r="R7" s="116"/>
      <c r="S7" s="117"/>
    </row>
    <row r="8" spans="1:38" ht="14.1" customHeight="1">
      <c r="C8" s="114" t="s">
        <v>30</v>
      </c>
      <c r="D8" s="120" t="str">
        <f>Récap!C5</f>
        <v>test1256</v>
      </c>
      <c r="E8" s="121"/>
      <c r="F8" s="122"/>
      <c r="G8" s="118"/>
      <c r="H8" s="114" t="s">
        <v>62</v>
      </c>
      <c r="I8" s="123" cm="1">
        <f t="array" ref="I8">IFERROR(INDEX(TarifsCA!G9:Y9,MATCH(1,(F6&gt;=TarifsCA!G8:Y8)*(F6&lt;=TarifsCA!G9:Y9),0)),"9999")</f>
        <v>46022</v>
      </c>
      <c r="J8" s="471"/>
      <c r="O8" s="114" t="s">
        <v>30</v>
      </c>
      <c r="P8" s="120" t="str">
        <f t="shared" si="0"/>
        <v>test1256</v>
      </c>
      <c r="Q8" s="121"/>
      <c r="R8" s="121"/>
      <c r="S8" s="122"/>
    </row>
    <row r="9" spans="1:38" ht="14.1" customHeight="1">
      <c r="A9" s="232"/>
      <c r="B9" s="189"/>
      <c r="C9" s="114" t="s">
        <v>31</v>
      </c>
      <c r="D9" s="124">
        <f>Récap!C7</f>
        <v>412563988</v>
      </c>
      <c r="E9" s="116"/>
      <c r="F9" s="117"/>
      <c r="G9" s="118"/>
      <c r="H9" s="114" t="s">
        <v>35</v>
      </c>
      <c r="I9" s="125" t="str">
        <f>IFERROR(Récap!C11,"9999")</f>
        <v>Non</v>
      </c>
      <c r="J9" s="471"/>
      <c r="O9" s="114" t="s">
        <v>31</v>
      </c>
      <c r="P9" s="124">
        <f t="shared" si="0"/>
        <v>412563988</v>
      </c>
      <c r="Q9" s="153"/>
      <c r="R9" s="153"/>
      <c r="S9" s="154"/>
    </row>
    <row r="10" spans="1:38" ht="14.1" customHeight="1">
      <c r="C10" s="114" t="s">
        <v>10</v>
      </c>
      <c r="D10" s="115" t="str">
        <f>IFERROR(_xlfn.CONCAT(Récap!C9," / ",Récap!G8),"")</f>
        <v>125/896 / TBI</v>
      </c>
      <c r="E10" s="116"/>
      <c r="F10" s="117"/>
      <c r="G10" s="118"/>
      <c r="H10" s="114" t="s">
        <v>33</v>
      </c>
      <c r="I10" s="126" cm="1">
        <f t="array" ref="I10">IFERROR(INDEX(TarifsCA!G10:Y10,MATCH(1,(F6&gt;=TarifsCA!G8:Y8)*(F6&lt;=TarifsCA!G9:Y9),0)),"9999")</f>
        <v>0</v>
      </c>
      <c r="J10" s="471"/>
      <c r="K10" s="127"/>
      <c r="O10" s="114" t="s">
        <v>10</v>
      </c>
      <c r="P10" s="115" t="str">
        <f t="shared" si="0"/>
        <v>125/896 / TBI</v>
      </c>
      <c r="Q10" s="116"/>
      <c r="R10" s="116"/>
      <c r="S10" s="117"/>
    </row>
    <row r="11" spans="1:38" ht="14.1" customHeight="1">
      <c r="A11" s="233"/>
      <c r="B11" s="190"/>
      <c r="C11" s="114" t="s">
        <v>11</v>
      </c>
      <c r="D11" s="124" t="str">
        <f>Récap!C10</f>
        <v>NA</v>
      </c>
      <c r="E11" s="116"/>
      <c r="F11" s="117"/>
      <c r="G11" s="118"/>
      <c r="H11" s="114" t="s">
        <v>34</v>
      </c>
      <c r="I11" s="128" cm="1">
        <f t="array" ref="I11">IFERROR(INDEX(TarifsCA!G11:Y11,MATCH(1,(F6&gt;=TarifsCA!G8:Y8)*(F6&lt;=TarifsCA!G9:Y9),0)),"9999")</f>
        <v>0</v>
      </c>
      <c r="J11" s="471"/>
      <c r="O11" s="114" t="s">
        <v>11</v>
      </c>
      <c r="P11" s="124" t="str">
        <f t="shared" si="0"/>
        <v>NA</v>
      </c>
      <c r="Q11" s="153"/>
      <c r="R11" s="153"/>
      <c r="S11" s="154"/>
      <c r="AK11" s="129"/>
    </row>
    <row r="12" spans="1:38" ht="14.1" customHeight="1">
      <c r="A12" s="233"/>
      <c r="B12" s="190"/>
      <c r="C12" s="114" t="s">
        <v>117</v>
      </c>
      <c r="D12" s="464" t="s">
        <v>942</v>
      </c>
      <c r="E12" s="465"/>
      <c r="F12" s="466"/>
      <c r="G12" s="118"/>
      <c r="H12" s="114"/>
      <c r="I12" s="118"/>
      <c r="J12" s="471"/>
      <c r="O12" s="114" t="s">
        <v>117</v>
      </c>
      <c r="P12" s="124" t="str">
        <f t="shared" si="0"/>
        <v>DFGHJKLM</v>
      </c>
      <c r="Q12" s="153"/>
      <c r="R12" s="153"/>
      <c r="S12" s="154"/>
      <c r="AK12" s="129"/>
    </row>
    <row r="13" spans="1:38" ht="14.1" customHeight="1" thickBot="1">
      <c r="A13" s="233"/>
      <c r="B13" s="190"/>
      <c r="D13" s="130"/>
      <c r="E13" s="130"/>
      <c r="F13" s="130"/>
      <c r="G13" s="118"/>
      <c r="H13" s="114"/>
      <c r="I13" s="118"/>
      <c r="J13" s="472"/>
      <c r="AJ13" s="131" t="s">
        <v>58</v>
      </c>
      <c r="AK13" s="129"/>
    </row>
    <row r="14" spans="1:38" ht="25.5" customHeight="1" thickBot="1">
      <c r="A14" s="233"/>
      <c r="B14" s="190"/>
      <c r="C14" s="468" t="s">
        <v>36</v>
      </c>
      <c r="D14" s="468" t="s">
        <v>37</v>
      </c>
      <c r="E14" s="468" t="s">
        <v>38</v>
      </c>
      <c r="F14" s="468" t="s">
        <v>59</v>
      </c>
      <c r="G14" s="468" t="s">
        <v>42</v>
      </c>
      <c r="H14" s="468" t="s">
        <v>41</v>
      </c>
      <c r="I14" s="468" t="s">
        <v>40</v>
      </c>
      <c r="J14" s="468" t="s">
        <v>39</v>
      </c>
      <c r="L14" s="481" t="s">
        <v>396</v>
      </c>
      <c r="M14" s="482"/>
      <c r="N14" s="482"/>
      <c r="O14" s="482"/>
      <c r="P14" s="482"/>
      <c r="Q14" s="483"/>
      <c r="R14" s="181"/>
      <c r="S14" s="422" t="s">
        <v>18</v>
      </c>
      <c r="T14" s="423"/>
      <c r="U14" s="423"/>
      <c r="V14" s="423"/>
      <c r="W14" s="423"/>
      <c r="X14" s="423"/>
      <c r="Y14" s="423"/>
      <c r="Z14" s="424"/>
      <c r="AC14" s="432" t="s">
        <v>365</v>
      </c>
      <c r="AD14" s="433"/>
      <c r="AE14" s="433"/>
      <c r="AF14" s="433"/>
      <c r="AG14" s="433"/>
      <c r="AH14" s="434"/>
      <c r="AJ14" s="132" t="s">
        <v>57</v>
      </c>
      <c r="AL14" s="129"/>
    </row>
    <row r="15" spans="1:38" s="129" customFormat="1" ht="34.5" customHeight="1" thickBot="1">
      <c r="A15" s="233"/>
      <c r="B15" s="191"/>
      <c r="C15" s="469"/>
      <c r="D15" s="469"/>
      <c r="E15" s="469"/>
      <c r="F15" s="469"/>
      <c r="G15" s="469"/>
      <c r="H15" s="469"/>
      <c r="I15" s="469"/>
      <c r="J15" s="469"/>
      <c r="K15"/>
      <c r="L15" s="157" t="s">
        <v>372</v>
      </c>
      <c r="M15" s="178" t="s">
        <v>9</v>
      </c>
      <c r="N15" s="178" t="s">
        <v>373</v>
      </c>
      <c r="O15" s="178" t="s">
        <v>22</v>
      </c>
      <c r="P15" s="178" t="s">
        <v>374</v>
      </c>
      <c r="Q15" s="178" t="s">
        <v>386</v>
      </c>
      <c r="R15" s="158" t="s">
        <v>375</v>
      </c>
      <c r="S15" s="178" t="s">
        <v>376</v>
      </c>
      <c r="T15" s="178" t="s">
        <v>51</v>
      </c>
      <c r="U15" s="178" t="s">
        <v>52</v>
      </c>
      <c r="V15" s="178" t="s">
        <v>377</v>
      </c>
      <c r="W15" s="178" t="s">
        <v>47</v>
      </c>
      <c r="X15" s="179" t="s">
        <v>378</v>
      </c>
      <c r="Y15" s="179"/>
      <c r="Z15" s="180"/>
      <c r="AA15"/>
      <c r="AB15"/>
      <c r="AC15" s="435"/>
      <c r="AD15" s="436"/>
      <c r="AE15" s="436"/>
      <c r="AF15" s="436"/>
      <c r="AG15" s="436"/>
      <c r="AH15" s="437"/>
      <c r="AJ15" s="2"/>
    </row>
    <row r="16" spans="1:38" s="129" customFormat="1" ht="14.1" customHeight="1" thickBot="1">
      <c r="A16" s="234">
        <f>IFERROR(VLOOKUP(C16,TarifsCA!$B$12:$F$64,4,FALSE),"")</f>
        <v>80</v>
      </c>
      <c r="B16" s="192" t="str">
        <f>IFERROR(VLOOKUP(C16,TarifsCA!$B$12:$F$64,3,FALSE),"")</f>
        <v>palette</v>
      </c>
      <c r="C16" s="243" t="s">
        <v>936</v>
      </c>
      <c r="D16" s="244" t="s">
        <v>385</v>
      </c>
      <c r="E16" s="245" t="s">
        <v>385</v>
      </c>
      <c r="F16" s="244" t="s">
        <v>385</v>
      </c>
      <c r="G16" s="246"/>
      <c r="H16" s="244" t="str">
        <f>IFERROR(VLOOKUP(C16,TarifsCA!$B$12:$D$64,3,FALSE),"")</f>
        <v>palette</v>
      </c>
      <c r="I16" s="248" cm="1">
        <f t="array" ref="I16">SUMPRODUCT((TarifsCA!$B$12:$B$64=Facturation!$C16)*(Facturation!$F$6&gt;=TarifsCA!$G$8:$Y$8)*(Facturation!$F$6&lt;=TarifsCA!$G$9:$Y$9)*TarifsCA!$G$12:$Y$64)</f>
        <v>0.1</v>
      </c>
      <c r="J16" s="249">
        <f>G16*I16</f>
        <v>0</v>
      </c>
      <c r="K16" s="129">
        <f>IFERROR(VLOOKUP(C16,TarifsCA!$B$12:$D$64,2,FALSE),"")</f>
        <v>12</v>
      </c>
      <c r="L16" s="257">
        <f>DATE(E6,D6,1)</f>
        <v>45870</v>
      </c>
      <c r="M16" s="258"/>
      <c r="N16" s="258"/>
      <c r="O16" s="258"/>
      <c r="P16" s="258"/>
      <c r="Q16" s="258"/>
      <c r="R16" s="259">
        <f>R14+M16+N16-O16-P16+Q16</f>
        <v>0</v>
      </c>
      <c r="S16" s="258"/>
      <c r="T16" s="258"/>
      <c r="U16" s="258"/>
      <c r="V16" s="258"/>
      <c r="W16" s="258"/>
      <c r="X16" s="260"/>
      <c r="Y16" s="260"/>
      <c r="Z16" s="261"/>
      <c r="AA16"/>
      <c r="AB16"/>
      <c r="AC16" s="419" t="s">
        <v>15</v>
      </c>
      <c r="AD16" s="473" t="s">
        <v>50</v>
      </c>
      <c r="AE16" s="474"/>
      <c r="AF16" s="474"/>
      <c r="AG16" s="427">
        <f>F6</f>
        <v>45900</v>
      </c>
      <c r="AH16" s="438" t="s">
        <v>39</v>
      </c>
      <c r="AJ16" s="3"/>
    </row>
    <row r="17" spans="1:36" s="129" customFormat="1" ht="14.1" customHeight="1" thickBot="1">
      <c r="A17" s="234">
        <f>IFERROR(VLOOKUP(C17,TarifsCA!$B$12:$F$64,4,FALSE),"")</f>
        <v>80</v>
      </c>
      <c r="B17" s="192" t="str">
        <f>IFERROR(VLOOKUP(C17,TarifsCA!$B$12:$F$64,3,FALSE),"")</f>
        <v>palette</v>
      </c>
      <c r="C17" s="250" t="s">
        <v>936</v>
      </c>
      <c r="D17" s="251" t="s">
        <v>385</v>
      </c>
      <c r="E17" s="251" t="s">
        <v>385</v>
      </c>
      <c r="F17" s="251" t="s">
        <v>385</v>
      </c>
      <c r="G17" s="252">
        <v>60</v>
      </c>
      <c r="H17" s="251" t="str">
        <f>IFERROR(VLOOKUP(C17,TarifsCA!$B$12:$D$64,3,FALSE),"")</f>
        <v>palette</v>
      </c>
      <c r="I17" s="253" cm="1">
        <f t="array" ref="I17">SUMPRODUCT((TarifsCA!$B$12:$B$64=Facturation!$C17)*(Facturation!$F$6&gt;=TarifsCA!$G$8:$Y$8)*(Facturation!$F$6&lt;=TarifsCA!$G$9:$Y$9)*TarifsCA!$G$12:$Y$64)</f>
        <v>0.1</v>
      </c>
      <c r="J17" s="254">
        <f t="shared" ref="J17:J23" si="1">G17*I17</f>
        <v>6</v>
      </c>
      <c r="K17" s="129">
        <f>IFERROR(VLOOKUP(C17,TarifsCA!$B$12:$D$64,2,FALSE),"")</f>
        <v>12</v>
      </c>
      <c r="L17" s="262">
        <f>L16+1</f>
        <v>45871</v>
      </c>
      <c r="M17" s="263"/>
      <c r="N17" s="263"/>
      <c r="O17" s="263"/>
      <c r="P17" s="263"/>
      <c r="Q17" s="263"/>
      <c r="R17" s="264">
        <f>IF(L17="","",R16+M17+N17-O17-P17+Q17)</f>
        <v>0</v>
      </c>
      <c r="S17" s="263"/>
      <c r="T17" s="263"/>
      <c r="U17" s="263"/>
      <c r="V17" s="263"/>
      <c r="W17" s="263"/>
      <c r="X17" s="265"/>
      <c r="Y17" s="265"/>
      <c r="Z17" s="266"/>
      <c r="AA17"/>
      <c r="AB17"/>
      <c r="AC17" s="420" t="s">
        <v>15</v>
      </c>
      <c r="AD17" s="475"/>
      <c r="AE17" s="476"/>
      <c r="AF17" s="476"/>
      <c r="AG17" s="428"/>
      <c r="AH17" s="439"/>
      <c r="AJ17" s="3"/>
    </row>
    <row r="18" spans="1:36" s="129" customFormat="1" ht="14.1" customHeight="1" thickBot="1">
      <c r="A18" s="234">
        <f>IFERROR(VLOOKUP(C18,TarifsCA!$B$12:$F$64,4,FALSE),"")</f>
        <v>80</v>
      </c>
      <c r="B18" s="192" t="str">
        <f>IFERROR(VLOOKUP(C18,TarifsCA!$B$12:$F$64,3,FALSE),"")</f>
        <v>palette</v>
      </c>
      <c r="C18" s="243" t="s">
        <v>936</v>
      </c>
      <c r="D18" s="244" t="s">
        <v>385</v>
      </c>
      <c r="E18" s="245" t="s">
        <v>385</v>
      </c>
      <c r="F18" s="244" t="s">
        <v>385</v>
      </c>
      <c r="G18" s="246"/>
      <c r="H18" s="244" t="str">
        <f>IFERROR(VLOOKUP(C18,TarifsCA!$B$12:$D$64,3,FALSE),"")</f>
        <v>palette</v>
      </c>
      <c r="I18" s="248" cm="1">
        <f t="array" ref="I18">SUMPRODUCT((TarifsCA!$B$12:$B$64=Facturation!$C18)*(Facturation!$F$6&gt;=TarifsCA!$G$8:$Y$8)*(Facturation!$F$6&lt;=TarifsCA!$G$9:$Y$9)*TarifsCA!$G$12:$Y$64)</f>
        <v>0.1</v>
      </c>
      <c r="J18" s="254">
        <f t="shared" si="1"/>
        <v>0</v>
      </c>
      <c r="K18" s="129">
        <f>IFERROR(VLOOKUP(C18,TarifsCA!$B$12:$D$64,2,FALSE),"")</f>
        <v>12</v>
      </c>
      <c r="L18" s="262">
        <f t="shared" ref="L18:L40" si="2">L17+1</f>
        <v>45872</v>
      </c>
      <c r="M18" s="263"/>
      <c r="N18" s="263"/>
      <c r="O18" s="263"/>
      <c r="P18" s="263"/>
      <c r="Q18" s="263"/>
      <c r="R18" s="264">
        <f t="shared" ref="R18:R47" si="3">IF(L18="","",R17+M18+N18-O18-P18+Q18)</f>
        <v>0</v>
      </c>
      <c r="S18" s="263"/>
      <c r="T18" s="263"/>
      <c r="U18" s="263"/>
      <c r="V18" s="263"/>
      <c r="W18" s="263"/>
      <c r="X18" s="265"/>
      <c r="Y18" s="265"/>
      <c r="Z18" s="266"/>
      <c r="AA18"/>
      <c r="AB18"/>
      <c r="AC18" s="420" t="s">
        <v>15</v>
      </c>
      <c r="AD18" s="431" t="s">
        <v>16</v>
      </c>
      <c r="AE18" s="430" t="s">
        <v>53</v>
      </c>
      <c r="AF18" s="429" t="s">
        <v>51</v>
      </c>
      <c r="AG18" s="429" t="s">
        <v>52</v>
      </c>
      <c r="AH18" s="439"/>
      <c r="AJ18" s="3"/>
    </row>
    <row r="19" spans="1:36" s="129" customFormat="1" ht="14.1" customHeight="1" thickBot="1">
      <c r="A19" s="234">
        <f>IFERROR(VLOOKUP(C19,TarifsCA!$B$12:$F$64,4,FALSE),"")</f>
        <v>112</v>
      </c>
      <c r="B19" s="192" t="str">
        <f>IFERROR(VLOOKUP(C19,TarifsCA!$B$12:$F$64,3,FALSE),"")</f>
        <v>sortie</v>
      </c>
      <c r="C19" s="250" t="s">
        <v>940</v>
      </c>
      <c r="D19" s="251" t="s">
        <v>385</v>
      </c>
      <c r="E19" s="251" t="s">
        <v>385</v>
      </c>
      <c r="F19" s="251" t="s">
        <v>385</v>
      </c>
      <c r="G19" s="252"/>
      <c r="H19" s="251" t="str">
        <f>IFERROR(VLOOKUP(C19,TarifsCA!$B$12:$D$64,3,FALSE),"")</f>
        <v>sortie</v>
      </c>
      <c r="I19" s="253" cm="1">
        <f t="array" ref="I19">SUMPRODUCT((TarifsCA!$B$12:$B$64=Facturation!$C19)*(Facturation!$F$6&gt;=TarifsCA!$G$8:$Y$8)*(Facturation!$F$6&lt;=TarifsCA!$G$9:$Y$9)*TarifsCA!$G$12:$Y$64)</f>
        <v>0.28999999999999998</v>
      </c>
      <c r="J19" s="254">
        <f t="shared" si="1"/>
        <v>0</v>
      </c>
      <c r="K19" s="129">
        <f>IFERROR(VLOOKUP(C19,TarifsCA!$B$12:$D$64,2,FALSE),"")</f>
        <v>17</v>
      </c>
      <c r="L19" s="262">
        <f t="shared" si="2"/>
        <v>45873</v>
      </c>
      <c r="M19" s="263"/>
      <c r="N19" s="263"/>
      <c r="O19" s="263"/>
      <c r="P19" s="263"/>
      <c r="Q19" s="263"/>
      <c r="R19" s="264">
        <f t="shared" si="3"/>
        <v>0</v>
      </c>
      <c r="S19" s="263"/>
      <c r="T19" s="263"/>
      <c r="U19" s="263"/>
      <c r="V19" s="263"/>
      <c r="W19" s="263"/>
      <c r="X19" s="265"/>
      <c r="Y19" s="265"/>
      <c r="Z19" s="266"/>
      <c r="AA19"/>
      <c r="AB19"/>
      <c r="AC19" s="420" t="s">
        <v>15</v>
      </c>
      <c r="AD19" s="431"/>
      <c r="AE19" s="430"/>
      <c r="AF19" s="429"/>
      <c r="AG19" s="429"/>
      <c r="AH19" s="439"/>
      <c r="AJ19" s="3"/>
    </row>
    <row r="20" spans="1:36" s="129" customFormat="1" ht="14.1" customHeight="1">
      <c r="A20" s="234" t="str">
        <f>IFERROR(VLOOKUP(C20,TarifsCA!$B$12:$F$64,4,FALSE),"")</f>
        <v/>
      </c>
      <c r="B20" s="192" t="str">
        <f>IFERROR(VLOOKUP(C20,TarifsCA!$B$12:$F$64,3,FALSE),"")</f>
        <v/>
      </c>
      <c r="C20" s="243"/>
      <c r="D20" s="244" t="s">
        <v>385</v>
      </c>
      <c r="E20" s="245" t="s">
        <v>385</v>
      </c>
      <c r="F20" s="244" t="s">
        <v>385</v>
      </c>
      <c r="G20" s="246"/>
      <c r="H20" s="244" t="str">
        <f>IFERROR(VLOOKUP(C20,TarifsCA!$B$12:$D$64,3,FALSE),"")</f>
        <v/>
      </c>
      <c r="I20" s="248" cm="1">
        <f t="array" ref="I20">SUMPRODUCT((TarifsCA!$B$12:$B$64=Facturation!$C20)*(Facturation!$F$6&gt;=TarifsCA!$G$8:$Y$8)*(Facturation!$F$6&lt;=TarifsCA!$G$9:$Y$9)*TarifsCA!$G$12:$Y$64)</f>
        <v>0</v>
      </c>
      <c r="J20" s="254">
        <f t="shared" si="1"/>
        <v>0</v>
      </c>
      <c r="K20" s="129" t="str">
        <f>IFERROR(VLOOKUP(C20,TarifsCA!$B$12:$D$64,2,FALSE),"")</f>
        <v/>
      </c>
      <c r="L20" s="262">
        <f t="shared" si="2"/>
        <v>45874</v>
      </c>
      <c r="M20" s="263"/>
      <c r="N20" s="263"/>
      <c r="O20" s="263"/>
      <c r="P20" s="263"/>
      <c r="Q20" s="263"/>
      <c r="R20" s="264">
        <f t="shared" si="3"/>
        <v>0</v>
      </c>
      <c r="S20" s="263"/>
      <c r="T20" s="263"/>
      <c r="U20" s="263"/>
      <c r="V20" s="263"/>
      <c r="W20" s="263"/>
      <c r="X20" s="265"/>
      <c r="Y20" s="265"/>
      <c r="Z20" s="266"/>
      <c r="AA20"/>
      <c r="AB20"/>
      <c r="AC20" s="420" t="s">
        <v>15</v>
      </c>
      <c r="AD20" s="135" t="str">
        <f>Récap!B73</f>
        <v>BAT 1</v>
      </c>
      <c r="AE20" s="25"/>
      <c r="AF20" s="26"/>
      <c r="AG20" s="26"/>
      <c r="AH20" s="136">
        <f>SUM(AE20:AG20)</f>
        <v>0</v>
      </c>
      <c r="AJ20" s="3"/>
    </row>
    <row r="21" spans="1:36" s="129" customFormat="1" ht="14.1" customHeight="1">
      <c r="A21" s="234" t="str">
        <f>IFERROR(VLOOKUP(C21,TarifsCA!$B$12:$F$64,4,FALSE),"")</f>
        <v/>
      </c>
      <c r="B21" s="192" t="str">
        <f>IFERROR(VLOOKUP(C21,TarifsCA!$B$12:$F$64,3,FALSE),"")</f>
        <v/>
      </c>
      <c r="C21" s="250"/>
      <c r="D21" s="251" t="s">
        <v>385</v>
      </c>
      <c r="E21" s="251" t="s">
        <v>385</v>
      </c>
      <c r="F21" s="251" t="s">
        <v>385</v>
      </c>
      <c r="G21" s="252"/>
      <c r="H21" s="251" t="str">
        <f>IFERROR(VLOOKUP(C21,TarifsCA!$B$12:$D$64,3,FALSE),"")</f>
        <v/>
      </c>
      <c r="I21" s="253" cm="1">
        <f t="array" ref="I21">SUMPRODUCT((TarifsCA!$B$12:$B$64=Facturation!$C21)*(Facturation!$F$6&gt;=TarifsCA!$G$8:$Y$8)*(Facturation!$F$6&lt;=TarifsCA!$G$9:$Y$9)*TarifsCA!$G$12:$Y$64)</f>
        <v>0</v>
      </c>
      <c r="J21" s="254">
        <f t="shared" si="1"/>
        <v>0</v>
      </c>
      <c r="K21" s="129" t="str">
        <f>IFERROR(VLOOKUP(C21,TarifsCA!$B$12:$D$64,2,FALSE),"")</f>
        <v/>
      </c>
      <c r="L21" s="262">
        <f t="shared" si="2"/>
        <v>45875</v>
      </c>
      <c r="M21" s="263"/>
      <c r="N21" s="263"/>
      <c r="O21" s="263"/>
      <c r="P21" s="263"/>
      <c r="Q21" s="263"/>
      <c r="R21" s="264">
        <f t="shared" si="3"/>
        <v>0</v>
      </c>
      <c r="S21" s="263"/>
      <c r="T21" s="263"/>
      <c r="U21" s="263"/>
      <c r="V21" s="263"/>
      <c r="W21" s="263"/>
      <c r="X21" s="265"/>
      <c r="Y21" s="265"/>
      <c r="Z21" s="266"/>
      <c r="AA21"/>
      <c r="AB21"/>
      <c r="AC21" s="420" t="s">
        <v>15</v>
      </c>
      <c r="AD21" s="137" t="str">
        <f>Récap!B74</f>
        <v>BAT 2</v>
      </c>
      <c r="AE21" s="27"/>
      <c r="AF21" s="28"/>
      <c r="AG21" s="28"/>
      <c r="AH21" s="138">
        <f t="shared" ref="AH21:AH27" si="4">SUM(AE21:AG21)</f>
        <v>0</v>
      </c>
      <c r="AJ21" s="3"/>
    </row>
    <row r="22" spans="1:36" s="129" customFormat="1" ht="14.1" customHeight="1">
      <c r="A22" s="234" t="str">
        <f>IFERROR(VLOOKUP(C22,TarifsCA!$B$12:$F$64,4,FALSE),"")</f>
        <v/>
      </c>
      <c r="B22" s="192" t="str">
        <f>IFERROR(VLOOKUP(C22,TarifsCA!$B$12:$F$64,3,FALSE),"")</f>
        <v/>
      </c>
      <c r="C22" s="243"/>
      <c r="D22" s="244" t="s">
        <v>385</v>
      </c>
      <c r="E22" s="245" t="s">
        <v>385</v>
      </c>
      <c r="F22" s="244" t="s">
        <v>385</v>
      </c>
      <c r="G22" s="246"/>
      <c r="H22" s="244" t="str">
        <f>IFERROR(VLOOKUP(C22,TarifsCA!$B$12:$D$64,3,FALSE),"")</f>
        <v/>
      </c>
      <c r="I22" s="248" cm="1">
        <f t="array" ref="I22">SUMPRODUCT((TarifsCA!$B$12:$B$64=Facturation!$C22)*(Facturation!$F$6&gt;=TarifsCA!$G$8:$Y$8)*(Facturation!$F$6&lt;=TarifsCA!$G$9:$Y$9)*TarifsCA!$G$12:$Y$64)</f>
        <v>0</v>
      </c>
      <c r="J22" s="254">
        <f t="shared" si="1"/>
        <v>0</v>
      </c>
      <c r="K22" s="129" t="str">
        <f>IFERROR(VLOOKUP(C22,TarifsCA!$B$12:$D$64,2,FALSE),"")</f>
        <v/>
      </c>
      <c r="L22" s="262">
        <f t="shared" si="2"/>
        <v>45876</v>
      </c>
      <c r="M22" s="263"/>
      <c r="N22" s="263"/>
      <c r="O22" s="263"/>
      <c r="P22" s="263"/>
      <c r="Q22" s="263"/>
      <c r="R22" s="264">
        <f t="shared" si="3"/>
        <v>0</v>
      </c>
      <c r="S22" s="263"/>
      <c r="T22" s="263"/>
      <c r="U22" s="263"/>
      <c r="V22" s="263"/>
      <c r="W22" s="263"/>
      <c r="X22" s="265"/>
      <c r="Y22" s="265"/>
      <c r="Z22" s="266"/>
      <c r="AA22"/>
      <c r="AB22"/>
      <c r="AC22" s="420" t="s">
        <v>15</v>
      </c>
      <c r="AD22" s="137" t="str">
        <f>Récap!B75</f>
        <v>BAT 3</v>
      </c>
      <c r="AE22" s="27"/>
      <c r="AF22" s="28"/>
      <c r="AG22" s="28"/>
      <c r="AH22" s="138">
        <f t="shared" si="4"/>
        <v>0</v>
      </c>
      <c r="AJ22" s="3"/>
    </row>
    <row r="23" spans="1:36" s="129" customFormat="1" ht="14.1" customHeight="1">
      <c r="A23" s="234" t="str">
        <f>IFERROR(VLOOKUP(C23,TarifsCA!$B$12:$F$64,4,FALSE),"")</f>
        <v/>
      </c>
      <c r="B23" s="192" t="str">
        <f>IFERROR(VLOOKUP(C23,TarifsCA!$B$12:$F$64,3,FALSE),"")</f>
        <v/>
      </c>
      <c r="C23" s="250"/>
      <c r="D23" s="251" t="s">
        <v>385</v>
      </c>
      <c r="E23" s="251" t="s">
        <v>385</v>
      </c>
      <c r="F23" s="251" t="s">
        <v>385</v>
      </c>
      <c r="G23" s="252"/>
      <c r="H23" s="251" t="str">
        <f>IFERROR(VLOOKUP(C23,TarifsCA!$B$12:$D$64,3,FALSE),"")</f>
        <v/>
      </c>
      <c r="I23" s="253" cm="1">
        <f t="array" ref="I23">SUMPRODUCT((TarifsCA!$B$12:$B$64=Facturation!$C23)*(Facturation!$F$6&gt;=TarifsCA!$G$8:$Y$8)*(Facturation!$F$6&lt;=TarifsCA!$G$9:$Y$9)*TarifsCA!$G$12:$Y$64)</f>
        <v>0</v>
      </c>
      <c r="J23" s="254">
        <f t="shared" si="1"/>
        <v>0</v>
      </c>
      <c r="K23" s="129" t="str">
        <f>IFERROR(VLOOKUP(C23,TarifsCA!$B$12:$D$64,2,FALSE),"")</f>
        <v/>
      </c>
      <c r="L23" s="262">
        <f t="shared" si="2"/>
        <v>45877</v>
      </c>
      <c r="M23" s="263"/>
      <c r="N23" s="263"/>
      <c r="O23" s="263"/>
      <c r="P23" s="263"/>
      <c r="Q23" s="263"/>
      <c r="R23" s="264">
        <f t="shared" si="3"/>
        <v>0</v>
      </c>
      <c r="S23" s="263"/>
      <c r="T23" s="263"/>
      <c r="U23" s="263"/>
      <c r="V23" s="263"/>
      <c r="W23" s="263"/>
      <c r="X23" s="265"/>
      <c r="Y23" s="265"/>
      <c r="Z23" s="266"/>
      <c r="AA23"/>
      <c r="AB23"/>
      <c r="AC23" s="420" t="s">
        <v>15</v>
      </c>
      <c r="AD23" s="137">
        <f>Récap!B76</f>
        <v>0</v>
      </c>
      <c r="AE23" s="27"/>
      <c r="AF23" s="28"/>
      <c r="AG23" s="28"/>
      <c r="AH23" s="138">
        <f t="shared" si="4"/>
        <v>0</v>
      </c>
      <c r="AJ23" s="3"/>
    </row>
    <row r="24" spans="1:36" s="129" customFormat="1" ht="14.1" customHeight="1">
      <c r="A24" s="234" t="str">
        <f>IFERROR(VLOOKUP(C24,TarifsCA!$B$12:$F$64,4,FALSE),"")</f>
        <v/>
      </c>
      <c r="B24" s="192" t="str">
        <f>IFERROR(VLOOKUP(C24,TarifsCA!$B$12:$F$64,3,FALSE),"")</f>
        <v/>
      </c>
      <c r="C24" s="243"/>
      <c r="D24" s="244" t="s">
        <v>385</v>
      </c>
      <c r="E24" s="245" t="s">
        <v>385</v>
      </c>
      <c r="F24" s="244" t="s">
        <v>385</v>
      </c>
      <c r="G24" s="246"/>
      <c r="H24" s="244" t="str">
        <f>IFERROR(VLOOKUP(C24,TarifsCA!$B$12:$D$64,3,FALSE),"")</f>
        <v/>
      </c>
      <c r="I24" s="248" cm="1">
        <f t="array" ref="I24">SUMPRODUCT((TarifsCA!$B$12:$B$64=Facturation!$C24)*(Facturation!$F$6&gt;=TarifsCA!$G$8:$Y$8)*(Facturation!$F$6&lt;=TarifsCA!$G$9:$Y$9)*TarifsCA!$G$12:$Y$64)</f>
        <v>0</v>
      </c>
      <c r="J24" s="254">
        <f t="shared" ref="J24:J68" si="5">G24*I24</f>
        <v>0</v>
      </c>
      <c r="K24" s="129" t="str">
        <f>IFERROR(VLOOKUP(C24,TarifsCA!$B$12:$D$64,2,FALSE),"")</f>
        <v/>
      </c>
      <c r="L24" s="262">
        <f t="shared" si="2"/>
        <v>45878</v>
      </c>
      <c r="M24" s="263"/>
      <c r="N24" s="263"/>
      <c r="O24" s="263"/>
      <c r="P24" s="263"/>
      <c r="Q24" s="263"/>
      <c r="R24" s="264">
        <f t="shared" si="3"/>
        <v>0</v>
      </c>
      <c r="S24" s="263"/>
      <c r="T24" s="263"/>
      <c r="U24" s="263"/>
      <c r="V24" s="263"/>
      <c r="W24" s="263"/>
      <c r="X24" s="265"/>
      <c r="Y24" s="265"/>
      <c r="Z24" s="266"/>
      <c r="AA24"/>
      <c r="AB24"/>
      <c r="AC24" s="420" t="s">
        <v>15</v>
      </c>
      <c r="AD24" s="137">
        <f>Récap!B77</f>
        <v>0</v>
      </c>
      <c r="AE24" s="27"/>
      <c r="AF24" s="28"/>
      <c r="AG24" s="28"/>
      <c r="AH24" s="138">
        <f t="shared" si="4"/>
        <v>0</v>
      </c>
      <c r="AJ24" s="3"/>
    </row>
    <row r="25" spans="1:36" s="129" customFormat="1" ht="14.1" customHeight="1">
      <c r="A25" s="234" t="str">
        <f>IFERROR(VLOOKUP(C25,TarifsCA!$B$12:$F$64,4,FALSE),"")</f>
        <v/>
      </c>
      <c r="B25" s="192" t="str">
        <f>IFERROR(VLOOKUP(C25,TarifsCA!$B$12:$F$64,3,FALSE),"")</f>
        <v/>
      </c>
      <c r="C25" s="250"/>
      <c r="D25" s="251" t="s">
        <v>385</v>
      </c>
      <c r="E25" s="251" t="s">
        <v>385</v>
      </c>
      <c r="F25" s="251" t="s">
        <v>385</v>
      </c>
      <c r="G25" s="252"/>
      <c r="H25" s="251" t="str">
        <f>IFERROR(VLOOKUP(C25,TarifsCA!$B$12:$D$64,3,FALSE),"")</f>
        <v/>
      </c>
      <c r="I25" s="253" cm="1">
        <f t="array" ref="I25">SUMPRODUCT((TarifsCA!$B$12:$B$64=Facturation!$C25)*(Facturation!$F$6&gt;=TarifsCA!$G$8:$Y$8)*(Facturation!$F$6&lt;=TarifsCA!$G$9:$Y$9)*TarifsCA!$G$12:$Y$64)</f>
        <v>0</v>
      </c>
      <c r="J25" s="254">
        <f t="shared" si="5"/>
        <v>0</v>
      </c>
      <c r="K25" s="129" t="str">
        <f>IFERROR(VLOOKUP(C25,TarifsCA!$B$12:$D$64,2,FALSE),"")</f>
        <v/>
      </c>
      <c r="L25" s="262">
        <f t="shared" si="2"/>
        <v>45879</v>
      </c>
      <c r="M25" s="263"/>
      <c r="N25" s="263"/>
      <c r="O25" s="263"/>
      <c r="P25" s="263"/>
      <c r="Q25" s="263"/>
      <c r="R25" s="264">
        <f t="shared" si="3"/>
        <v>0</v>
      </c>
      <c r="S25" s="263"/>
      <c r="T25" s="263"/>
      <c r="U25" s="263"/>
      <c r="V25" s="263"/>
      <c r="W25" s="263"/>
      <c r="X25" s="265"/>
      <c r="Y25" s="265"/>
      <c r="Z25" s="266"/>
      <c r="AA25"/>
      <c r="AB25"/>
      <c r="AC25" s="420" t="s">
        <v>15</v>
      </c>
      <c r="AD25" s="137">
        <f>Récap!B78</f>
        <v>0</v>
      </c>
      <c r="AE25" s="27"/>
      <c r="AF25" s="28"/>
      <c r="AG25" s="28"/>
      <c r="AH25" s="138">
        <f t="shared" si="4"/>
        <v>0</v>
      </c>
      <c r="AJ25" s="3"/>
    </row>
    <row r="26" spans="1:36" s="129" customFormat="1" ht="14.1" customHeight="1">
      <c r="A26" s="234" t="str">
        <f>IFERROR(VLOOKUP(C26,TarifsCA!$B$12:$F$64,4,FALSE),"")</f>
        <v/>
      </c>
      <c r="B26" s="192" t="str">
        <f>IFERROR(VLOOKUP(C26,TarifsCA!$B$12:$F$64,3,FALSE),"")</f>
        <v/>
      </c>
      <c r="C26" s="243"/>
      <c r="D26" s="244" t="s">
        <v>385</v>
      </c>
      <c r="E26" s="245" t="s">
        <v>385</v>
      </c>
      <c r="F26" s="244" t="s">
        <v>385</v>
      </c>
      <c r="G26" s="246"/>
      <c r="H26" s="244" t="str">
        <f>IFERROR(VLOOKUP(C26,TarifsCA!$B$12:$D$64,3,FALSE),"")</f>
        <v/>
      </c>
      <c r="I26" s="248" cm="1">
        <f t="array" ref="I26">SUMPRODUCT((TarifsCA!$B$12:$B$64=Facturation!$C26)*(Facturation!$F$6&gt;=TarifsCA!$G$8:$Y$8)*(Facturation!$F$6&lt;=TarifsCA!$G$9:$Y$9)*TarifsCA!$G$12:$Y$64)</f>
        <v>0</v>
      </c>
      <c r="J26" s="254">
        <f t="shared" si="5"/>
        <v>0</v>
      </c>
      <c r="K26" s="129" t="str">
        <f>IFERROR(VLOOKUP(C26,TarifsCA!$B$12:$D$64,2,FALSE),"")</f>
        <v/>
      </c>
      <c r="L26" s="262">
        <f t="shared" si="2"/>
        <v>45880</v>
      </c>
      <c r="M26" s="263"/>
      <c r="N26" s="263"/>
      <c r="O26" s="263"/>
      <c r="P26" s="263"/>
      <c r="Q26" s="263"/>
      <c r="R26" s="264">
        <f t="shared" si="3"/>
        <v>0</v>
      </c>
      <c r="S26" s="263"/>
      <c r="T26" s="263"/>
      <c r="U26" s="263"/>
      <c r="V26" s="263"/>
      <c r="W26" s="263"/>
      <c r="X26" s="265"/>
      <c r="Y26" s="265"/>
      <c r="Z26" s="266"/>
      <c r="AA26"/>
      <c r="AB26"/>
      <c r="AC26" s="420" t="s">
        <v>15</v>
      </c>
      <c r="AD26" s="137">
        <f>Récap!B79</f>
        <v>0</v>
      </c>
      <c r="AE26" s="27"/>
      <c r="AF26" s="28"/>
      <c r="AG26" s="28"/>
      <c r="AH26" s="138">
        <f t="shared" si="4"/>
        <v>0</v>
      </c>
      <c r="AJ26" s="3"/>
    </row>
    <row r="27" spans="1:36" s="129" customFormat="1" ht="14.1" customHeight="1" thickBot="1">
      <c r="A27" s="234" t="str">
        <f>IFERROR(VLOOKUP(C27,TarifsCA!$B$12:$F$64,4,FALSE),"")</f>
        <v/>
      </c>
      <c r="B27" s="192" t="str">
        <f>IFERROR(VLOOKUP(C27,TarifsCA!$B$12:$F$64,3,FALSE),"")</f>
        <v/>
      </c>
      <c r="C27" s="250"/>
      <c r="D27" s="251" t="s">
        <v>385</v>
      </c>
      <c r="E27" s="251" t="s">
        <v>385</v>
      </c>
      <c r="F27" s="251" t="s">
        <v>385</v>
      </c>
      <c r="G27" s="252"/>
      <c r="H27" s="251" t="str">
        <f>IFERROR(VLOOKUP(C27,TarifsCA!$B$12:$D$64,3,FALSE),"")</f>
        <v/>
      </c>
      <c r="I27" s="253" cm="1">
        <f t="array" ref="I27">SUMPRODUCT((TarifsCA!$B$12:$B$64=Facturation!$C27)*(Facturation!$F$6&gt;=TarifsCA!$G$8:$Y$8)*(Facturation!$F$6&lt;=TarifsCA!$G$9:$Y$9)*TarifsCA!$G$12:$Y$64)</f>
        <v>0</v>
      </c>
      <c r="J27" s="254">
        <f t="shared" si="5"/>
        <v>0</v>
      </c>
      <c r="K27" s="129" t="str">
        <f>IFERROR(VLOOKUP(C27,TarifsCA!$B$12:$D$64,2,FALSE),"")</f>
        <v/>
      </c>
      <c r="L27" s="262">
        <f t="shared" si="2"/>
        <v>45881</v>
      </c>
      <c r="M27" s="263"/>
      <c r="N27" s="263"/>
      <c r="O27" s="263"/>
      <c r="P27" s="263"/>
      <c r="Q27" s="263"/>
      <c r="R27" s="264">
        <f t="shared" si="3"/>
        <v>0</v>
      </c>
      <c r="S27" s="263"/>
      <c r="T27" s="263"/>
      <c r="U27" s="263"/>
      <c r="V27" s="263"/>
      <c r="W27" s="263"/>
      <c r="X27" s="265"/>
      <c r="Y27" s="265"/>
      <c r="Z27" s="266"/>
      <c r="AA27"/>
      <c r="AB27"/>
      <c r="AC27" s="421" t="s">
        <v>15</v>
      </c>
      <c r="AD27" s="139">
        <f>Récap!B80</f>
        <v>0</v>
      </c>
      <c r="AE27" s="29"/>
      <c r="AF27" s="30"/>
      <c r="AG27" s="30"/>
      <c r="AH27" s="140">
        <f t="shared" si="4"/>
        <v>0</v>
      </c>
      <c r="AJ27" s="3"/>
    </row>
    <row r="28" spans="1:36" s="129" customFormat="1" ht="14.1" customHeight="1">
      <c r="A28" s="234" t="str">
        <f>IFERROR(VLOOKUP(C28,TarifsCA!$B$12:$F$64,4,FALSE),"")</f>
        <v/>
      </c>
      <c r="B28" s="192" t="str">
        <f>IFERROR(VLOOKUP(C28,TarifsCA!$B$12:$F$64,3,FALSE),"")</f>
        <v/>
      </c>
      <c r="C28" s="243"/>
      <c r="D28" s="244" t="s">
        <v>385</v>
      </c>
      <c r="E28" s="245" t="s">
        <v>385</v>
      </c>
      <c r="F28" s="244" t="s">
        <v>385</v>
      </c>
      <c r="G28" s="246"/>
      <c r="H28" s="244" t="str">
        <f>IFERROR(VLOOKUP(C28,TarifsCA!$B$12:$D$64,3,FALSE),"")</f>
        <v/>
      </c>
      <c r="I28" s="248" cm="1">
        <f t="array" ref="I28">SUMPRODUCT((TarifsCA!$B$12:$B$64=Facturation!$C28)*(Facturation!$F$6&gt;=TarifsCA!$G$8:$Y$8)*(Facturation!$F$6&lt;=TarifsCA!$G$9:$Y$9)*TarifsCA!$G$12:$Y$64)</f>
        <v>0</v>
      </c>
      <c r="J28" s="254">
        <f t="shared" si="5"/>
        <v>0</v>
      </c>
      <c r="K28" s="129" t="str">
        <f>IFERROR(VLOOKUP(C28,TarifsCA!$B$12:$D$64,2,FALSE),"")</f>
        <v/>
      </c>
      <c r="L28" s="262">
        <f t="shared" si="2"/>
        <v>45882</v>
      </c>
      <c r="M28" s="263"/>
      <c r="N28" s="263"/>
      <c r="O28" s="263"/>
      <c r="P28" s="263"/>
      <c r="Q28" s="263"/>
      <c r="R28" s="264">
        <f t="shared" si="3"/>
        <v>0</v>
      </c>
      <c r="S28" s="263"/>
      <c r="T28" s="263"/>
      <c r="U28" s="263"/>
      <c r="V28" s="263"/>
      <c r="W28" s="263"/>
      <c r="X28" s="265"/>
      <c r="Y28" s="265"/>
      <c r="Z28" s="266"/>
      <c r="AA28"/>
      <c r="AB28"/>
      <c r="AC28" s="477" t="s">
        <v>18</v>
      </c>
      <c r="AD28" s="411" t="s">
        <v>55</v>
      </c>
      <c r="AE28" s="411"/>
      <c r="AF28" s="411" t="s">
        <v>49</v>
      </c>
      <c r="AG28" s="411" t="s">
        <v>54</v>
      </c>
      <c r="AH28" s="425" t="s">
        <v>39</v>
      </c>
      <c r="AJ28" s="3"/>
    </row>
    <row r="29" spans="1:36" s="129" customFormat="1" ht="14.1" customHeight="1">
      <c r="A29" s="234" t="str">
        <f>IFERROR(VLOOKUP(C29,TarifsCA!$B$12:$F$64,4,FALSE),"")</f>
        <v/>
      </c>
      <c r="B29" s="192" t="str">
        <f>IFERROR(VLOOKUP(C29,TarifsCA!$B$12:$F$64,3,FALSE),"")</f>
        <v/>
      </c>
      <c r="C29" s="250"/>
      <c r="D29" s="251" t="s">
        <v>385</v>
      </c>
      <c r="E29" s="251" t="s">
        <v>385</v>
      </c>
      <c r="F29" s="251" t="s">
        <v>385</v>
      </c>
      <c r="G29" s="252"/>
      <c r="H29" s="251" t="str">
        <f>IFERROR(VLOOKUP(C29,TarifsCA!$B$12:$D$64,3,FALSE),"")</f>
        <v/>
      </c>
      <c r="I29" s="253" cm="1">
        <f t="array" ref="I29">SUMPRODUCT((TarifsCA!$B$12:$B$64=Facturation!$C29)*(Facturation!$F$6&gt;=TarifsCA!$G$8:$Y$8)*(Facturation!$F$6&lt;=TarifsCA!$G$9:$Y$9)*TarifsCA!$G$12:$Y$64)</f>
        <v>0</v>
      </c>
      <c r="J29" s="254">
        <f t="shared" si="5"/>
        <v>0</v>
      </c>
      <c r="K29" s="129" t="str">
        <f>IFERROR(VLOOKUP(C29,TarifsCA!$B$12:$D$64,2,FALSE),"")</f>
        <v/>
      </c>
      <c r="L29" s="262">
        <f t="shared" si="2"/>
        <v>45883</v>
      </c>
      <c r="M29" s="263"/>
      <c r="N29" s="263"/>
      <c r="O29" s="263"/>
      <c r="P29" s="263"/>
      <c r="Q29" s="263"/>
      <c r="R29" s="264">
        <f t="shared" si="3"/>
        <v>0</v>
      </c>
      <c r="S29" s="263"/>
      <c r="T29" s="263"/>
      <c r="U29" s="263"/>
      <c r="V29" s="263"/>
      <c r="W29" s="263"/>
      <c r="X29" s="265"/>
      <c r="Y29" s="265"/>
      <c r="Z29" s="266"/>
      <c r="AA29"/>
      <c r="AB29"/>
      <c r="AC29" s="478" t="s">
        <v>18</v>
      </c>
      <c r="AD29" s="412"/>
      <c r="AE29" s="412"/>
      <c r="AF29" s="412"/>
      <c r="AG29" s="412"/>
      <c r="AH29" s="426"/>
      <c r="AJ29" s="3"/>
    </row>
    <row r="30" spans="1:36" s="129" customFormat="1" ht="14.1" customHeight="1">
      <c r="A30" s="234" t="str">
        <f>IFERROR(VLOOKUP(C30,TarifsCA!$B$12:$F$64,4,FALSE),"")</f>
        <v/>
      </c>
      <c r="B30" s="192" t="str">
        <f>IFERROR(VLOOKUP(C30,TarifsCA!$B$12:$F$64,3,FALSE),"")</f>
        <v/>
      </c>
      <c r="C30" s="243"/>
      <c r="D30" s="244" t="s">
        <v>385</v>
      </c>
      <c r="E30" s="245" t="s">
        <v>385</v>
      </c>
      <c r="F30" s="244" t="s">
        <v>385</v>
      </c>
      <c r="G30" s="246"/>
      <c r="H30" s="244" t="str">
        <f>IFERROR(VLOOKUP(C30,TarifsCA!$B$12:$D$64,3,FALSE),"")</f>
        <v/>
      </c>
      <c r="I30" s="248" cm="1">
        <f t="array" ref="I30">SUMPRODUCT((TarifsCA!$B$12:$B$64=Facturation!$C30)*(Facturation!$F$6&gt;=TarifsCA!$G$8:$Y$8)*(Facturation!$F$6&lt;=TarifsCA!$G$9:$Y$9)*TarifsCA!$G$12:$Y$64)</f>
        <v>0</v>
      </c>
      <c r="J30" s="254">
        <f t="shared" si="5"/>
        <v>0</v>
      </c>
      <c r="K30" s="129" t="str">
        <f>IFERROR(VLOOKUP(C30,TarifsCA!$B$12:$D$64,2,FALSE),"")</f>
        <v/>
      </c>
      <c r="L30" s="262">
        <f t="shared" si="2"/>
        <v>45884</v>
      </c>
      <c r="M30" s="263"/>
      <c r="N30" s="263"/>
      <c r="O30" s="263"/>
      <c r="P30" s="263"/>
      <c r="Q30" s="263"/>
      <c r="R30" s="264">
        <f t="shared" si="3"/>
        <v>0</v>
      </c>
      <c r="S30" s="263"/>
      <c r="T30" s="263"/>
      <c r="U30" s="263"/>
      <c r="V30" s="263"/>
      <c r="W30" s="263"/>
      <c r="X30" s="265"/>
      <c r="Y30" s="265"/>
      <c r="Z30" s="266"/>
      <c r="AA30"/>
      <c r="AB30"/>
      <c r="AC30" s="478" t="s">
        <v>18</v>
      </c>
      <c r="AD30" s="415" t="str">
        <f>Récap!B83</f>
        <v>PALLETTE 80*120</v>
      </c>
      <c r="AE30" s="416"/>
      <c r="AF30" s="150"/>
      <c r="AG30" s="141" cm="1">
        <f t="array" ref="AG30">SUMPRODUCT((TarifsCO!$B$9:$B$29=Facturation!$AD30)*(Facturation!$F$6&gt;=TarifsCO!$C$7:$U$7)*(Facturation!$F$6&lt;=TarifsCO!$C$8:$U$8)*TarifsCO!$C$9:$U$29)</f>
        <v>25</v>
      </c>
      <c r="AH30" s="195">
        <f>AF30*AG30</f>
        <v>0</v>
      </c>
      <c r="AJ30" s="3"/>
    </row>
    <row r="31" spans="1:36" s="129" customFormat="1" ht="14.1" customHeight="1">
      <c r="A31" s="234" t="str">
        <f>IFERROR(VLOOKUP(C31,TarifsCA!$B$12:$F$64,4,FALSE),"")</f>
        <v/>
      </c>
      <c r="B31" s="192" t="str">
        <f>IFERROR(VLOOKUP(C31,TarifsCA!$B$12:$F$64,3,FALSE),"")</f>
        <v/>
      </c>
      <c r="C31" s="250"/>
      <c r="D31" s="251" t="s">
        <v>385</v>
      </c>
      <c r="E31" s="251" t="s">
        <v>385</v>
      </c>
      <c r="F31" s="251" t="s">
        <v>385</v>
      </c>
      <c r="G31" s="252"/>
      <c r="H31" s="251" t="str">
        <f>IFERROR(VLOOKUP(C31,TarifsCA!$B$12:$D$64,3,FALSE),"")</f>
        <v/>
      </c>
      <c r="I31" s="253" cm="1">
        <f t="array" ref="I31">SUMPRODUCT((TarifsCA!$B$12:$B$64=Facturation!$C31)*(Facturation!$F$6&gt;=TarifsCA!$G$8:$Y$8)*(Facturation!$F$6&lt;=TarifsCA!$G$9:$Y$9)*TarifsCA!$G$12:$Y$64)</f>
        <v>0</v>
      </c>
      <c r="J31" s="254">
        <f t="shared" si="5"/>
        <v>0</v>
      </c>
      <c r="K31" s="129" t="str">
        <f>IFERROR(VLOOKUP(C31,TarifsCA!$B$12:$D$64,2,FALSE),"")</f>
        <v/>
      </c>
      <c r="L31" s="262">
        <f t="shared" si="2"/>
        <v>45885</v>
      </c>
      <c r="M31" s="263"/>
      <c r="N31" s="263"/>
      <c r="O31" s="263"/>
      <c r="P31" s="263"/>
      <c r="Q31" s="263"/>
      <c r="R31" s="264">
        <f t="shared" si="3"/>
        <v>0</v>
      </c>
      <c r="S31" s="263"/>
      <c r="T31" s="263"/>
      <c r="U31" s="263"/>
      <c r="V31" s="263"/>
      <c r="W31" s="263"/>
      <c r="X31" s="265"/>
      <c r="Y31" s="265"/>
      <c r="Z31" s="266"/>
      <c r="AA31"/>
      <c r="AB31"/>
      <c r="AC31" s="478" t="s">
        <v>18</v>
      </c>
      <c r="AD31" s="415" t="str">
        <f>Récap!B84</f>
        <v>FILM</v>
      </c>
      <c r="AE31" s="416"/>
      <c r="AF31" s="150"/>
      <c r="AG31" s="141" cm="1">
        <f t="array" ref="AG31">SUMPRODUCT((TarifsCO!$B$9:$B$29=Facturation!$AD31)*(Facturation!$F$6&gt;=TarifsCO!$C$7:$U$7)*(Facturation!$F$6&lt;=TarifsCO!$C$8:$U$8)*TarifsCO!$C$9:$U$29)</f>
        <v>0.25</v>
      </c>
      <c r="AH31" s="195">
        <f t="shared" ref="AH31:AH41" si="6">AF31*AG31</f>
        <v>0</v>
      </c>
      <c r="AJ31" s="3"/>
    </row>
    <row r="32" spans="1:36" s="129" customFormat="1" ht="14.1" customHeight="1">
      <c r="A32" s="234" t="str">
        <f>IFERROR(VLOOKUP(C32,TarifsCA!$B$12:$F$64,4,FALSE),"")</f>
        <v/>
      </c>
      <c r="B32" s="192" t="str">
        <f>IFERROR(VLOOKUP(C32,TarifsCA!$B$12:$F$64,3,FALSE),"")</f>
        <v/>
      </c>
      <c r="C32" s="243"/>
      <c r="D32" s="244" t="s">
        <v>385</v>
      </c>
      <c r="E32" s="245" t="s">
        <v>385</v>
      </c>
      <c r="F32" s="244" t="s">
        <v>385</v>
      </c>
      <c r="G32" s="246"/>
      <c r="H32" s="244" t="str">
        <f>IFERROR(VLOOKUP(C32,TarifsCA!$B$12:$D$64,3,FALSE),"")</f>
        <v/>
      </c>
      <c r="I32" s="248" cm="1">
        <f t="array" ref="I32">SUMPRODUCT((TarifsCA!$B$12:$B$64=Facturation!$C32)*(Facturation!$F$6&gt;=TarifsCA!$G$8:$Y$8)*(Facturation!$F$6&lt;=TarifsCA!$G$9:$Y$9)*TarifsCA!$G$12:$Y$64)</f>
        <v>0</v>
      </c>
      <c r="J32" s="254">
        <f t="shared" si="5"/>
        <v>0</v>
      </c>
      <c r="K32" s="129" t="str">
        <f>IFERROR(VLOOKUP(C32,TarifsCA!$B$12:$D$64,2,FALSE),"")</f>
        <v/>
      </c>
      <c r="L32" s="262">
        <f t="shared" si="2"/>
        <v>45886</v>
      </c>
      <c r="M32" s="263"/>
      <c r="N32" s="263"/>
      <c r="O32" s="263"/>
      <c r="P32" s="263"/>
      <c r="Q32" s="263"/>
      <c r="R32" s="264">
        <f t="shared" si="3"/>
        <v>0</v>
      </c>
      <c r="S32" s="263"/>
      <c r="T32" s="263"/>
      <c r="U32" s="263"/>
      <c r="V32" s="263"/>
      <c r="W32" s="263"/>
      <c r="X32" s="265"/>
      <c r="Y32" s="265"/>
      <c r="Z32" s="266"/>
      <c r="AA32"/>
      <c r="AB32"/>
      <c r="AC32" s="478" t="s">
        <v>18</v>
      </c>
      <c r="AD32" s="415" t="str">
        <f>Récap!B85</f>
        <v>PLOMB</v>
      </c>
      <c r="AE32" s="416"/>
      <c r="AF32" s="150"/>
      <c r="AG32" s="141" cm="1">
        <f t="array" ref="AG32">SUMPRODUCT((TarifsCO!$B$9:$B$29=Facturation!$AD32)*(Facturation!$F$6&gt;=TarifsCO!$C$7:$U$7)*(Facturation!$F$6&lt;=TarifsCO!$C$8:$U$8)*TarifsCO!$C$9:$U$29)</f>
        <v>0.3</v>
      </c>
      <c r="AH32" s="195">
        <f t="shared" si="6"/>
        <v>0</v>
      </c>
      <c r="AJ32" s="3"/>
    </row>
    <row r="33" spans="1:36" s="129" customFormat="1" ht="14.1" customHeight="1">
      <c r="A33" s="234" t="str">
        <f>IFERROR(VLOOKUP(C33,TarifsCA!$B$12:$F$64,4,FALSE),"")</f>
        <v/>
      </c>
      <c r="B33" s="192" t="str">
        <f>IFERROR(VLOOKUP(C33,TarifsCA!$B$12:$F$64,3,FALSE),"")</f>
        <v/>
      </c>
      <c r="C33" s="250"/>
      <c r="D33" s="251" t="s">
        <v>385</v>
      </c>
      <c r="E33" s="251" t="s">
        <v>385</v>
      </c>
      <c r="F33" s="251" t="s">
        <v>385</v>
      </c>
      <c r="G33" s="252"/>
      <c r="H33" s="251" t="str">
        <f>IFERROR(VLOOKUP(C33,TarifsCA!$B$12:$D$64,3,FALSE),"")</f>
        <v/>
      </c>
      <c r="I33" s="253" cm="1">
        <f t="array" ref="I33">SUMPRODUCT((TarifsCA!$B$12:$B$64=Facturation!$C33)*(Facturation!$F$6&gt;=TarifsCA!$G$8:$Y$8)*(Facturation!$F$6&lt;=TarifsCA!$G$9:$Y$9)*TarifsCA!$G$12:$Y$64)</f>
        <v>0</v>
      </c>
      <c r="J33" s="254">
        <f t="shared" si="5"/>
        <v>0</v>
      </c>
      <c r="K33" s="129" t="str">
        <f>IFERROR(VLOOKUP(C33,TarifsCA!$B$12:$D$64,2,FALSE),"")</f>
        <v/>
      </c>
      <c r="L33" s="262">
        <f t="shared" si="2"/>
        <v>45887</v>
      </c>
      <c r="M33" s="263"/>
      <c r="N33" s="263"/>
      <c r="O33" s="263"/>
      <c r="P33" s="263"/>
      <c r="Q33" s="263"/>
      <c r="R33" s="264">
        <f t="shared" si="3"/>
        <v>0</v>
      </c>
      <c r="S33" s="263"/>
      <c r="T33" s="263"/>
      <c r="U33" s="263"/>
      <c r="V33" s="263"/>
      <c r="W33" s="263"/>
      <c r="X33" s="265"/>
      <c r="Y33" s="265"/>
      <c r="Z33" s="266"/>
      <c r="AA33"/>
      <c r="AB33"/>
      <c r="AC33" s="478" t="s">
        <v>18</v>
      </c>
      <c r="AD33" s="415">
        <f>Récap!B86</f>
        <v>0</v>
      </c>
      <c r="AE33" s="416"/>
      <c r="AF33" s="150"/>
      <c r="AG33" s="141" cm="1">
        <f t="array" ref="AG33">SUMPRODUCT((TarifsCO!$B$9:$B$29=Facturation!$AD33)*(Facturation!$F$6&gt;=TarifsCO!$C$7:$U$7)*(Facturation!$F$6&lt;=TarifsCO!$C$8:$U$8)*TarifsCO!$C$9:$U$29)</f>
        <v>0</v>
      </c>
      <c r="AH33" s="195">
        <f t="shared" si="6"/>
        <v>0</v>
      </c>
      <c r="AJ33" s="3"/>
    </row>
    <row r="34" spans="1:36" s="129" customFormat="1" ht="14.1" customHeight="1">
      <c r="A34" s="234" t="str">
        <f>IFERROR(VLOOKUP(C34,TarifsCA!$B$12:$F$64,4,FALSE),"")</f>
        <v/>
      </c>
      <c r="B34" s="192" t="str">
        <f>IFERROR(VLOOKUP(C34,TarifsCA!$B$12:$F$64,3,FALSE),"")</f>
        <v/>
      </c>
      <c r="C34" s="243"/>
      <c r="D34" s="244" t="s">
        <v>385</v>
      </c>
      <c r="E34" s="245" t="s">
        <v>385</v>
      </c>
      <c r="F34" s="244" t="s">
        <v>385</v>
      </c>
      <c r="G34" s="246"/>
      <c r="H34" s="244" t="str">
        <f>IFERROR(VLOOKUP(C34,TarifsCA!$B$12:$D$64,3,FALSE),"")</f>
        <v/>
      </c>
      <c r="I34" s="248" cm="1">
        <f t="array" ref="I34">SUMPRODUCT((TarifsCA!$B$12:$B$64=Facturation!$C34)*(Facturation!$F$6&gt;=TarifsCA!$G$8:$Y$8)*(Facturation!$F$6&lt;=TarifsCA!$G$9:$Y$9)*TarifsCA!$G$12:$Y$64)</f>
        <v>0</v>
      </c>
      <c r="J34" s="254">
        <f t="shared" si="5"/>
        <v>0</v>
      </c>
      <c r="K34" s="129" t="str">
        <f>IFERROR(VLOOKUP(C34,TarifsCA!$B$12:$D$64,2,FALSE),"")</f>
        <v/>
      </c>
      <c r="L34" s="262">
        <f t="shared" si="2"/>
        <v>45888</v>
      </c>
      <c r="M34" s="263"/>
      <c r="N34" s="263"/>
      <c r="O34" s="263"/>
      <c r="P34" s="263"/>
      <c r="Q34" s="263"/>
      <c r="R34" s="264">
        <f t="shared" si="3"/>
        <v>0</v>
      </c>
      <c r="S34" s="263"/>
      <c r="T34" s="263"/>
      <c r="U34" s="263"/>
      <c r="V34" s="263"/>
      <c r="W34" s="263"/>
      <c r="X34" s="265"/>
      <c r="Y34" s="265"/>
      <c r="Z34" s="266"/>
      <c r="AA34"/>
      <c r="AB34"/>
      <c r="AC34" s="478" t="s">
        <v>18</v>
      </c>
      <c r="AD34" s="415">
        <f>Récap!B87</f>
        <v>0</v>
      </c>
      <c r="AE34" s="416"/>
      <c r="AF34" s="150"/>
      <c r="AG34" s="141" cm="1">
        <f t="array" ref="AG34">SUMPRODUCT((TarifsCO!$B$9:$B$29=Facturation!$AD34)*(Facturation!$F$6&gt;=TarifsCO!$C$7:$U$7)*(Facturation!$F$6&lt;=TarifsCO!$C$8:$U$8)*TarifsCO!$C$9:$U$29)</f>
        <v>0</v>
      </c>
      <c r="AH34" s="195">
        <f t="shared" si="6"/>
        <v>0</v>
      </c>
      <c r="AJ34" s="3"/>
    </row>
    <row r="35" spans="1:36" s="129" customFormat="1" ht="14.1" customHeight="1">
      <c r="A35" s="234" t="str">
        <f>IFERROR(VLOOKUP(C35,TarifsCA!$B$12:$F$64,4,FALSE),"")</f>
        <v/>
      </c>
      <c r="B35" s="192" t="str">
        <f>IFERROR(VLOOKUP(C35,TarifsCA!$B$12:$F$64,3,FALSE),"")</f>
        <v/>
      </c>
      <c r="C35" s="250"/>
      <c r="D35" s="251" t="s">
        <v>385</v>
      </c>
      <c r="E35" s="251" t="s">
        <v>385</v>
      </c>
      <c r="F35" s="251" t="s">
        <v>385</v>
      </c>
      <c r="G35" s="252"/>
      <c r="H35" s="251" t="str">
        <f>IFERROR(VLOOKUP(C35,TarifsCA!$B$12:$D$64,3,FALSE),"")</f>
        <v/>
      </c>
      <c r="I35" s="253" cm="1">
        <f t="array" ref="I35">SUMPRODUCT((TarifsCA!$B$12:$B$64=Facturation!$C35)*(Facturation!$F$6&gt;=TarifsCA!$G$8:$Y$8)*(Facturation!$F$6&lt;=TarifsCA!$G$9:$Y$9)*TarifsCA!$G$12:$Y$64)</f>
        <v>0</v>
      </c>
      <c r="J35" s="254">
        <f t="shared" si="5"/>
        <v>0</v>
      </c>
      <c r="K35" s="129" t="str">
        <f>IFERROR(VLOOKUP(C35,TarifsCA!$B$12:$D$64,2,FALSE),"")</f>
        <v/>
      </c>
      <c r="L35" s="262">
        <f t="shared" si="2"/>
        <v>45889</v>
      </c>
      <c r="M35" s="263"/>
      <c r="N35" s="263"/>
      <c r="O35" s="263"/>
      <c r="P35" s="263"/>
      <c r="Q35" s="263"/>
      <c r="R35" s="264">
        <f t="shared" si="3"/>
        <v>0</v>
      </c>
      <c r="S35" s="263"/>
      <c r="T35" s="263"/>
      <c r="U35" s="263"/>
      <c r="V35" s="263"/>
      <c r="W35" s="263"/>
      <c r="X35" s="265"/>
      <c r="Y35" s="265"/>
      <c r="Z35" s="266"/>
      <c r="AA35"/>
      <c r="AB35"/>
      <c r="AC35" s="478" t="s">
        <v>18</v>
      </c>
      <c r="AD35" s="415">
        <f>Récap!B88</f>
        <v>0</v>
      </c>
      <c r="AE35" s="416"/>
      <c r="AF35" s="150"/>
      <c r="AG35" s="141" cm="1">
        <f t="array" ref="AG35">SUMPRODUCT((TarifsCO!$B$9:$B$29=Facturation!$AD35)*(Facturation!$F$6&gt;=TarifsCO!$C$7:$U$7)*(Facturation!$F$6&lt;=TarifsCO!$C$8:$U$8)*TarifsCO!$C$9:$U$29)</f>
        <v>0</v>
      </c>
      <c r="AH35" s="195">
        <f t="shared" si="6"/>
        <v>0</v>
      </c>
      <c r="AJ35" s="3"/>
    </row>
    <row r="36" spans="1:36" s="129" customFormat="1" ht="14.1" customHeight="1">
      <c r="A36" s="234" t="str">
        <f>IFERROR(VLOOKUP(C36,TarifsCA!$B$12:$F$64,4,FALSE),"")</f>
        <v/>
      </c>
      <c r="B36" s="192" t="str">
        <f>IFERROR(VLOOKUP(C36,TarifsCA!$B$12:$F$64,3,FALSE),"")</f>
        <v/>
      </c>
      <c r="C36" s="243"/>
      <c r="D36" s="244" t="s">
        <v>385</v>
      </c>
      <c r="E36" s="245" t="s">
        <v>385</v>
      </c>
      <c r="F36" s="244" t="s">
        <v>385</v>
      </c>
      <c r="G36" s="246"/>
      <c r="H36" s="244" t="str">
        <f>IFERROR(VLOOKUP(C36,TarifsCA!$B$12:$D$64,3,FALSE),"")</f>
        <v/>
      </c>
      <c r="I36" s="248" cm="1">
        <f t="array" ref="I36">SUMPRODUCT((TarifsCA!$B$12:$B$64=Facturation!$C36)*(Facturation!$F$6&gt;=TarifsCA!$G$8:$Y$8)*(Facturation!$F$6&lt;=TarifsCA!$G$9:$Y$9)*TarifsCA!$G$12:$Y$64)</f>
        <v>0</v>
      </c>
      <c r="J36" s="254">
        <f t="shared" si="5"/>
        <v>0</v>
      </c>
      <c r="K36" s="129" t="str">
        <f>IFERROR(VLOOKUP(C36,TarifsCA!$B$12:$D$64,2,FALSE),"")</f>
        <v/>
      </c>
      <c r="L36" s="262">
        <f t="shared" si="2"/>
        <v>45890</v>
      </c>
      <c r="M36" s="263"/>
      <c r="N36" s="263"/>
      <c r="O36" s="263"/>
      <c r="P36" s="263"/>
      <c r="Q36" s="263"/>
      <c r="R36" s="264">
        <f t="shared" si="3"/>
        <v>0</v>
      </c>
      <c r="S36" s="263"/>
      <c r="T36" s="263"/>
      <c r="U36" s="263"/>
      <c r="V36" s="263"/>
      <c r="W36" s="263"/>
      <c r="X36" s="265"/>
      <c r="Y36" s="265"/>
      <c r="Z36" s="266"/>
      <c r="AA36"/>
      <c r="AB36"/>
      <c r="AC36" s="478" t="s">
        <v>18</v>
      </c>
      <c r="AD36" s="415">
        <f>Récap!B89</f>
        <v>0</v>
      </c>
      <c r="AE36" s="416"/>
      <c r="AF36" s="150"/>
      <c r="AG36" s="141" cm="1">
        <f t="array" ref="AG36">SUMPRODUCT((TarifsCO!$B$9:$B$29=Facturation!$AD36)*(Facturation!$F$6&gt;=TarifsCO!$C$7:$U$7)*(Facturation!$F$6&lt;=TarifsCO!$C$8:$U$8)*TarifsCO!$C$9:$U$29)</f>
        <v>0</v>
      </c>
      <c r="AH36" s="195">
        <f t="shared" si="6"/>
        <v>0</v>
      </c>
      <c r="AJ36" s="3"/>
    </row>
    <row r="37" spans="1:36" s="129" customFormat="1" ht="14.1" customHeight="1">
      <c r="A37" s="234" t="str">
        <f>IFERROR(VLOOKUP(C37,TarifsCA!$B$12:$F$64,4,FALSE),"")</f>
        <v/>
      </c>
      <c r="B37" s="192" t="str">
        <f>IFERROR(VLOOKUP(C37,TarifsCA!$B$12:$F$64,3,FALSE),"")</f>
        <v/>
      </c>
      <c r="C37" s="250"/>
      <c r="D37" s="251" t="s">
        <v>385</v>
      </c>
      <c r="E37" s="251" t="s">
        <v>385</v>
      </c>
      <c r="F37" s="251" t="s">
        <v>385</v>
      </c>
      <c r="G37" s="252"/>
      <c r="H37" s="251" t="str">
        <f>IFERROR(VLOOKUP(C37,TarifsCA!$B$12:$D$64,3,FALSE),"")</f>
        <v/>
      </c>
      <c r="I37" s="253" cm="1">
        <f t="array" ref="I37">SUMPRODUCT((TarifsCA!$B$12:$B$64=Facturation!$C37)*(Facturation!$F$6&gt;=TarifsCA!$G$8:$Y$8)*(Facturation!$F$6&lt;=TarifsCA!$G$9:$Y$9)*TarifsCA!$G$12:$Y$64)</f>
        <v>0</v>
      </c>
      <c r="J37" s="254">
        <f t="shared" si="5"/>
        <v>0</v>
      </c>
      <c r="K37" s="129" t="str">
        <f>IFERROR(VLOOKUP(C37,TarifsCA!$B$12:$D$64,2,FALSE),"")</f>
        <v/>
      </c>
      <c r="L37" s="262">
        <f t="shared" si="2"/>
        <v>45891</v>
      </c>
      <c r="M37" s="263"/>
      <c r="N37" s="263"/>
      <c r="O37" s="263"/>
      <c r="P37" s="263"/>
      <c r="Q37" s="263"/>
      <c r="R37" s="264">
        <f t="shared" si="3"/>
        <v>0</v>
      </c>
      <c r="S37" s="263"/>
      <c r="T37" s="263"/>
      <c r="U37" s="263"/>
      <c r="V37" s="263"/>
      <c r="W37" s="263"/>
      <c r="X37" s="265"/>
      <c r="Y37" s="265"/>
      <c r="Z37" s="266"/>
      <c r="AA37"/>
      <c r="AB37"/>
      <c r="AC37" s="478" t="s">
        <v>18</v>
      </c>
      <c r="AD37" s="415">
        <f>Récap!B90</f>
        <v>0</v>
      </c>
      <c r="AE37" s="416"/>
      <c r="AF37" s="150"/>
      <c r="AG37" s="141" cm="1">
        <f t="array" ref="AG37">SUMPRODUCT((TarifsCO!$B$9:$B$29=Facturation!$AD37)*(Facturation!$F$6&gt;=TarifsCO!$C$7:$U$7)*(Facturation!$F$6&lt;=TarifsCO!$C$8:$U$8)*TarifsCO!$C$9:$U$29)</f>
        <v>0</v>
      </c>
      <c r="AH37" s="195">
        <f t="shared" si="6"/>
        <v>0</v>
      </c>
      <c r="AJ37" s="3"/>
    </row>
    <row r="38" spans="1:36" s="129" customFormat="1" ht="14.1" customHeight="1">
      <c r="A38" s="234" t="str">
        <f>IFERROR(VLOOKUP(C38,TarifsCA!$B$12:$F$64,4,FALSE),"")</f>
        <v/>
      </c>
      <c r="B38" s="192" t="str">
        <f>IFERROR(VLOOKUP(C38,TarifsCA!$B$12:$F$64,3,FALSE),"")</f>
        <v/>
      </c>
      <c r="C38" s="243"/>
      <c r="D38" s="244" t="s">
        <v>385</v>
      </c>
      <c r="E38" s="245" t="s">
        <v>385</v>
      </c>
      <c r="F38" s="244" t="s">
        <v>385</v>
      </c>
      <c r="G38" s="246"/>
      <c r="H38" s="244" t="str">
        <f>IFERROR(VLOOKUP(C38,TarifsCA!$B$12:$D$64,3,FALSE),"")</f>
        <v/>
      </c>
      <c r="I38" s="248" cm="1">
        <f t="array" ref="I38">SUMPRODUCT((TarifsCA!$B$12:$B$64=Facturation!$C38)*(Facturation!$F$6&gt;=TarifsCA!$G$8:$Y$8)*(Facturation!$F$6&lt;=TarifsCA!$G$9:$Y$9)*TarifsCA!$G$12:$Y$64)</f>
        <v>0</v>
      </c>
      <c r="J38" s="254">
        <f t="shared" si="5"/>
        <v>0</v>
      </c>
      <c r="K38" s="129" t="str">
        <f>IFERROR(VLOOKUP(C38,TarifsCA!$B$12:$D$64,2,FALSE),"")</f>
        <v/>
      </c>
      <c r="L38" s="262">
        <f t="shared" si="2"/>
        <v>45892</v>
      </c>
      <c r="M38" s="263"/>
      <c r="N38" s="263"/>
      <c r="O38" s="263"/>
      <c r="P38" s="263"/>
      <c r="Q38" s="263"/>
      <c r="R38" s="264">
        <f t="shared" si="3"/>
        <v>0</v>
      </c>
      <c r="S38" s="263"/>
      <c r="T38" s="263"/>
      <c r="U38" s="263"/>
      <c r="V38" s="263"/>
      <c r="W38" s="263"/>
      <c r="X38" s="265"/>
      <c r="Y38" s="265"/>
      <c r="Z38" s="266"/>
      <c r="AA38"/>
      <c r="AB38"/>
      <c r="AC38" s="478" t="s">
        <v>18</v>
      </c>
      <c r="AD38" s="415">
        <f>Récap!B91</f>
        <v>0</v>
      </c>
      <c r="AE38" s="416"/>
      <c r="AF38" s="150"/>
      <c r="AG38" s="141" cm="1">
        <f t="array" ref="AG38">SUMPRODUCT((TarifsCO!$B$9:$B$29=Facturation!$AD38)*(Facturation!$F$6&gt;=TarifsCO!$C$7:$U$7)*(Facturation!$F$6&lt;=TarifsCO!$C$8:$U$8)*TarifsCO!$C$9:$U$29)</f>
        <v>0</v>
      </c>
      <c r="AH38" s="195">
        <f t="shared" si="6"/>
        <v>0</v>
      </c>
      <c r="AJ38" s="3"/>
    </row>
    <row r="39" spans="1:36" s="129" customFormat="1" ht="14.1" customHeight="1">
      <c r="A39" s="234" t="str">
        <f>IFERROR(VLOOKUP(C39,TarifsCA!$B$12:$F$64,4,FALSE),"")</f>
        <v/>
      </c>
      <c r="B39" s="192" t="str">
        <f>IFERROR(VLOOKUP(C39,TarifsCA!$B$12:$F$64,3,FALSE),"")</f>
        <v/>
      </c>
      <c r="C39" s="250"/>
      <c r="D39" s="251" t="s">
        <v>385</v>
      </c>
      <c r="E39" s="251" t="s">
        <v>385</v>
      </c>
      <c r="F39" s="251" t="s">
        <v>385</v>
      </c>
      <c r="G39" s="252"/>
      <c r="H39" s="251" t="str">
        <f>IFERROR(VLOOKUP(C39,TarifsCA!$B$12:$D$64,3,FALSE),"")</f>
        <v/>
      </c>
      <c r="I39" s="253" cm="1">
        <f t="array" ref="I39">SUMPRODUCT((TarifsCA!$B$12:$B$64=Facturation!$C39)*(Facturation!$F$6&gt;=TarifsCA!$G$8:$Y$8)*(Facturation!$F$6&lt;=TarifsCA!$G$9:$Y$9)*TarifsCA!$G$12:$Y$64)</f>
        <v>0</v>
      </c>
      <c r="J39" s="254">
        <f t="shared" si="5"/>
        <v>0</v>
      </c>
      <c r="K39" s="129" t="str">
        <f>IFERROR(VLOOKUP(C39,TarifsCA!$B$12:$D$64,2,FALSE),"")</f>
        <v/>
      </c>
      <c r="L39" s="262">
        <f t="shared" si="2"/>
        <v>45893</v>
      </c>
      <c r="M39" s="263"/>
      <c r="N39" s="263"/>
      <c r="O39" s="263"/>
      <c r="P39" s="263"/>
      <c r="Q39" s="263"/>
      <c r="R39" s="264">
        <f t="shared" si="3"/>
        <v>0</v>
      </c>
      <c r="S39" s="263"/>
      <c r="T39" s="263"/>
      <c r="U39" s="263"/>
      <c r="V39" s="263"/>
      <c r="W39" s="263"/>
      <c r="X39" s="265"/>
      <c r="Y39" s="265"/>
      <c r="Z39" s="266"/>
      <c r="AA39"/>
      <c r="AB39"/>
      <c r="AC39" s="478" t="s">
        <v>18</v>
      </c>
      <c r="AD39" s="415">
        <f>Récap!B92</f>
        <v>0</v>
      </c>
      <c r="AE39" s="416"/>
      <c r="AF39" s="150"/>
      <c r="AG39" s="141" cm="1">
        <f t="array" ref="AG39">SUMPRODUCT((TarifsCO!$B$9:$B$29=Facturation!$AD39)*(Facturation!$F$6&gt;=TarifsCO!$C$7:$U$7)*(Facturation!$F$6&lt;=TarifsCO!$C$8:$U$8)*TarifsCO!$C$9:$U$29)</f>
        <v>0</v>
      </c>
      <c r="AH39" s="195">
        <f t="shared" si="6"/>
        <v>0</v>
      </c>
      <c r="AJ39" s="3"/>
    </row>
    <row r="40" spans="1:36" s="129" customFormat="1" ht="14.1" customHeight="1">
      <c r="A40" s="234" t="str">
        <f>IFERROR(VLOOKUP(C40,TarifsCA!$B$12:$F$64,4,FALSE),"")</f>
        <v/>
      </c>
      <c r="B40" s="192" t="str">
        <f>IFERROR(VLOOKUP(C40,TarifsCA!$B$12:$F$64,3,FALSE),"")</f>
        <v/>
      </c>
      <c r="C40" s="243"/>
      <c r="D40" s="244" t="s">
        <v>385</v>
      </c>
      <c r="E40" s="245" t="s">
        <v>385</v>
      </c>
      <c r="F40" s="244" t="s">
        <v>385</v>
      </c>
      <c r="G40" s="246"/>
      <c r="H40" s="244" t="str">
        <f>IFERROR(VLOOKUP(C40,TarifsCA!$B$12:$D$64,3,FALSE),"")</f>
        <v/>
      </c>
      <c r="I40" s="248" cm="1">
        <f t="array" ref="I40">SUMPRODUCT((TarifsCA!$B$12:$B$64=Facturation!$C40)*(Facturation!$F$6&gt;=TarifsCA!$G$8:$Y$8)*(Facturation!$F$6&lt;=TarifsCA!$G$9:$Y$9)*TarifsCA!$G$12:$Y$64)</f>
        <v>0</v>
      </c>
      <c r="J40" s="254">
        <f t="shared" si="5"/>
        <v>0</v>
      </c>
      <c r="K40" s="129" t="str">
        <f>IFERROR(VLOOKUP(C40,TarifsCA!$B$12:$D$64,2,FALSE),"")</f>
        <v/>
      </c>
      <c r="L40" s="262">
        <f t="shared" si="2"/>
        <v>45894</v>
      </c>
      <c r="M40" s="263"/>
      <c r="N40" s="263"/>
      <c r="O40" s="263"/>
      <c r="P40" s="263"/>
      <c r="Q40" s="263"/>
      <c r="R40" s="264">
        <f t="shared" si="3"/>
        <v>0</v>
      </c>
      <c r="S40" s="263"/>
      <c r="T40" s="263"/>
      <c r="U40" s="263"/>
      <c r="V40" s="263"/>
      <c r="W40" s="263"/>
      <c r="X40" s="265"/>
      <c r="Y40" s="265"/>
      <c r="Z40" s="266"/>
      <c r="AA40"/>
      <c r="AB40"/>
      <c r="AC40" s="478" t="s">
        <v>18</v>
      </c>
      <c r="AD40" s="415">
        <f>Récap!B93</f>
        <v>0</v>
      </c>
      <c r="AE40" s="416"/>
      <c r="AF40" s="150"/>
      <c r="AG40" s="141" cm="1">
        <f t="array" ref="AG40">SUMPRODUCT((TarifsCO!$B$9:$B$29=Facturation!$AD40)*(Facturation!$F$6&gt;=TarifsCO!$C$7:$U$7)*(Facturation!$F$6&lt;=TarifsCO!$C$8:$U$8)*TarifsCO!$C$9:$U$29)</f>
        <v>0</v>
      </c>
      <c r="AH40" s="195">
        <f t="shared" si="6"/>
        <v>0</v>
      </c>
      <c r="AJ40" s="3"/>
    </row>
    <row r="41" spans="1:36" s="129" customFormat="1" ht="14.1" customHeight="1" thickBot="1">
      <c r="A41" s="234" t="str">
        <f>IFERROR(VLOOKUP(C41,TarifsCA!$B$12:$F$64,4,FALSE),"")</f>
        <v/>
      </c>
      <c r="B41" s="192" t="str">
        <f>IFERROR(VLOOKUP(C41,TarifsCA!$B$12:$F$64,3,FALSE),"")</f>
        <v/>
      </c>
      <c r="C41" s="250"/>
      <c r="D41" s="251" t="s">
        <v>385</v>
      </c>
      <c r="E41" s="251" t="s">
        <v>385</v>
      </c>
      <c r="F41" s="251" t="s">
        <v>385</v>
      </c>
      <c r="G41" s="252"/>
      <c r="H41" s="251" t="str">
        <f>IFERROR(VLOOKUP(C41,TarifsCA!$B$12:$D$64,3,FALSE),"")</f>
        <v/>
      </c>
      <c r="I41" s="253" cm="1">
        <f t="array" ref="I41">SUMPRODUCT((TarifsCA!$B$12:$B$64=Facturation!$C41)*(Facturation!$F$6&gt;=TarifsCA!$G$8:$Y$8)*(Facturation!$F$6&lt;=TarifsCA!$G$9:$Y$9)*TarifsCA!$G$12:$Y$64)</f>
        <v>0</v>
      </c>
      <c r="J41" s="254">
        <f t="shared" si="5"/>
        <v>0</v>
      </c>
      <c r="K41" s="129" t="str">
        <f>IFERROR(VLOOKUP(C41,TarifsCA!$B$12:$D$64,2,FALSE),"")</f>
        <v/>
      </c>
      <c r="L41" s="262">
        <f>IFERROR(IF(MONTH(L40+1)&lt;&gt;$D$6,"",L40+1),"")</f>
        <v>45895</v>
      </c>
      <c r="M41" s="263"/>
      <c r="N41" s="263"/>
      <c r="O41" s="263"/>
      <c r="P41" s="263"/>
      <c r="Q41" s="263"/>
      <c r="R41" s="264">
        <f t="shared" si="3"/>
        <v>0</v>
      </c>
      <c r="S41" s="263"/>
      <c r="T41" s="263"/>
      <c r="U41" s="263"/>
      <c r="V41" s="263"/>
      <c r="W41" s="263"/>
      <c r="X41" s="265"/>
      <c r="Y41" s="265"/>
      <c r="Z41" s="266"/>
      <c r="AA41"/>
      <c r="AB41"/>
      <c r="AC41" s="479" t="s">
        <v>18</v>
      </c>
      <c r="AD41" s="492">
        <f>Récap!B94</f>
        <v>0</v>
      </c>
      <c r="AE41" s="493"/>
      <c r="AF41" s="151"/>
      <c r="AG41" s="142" cm="1">
        <f t="array" ref="AG41">SUMPRODUCT((TarifsCO!$B$9:$B$29=Facturation!$AD41)*(Facturation!$F$6&gt;=TarifsCO!$C$7:$U$7)*(Facturation!$F$6&lt;=TarifsCO!$C$8:$U$8)*TarifsCO!$C$9:$U$29)</f>
        <v>0</v>
      </c>
      <c r="AH41" s="196">
        <f t="shared" si="6"/>
        <v>0</v>
      </c>
      <c r="AJ41" s="3"/>
    </row>
    <row r="42" spans="1:36" s="129" customFormat="1" ht="14.1" customHeight="1">
      <c r="A42" s="234" t="str">
        <f>IFERROR(VLOOKUP(C42,TarifsCA!$B$12:$F$64,4,FALSE),"")</f>
        <v/>
      </c>
      <c r="B42" s="192" t="str">
        <f>IFERROR(VLOOKUP(C42,TarifsCA!$B$12:$F$64,3,FALSE),"")</f>
        <v/>
      </c>
      <c r="C42" s="243"/>
      <c r="D42" s="244" t="s">
        <v>385</v>
      </c>
      <c r="E42" s="245" t="s">
        <v>385</v>
      </c>
      <c r="F42" s="244" t="s">
        <v>385</v>
      </c>
      <c r="G42" s="246"/>
      <c r="H42" s="244" t="str">
        <f>IFERROR(VLOOKUP(C42,TarifsCA!$B$12:$D$64,3,FALSE),"")</f>
        <v/>
      </c>
      <c r="I42" s="248" cm="1">
        <f t="array" ref="I42">SUMPRODUCT((TarifsCA!$B$12:$B$64=Facturation!$C42)*(Facturation!$F$6&gt;=TarifsCA!$G$8:$Y$8)*(Facturation!$F$6&lt;=TarifsCA!$G$9:$Y$9)*TarifsCA!$G$12:$Y$64)</f>
        <v>0</v>
      </c>
      <c r="J42" s="254">
        <f t="shared" si="5"/>
        <v>0</v>
      </c>
      <c r="K42" s="129" t="str">
        <f>IFERROR(VLOOKUP(C42,TarifsCA!$B$12:$D$64,2,FALSE),"")</f>
        <v/>
      </c>
      <c r="L42" s="262">
        <f t="shared" ref="L42:L46" si="7">IFERROR(IF(MONTH(L41+1)&lt;&gt;$D$6,"",L41+1),"")</f>
        <v>45896</v>
      </c>
      <c r="M42" s="263"/>
      <c r="N42" s="263"/>
      <c r="O42" s="263"/>
      <c r="P42" s="263"/>
      <c r="Q42" s="263"/>
      <c r="R42" s="264">
        <f t="shared" si="3"/>
        <v>0</v>
      </c>
      <c r="S42" s="263"/>
      <c r="T42" s="263"/>
      <c r="U42" s="263"/>
      <c r="V42" s="263"/>
      <c r="W42" s="263"/>
      <c r="X42" s="265"/>
      <c r="Y42" s="265"/>
      <c r="Z42" s="266"/>
      <c r="AA42"/>
      <c r="AB42"/>
      <c r="AC42" s="489" t="s">
        <v>20</v>
      </c>
      <c r="AD42" s="404" t="s">
        <v>56</v>
      </c>
      <c r="AE42" s="405"/>
      <c r="AF42" s="405"/>
      <c r="AG42" s="405"/>
      <c r="AH42" s="413" t="s">
        <v>39</v>
      </c>
      <c r="AJ42" s="3"/>
    </row>
    <row r="43" spans="1:36" s="129" customFormat="1" ht="14.1" customHeight="1">
      <c r="A43" s="234" t="str">
        <f>IFERROR(VLOOKUP(C43,TarifsCA!$B$12:$F$64,4,FALSE),"")</f>
        <v/>
      </c>
      <c r="B43" s="192" t="str">
        <f>IFERROR(VLOOKUP(C43,TarifsCA!$B$12:$F$64,3,FALSE),"")</f>
        <v/>
      </c>
      <c r="C43" s="250"/>
      <c r="D43" s="251" t="s">
        <v>385</v>
      </c>
      <c r="E43" s="251" t="s">
        <v>385</v>
      </c>
      <c r="F43" s="251" t="s">
        <v>385</v>
      </c>
      <c r="G43" s="252"/>
      <c r="H43" s="251" t="str">
        <f>IFERROR(VLOOKUP(C43,TarifsCA!$B$12:$D$64,3,FALSE),"")</f>
        <v/>
      </c>
      <c r="I43" s="253" cm="1">
        <f t="array" ref="I43">SUMPRODUCT((TarifsCA!$B$12:$B$64=Facturation!$C43)*(Facturation!$F$6&gt;=TarifsCA!$G$8:$Y$8)*(Facturation!$F$6&lt;=TarifsCA!$G$9:$Y$9)*TarifsCA!$G$12:$Y$64)</f>
        <v>0</v>
      </c>
      <c r="J43" s="254">
        <f t="shared" si="5"/>
        <v>0</v>
      </c>
      <c r="K43" s="129" t="str">
        <f>IFERROR(VLOOKUP(C43,TarifsCA!$B$12:$D$64,2,FALSE),"")</f>
        <v/>
      </c>
      <c r="L43" s="262">
        <f t="shared" si="7"/>
        <v>45897</v>
      </c>
      <c r="M43" s="263"/>
      <c r="N43" s="263"/>
      <c r="O43" s="263"/>
      <c r="P43" s="263"/>
      <c r="Q43" s="263"/>
      <c r="R43" s="264">
        <f t="shared" si="3"/>
        <v>0</v>
      </c>
      <c r="S43" s="263"/>
      <c r="T43" s="263"/>
      <c r="U43" s="263"/>
      <c r="V43" s="263"/>
      <c r="W43" s="263"/>
      <c r="X43" s="265"/>
      <c r="Y43" s="265"/>
      <c r="Z43" s="266"/>
      <c r="AA43"/>
      <c r="AB43"/>
      <c r="AC43" s="490" t="s">
        <v>20</v>
      </c>
      <c r="AD43" s="406"/>
      <c r="AE43" s="407"/>
      <c r="AF43" s="407"/>
      <c r="AG43" s="407"/>
      <c r="AH43" s="414"/>
      <c r="AJ43" s="3"/>
    </row>
    <row r="44" spans="1:36" s="129" customFormat="1" ht="14.1" customHeight="1">
      <c r="A44" s="234" t="str">
        <f>IFERROR(VLOOKUP(C44,TarifsCA!$B$12:$F$64,4,FALSE),"")</f>
        <v/>
      </c>
      <c r="B44" s="192" t="str">
        <f>IFERROR(VLOOKUP(C44,TarifsCA!$B$12:$F$64,3,FALSE),"")</f>
        <v/>
      </c>
      <c r="C44" s="243"/>
      <c r="D44" s="244" t="s">
        <v>385</v>
      </c>
      <c r="E44" s="245" t="s">
        <v>385</v>
      </c>
      <c r="F44" s="244" t="s">
        <v>385</v>
      </c>
      <c r="G44" s="246"/>
      <c r="H44" s="244" t="str">
        <f>IFERROR(VLOOKUP(C44,TarifsCA!$B$12:$D$64,3,FALSE),"")</f>
        <v/>
      </c>
      <c r="I44" s="248" cm="1">
        <f t="array" ref="I44">SUMPRODUCT((TarifsCA!$B$12:$B$64=Facturation!$C44)*(Facturation!$F$6&gt;=TarifsCA!$G$8:$Y$8)*(Facturation!$F$6&lt;=TarifsCA!$G$9:$Y$9)*TarifsCA!$G$12:$Y$64)</f>
        <v>0</v>
      </c>
      <c r="J44" s="254">
        <f t="shared" si="5"/>
        <v>0</v>
      </c>
      <c r="K44" s="129" t="str">
        <f>IFERROR(VLOOKUP(C44,TarifsCA!$B$12:$D$64,2,FALSE),"")</f>
        <v/>
      </c>
      <c r="L44" s="262">
        <f t="shared" si="7"/>
        <v>45898</v>
      </c>
      <c r="M44" s="263"/>
      <c r="N44" s="263"/>
      <c r="O44" s="263"/>
      <c r="P44" s="263"/>
      <c r="Q44" s="263"/>
      <c r="R44" s="264">
        <f t="shared" si="3"/>
        <v>0</v>
      </c>
      <c r="S44" s="263"/>
      <c r="T44" s="263"/>
      <c r="U44" s="263"/>
      <c r="V44" s="263"/>
      <c r="W44" s="263"/>
      <c r="X44" s="265"/>
      <c r="Y44" s="265"/>
      <c r="Z44" s="266"/>
      <c r="AA44"/>
      <c r="AB44"/>
      <c r="AC44" s="490" t="s">
        <v>20</v>
      </c>
      <c r="AD44" s="408" t="str">
        <f>Récap!B97</f>
        <v>expedition</v>
      </c>
      <c r="AE44" s="409"/>
      <c r="AF44" s="409"/>
      <c r="AG44" s="410"/>
      <c r="AH44" s="197"/>
      <c r="AJ44" s="3"/>
    </row>
    <row r="45" spans="1:36" s="129" customFormat="1" ht="14.1" customHeight="1">
      <c r="A45" s="234" t="str">
        <f>IFERROR(VLOOKUP(C45,TarifsCA!$B$12:$F$64,4,FALSE),"")</f>
        <v/>
      </c>
      <c r="B45" s="192" t="str">
        <f>IFERROR(VLOOKUP(C45,TarifsCA!$B$12:$F$64,3,FALSE),"")</f>
        <v/>
      </c>
      <c r="C45" s="250"/>
      <c r="D45" s="251" t="s">
        <v>385</v>
      </c>
      <c r="E45" s="251" t="s">
        <v>385</v>
      </c>
      <c r="F45" s="251" t="s">
        <v>385</v>
      </c>
      <c r="G45" s="252"/>
      <c r="H45" s="251" t="str">
        <f>IFERROR(VLOOKUP(C45,TarifsCA!$B$12:$D$64,3,FALSE),"")</f>
        <v/>
      </c>
      <c r="I45" s="253" cm="1">
        <f t="array" ref="I45">SUMPRODUCT((TarifsCA!$B$12:$B$64=Facturation!$C45)*(Facturation!$F$6&gt;=TarifsCA!$G$8:$Y$8)*(Facturation!$F$6&lt;=TarifsCA!$G$9:$Y$9)*TarifsCA!$G$12:$Y$64)</f>
        <v>0</v>
      </c>
      <c r="J45" s="254">
        <f t="shared" si="5"/>
        <v>0</v>
      </c>
      <c r="K45" s="129" t="str">
        <f>IFERROR(VLOOKUP(C45,TarifsCA!$B$12:$D$64,2,FALSE),"")</f>
        <v/>
      </c>
      <c r="L45" s="262">
        <f t="shared" si="7"/>
        <v>45899</v>
      </c>
      <c r="M45" s="263"/>
      <c r="N45" s="263"/>
      <c r="O45" s="263"/>
      <c r="P45" s="263"/>
      <c r="Q45" s="263"/>
      <c r="R45" s="264">
        <f t="shared" si="3"/>
        <v>0</v>
      </c>
      <c r="S45" s="263"/>
      <c r="T45" s="263"/>
      <c r="U45" s="263"/>
      <c r="V45" s="263"/>
      <c r="W45" s="263"/>
      <c r="X45" s="265"/>
      <c r="Y45" s="265"/>
      <c r="Z45" s="266"/>
      <c r="AA45"/>
      <c r="AB45"/>
      <c r="AC45" s="490" t="s">
        <v>20</v>
      </c>
      <c r="AD45" s="408">
        <f>Récap!B98</f>
        <v>0</v>
      </c>
      <c r="AE45" s="409"/>
      <c r="AF45" s="409"/>
      <c r="AG45" s="410"/>
      <c r="AH45" s="197"/>
      <c r="AJ45" s="3"/>
    </row>
    <row r="46" spans="1:36" s="129" customFormat="1" ht="14.1" customHeight="1">
      <c r="A46" s="235" t="str">
        <f>IFERROR(VLOOKUP(C46,TarifsCA!$B$12:$F$64,4,FALSE),"")</f>
        <v/>
      </c>
      <c r="B46" s="192" t="str">
        <f>IFERROR(VLOOKUP(C46,TarifsCA!$B$12:$F$64,3,FALSE),"")</f>
        <v/>
      </c>
      <c r="C46" s="243"/>
      <c r="D46" s="244" t="s">
        <v>385</v>
      </c>
      <c r="E46" s="245" t="s">
        <v>385</v>
      </c>
      <c r="F46" s="244" t="s">
        <v>385</v>
      </c>
      <c r="G46" s="246"/>
      <c r="H46" s="244" t="str">
        <f>IFERROR(VLOOKUP(C46,TarifsCA!$B$12:$D$64,3,FALSE),"")</f>
        <v/>
      </c>
      <c r="I46" s="248" cm="1">
        <f t="array" ref="I46">SUMPRODUCT((TarifsCA!$B$12:$B$64=Facturation!$C46)*(Facturation!$F$6&gt;=TarifsCA!$G$8:$Y$8)*(Facturation!$F$6&lt;=TarifsCA!$G$9:$Y$9)*TarifsCA!$G$12:$Y$64)</f>
        <v>0</v>
      </c>
      <c r="J46" s="254">
        <f t="shared" si="5"/>
        <v>0</v>
      </c>
      <c r="K46" s="129" t="str">
        <f>IFERROR(VLOOKUP(C46,TarifsCA!$B$12:$D$64,2,FALSE),"")</f>
        <v/>
      </c>
      <c r="L46" s="262">
        <f t="shared" si="7"/>
        <v>45900</v>
      </c>
      <c r="M46" s="263"/>
      <c r="N46" s="263"/>
      <c r="O46" s="263"/>
      <c r="P46" s="263"/>
      <c r="Q46" s="263"/>
      <c r="R46" s="264">
        <f t="shared" si="3"/>
        <v>0</v>
      </c>
      <c r="S46" s="263"/>
      <c r="T46" s="263"/>
      <c r="U46" s="263"/>
      <c r="V46" s="263"/>
      <c r="W46" s="263"/>
      <c r="X46" s="265"/>
      <c r="Y46" s="265"/>
      <c r="Z46" s="266"/>
      <c r="AA46"/>
      <c r="AB46"/>
      <c r="AC46" s="490" t="s">
        <v>20</v>
      </c>
      <c r="AD46" s="408">
        <f>Récap!B99</f>
        <v>0</v>
      </c>
      <c r="AE46" s="409"/>
      <c r="AF46" s="409"/>
      <c r="AG46" s="410"/>
      <c r="AH46" s="197"/>
      <c r="AJ46" s="3"/>
    </row>
    <row r="47" spans="1:36" s="129" customFormat="1" ht="14.1" customHeight="1">
      <c r="A47" s="235" t="str">
        <f>IFERROR(VLOOKUP(C47,TarifsCA!$B$12:$F$64,4,FALSE),"")</f>
        <v/>
      </c>
      <c r="B47" s="192" t="str">
        <f>IFERROR(VLOOKUP(C47,TarifsCA!$B$12:$F$64,3,FALSE),"")</f>
        <v/>
      </c>
      <c r="C47" s="250"/>
      <c r="D47" s="251" t="s">
        <v>385</v>
      </c>
      <c r="E47" s="251" t="s">
        <v>385</v>
      </c>
      <c r="F47" s="251" t="s">
        <v>385</v>
      </c>
      <c r="G47" s="252"/>
      <c r="H47" s="251" t="str">
        <f>IFERROR(VLOOKUP(C47,TarifsCA!$B$12:$D$64,3,FALSE),"")</f>
        <v/>
      </c>
      <c r="I47" s="253" cm="1">
        <f t="array" ref="I47">SUMPRODUCT((TarifsCA!$B$12:$B$64=Facturation!$C47)*(Facturation!$F$6&gt;=TarifsCA!$G$8:$Y$8)*(Facturation!$F$6&lt;=TarifsCA!$G$9:$Y$9)*TarifsCA!$G$12:$Y$64)</f>
        <v>0</v>
      </c>
      <c r="J47" s="254">
        <f t="shared" si="5"/>
        <v>0</v>
      </c>
      <c r="K47" s="129" t="str">
        <f>IFERROR(VLOOKUP(C47,TarifsCA!$B$12:$D$64,2,FALSE),"")</f>
        <v/>
      </c>
      <c r="L47" s="267"/>
      <c r="M47" s="268"/>
      <c r="N47" s="268"/>
      <c r="O47" s="268"/>
      <c r="P47" s="268"/>
      <c r="Q47" s="268"/>
      <c r="R47" s="264" t="str">
        <f t="shared" si="3"/>
        <v/>
      </c>
      <c r="S47" s="268"/>
      <c r="T47" s="268"/>
      <c r="U47" s="268"/>
      <c r="V47" s="268"/>
      <c r="W47" s="268"/>
      <c r="X47" s="269"/>
      <c r="Y47" s="269"/>
      <c r="Z47" s="270"/>
      <c r="AA47"/>
      <c r="AB47"/>
      <c r="AC47" s="490" t="s">
        <v>20</v>
      </c>
      <c r="AD47" s="408">
        <f>Récap!B100</f>
        <v>0</v>
      </c>
      <c r="AE47" s="409"/>
      <c r="AF47" s="409"/>
      <c r="AG47" s="410"/>
      <c r="AH47" s="197"/>
      <c r="AJ47" s="3"/>
    </row>
    <row r="48" spans="1:36" s="129" customFormat="1" ht="14.1" customHeight="1">
      <c r="A48" s="235" t="str">
        <f>IFERROR(VLOOKUP(C48,TarifsCA!$B$12:$F$64,4,FALSE),"")</f>
        <v/>
      </c>
      <c r="B48" s="192" t="str">
        <f>IFERROR(VLOOKUP(C48,TarifsCA!$B$12:$F$64,3,FALSE),"")</f>
        <v/>
      </c>
      <c r="C48" s="243"/>
      <c r="D48" s="244" t="s">
        <v>385</v>
      </c>
      <c r="E48" s="245" t="s">
        <v>385</v>
      </c>
      <c r="F48" s="244" t="s">
        <v>385</v>
      </c>
      <c r="G48" s="246"/>
      <c r="H48" s="244" t="str">
        <f>IFERROR(VLOOKUP(C48,TarifsCA!$B$12:$D$64,3,FALSE),"")</f>
        <v/>
      </c>
      <c r="I48" s="248" cm="1">
        <f t="array" ref="I48">SUMPRODUCT((TarifsCA!$B$12:$B$64=Facturation!$C48)*(Facturation!$F$6&gt;=TarifsCA!$G$8:$Y$8)*(Facturation!$F$6&lt;=TarifsCA!$G$9:$Y$9)*TarifsCA!$G$12:$Y$64)</f>
        <v>0</v>
      </c>
      <c r="J48" s="254">
        <f t="shared" si="5"/>
        <v>0</v>
      </c>
      <c r="K48" s="129" t="str">
        <f>IFERROR(VLOOKUP(C48,TarifsCA!$B$12:$D$64,2,FALSE),"")</f>
        <v/>
      </c>
      <c r="L48" s="516" t="s">
        <v>39</v>
      </c>
      <c r="M48" s="417">
        <f>SUM(M16:M47)</f>
        <v>0</v>
      </c>
      <c r="N48" s="417">
        <f t="shared" ref="N48:Z48" si="8">SUM(N16:N47)</f>
        <v>0</v>
      </c>
      <c r="O48" s="417">
        <f t="shared" si="8"/>
        <v>0</v>
      </c>
      <c r="P48" s="417">
        <f t="shared" si="8"/>
        <v>0</v>
      </c>
      <c r="Q48" s="459">
        <f>SUM(Q16:Q46)</f>
        <v>0</v>
      </c>
      <c r="R48" s="417">
        <f>R14+M48+N48-O48-P48+Q48</f>
        <v>0</v>
      </c>
      <c r="S48" s="417">
        <f t="shared" si="8"/>
        <v>0</v>
      </c>
      <c r="T48" s="417">
        <f t="shared" ref="T48:V48" si="9">SUM(T16:T47)</f>
        <v>0</v>
      </c>
      <c r="U48" s="417">
        <f t="shared" si="9"/>
        <v>0</v>
      </c>
      <c r="V48" s="417">
        <f t="shared" si="9"/>
        <v>0</v>
      </c>
      <c r="W48" s="417">
        <f t="shared" si="8"/>
        <v>0</v>
      </c>
      <c r="X48" s="417">
        <f t="shared" ref="X48:Y48" si="10">SUM(X16:X47)</f>
        <v>0</v>
      </c>
      <c r="Y48" s="417">
        <f t="shared" si="10"/>
        <v>0</v>
      </c>
      <c r="Z48" s="495">
        <f t="shared" si="8"/>
        <v>0</v>
      </c>
      <c r="AA48"/>
      <c r="AB48"/>
      <c r="AC48" s="490" t="s">
        <v>20</v>
      </c>
      <c r="AD48" s="408">
        <f>Récap!B101</f>
        <v>0</v>
      </c>
      <c r="AE48" s="409"/>
      <c r="AF48" s="409"/>
      <c r="AG48" s="410"/>
      <c r="AH48" s="197"/>
      <c r="AJ48" s="3"/>
    </row>
    <row r="49" spans="1:36" s="129" customFormat="1" ht="14.1" customHeight="1">
      <c r="A49" s="235" t="str">
        <f>IFERROR(VLOOKUP(C49,TarifsCA!$B$12:$F$64,4,FALSE),"")</f>
        <v/>
      </c>
      <c r="B49" s="192" t="str">
        <f>IFERROR(VLOOKUP(C49,TarifsCA!$B$12:$F$64,3,FALSE),"")</f>
        <v/>
      </c>
      <c r="C49" s="250"/>
      <c r="D49" s="251" t="s">
        <v>385</v>
      </c>
      <c r="E49" s="251" t="s">
        <v>385</v>
      </c>
      <c r="F49" s="251" t="s">
        <v>385</v>
      </c>
      <c r="G49" s="252"/>
      <c r="H49" s="251" t="str">
        <f>IFERROR(VLOOKUP(C49,TarifsCA!$B$12:$D$64,3,FALSE),"")</f>
        <v/>
      </c>
      <c r="I49" s="253" cm="1">
        <f t="array" ref="I49">SUMPRODUCT((TarifsCA!$B$12:$B$64=Facturation!$C49)*(Facturation!$F$6&gt;=TarifsCA!$G$8:$Y$8)*(Facturation!$F$6&lt;=TarifsCA!$G$9:$Y$9)*TarifsCA!$G$12:$Y$64)</f>
        <v>0</v>
      </c>
      <c r="J49" s="254">
        <f t="shared" si="5"/>
        <v>0</v>
      </c>
      <c r="K49" s="129" t="str">
        <f>IFERROR(VLOOKUP(C49,TarifsCA!$B$12:$D$64,2,FALSE),"")</f>
        <v/>
      </c>
      <c r="L49" s="516"/>
      <c r="M49" s="417"/>
      <c r="N49" s="417"/>
      <c r="O49" s="417"/>
      <c r="P49" s="417"/>
      <c r="Q49" s="460"/>
      <c r="R49" s="417"/>
      <c r="S49" s="417"/>
      <c r="T49" s="417"/>
      <c r="U49" s="417"/>
      <c r="V49" s="417"/>
      <c r="W49" s="417"/>
      <c r="X49" s="417"/>
      <c r="Y49" s="417"/>
      <c r="Z49" s="495"/>
      <c r="AA49"/>
      <c r="AB49"/>
      <c r="AC49" s="490" t="s">
        <v>20</v>
      </c>
      <c r="AD49" s="408">
        <f>Récap!B102</f>
        <v>0</v>
      </c>
      <c r="AE49" s="409"/>
      <c r="AF49" s="409"/>
      <c r="AG49" s="410"/>
      <c r="AH49" s="197"/>
      <c r="AJ49" s="3"/>
    </row>
    <row r="50" spans="1:36" s="129" customFormat="1" ht="14.1" customHeight="1">
      <c r="A50" s="235" t="str">
        <f>IFERROR(VLOOKUP(C50,TarifsCA!$B$12:$F$64,4,FALSE),"")</f>
        <v/>
      </c>
      <c r="B50" s="192" t="str">
        <f>IFERROR(VLOOKUP(C50,TarifsCA!$B$12:$F$64,3,FALSE),"")</f>
        <v/>
      </c>
      <c r="C50" s="243"/>
      <c r="D50" s="244" t="s">
        <v>385</v>
      </c>
      <c r="E50" s="245" t="s">
        <v>385</v>
      </c>
      <c r="F50" s="244" t="s">
        <v>385</v>
      </c>
      <c r="G50" s="246"/>
      <c r="H50" s="244" t="str">
        <f>IFERROR(VLOOKUP(C50,TarifsCA!$B$12:$D$64,3,FALSE),"")</f>
        <v/>
      </c>
      <c r="I50" s="248" cm="1">
        <f t="array" ref="I50">SUMPRODUCT((TarifsCA!$B$12:$B$64=Facturation!$C50)*(Facturation!$F$6&gt;=TarifsCA!$G$8:$Y$8)*(Facturation!$F$6&lt;=TarifsCA!$G$9:$Y$9)*TarifsCA!$G$12:$Y$64)</f>
        <v>0</v>
      </c>
      <c r="J50" s="254">
        <f t="shared" si="5"/>
        <v>0</v>
      </c>
      <c r="K50" s="129" t="str">
        <f>IFERROR(VLOOKUP(C50,TarifsCA!$B$12:$D$64,2,FALSE),"")</f>
        <v/>
      </c>
      <c r="L50" s="444" t="s">
        <v>370</v>
      </c>
      <c r="M50" s="445"/>
      <c r="N50" s="445"/>
      <c r="O50" s="445"/>
      <c r="P50" s="445"/>
      <c r="Q50" s="446"/>
      <c r="R50" s="417">
        <f>IFERROR(AVERAGE(R20,R30,R40),0)</f>
        <v>0</v>
      </c>
      <c r="S50" s="498"/>
      <c r="T50" s="499"/>
      <c r="U50" s="499"/>
      <c r="V50" s="499"/>
      <c r="W50" s="499"/>
      <c r="X50" s="499"/>
      <c r="Y50" s="499"/>
      <c r="Z50" s="500"/>
      <c r="AA50"/>
      <c r="AB50"/>
      <c r="AC50" s="490" t="s">
        <v>20</v>
      </c>
      <c r="AD50" s="408">
        <f>Récap!B103</f>
        <v>0</v>
      </c>
      <c r="AE50" s="409"/>
      <c r="AF50" s="409"/>
      <c r="AG50" s="410"/>
      <c r="AH50" s="197"/>
      <c r="AJ50" s="3"/>
    </row>
    <row r="51" spans="1:36" s="129" customFormat="1" ht="14.1" customHeight="1">
      <c r="A51" s="235" t="str">
        <f>IFERROR(VLOOKUP(C51,TarifsCA!$B$12:$F$64,4,FALSE),"")</f>
        <v/>
      </c>
      <c r="B51" s="192" t="str">
        <f>IFERROR(VLOOKUP(C51,TarifsCA!$B$12:$F$64,3,FALSE),"")</f>
        <v/>
      </c>
      <c r="C51" s="250"/>
      <c r="D51" s="251" t="s">
        <v>385</v>
      </c>
      <c r="E51" s="251" t="s">
        <v>385</v>
      </c>
      <c r="F51" s="251" t="s">
        <v>385</v>
      </c>
      <c r="G51" s="252"/>
      <c r="H51" s="251" t="str">
        <f>IFERROR(VLOOKUP(C51,TarifsCA!$B$12:$D$64,3,FALSE),"")</f>
        <v/>
      </c>
      <c r="I51" s="253" cm="1">
        <f t="array" ref="I51">SUMPRODUCT((TarifsCA!$B$12:$B$64=Facturation!$C51)*(Facturation!$F$6&gt;=TarifsCA!$G$8:$Y$8)*(Facturation!$F$6&lt;=TarifsCA!$G$9:$Y$9)*TarifsCA!$G$12:$Y$64)</f>
        <v>0</v>
      </c>
      <c r="J51" s="254">
        <f t="shared" si="5"/>
        <v>0</v>
      </c>
      <c r="K51" s="129" t="str">
        <f>IFERROR(VLOOKUP(C51,TarifsCA!$B$12:$D$64,2,FALSE),"")</f>
        <v/>
      </c>
      <c r="L51" s="450"/>
      <c r="M51" s="451"/>
      <c r="N51" s="451"/>
      <c r="O51" s="451"/>
      <c r="P51" s="451"/>
      <c r="Q51" s="452"/>
      <c r="R51" s="417"/>
      <c r="S51" s="504"/>
      <c r="T51" s="505"/>
      <c r="U51" s="505"/>
      <c r="V51" s="505"/>
      <c r="W51" s="505"/>
      <c r="X51" s="505"/>
      <c r="Y51" s="505"/>
      <c r="Z51" s="506"/>
      <c r="AA51"/>
      <c r="AB51"/>
      <c r="AC51" s="490" t="s">
        <v>20</v>
      </c>
      <c r="AD51" s="408">
        <f>Récap!B104</f>
        <v>0</v>
      </c>
      <c r="AE51" s="409"/>
      <c r="AF51" s="409"/>
      <c r="AG51" s="410"/>
      <c r="AH51" s="197"/>
      <c r="AJ51" s="3"/>
    </row>
    <row r="52" spans="1:36" s="129" customFormat="1" ht="14.1" customHeight="1">
      <c r="A52" s="235" t="str">
        <f>IFERROR(VLOOKUP(C52,TarifsCA!$B$12:$F$64,4,FALSE),"")</f>
        <v/>
      </c>
      <c r="B52" s="192" t="str">
        <f>IFERROR(VLOOKUP(C52,TarifsCA!$B$12:$F$64,3,FALSE),"")</f>
        <v/>
      </c>
      <c r="C52" s="243"/>
      <c r="D52" s="244" t="s">
        <v>385</v>
      </c>
      <c r="E52" s="245" t="s">
        <v>385</v>
      </c>
      <c r="F52" s="244" t="s">
        <v>385</v>
      </c>
      <c r="G52" s="246"/>
      <c r="H52" s="244" t="str">
        <f>IFERROR(VLOOKUP(C52,TarifsCA!$B$12:$D$64,3,FALSE),"")</f>
        <v/>
      </c>
      <c r="I52" s="248" cm="1">
        <f t="array" ref="I52">SUMPRODUCT((TarifsCA!$B$12:$B$64=Facturation!$C52)*(Facturation!$F$6&gt;=TarifsCA!$G$8:$Y$8)*(Facturation!$F$6&lt;=TarifsCA!$G$9:$Y$9)*TarifsCA!$G$12:$Y$64)</f>
        <v>0</v>
      </c>
      <c r="J52" s="254">
        <f t="shared" si="5"/>
        <v>0</v>
      </c>
      <c r="K52" s="129" t="str">
        <f>IFERROR(VLOOKUP(C52,TarifsCA!$B$12:$D$64,2,FALSE),"")</f>
        <v/>
      </c>
      <c r="L52" s="444" t="s">
        <v>371</v>
      </c>
      <c r="M52" s="445"/>
      <c r="N52" s="445"/>
      <c r="O52" s="445"/>
      <c r="P52" s="445"/>
      <c r="Q52" s="446"/>
      <c r="R52" s="417">
        <f>MAX(R16:R47)</f>
        <v>0</v>
      </c>
      <c r="S52" s="498"/>
      <c r="T52" s="499"/>
      <c r="U52" s="499"/>
      <c r="V52" s="499"/>
      <c r="W52" s="499"/>
      <c r="X52" s="499"/>
      <c r="Y52" s="499"/>
      <c r="Z52" s="500"/>
      <c r="AA52"/>
      <c r="AB52"/>
      <c r="AC52" s="490" t="s">
        <v>20</v>
      </c>
      <c r="AD52" s="408">
        <f>Récap!B105</f>
        <v>0</v>
      </c>
      <c r="AE52" s="409"/>
      <c r="AF52" s="409"/>
      <c r="AG52" s="410"/>
      <c r="AH52" s="197"/>
      <c r="AJ52" s="3"/>
    </row>
    <row r="53" spans="1:36" s="129" customFormat="1" ht="14.1" customHeight="1" thickBot="1">
      <c r="A53" s="236" t="str">
        <f>IFERROR(VLOOKUP(C53,TarifsCA!$B$12:$F$64,4,FALSE),"")</f>
        <v/>
      </c>
      <c r="B53" s="192" t="str">
        <f>IFERROR(VLOOKUP(C53,TarifsCA!$B$12:$F$64,3,FALSE),"")</f>
        <v/>
      </c>
      <c r="C53" s="250"/>
      <c r="D53" s="251" t="s">
        <v>385</v>
      </c>
      <c r="E53" s="251" t="s">
        <v>385</v>
      </c>
      <c r="F53" s="251" t="s">
        <v>385</v>
      </c>
      <c r="G53" s="252"/>
      <c r="H53" s="251" t="str">
        <f>IFERROR(VLOOKUP(C53,TarifsCA!$B$12:$D$64,3,FALSE),"")</f>
        <v/>
      </c>
      <c r="I53" s="253" cm="1">
        <f t="array" ref="I53">SUMPRODUCT((TarifsCA!$B$12:$B$64=Facturation!$C53)*(Facturation!$F$6&gt;=TarifsCA!$G$8:$Y$8)*(Facturation!$F$6&lt;=TarifsCA!$G$9:$Y$9)*TarifsCA!$G$12:$Y$64)</f>
        <v>0</v>
      </c>
      <c r="J53" s="254">
        <f t="shared" si="5"/>
        <v>0</v>
      </c>
      <c r="K53" s="129" t="str">
        <f>IFERROR(VLOOKUP(C53,TarifsCA!$B$12:$D$64,2,FALSE),"")</f>
        <v/>
      </c>
      <c r="L53" s="447"/>
      <c r="M53" s="448"/>
      <c r="N53" s="448"/>
      <c r="O53" s="448"/>
      <c r="P53" s="448"/>
      <c r="Q53" s="449"/>
      <c r="R53" s="496"/>
      <c r="S53" s="501"/>
      <c r="T53" s="502"/>
      <c r="U53" s="502"/>
      <c r="V53" s="502"/>
      <c r="W53" s="502"/>
      <c r="X53" s="502"/>
      <c r="Y53" s="502"/>
      <c r="Z53" s="503"/>
      <c r="AA53"/>
      <c r="AB53"/>
      <c r="AC53" s="490" t="s">
        <v>20</v>
      </c>
      <c r="AD53" s="408">
        <f>Récap!B106</f>
        <v>0</v>
      </c>
      <c r="AE53" s="409"/>
      <c r="AF53" s="409"/>
      <c r="AG53" s="410"/>
      <c r="AH53" s="197"/>
      <c r="AJ53" s="3"/>
    </row>
    <row r="54" spans="1:36" s="129" customFormat="1" ht="14.1" customHeight="1" thickTop="1">
      <c r="A54" s="237" t="str">
        <f>IFERROR(VLOOKUP(C54,TarifsCA!$B$12:$F$64,4,FALSE),"")</f>
        <v/>
      </c>
      <c r="B54" s="192" t="str">
        <f>IFERROR(VLOOKUP(C54,TarifsCA!$B$12:$F$64,3,FALSE),"")</f>
        <v/>
      </c>
      <c r="C54" s="243"/>
      <c r="D54" s="98" t="s">
        <v>385</v>
      </c>
      <c r="E54" s="99" t="s">
        <v>385</v>
      </c>
      <c r="F54" s="98" t="s">
        <v>385</v>
      </c>
      <c r="G54" s="22"/>
      <c r="H54" s="98" t="str">
        <f>IFERROR(VLOOKUP(C54,TarifsCA!$B$12:$D$64,3,FALSE),"")</f>
        <v/>
      </c>
      <c r="I54" s="134" cm="1">
        <f t="array" ref="I54">SUMPRODUCT((TarifsCA!$B$12:$B$64=Facturation!$C54)*(Facturation!$F$6&gt;=TarifsCA!$G$8:$Y$8)*(Facturation!$F$6&lt;=TarifsCA!$G$9:$Y$9)*TarifsCA!$G$12:$Y$64)</f>
        <v>0</v>
      </c>
      <c r="J54" s="174">
        <f t="shared" si="5"/>
        <v>0</v>
      </c>
      <c r="K54" s="129" t="str">
        <f>IFERROR(VLOOKUP(C54,TarifsCA!$B$12:$D$64,2,FALSE),"")</f>
        <v/>
      </c>
      <c r="Z54"/>
      <c r="AA54"/>
      <c r="AB54"/>
      <c r="AC54" s="490" t="s">
        <v>20</v>
      </c>
      <c r="AD54" s="408">
        <f>Récap!B107</f>
        <v>0</v>
      </c>
      <c r="AE54" s="409"/>
      <c r="AF54" s="409"/>
      <c r="AG54" s="410"/>
      <c r="AH54" s="197"/>
      <c r="AJ54" s="3"/>
    </row>
    <row r="55" spans="1:36" s="129" customFormat="1" ht="14.1" customHeight="1" thickBot="1">
      <c r="A55" s="238" t="str">
        <f>IFERROR(VLOOKUP(C55,TarifsCA!$B$12:$F$64,4,FALSE),"")</f>
        <v/>
      </c>
      <c r="B55" s="192" t="str">
        <f>IFERROR(VLOOKUP(C55,TarifsCA!$B$12:$F$64,3,FALSE),"")</f>
        <v/>
      </c>
      <c r="C55" s="250"/>
      <c r="D55" s="182" t="s">
        <v>385</v>
      </c>
      <c r="E55" s="182" t="s">
        <v>385</v>
      </c>
      <c r="F55" s="182" t="s">
        <v>385</v>
      </c>
      <c r="G55" s="23"/>
      <c r="H55" s="182" t="str">
        <f>IFERROR(VLOOKUP(C55,TarifsCA!$B$12:$D$64,3,FALSE),"")</f>
        <v/>
      </c>
      <c r="I55" s="184" cm="1">
        <f t="array" ref="I55">SUMPRODUCT((TarifsCA!$B$12:$B$64=Facturation!$C55)*(Facturation!$F$6&gt;=TarifsCA!$G$8:$Y$8)*(Facturation!$F$6&lt;=TarifsCA!$G$9:$Y$9)*TarifsCA!$G$12:$Y$64)</f>
        <v>0</v>
      </c>
      <c r="J55" s="174">
        <f t="shared" si="5"/>
        <v>0</v>
      </c>
      <c r="K55" s="129" t="str">
        <f>IFERROR(VLOOKUP(C55,TarifsCA!$B$12:$D$64,2,FALSE),"")</f>
        <v/>
      </c>
      <c r="Z55"/>
      <c r="AA55"/>
      <c r="AB55"/>
      <c r="AC55" s="491" t="s">
        <v>20</v>
      </c>
      <c r="AD55" s="461">
        <f>Récap!B108</f>
        <v>0</v>
      </c>
      <c r="AE55" s="462"/>
      <c r="AF55" s="462"/>
      <c r="AG55" s="463"/>
      <c r="AH55" s="200"/>
      <c r="AJ55" s="3"/>
    </row>
    <row r="56" spans="1:36" s="129" customFormat="1" ht="14.1" customHeight="1">
      <c r="A56" s="238" t="str">
        <f>IFERROR(VLOOKUP(C56,TarifsCA!$B$12:$F$64,4,FALSE),"")</f>
        <v/>
      </c>
      <c r="B56" s="192" t="str">
        <f>IFERROR(VLOOKUP(C56,TarifsCA!$B$12:$F$64,3,FALSE),"")</f>
        <v/>
      </c>
      <c r="C56" s="243"/>
      <c r="D56" s="98" t="s">
        <v>385</v>
      </c>
      <c r="E56" s="99" t="s">
        <v>385</v>
      </c>
      <c r="F56" s="98" t="s">
        <v>385</v>
      </c>
      <c r="G56" s="22"/>
      <c r="H56" s="98" t="str">
        <f>IFERROR(VLOOKUP(C56,TarifsCA!$B$12:$D$64,3,FALSE),"")</f>
        <v/>
      </c>
      <c r="I56" s="134" cm="1">
        <f t="array" ref="I56">SUMPRODUCT((TarifsCA!$B$12:$B$64=Facturation!$C56)*(Facturation!$F$6&gt;=TarifsCA!$G$8:$Y$8)*(Facturation!$F$6&lt;=TarifsCA!$G$9:$Y$9)*TarifsCA!$G$12:$Y$64)</f>
        <v>0</v>
      </c>
      <c r="J56" s="174">
        <f t="shared" si="5"/>
        <v>0</v>
      </c>
      <c r="K56" s="129" t="str">
        <f>IFERROR(VLOOKUP(C56,TarifsCA!$B$12:$D$64,2,FALSE),"")</f>
        <v/>
      </c>
      <c r="Z56"/>
      <c r="AA56"/>
      <c r="AB56"/>
      <c r="AC56" s="486" t="s">
        <v>21</v>
      </c>
      <c r="AD56" s="453" t="s">
        <v>56</v>
      </c>
      <c r="AE56" s="454"/>
      <c r="AF56" s="455"/>
      <c r="AG56" s="484" t="s">
        <v>368</v>
      </c>
      <c r="AH56" s="402" t="s">
        <v>39</v>
      </c>
      <c r="AJ56" s="3"/>
    </row>
    <row r="57" spans="1:36" s="129" customFormat="1" ht="14.1" customHeight="1">
      <c r="A57" s="238" t="str">
        <f>IFERROR(VLOOKUP(C57,TarifsCA!$B$12:$F$64,4,FALSE),"")</f>
        <v/>
      </c>
      <c r="B57" s="192" t="str">
        <f>IFERROR(VLOOKUP(C57,TarifsCA!$B$12:$F$64,3,FALSE),"")</f>
        <v/>
      </c>
      <c r="C57" s="250"/>
      <c r="D57" s="182" t="s">
        <v>385</v>
      </c>
      <c r="E57" s="182" t="s">
        <v>385</v>
      </c>
      <c r="F57" s="182" t="s">
        <v>385</v>
      </c>
      <c r="G57" s="23"/>
      <c r="H57" s="182" t="str">
        <f>IFERROR(VLOOKUP(C57,TarifsCA!$B$12:$D$64,3,FALSE),"")</f>
        <v/>
      </c>
      <c r="I57" s="184" cm="1">
        <f t="array" ref="I57">SUMPRODUCT((TarifsCA!$B$12:$B$64=Facturation!$C57)*(Facturation!$F$6&gt;=TarifsCA!$G$8:$Y$8)*(Facturation!$F$6&lt;=TarifsCA!$G$9:$Y$9)*TarifsCA!$G$12:$Y$64)</f>
        <v>0</v>
      </c>
      <c r="J57" s="174">
        <f t="shared" si="5"/>
        <v>0</v>
      </c>
      <c r="K57" s="129" t="str">
        <f>IFERROR(VLOOKUP(C57,TarifsCA!$B$12:$D$64,2,FALSE),"")</f>
        <v/>
      </c>
      <c r="Z57"/>
      <c r="AA57"/>
      <c r="AB57"/>
      <c r="AC57" s="487" t="s">
        <v>21</v>
      </c>
      <c r="AD57" s="456"/>
      <c r="AE57" s="457"/>
      <c r="AF57" s="458"/>
      <c r="AG57" s="485"/>
      <c r="AH57" s="403"/>
      <c r="AJ57" s="3"/>
    </row>
    <row r="58" spans="1:36" s="129" customFormat="1" ht="14.1" customHeight="1">
      <c r="A58" s="238" t="str">
        <f>IFERROR(VLOOKUP(C58,TarifsCA!$B$12:$F$64,4,FALSE),"")</f>
        <v/>
      </c>
      <c r="B58" s="192" t="str">
        <f>IFERROR(VLOOKUP(C58,TarifsCA!$B$12:$F$64,3,FALSE),"")</f>
        <v/>
      </c>
      <c r="C58" s="243"/>
      <c r="D58" s="98" t="s">
        <v>385</v>
      </c>
      <c r="E58" s="99" t="s">
        <v>385</v>
      </c>
      <c r="F58" s="98" t="s">
        <v>385</v>
      </c>
      <c r="G58" s="22"/>
      <c r="H58" s="98" t="str">
        <f>IFERROR(VLOOKUP(C58,TarifsCA!$B$12:$D$64,3,FALSE),"")</f>
        <v/>
      </c>
      <c r="I58" s="134" cm="1">
        <f t="array" ref="I58">SUMPRODUCT((TarifsCA!$B$12:$B$64=Facturation!$C58)*(Facturation!$F$6&gt;=TarifsCA!$G$8:$Y$8)*(Facturation!$F$6&lt;=TarifsCA!$G$9:$Y$9)*TarifsCA!$G$12:$Y$64)</f>
        <v>0</v>
      </c>
      <c r="J58" s="174">
        <f t="shared" si="5"/>
        <v>0</v>
      </c>
      <c r="K58" s="129" t="str">
        <f>IFERROR(VLOOKUP(C58,TarifsCA!$B$12:$D$64,2,FALSE),"")</f>
        <v/>
      </c>
      <c r="Z58"/>
      <c r="AA58"/>
      <c r="AB58"/>
      <c r="AC58" s="487" t="s">
        <v>21</v>
      </c>
      <c r="AD58" s="440" t="s">
        <v>9</v>
      </c>
      <c r="AE58" s="440"/>
      <c r="AF58" s="441"/>
      <c r="AG58" s="143">
        <v>25</v>
      </c>
      <c r="AH58" s="198">
        <f>AG58</f>
        <v>25</v>
      </c>
      <c r="AJ58" s="3"/>
    </row>
    <row r="59" spans="1:36" s="129" customFormat="1" ht="14.1" customHeight="1">
      <c r="A59" s="238" t="str">
        <f>IFERROR(VLOOKUP(C59,TarifsCA!$B$12:$F$64,4,FALSE),"")</f>
        <v/>
      </c>
      <c r="B59" s="192" t="str">
        <f>IFERROR(VLOOKUP(C59,TarifsCA!$B$12:$F$64,3,FALSE),"")</f>
        <v/>
      </c>
      <c r="C59" s="250"/>
      <c r="D59" s="182" t="s">
        <v>385</v>
      </c>
      <c r="E59" s="182" t="s">
        <v>385</v>
      </c>
      <c r="F59" s="182" t="s">
        <v>385</v>
      </c>
      <c r="G59" s="23"/>
      <c r="H59" s="182" t="str">
        <f>IFERROR(VLOOKUP(C59,TarifsCA!$B$12:$D$64,3,FALSE),"")</f>
        <v/>
      </c>
      <c r="I59" s="184" cm="1">
        <f t="array" ref="I59">SUMPRODUCT((TarifsCA!$B$12:$B$64=Facturation!$C59)*(Facturation!$F$6&gt;=TarifsCA!$G$8:$Y$8)*(Facturation!$F$6&lt;=TarifsCA!$G$9:$Y$9)*TarifsCA!$G$12:$Y$64)</f>
        <v>0</v>
      </c>
      <c r="J59" s="174">
        <f t="shared" si="5"/>
        <v>0</v>
      </c>
      <c r="K59" s="129" t="str">
        <f>IFERROR(VLOOKUP(C59,TarifsCA!$B$12:$D$64,2,FALSE),"")</f>
        <v/>
      </c>
      <c r="Z59"/>
      <c r="AA59"/>
      <c r="AB59"/>
      <c r="AC59" s="487" t="s">
        <v>21</v>
      </c>
      <c r="AD59" s="440" t="s">
        <v>22</v>
      </c>
      <c r="AE59" s="440"/>
      <c r="AF59" s="441"/>
      <c r="AG59" s="143">
        <v>26</v>
      </c>
      <c r="AH59" s="198">
        <f>AG59</f>
        <v>26</v>
      </c>
      <c r="AJ59" s="3"/>
    </row>
    <row r="60" spans="1:36" s="129" customFormat="1" ht="14.1" customHeight="1">
      <c r="A60" s="238" t="str">
        <f>IFERROR(VLOOKUP(C60,TarifsCA!$B$12:$F$64,4,FALSE),"")</f>
        <v/>
      </c>
      <c r="B60" s="192" t="str">
        <f>IFERROR(VLOOKUP(C60,TarifsCA!$B$12:$F$64,3,FALSE),"")</f>
        <v/>
      </c>
      <c r="C60" s="243"/>
      <c r="D60" s="98" t="s">
        <v>385</v>
      </c>
      <c r="E60" s="99" t="s">
        <v>385</v>
      </c>
      <c r="F60" s="98" t="s">
        <v>385</v>
      </c>
      <c r="G60" s="22"/>
      <c r="H60" s="98" t="str">
        <f>IFERROR(VLOOKUP(C60,TarifsCA!$B$12:$D$64,3,FALSE),"")</f>
        <v/>
      </c>
      <c r="I60" s="134" cm="1">
        <f t="array" ref="I60">SUMPRODUCT((TarifsCA!$B$12:$B$64=Facturation!$C60)*(Facturation!$F$6&gt;=TarifsCA!$G$8:$Y$8)*(Facturation!$F$6&lt;=TarifsCA!$G$9:$Y$9)*TarifsCA!$G$12:$Y$64)</f>
        <v>0</v>
      </c>
      <c r="J60" s="174">
        <f t="shared" si="5"/>
        <v>0</v>
      </c>
      <c r="K60" s="129" t="str">
        <f>IFERROR(VLOOKUP(C60,TarifsCA!$B$12:$D$64,2,FALSE),"")</f>
        <v/>
      </c>
      <c r="Z60"/>
      <c r="AA60"/>
      <c r="AB60"/>
      <c r="AC60" s="488" t="s">
        <v>21</v>
      </c>
      <c r="AD60" s="442"/>
      <c r="AE60" s="442"/>
      <c r="AF60" s="443"/>
      <c r="AG60" s="144"/>
      <c r="AH60" s="199"/>
      <c r="AJ60" s="3"/>
    </row>
    <row r="61" spans="1:36" s="129" customFormat="1" ht="14.1" customHeight="1">
      <c r="A61" s="238" t="str">
        <f>IFERROR(VLOOKUP(C61,TarifsCA!$B$12:$F$64,4,FALSE),"")</f>
        <v/>
      </c>
      <c r="B61" s="192" t="str">
        <f>IFERROR(VLOOKUP(C61,TarifsCA!$B$12:$F$64,3,FALSE),"")</f>
        <v/>
      </c>
      <c r="C61" s="250"/>
      <c r="D61" s="182" t="s">
        <v>385</v>
      </c>
      <c r="E61" s="182" t="s">
        <v>385</v>
      </c>
      <c r="F61" s="182" t="s">
        <v>385</v>
      </c>
      <c r="G61" s="23"/>
      <c r="H61" s="182" t="str">
        <f>IFERROR(VLOOKUP(C61,TarifsCA!$B$12:$D$64,3,FALSE),"")</f>
        <v/>
      </c>
      <c r="I61" s="184" cm="1">
        <f t="array" ref="I61">SUMPRODUCT((TarifsCA!$B$12:$B$64=Facturation!$C61)*(Facturation!$F$6&gt;=TarifsCA!$G$8:$Y$8)*(Facturation!$F$6&lt;=TarifsCA!$G$9:$Y$9)*TarifsCA!$G$12:$Y$64)</f>
        <v>0</v>
      </c>
      <c r="J61" s="174">
        <f t="shared" si="5"/>
        <v>0</v>
      </c>
      <c r="K61" s="129" t="str">
        <f>IFERROR(VLOOKUP(C61,TarifsCA!$B$12:$D$64,2,FALSE),"")</f>
        <v/>
      </c>
      <c r="Z61"/>
      <c r="AA61"/>
      <c r="AB61"/>
      <c r="AJ61" s="3"/>
    </row>
    <row r="62" spans="1:36" s="129" customFormat="1" ht="14.1" customHeight="1">
      <c r="A62" s="238" t="str">
        <f>IFERROR(VLOOKUP(C62,TarifsCA!$B$12:$F$64,4,FALSE),"")</f>
        <v/>
      </c>
      <c r="B62" s="192" t="str">
        <f>IFERROR(VLOOKUP(C62,TarifsCA!$B$12:$F$64,3,FALSE),"")</f>
        <v/>
      </c>
      <c r="C62" s="243"/>
      <c r="D62" s="98" t="s">
        <v>385</v>
      </c>
      <c r="E62" s="99" t="s">
        <v>385</v>
      </c>
      <c r="F62" s="98" t="s">
        <v>385</v>
      </c>
      <c r="G62" s="22"/>
      <c r="H62" s="98" t="str">
        <f>IFERROR(VLOOKUP(C62,TarifsCA!$B$12:$D$64,3,FALSE),"")</f>
        <v/>
      </c>
      <c r="I62" s="134" cm="1">
        <f t="array" ref="I62">SUMPRODUCT((TarifsCA!$B$12:$B$64=Facturation!$C62)*(Facturation!$F$6&gt;=TarifsCA!$G$8:$Y$8)*(Facturation!$F$6&lt;=TarifsCA!$G$9:$Y$9)*TarifsCA!$G$12:$Y$64)</f>
        <v>0</v>
      </c>
      <c r="J62" s="174">
        <f t="shared" si="5"/>
        <v>0</v>
      </c>
      <c r="K62" s="129" t="str">
        <f>IFERROR(VLOOKUP(C62,TarifsCA!$B$12:$D$64,2,FALSE),"")</f>
        <v/>
      </c>
      <c r="Z62"/>
      <c r="AA62"/>
      <c r="AB62"/>
      <c r="AH62"/>
      <c r="AJ62" s="3"/>
    </row>
    <row r="63" spans="1:36" s="129" customFormat="1" ht="14.1" customHeight="1">
      <c r="A63" s="238" t="str">
        <f>IFERROR(VLOOKUP(C63,TarifsCA!$B$12:$F$64,4,FALSE),"")</f>
        <v/>
      </c>
      <c r="B63" s="192" t="str">
        <f>IFERROR(VLOOKUP(C63,TarifsCA!$B$12:$F$64,3,FALSE),"")</f>
        <v/>
      </c>
      <c r="C63" s="250"/>
      <c r="D63" s="182" t="s">
        <v>385</v>
      </c>
      <c r="E63" s="182" t="s">
        <v>385</v>
      </c>
      <c r="F63" s="182" t="s">
        <v>385</v>
      </c>
      <c r="G63" s="23"/>
      <c r="H63" s="182" t="str">
        <f>IFERROR(VLOOKUP(C63,TarifsCA!$B$12:$D$64,3,FALSE),"")</f>
        <v/>
      </c>
      <c r="I63" s="184" cm="1">
        <f t="array" ref="I63">SUMPRODUCT((TarifsCA!$B$12:$B$64=Facturation!$C63)*(Facturation!$F$6&gt;=TarifsCA!$G$8:$Y$8)*(Facturation!$F$6&lt;=TarifsCA!$G$9:$Y$9)*TarifsCA!$G$12:$Y$64)</f>
        <v>0</v>
      </c>
      <c r="J63" s="174">
        <f t="shared" si="5"/>
        <v>0</v>
      </c>
      <c r="K63" s="129" t="str">
        <f>IFERROR(VLOOKUP(C63,TarifsCA!$B$12:$D$64,2,FALSE),"")</f>
        <v/>
      </c>
      <c r="Z63"/>
      <c r="AA63"/>
      <c r="AB63"/>
      <c r="AH63"/>
      <c r="AJ63" s="3"/>
    </row>
    <row r="64" spans="1:36" s="129" customFormat="1" ht="14.1" customHeight="1">
      <c r="A64" s="238" t="str">
        <f>IFERROR(VLOOKUP(C64,TarifsCA!$B$12:$F$64,4,FALSE),"")</f>
        <v/>
      </c>
      <c r="B64" s="192" t="str">
        <f>IFERROR(VLOOKUP(C64,TarifsCA!$B$12:$F$64,3,FALSE),"")</f>
        <v/>
      </c>
      <c r="C64" s="243"/>
      <c r="D64" s="98" t="s">
        <v>385</v>
      </c>
      <c r="E64" s="99" t="s">
        <v>385</v>
      </c>
      <c r="F64" s="98" t="s">
        <v>385</v>
      </c>
      <c r="G64" s="22"/>
      <c r="H64" s="98" t="str">
        <f>IFERROR(VLOOKUP(C64,TarifsCA!$B$12:$D$64,3,FALSE),"")</f>
        <v/>
      </c>
      <c r="I64" s="134" cm="1">
        <f t="array" ref="I64">SUMPRODUCT((TarifsCA!$B$12:$B$64=Facturation!$C64)*(Facturation!$F$6&gt;=TarifsCA!$G$8:$Y$8)*(Facturation!$F$6&lt;=TarifsCA!$G$9:$Y$9)*TarifsCA!$G$12:$Y$64)</f>
        <v>0</v>
      </c>
      <c r="J64" s="174">
        <f t="shared" si="5"/>
        <v>0</v>
      </c>
      <c r="K64" s="129" t="str">
        <f>IFERROR(VLOOKUP(C64,TarifsCA!$B$12:$D$64,2,FALSE),"")</f>
        <v/>
      </c>
      <c r="Z64"/>
      <c r="AA64"/>
      <c r="AB64"/>
      <c r="AC64"/>
      <c r="AD64"/>
      <c r="AE64"/>
      <c r="AF64"/>
      <c r="AG64"/>
      <c r="AH64"/>
      <c r="AJ64" s="3"/>
    </row>
    <row r="65" spans="1:37" s="129" customFormat="1" ht="14.1" customHeight="1">
      <c r="A65" s="238" t="str">
        <f>IFERROR(VLOOKUP(C65,TarifsCA!$B$12:$F$64,4,FALSE),"")</f>
        <v/>
      </c>
      <c r="B65" s="192" t="str">
        <f>IFERROR(VLOOKUP(C65,TarifsCA!$B$12:$F$64,3,FALSE),"")</f>
        <v/>
      </c>
      <c r="C65" s="250"/>
      <c r="D65" s="182" t="s">
        <v>385</v>
      </c>
      <c r="E65" s="182" t="s">
        <v>385</v>
      </c>
      <c r="F65" s="182" t="s">
        <v>385</v>
      </c>
      <c r="G65" s="23"/>
      <c r="H65" s="182" t="str">
        <f>IFERROR(VLOOKUP(C65,TarifsCA!$B$12:$D$64,3,FALSE),"")</f>
        <v/>
      </c>
      <c r="I65" s="184" cm="1">
        <f t="array" ref="I65">SUMPRODUCT((TarifsCA!$B$12:$B$64=Facturation!$C65)*(Facturation!$F$6&gt;=TarifsCA!$G$8:$Y$8)*(Facturation!$F$6&lt;=TarifsCA!$G$9:$Y$9)*TarifsCA!$G$12:$Y$64)</f>
        <v>0</v>
      </c>
      <c r="J65" s="174">
        <f t="shared" si="5"/>
        <v>0</v>
      </c>
      <c r="K65" s="129" t="str">
        <f>IFERROR(VLOOKUP(C65,TarifsCA!$B$12:$D$64,2,FALSE),"")</f>
        <v/>
      </c>
      <c r="Z65"/>
      <c r="AA65"/>
      <c r="AB65"/>
      <c r="AC65"/>
      <c r="AD65"/>
      <c r="AE65"/>
      <c r="AF65"/>
      <c r="AG65"/>
      <c r="AH65"/>
      <c r="AJ65" s="3"/>
      <c r="AK65"/>
    </row>
    <row r="66" spans="1:37" s="129" customFormat="1" ht="14.1" customHeight="1">
      <c r="A66" s="238" t="str">
        <f>IFERROR(VLOOKUP(C66,TarifsCA!$B$12:$F$64,4,FALSE),"")</f>
        <v/>
      </c>
      <c r="B66" s="192" t="str">
        <f>IFERROR(VLOOKUP(C66,TarifsCA!$B$12:$F$64,3,FALSE),"")</f>
        <v/>
      </c>
      <c r="C66" s="243"/>
      <c r="D66" s="98" t="s">
        <v>385</v>
      </c>
      <c r="E66" s="99" t="s">
        <v>385</v>
      </c>
      <c r="F66" s="98" t="s">
        <v>385</v>
      </c>
      <c r="G66" s="22"/>
      <c r="H66" s="98" t="str">
        <f>IFERROR(VLOOKUP(C66,TarifsCA!$B$12:$D$64,3,FALSE),"")</f>
        <v/>
      </c>
      <c r="I66" s="134" cm="1">
        <f t="array" ref="I66">SUMPRODUCT((TarifsCA!$B$12:$B$64=Facturation!$C66)*(Facturation!$F$6&gt;=TarifsCA!$G$8:$Y$8)*(Facturation!$F$6&lt;=TarifsCA!$G$9:$Y$9)*TarifsCA!$G$12:$Y$64)</f>
        <v>0</v>
      </c>
      <c r="J66" s="174">
        <f t="shared" si="5"/>
        <v>0</v>
      </c>
      <c r="K66" s="129" t="str">
        <f>IFERROR(VLOOKUP(C66,TarifsCA!$B$12:$D$64,2,FALSE),"")</f>
        <v/>
      </c>
      <c r="Z66"/>
      <c r="AA66"/>
      <c r="AB66"/>
      <c r="AC66"/>
      <c r="AD66"/>
      <c r="AE66"/>
      <c r="AF66"/>
      <c r="AG66"/>
      <c r="AH66"/>
      <c r="AJ66" s="3"/>
      <c r="AK66"/>
    </row>
    <row r="67" spans="1:37" s="129" customFormat="1" ht="14.1" customHeight="1">
      <c r="A67" s="238" t="str">
        <f>IFERROR(VLOOKUP(C67,TarifsCA!$B$12:$F$64,4,FALSE),"")</f>
        <v/>
      </c>
      <c r="B67" s="192" t="str">
        <f>IFERROR(VLOOKUP(C67,TarifsCA!$B$12:$F$64,3,FALSE),"")</f>
        <v/>
      </c>
      <c r="C67" s="250"/>
      <c r="D67" s="182" t="s">
        <v>385</v>
      </c>
      <c r="E67" s="182" t="s">
        <v>385</v>
      </c>
      <c r="F67" s="182" t="s">
        <v>385</v>
      </c>
      <c r="G67" s="23"/>
      <c r="H67" s="182" t="str">
        <f>IFERROR(VLOOKUP(C67,TarifsCA!$B$12:$D$64,3,FALSE),"")</f>
        <v/>
      </c>
      <c r="I67" s="184" cm="1">
        <f t="array" ref="I67">SUMPRODUCT((TarifsCA!$B$12:$B$64=Facturation!$C67)*(Facturation!$F$6&gt;=TarifsCA!$G$8:$Y$8)*(Facturation!$F$6&lt;=TarifsCA!$G$9:$Y$9)*TarifsCA!$G$12:$Y$64)</f>
        <v>0</v>
      </c>
      <c r="J67" s="174">
        <f t="shared" si="5"/>
        <v>0</v>
      </c>
      <c r="K67" s="129" t="str">
        <f>IFERROR(VLOOKUP(C67,TarifsCA!$B$12:$D$64,2,FALSE),"")</f>
        <v/>
      </c>
      <c r="Z67"/>
      <c r="AA67"/>
      <c r="AB67"/>
      <c r="AC67"/>
      <c r="AD67"/>
      <c r="AE67"/>
      <c r="AF67"/>
      <c r="AG67"/>
      <c r="AH67"/>
      <c r="AJ67" s="3"/>
      <c r="AK67"/>
    </row>
    <row r="68" spans="1:37" s="129" customFormat="1" ht="14.1" customHeight="1" thickBot="1">
      <c r="A68" s="239" t="str">
        <f>IFERROR(VLOOKUP(C68,TarifsCA!$B$12:$F$64,4,FALSE),"")</f>
        <v/>
      </c>
      <c r="B68" s="192" t="str">
        <f>IFERROR(VLOOKUP(C68,TarifsCA!$B$12:$F$64,3,FALSE),"")</f>
        <v/>
      </c>
      <c r="C68" s="243"/>
      <c r="D68" s="98" t="s">
        <v>385</v>
      </c>
      <c r="E68" s="99" t="s">
        <v>385</v>
      </c>
      <c r="F68" s="98" t="s">
        <v>385</v>
      </c>
      <c r="G68" s="22"/>
      <c r="H68" s="98" t="str">
        <f>IFERROR(VLOOKUP(C68,TarifsCA!$B$12:$D$64,3,FALSE),"")</f>
        <v/>
      </c>
      <c r="I68" s="134" cm="1">
        <f t="array" ref="I68">SUMPRODUCT((TarifsCA!$B$12:$B$64=Facturation!$C68)*(Facturation!$F$6&gt;=TarifsCA!$G$8:$Y$8)*(Facturation!$F$6&lt;=TarifsCA!$G$9:$Y$9)*TarifsCA!$G$12:$Y$64)</f>
        <v>0</v>
      </c>
      <c r="J68" s="174">
        <f t="shared" si="5"/>
        <v>0</v>
      </c>
      <c r="K68" s="129" t="str">
        <f>IFERROR(VLOOKUP(C68,TarifsCA!$B$12:$D$64,2,FALSE),"")</f>
        <v/>
      </c>
      <c r="Z68"/>
      <c r="AA68"/>
      <c r="AB68"/>
      <c r="AC68"/>
      <c r="AD68"/>
      <c r="AE68"/>
      <c r="AF68"/>
      <c r="AG68"/>
      <c r="AH68"/>
      <c r="AJ68" s="3"/>
      <c r="AK68"/>
    </row>
    <row r="69" spans="1:37" ht="15" customHeight="1" thickBot="1">
      <c r="A69" s="240"/>
      <c r="B69" s="193"/>
      <c r="C69" s="187" t="s">
        <v>400</v>
      </c>
      <c r="D69" s="185"/>
      <c r="E69" s="185">
        <f>SUMIF(A16:A68,C69,J16:J68)</f>
        <v>0</v>
      </c>
      <c r="H69" s="497" t="s">
        <v>43</v>
      </c>
      <c r="I69" s="497"/>
      <c r="J69" s="507">
        <f>SUM(J16:J68)</f>
        <v>6</v>
      </c>
      <c r="K69" s="129"/>
      <c r="L69" s="129"/>
      <c r="M69" s="129"/>
      <c r="N69" s="129"/>
      <c r="O69" s="129"/>
      <c r="P69" s="129"/>
      <c r="Q69" s="129"/>
      <c r="R69" s="129"/>
      <c r="S69" s="129"/>
      <c r="T69" s="129"/>
      <c r="U69" s="129"/>
      <c r="V69" s="129"/>
      <c r="W69" s="129"/>
      <c r="X69" s="129"/>
      <c r="Y69" s="129"/>
    </row>
    <row r="70" spans="1:37" ht="15" customHeight="1" thickBot="1">
      <c r="C70" s="145"/>
      <c r="D70" s="173" t="s">
        <v>49</v>
      </c>
      <c r="E70" s="173" t="s">
        <v>39</v>
      </c>
      <c r="F70" s="173" t="s">
        <v>60</v>
      </c>
      <c r="G70" s="173" t="s">
        <v>48</v>
      </c>
      <c r="H70" s="497"/>
      <c r="I70" s="497"/>
      <c r="J70" s="507"/>
      <c r="AB70" s="129"/>
    </row>
    <row r="71" spans="1:37" ht="15" customHeight="1" thickBot="1">
      <c r="C71" s="194" t="s">
        <v>9</v>
      </c>
      <c r="D71" s="255">
        <f>SUMIF($A$16:$A$68,C71,$G$16:$G$68)</f>
        <v>0</v>
      </c>
      <c r="E71" s="256">
        <f>SUMIF($A$16:$A$68,C71,$J$16:$J$68)+(E69*0.2)</f>
        <v>0</v>
      </c>
      <c r="F71" s="186">
        <f>SUMIF(A16:A68,"Navette",J16:J68)</f>
        <v>0</v>
      </c>
      <c r="G71" s="101"/>
      <c r="H71" s="497" t="s">
        <v>46</v>
      </c>
      <c r="I71" s="497"/>
      <c r="J71" s="507">
        <f>IF(I10&lt;J69,0,I10)</f>
        <v>0</v>
      </c>
      <c r="AB71" s="129"/>
    </row>
    <row r="72" spans="1:37" ht="15.75" customHeight="1" thickBot="1">
      <c r="C72" s="194" t="s">
        <v>22</v>
      </c>
      <c r="D72" s="255">
        <f t="shared" ref="D72:D76" si="11">SUMIF($A$16:$A$68,C72,$G$16:$G$68)</f>
        <v>0</v>
      </c>
      <c r="E72" s="256">
        <f>SUMIF($A$16:$A$68,C72,$J$16:$J$68)+(E69*0.8)</f>
        <v>0</v>
      </c>
      <c r="F72" s="146"/>
      <c r="H72" s="497"/>
      <c r="I72" s="497"/>
      <c r="J72" s="507"/>
    </row>
    <row r="73" spans="1:37" ht="16.5" customHeight="1" thickBot="1">
      <c r="C73" s="194" t="s">
        <v>395</v>
      </c>
      <c r="D73" s="255">
        <f t="shared" si="11"/>
        <v>0</v>
      </c>
      <c r="E73" s="256">
        <f t="shared" ref="E73:E76" si="12">SUMIF($A$16:$A$68,C73,$J$16:$J$68)</f>
        <v>0</v>
      </c>
      <c r="F73" s="146"/>
      <c r="H73" s="497" t="s">
        <v>44</v>
      </c>
      <c r="I73" s="497"/>
      <c r="J73" s="507">
        <f>F71*G71</f>
        <v>0</v>
      </c>
    </row>
    <row r="74" spans="1:37" ht="15.75" customHeight="1" thickBot="1">
      <c r="C74" s="194" t="s">
        <v>397</v>
      </c>
      <c r="D74" s="255">
        <f t="shared" si="11"/>
        <v>0</v>
      </c>
      <c r="E74" s="256">
        <f t="shared" si="12"/>
        <v>0</v>
      </c>
      <c r="F74" s="147"/>
      <c r="G74" s="185" t="s">
        <v>27</v>
      </c>
      <c r="H74" s="497"/>
      <c r="I74" s="497"/>
      <c r="J74" s="508"/>
    </row>
    <row r="75" spans="1:37" ht="15" customHeight="1">
      <c r="C75" s="194" t="s">
        <v>398</v>
      </c>
      <c r="D75" s="255">
        <f t="shared" si="11"/>
        <v>0</v>
      </c>
      <c r="E75" s="256">
        <f t="shared" si="12"/>
        <v>0</v>
      </c>
      <c r="F75" s="513" t="s">
        <v>45</v>
      </c>
      <c r="G75" s="514"/>
      <c r="H75" s="514"/>
      <c r="I75" s="509">
        <f>IF(J71&gt;0,J71+J73,J69+J73)</f>
        <v>6</v>
      </c>
      <c r="J75" s="510"/>
    </row>
    <row r="76" spans="1:37" ht="15.75" customHeight="1" thickBot="1">
      <c r="C76" s="194" t="s">
        <v>399</v>
      </c>
      <c r="D76" s="255">
        <f t="shared" si="11"/>
        <v>0</v>
      </c>
      <c r="E76" s="256">
        <f t="shared" si="12"/>
        <v>0</v>
      </c>
      <c r="F76" s="513"/>
      <c r="G76" s="514"/>
      <c r="H76" s="514"/>
      <c r="I76" s="511"/>
      <c r="J76" s="512"/>
    </row>
    <row r="77" spans="1:37" ht="15" customHeight="1">
      <c r="G77" s="129"/>
      <c r="J77" s="129"/>
    </row>
    <row r="78" spans="1:37" ht="15" customHeight="1">
      <c r="J78" s="129"/>
    </row>
    <row r="79" spans="1:37" ht="15" customHeight="1">
      <c r="F79" s="147"/>
      <c r="J79" s="129"/>
    </row>
    <row r="80" spans="1:37" ht="15" customHeight="1">
      <c r="F80" s="147"/>
      <c r="H80" s="515"/>
      <c r="I80" s="515"/>
      <c r="J80" s="129"/>
    </row>
    <row r="81" spans="1:10" ht="15" customHeight="1">
      <c r="J81" s="129"/>
    </row>
    <row r="82" spans="1:10" ht="15" customHeight="1">
      <c r="J82" s="129"/>
    </row>
    <row r="83" spans="1:10" ht="15" customHeight="1">
      <c r="J83" s="129"/>
    </row>
    <row r="84" spans="1:10" ht="15" customHeight="1">
      <c r="J84" s="129"/>
    </row>
    <row r="85" spans="1:10" ht="15" hidden="1" customHeight="1">
      <c r="A85" s="241"/>
      <c r="J85" s="129"/>
    </row>
    <row r="86" spans="1:10" ht="15" hidden="1" customHeight="1">
      <c r="A86" s="242"/>
      <c r="J86" s="129"/>
    </row>
    <row r="87" spans="1:10" ht="15" hidden="1" customHeight="1">
      <c r="A87" s="242"/>
      <c r="J87" s="129"/>
    </row>
    <row r="88" spans="1:10" ht="15" hidden="1" customHeight="1">
      <c r="A88" s="242"/>
      <c r="J88" s="129"/>
    </row>
    <row r="89" spans="1:10" ht="15" hidden="1" customHeight="1">
      <c r="A89" s="242"/>
      <c r="J89" s="129"/>
    </row>
    <row r="90" spans="1:10" ht="15" hidden="1" customHeight="1">
      <c r="A90" s="242"/>
      <c r="J90" s="129"/>
    </row>
    <row r="91" spans="1:10" ht="15" hidden="1" customHeight="1">
      <c r="A91" s="242"/>
      <c r="J91" s="129"/>
    </row>
    <row r="92" spans="1:10" ht="15" hidden="1" customHeight="1">
      <c r="A92" s="242"/>
      <c r="J92" s="129"/>
    </row>
    <row r="93" spans="1:10" ht="15" hidden="1" customHeight="1">
      <c r="A93" s="242"/>
      <c r="J93" s="129"/>
    </row>
    <row r="94" spans="1:10" ht="15" hidden="1" customHeight="1">
      <c r="A94" s="242"/>
      <c r="J94" s="129"/>
    </row>
    <row r="95" spans="1:10" ht="15" hidden="1" customHeight="1">
      <c r="A95" s="242"/>
      <c r="J95" s="129"/>
    </row>
    <row r="96" spans="1:10" ht="15" hidden="1" customHeight="1">
      <c r="A96" s="242"/>
      <c r="J96" s="129"/>
    </row>
    <row r="97" spans="1:26" ht="15" hidden="1" customHeight="1">
      <c r="A97" s="242"/>
      <c r="J97" s="129"/>
    </row>
    <row r="98" spans="1:26" ht="15" hidden="1" customHeight="1">
      <c r="A98" s="242"/>
      <c r="J98" s="129"/>
    </row>
    <row r="99" spans="1:26" ht="15" hidden="1" customHeight="1">
      <c r="A99" s="242"/>
      <c r="J99" s="129"/>
    </row>
    <row r="100" spans="1:26" ht="15" hidden="1" customHeight="1">
      <c r="A100" s="242"/>
      <c r="J100" s="129"/>
    </row>
    <row r="101" spans="1:26" ht="15.75" thickBot="1">
      <c r="D101" s="148"/>
      <c r="E101" s="148"/>
      <c r="F101" s="148"/>
      <c r="G101" s="148"/>
      <c r="H101" s="148"/>
      <c r="I101" s="148"/>
      <c r="J101" s="149"/>
    </row>
    <row r="102" spans="1:26" ht="15.75" thickTop="1">
      <c r="C102" s="494"/>
      <c r="D102" s="494"/>
      <c r="E102" s="494"/>
      <c r="F102" s="494"/>
      <c r="G102" s="494"/>
      <c r="H102" s="494"/>
      <c r="I102" s="494"/>
      <c r="J102" s="494"/>
      <c r="K102" s="494"/>
      <c r="L102" s="494"/>
      <c r="M102" s="494"/>
      <c r="N102" s="494"/>
      <c r="O102" s="494"/>
      <c r="P102" s="494"/>
      <c r="Q102" s="494"/>
      <c r="R102" s="494"/>
      <c r="S102" s="494"/>
      <c r="T102" s="494"/>
      <c r="U102" s="494"/>
      <c r="V102" s="494"/>
      <c r="W102" s="494"/>
      <c r="X102" s="494"/>
      <c r="Y102" s="494"/>
      <c r="Z102" s="494"/>
    </row>
    <row r="103" spans="1:26">
      <c r="J103" s="129"/>
    </row>
    <row r="104" spans="1:26">
      <c r="J104" s="129"/>
    </row>
    <row r="105" spans="1:26">
      <c r="J105" s="129"/>
    </row>
    <row r="106" spans="1:26">
      <c r="J106" s="129"/>
    </row>
    <row r="107" spans="1:26">
      <c r="J107" s="129"/>
    </row>
    <row r="108" spans="1:26">
      <c r="J108" s="129"/>
    </row>
    <row r="109" spans="1:26">
      <c r="J109" s="129"/>
    </row>
    <row r="110" spans="1:26">
      <c r="J110" s="129"/>
    </row>
  </sheetData>
  <sheetProtection selectLockedCells="1"/>
  <mergeCells count="99">
    <mergeCell ref="F75:H76"/>
    <mergeCell ref="J69:J70"/>
    <mergeCell ref="J71:J72"/>
    <mergeCell ref="H80:I80"/>
    <mergeCell ref="L48:L49"/>
    <mergeCell ref="C102:J102"/>
    <mergeCell ref="Z48:Z49"/>
    <mergeCell ref="W48:W49"/>
    <mergeCell ref="R52:R53"/>
    <mergeCell ref="S48:S49"/>
    <mergeCell ref="T48:T49"/>
    <mergeCell ref="H69:I70"/>
    <mergeCell ref="H71:I72"/>
    <mergeCell ref="S52:Z53"/>
    <mergeCell ref="S50:Z51"/>
    <mergeCell ref="H73:I74"/>
    <mergeCell ref="J73:J74"/>
    <mergeCell ref="K102:Z102"/>
    <mergeCell ref="U48:U49"/>
    <mergeCell ref="V48:V49"/>
    <mergeCell ref="I75:J76"/>
    <mergeCell ref="C14:C15"/>
    <mergeCell ref="D14:D15"/>
    <mergeCell ref="E14:E15"/>
    <mergeCell ref="F14:F15"/>
    <mergeCell ref="AG56:AG57"/>
    <mergeCell ref="AC56:AC60"/>
    <mergeCell ref="AC42:AC55"/>
    <mergeCell ref="AD45:AG45"/>
    <mergeCell ref="AD38:AE38"/>
    <mergeCell ref="AD37:AE37"/>
    <mergeCell ref="AF18:AF19"/>
    <mergeCell ref="AD34:AE34"/>
    <mergeCell ref="AD44:AG44"/>
    <mergeCell ref="AD41:AE41"/>
    <mergeCell ref="AD40:AE40"/>
    <mergeCell ref="AD36:AE36"/>
    <mergeCell ref="D12:F12"/>
    <mergeCell ref="AD30:AE30"/>
    <mergeCell ref="D2:J2"/>
    <mergeCell ref="G14:G15"/>
    <mergeCell ref="J14:J15"/>
    <mergeCell ref="H4:I4"/>
    <mergeCell ref="H14:H15"/>
    <mergeCell ref="I14:I15"/>
    <mergeCell ref="J4:J13"/>
    <mergeCell ref="AD16:AF17"/>
    <mergeCell ref="AC28:AC41"/>
    <mergeCell ref="AD35:AE35"/>
    <mergeCell ref="AD39:AE39"/>
    <mergeCell ref="P2:Z2"/>
    <mergeCell ref="R6:S6"/>
    <mergeCell ref="L14:Q14"/>
    <mergeCell ref="AD59:AF59"/>
    <mergeCell ref="AD58:AF58"/>
    <mergeCell ref="AD60:AF60"/>
    <mergeCell ref="M48:M49"/>
    <mergeCell ref="L52:Q53"/>
    <mergeCell ref="L50:Q51"/>
    <mergeCell ref="N48:N49"/>
    <mergeCell ref="AD56:AF57"/>
    <mergeCell ref="R50:R51"/>
    <mergeCell ref="O48:O49"/>
    <mergeCell ref="Q48:Q49"/>
    <mergeCell ref="R48:R49"/>
    <mergeCell ref="P48:P49"/>
    <mergeCell ref="AD48:AG48"/>
    <mergeCell ref="AD50:AG50"/>
    <mergeCell ref="AD55:AG55"/>
    <mergeCell ref="AD32:AE32"/>
    <mergeCell ref="AD31:AE31"/>
    <mergeCell ref="X48:X49"/>
    <mergeCell ref="Y48:Y49"/>
    <mergeCell ref="AC2:AH2"/>
    <mergeCell ref="AC16:AC27"/>
    <mergeCell ref="S14:Z14"/>
    <mergeCell ref="AH28:AH29"/>
    <mergeCell ref="AG16:AG17"/>
    <mergeCell ref="AG18:AG19"/>
    <mergeCell ref="AE18:AE19"/>
    <mergeCell ref="AD18:AD19"/>
    <mergeCell ref="AC14:AH15"/>
    <mergeCell ref="AH16:AH19"/>
    <mergeCell ref="C2:C4"/>
    <mergeCell ref="L2:O4"/>
    <mergeCell ref="AH56:AH57"/>
    <mergeCell ref="AD42:AG43"/>
    <mergeCell ref="AD47:AG47"/>
    <mergeCell ref="AD46:AG46"/>
    <mergeCell ref="AG28:AG29"/>
    <mergeCell ref="AH42:AH43"/>
    <mergeCell ref="AF28:AF29"/>
    <mergeCell ref="AD28:AE29"/>
    <mergeCell ref="AD49:AG49"/>
    <mergeCell ref="AD54:AG54"/>
    <mergeCell ref="AD53:AG53"/>
    <mergeCell ref="AD52:AG52"/>
    <mergeCell ref="AD51:AG51"/>
    <mergeCell ref="AD33:AE33"/>
  </mergeCells>
  <phoneticPr fontId="36" type="noConversion"/>
  <conditionalFormatting sqref="L16:Z47">
    <cfRule type="expression" dxfId="812" priority="25">
      <formula>WEEKDAY($L16,1)=1</formula>
    </cfRule>
    <cfRule type="expression" dxfId="811" priority="26">
      <formula>WEEKDAY($L16,1)=7</formula>
    </cfRule>
  </conditionalFormatting>
  <conditionalFormatting sqref="C16:C68">
    <cfRule type="expression" dxfId="810" priority="24">
      <formula>$C16=0</formula>
    </cfRule>
  </conditionalFormatting>
  <conditionalFormatting sqref="D11:D13">
    <cfRule type="expression" dxfId="809" priority="21">
      <formula>D11=0</formula>
    </cfRule>
  </conditionalFormatting>
  <conditionalFormatting sqref="I12:I13">
    <cfRule type="expression" dxfId="808" priority="20">
      <formula>$I9=0</formula>
    </cfRule>
  </conditionalFormatting>
  <conditionalFormatting sqref="D7:D9">
    <cfRule type="expression" dxfId="807" priority="19">
      <formula>$D7=0</formula>
    </cfRule>
  </conditionalFormatting>
  <conditionalFormatting sqref="I9">
    <cfRule type="expression" dxfId="806" priority="18">
      <formula>$I$9=0</formula>
    </cfRule>
  </conditionalFormatting>
  <conditionalFormatting sqref="AE20:AG27">
    <cfRule type="expression" dxfId="805" priority="16">
      <formula>$AD20&lt;&gt;0</formula>
    </cfRule>
  </conditionalFormatting>
  <conditionalFormatting sqref="AF30:AF41">
    <cfRule type="expression" dxfId="804" priority="15">
      <formula>$AD30&lt;&gt;0</formula>
    </cfRule>
  </conditionalFormatting>
  <conditionalFormatting sqref="I16:I68">
    <cfRule type="expression" dxfId="803" priority="13">
      <formula>C16=0</formula>
    </cfRule>
  </conditionalFormatting>
  <conditionalFormatting sqref="J16:J68">
    <cfRule type="expression" dxfId="802" priority="12">
      <formula>C16=0</formula>
    </cfRule>
  </conditionalFormatting>
  <conditionalFormatting sqref="I10:I11">
    <cfRule type="expression" dxfId="801" priority="33">
      <formula>#REF!=0</formula>
    </cfRule>
  </conditionalFormatting>
  <conditionalFormatting sqref="D4 P4:Q4">
    <cfRule type="expression" dxfId="800" priority="10">
      <formula>$D$4=""</formula>
    </cfRule>
  </conditionalFormatting>
  <conditionalFormatting sqref="AD20:AD27">
    <cfRule type="expression" dxfId="799" priority="9">
      <formula>$AD20=0</formula>
    </cfRule>
  </conditionalFormatting>
  <conditionalFormatting sqref="AD30:AE41">
    <cfRule type="expression" dxfId="798" priority="1">
      <formula>$AD30=0</formula>
    </cfRule>
    <cfRule type="expression" dxfId="797" priority="8">
      <formula>$AD30=0</formula>
    </cfRule>
  </conditionalFormatting>
  <conditionalFormatting sqref="P11:P12">
    <cfRule type="expression" dxfId="796" priority="6">
      <formula>P11=0</formula>
    </cfRule>
  </conditionalFormatting>
  <conditionalFormatting sqref="P7:P9">
    <cfRule type="expression" dxfId="795" priority="5">
      <formula>$D7=0</formula>
    </cfRule>
  </conditionalFormatting>
  <conditionalFormatting sqref="T4">
    <cfRule type="expression" dxfId="794" priority="3">
      <formula>$T$4=0</formula>
    </cfRule>
  </conditionalFormatting>
  <conditionalFormatting sqref="AD44:AG55">
    <cfRule type="expression" dxfId="793" priority="2">
      <formula>$AD44=0</formula>
    </cfRule>
  </conditionalFormatting>
  <dataValidations count="4">
    <dataValidation type="list" allowBlank="1" showInputMessage="1" showErrorMessage="1" sqref="D6" xr:uid="{CD73812D-0F71-4DB9-98F1-F5031A818C62}">
      <formula1>"1,2,3,4,5,6,7,8,9,10,11,12"</formula1>
    </dataValidation>
    <dataValidation type="list" allowBlank="1" showInputMessage="1" showErrorMessage="1" sqref="E6" xr:uid="{773E178D-4EF1-484B-B295-677916B211CF}">
      <formula1>Annees</formula1>
    </dataValidation>
    <dataValidation type="list" allowBlank="1" showInputMessage="1" showErrorMessage="1" sqref="D4" xr:uid="{9BB4D5B9-A312-47D5-830E-07E1B6CECC8D}">
      <formula1>"FACTURE,AVOIR"</formula1>
    </dataValidation>
    <dataValidation type="list" allowBlank="1" showInputMessage="1" showErrorMessage="1" sqref="AD30:AD41" xr:uid="{33C54B16-D71D-46D1-ADEE-F841F023A427}">
      <formula1>ListeConso</formula1>
    </dataValidation>
  </dataValidations>
  <printOptions horizontalCentered="1" verticalCentered="1"/>
  <pageMargins left="0.25" right="0.25" top="0.75" bottom="0.75" header="0.3" footer="0.3"/>
  <pageSetup paperSize="9" scale="58" orientation="portrait" r:id="rId1"/>
  <colBreaks count="1" manualBreakCount="1">
    <brk id="10" min="1" max="101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Comptabiliser.Comptabiliser">
                <anchor moveWithCells="1" sizeWithCells="1">
                  <from>
                    <xdr:col>32</xdr:col>
                    <xdr:colOff>190500</xdr:colOff>
                    <xdr:row>5</xdr:row>
                    <xdr:rowOff>47625</xdr:rowOff>
                  </from>
                  <to>
                    <xdr:col>33</xdr:col>
                    <xdr:colOff>514350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Démasquer">
                <anchor moveWithCells="1" sizeWithCells="1">
                  <from>
                    <xdr:col>32</xdr:col>
                    <xdr:colOff>180975</xdr:colOff>
                    <xdr:row>3</xdr:row>
                    <xdr:rowOff>28575</xdr:rowOff>
                  </from>
                  <to>
                    <xdr:col>33</xdr:col>
                    <xdr:colOff>514350</xdr:colOff>
                    <xdr:row>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MENU">
                <anchor moveWithCells="1" sizeWithCells="1">
                  <from>
                    <xdr:col>0</xdr:col>
                    <xdr:colOff>28575</xdr:colOff>
                    <xdr:row>0</xdr:row>
                    <xdr:rowOff>114300</xdr:rowOff>
                  </from>
                  <to>
                    <xdr:col>0</xdr:col>
                    <xdr:colOff>1133475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Button 5">
              <controlPr defaultSize="0" print="0" autoFill="0" autoPict="0" macro="[0]!Bloc_Notes">
                <anchor moveWithCells="1" sizeWithCells="1">
                  <from>
                    <xdr:col>0</xdr:col>
                    <xdr:colOff>28575</xdr:colOff>
                    <xdr:row>5</xdr:row>
                    <xdr:rowOff>9525</xdr:rowOff>
                  </from>
                  <to>
                    <xdr:col>0</xdr:col>
                    <xdr:colOff>1133475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Button 6">
              <controlPr defaultSize="0" print="0" autoFill="0" autoPict="0" macro="[0]!Démasquer">
                <anchor moveWithCells="1" sizeWithCells="1">
                  <from>
                    <xdr:col>35</xdr:col>
                    <xdr:colOff>3810000</xdr:colOff>
                    <xdr:row>3</xdr:row>
                    <xdr:rowOff>0</xdr:rowOff>
                  </from>
                  <to>
                    <xdr:col>35</xdr:col>
                    <xdr:colOff>4905375</xdr:colOff>
                    <xdr:row>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Button 7">
              <controlPr defaultSize="0" print="0" autoFill="0" autoPict="0" macro="[0]!masquer">
                <anchor moveWithCells="1" sizeWithCells="1">
                  <from>
                    <xdr:col>23</xdr:col>
                    <xdr:colOff>485775</xdr:colOff>
                    <xdr:row>3</xdr:row>
                    <xdr:rowOff>57150</xdr:rowOff>
                  </from>
                  <to>
                    <xdr:col>25</xdr:col>
                    <xdr:colOff>400050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0" name="Button 10">
              <controlPr defaultSize="0" print="0" autoFill="0" autoPict="0" macro="[0]!PrintPDF">
                <anchor moveWithCells="1" sizeWithCells="1">
                  <from>
                    <xdr:col>0</xdr:col>
                    <xdr:colOff>28575</xdr:colOff>
                    <xdr:row>2</xdr:row>
                    <xdr:rowOff>76200</xdr:rowOff>
                  </from>
                  <to>
                    <xdr:col>0</xdr:col>
                    <xdr:colOff>1133475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1" name="Button 13">
              <controlPr defaultSize="0" print="0" autoFill="0" autoPict="0" macro="[0]!ChercherForm">
                <anchor moveWithCells="1" sizeWithCells="1">
                  <from>
                    <xdr:col>0</xdr:col>
                    <xdr:colOff>28575</xdr:colOff>
                    <xdr:row>7</xdr:row>
                    <xdr:rowOff>66675</xdr:rowOff>
                  </from>
                  <to>
                    <xdr:col>0</xdr:col>
                    <xdr:colOff>1133475</xdr:colOff>
                    <xdr:row>9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2" id="{D45B0576-DB6A-4C61-9A9B-4DC8B7B6BBE6}">
            <xm:f>Récap!C16="Titre"</xm:f>
            <x14:dxf>
              <font>
                <b/>
                <i/>
                <u/>
                <color theme="5" tint="-0.24994659260841701"/>
              </font>
            </x14:dxf>
          </x14:cfRule>
          <xm:sqref>C16:C68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DDD5871-9B55-4F67-94C0-7966AD98AE13}">
          <x14:formula1>
            <xm:f>TarifsCA!$B$12:$B$64</xm:f>
          </x14:formula1>
          <xm:sqref>C16:C68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138FD3-AA44-42AE-84F6-B8B381799221}">
  <sheetPr codeName="Feuil9"/>
  <dimension ref="A1:Z54"/>
  <sheetViews>
    <sheetView zoomScale="80" zoomScaleNormal="80" workbookViewId="0">
      <selection activeCell="H25" sqref="H25"/>
    </sheetView>
  </sheetViews>
  <sheetFormatPr defaultColWidth="11.42578125" defaultRowHeight="15"/>
  <cols>
    <col min="1" max="1" width="16.5703125" style="231" customWidth="1"/>
    <col min="2" max="2" width="1.7109375" style="306" customWidth="1"/>
    <col min="3" max="3" width="40.7109375" style="306" customWidth="1"/>
    <col min="4" max="6" width="15.7109375" style="306" customWidth="1"/>
    <col min="7" max="7" width="10.7109375" style="306" customWidth="1"/>
    <col min="8" max="9" width="12.7109375" style="306" customWidth="1"/>
    <col min="10" max="10" width="15.7109375" style="306" customWidth="1"/>
    <col min="11" max="11" width="1.7109375" style="306" customWidth="1"/>
    <col min="12" max="17" width="11.7109375" style="306" customWidth="1"/>
    <col min="18" max="18" width="12.7109375" style="306" customWidth="1"/>
    <col min="19" max="26" width="10.7109375" style="306" customWidth="1"/>
    <col min="27" max="16384" width="11.42578125" style="306"/>
  </cols>
  <sheetData>
    <row r="1" spans="3:26" ht="5.0999999999999996" customHeight="1" thickBot="1"/>
    <row r="2" spans="3:26" ht="20.25" thickTop="1" thickBot="1">
      <c r="C2" s="518"/>
      <c r="D2" s="523" t="str">
        <f>IF(H4="FACTURE","FACTURATION LOGISTIQUE "&amp;E8&amp;" - "&amp;TEXT(G6,"mm/aaaa"),"AVOIR LOGISTIQUE "&amp;E8&amp;"-"&amp;TEXT(G6,"mm/aaaa"))</f>
        <v>FACTURATION LOGISTIQUE fghjk - 08/2025</v>
      </c>
      <c r="E2" s="523"/>
      <c r="F2" s="523"/>
      <c r="G2" s="523"/>
      <c r="H2" s="523"/>
      <c r="I2" s="523"/>
      <c r="J2" s="523"/>
      <c r="K2" s="340"/>
      <c r="L2" s="518"/>
      <c r="M2" s="518"/>
      <c r="N2" s="518"/>
      <c r="O2" s="518"/>
      <c r="P2" s="519" t="str">
        <f>"SUIVI DE STOCK ET CONSOMMABLES "&amp;E8&amp;" - "&amp;TEXT(G6,"mm/aaaa")</f>
        <v>SUIVI DE STOCK ET CONSOMMABLES fghjk - 08/2025</v>
      </c>
      <c r="Q2" s="519"/>
      <c r="R2" s="519"/>
      <c r="S2" s="519"/>
      <c r="T2" s="519"/>
      <c r="U2" s="519"/>
      <c r="V2" s="519"/>
      <c r="W2" s="519"/>
      <c r="X2" s="519"/>
      <c r="Y2" s="519"/>
      <c r="Z2" s="519"/>
    </row>
    <row r="3" spans="3:26" ht="6" customHeight="1" thickTop="1">
      <c r="C3" s="518"/>
      <c r="D3" s="309"/>
      <c r="E3" s="309"/>
      <c r="F3" s="309"/>
      <c r="G3" s="309"/>
      <c r="H3" s="311"/>
      <c r="I3" s="309"/>
      <c r="J3" s="309"/>
      <c r="L3" s="518"/>
      <c r="M3" s="518"/>
      <c r="N3" s="518"/>
      <c r="O3" s="518"/>
      <c r="P3" s="309"/>
      <c r="Q3" s="309"/>
      <c r="R3" s="309"/>
      <c r="S3" s="309"/>
      <c r="T3" s="309"/>
      <c r="U3" s="309"/>
      <c r="V3" s="309"/>
      <c r="W3" s="309"/>
      <c r="X3" s="309"/>
      <c r="Y3" s="309"/>
      <c r="Z3" s="309"/>
    </row>
    <row r="4" spans="3:26">
      <c r="C4" s="518"/>
      <c r="D4" s="335" t="s">
        <v>929</v>
      </c>
      <c r="E4" s="522" t="s">
        <v>931</v>
      </c>
      <c r="F4" s="522"/>
      <c r="H4" s="327" t="s">
        <v>114</v>
      </c>
      <c r="I4" s="328" t="s">
        <v>930</v>
      </c>
      <c r="J4" s="339">
        <v>1026</v>
      </c>
      <c r="L4" s="518"/>
      <c r="M4" s="518"/>
      <c r="N4" s="518"/>
      <c r="O4" s="518"/>
      <c r="P4" s="344"/>
      <c r="Q4" s="310"/>
      <c r="R4" s="333" t="s">
        <v>929</v>
      </c>
      <c r="S4" s="309" t="str">
        <f>E4</f>
        <v>fghjk</v>
      </c>
      <c r="T4" s="345"/>
      <c r="U4" s="309"/>
      <c r="V4" s="309"/>
      <c r="W4" s="309"/>
      <c r="X4" s="346" t="str">
        <f>H4</f>
        <v>FACTURE</v>
      </c>
      <c r="Y4" s="347" t="str">
        <f>I4</f>
        <v>0764002</v>
      </c>
      <c r="Z4" s="348">
        <f>J4</f>
        <v>1026</v>
      </c>
    </row>
    <row r="5" spans="3:26" ht="6" customHeight="1">
      <c r="C5" s="518"/>
      <c r="D5" s="309"/>
      <c r="E5" s="309"/>
      <c r="F5" s="309"/>
      <c r="G5" s="309"/>
      <c r="H5" s="312"/>
      <c r="I5" s="309"/>
      <c r="J5" s="329"/>
      <c r="L5" s="518"/>
      <c r="M5" s="518"/>
      <c r="N5" s="518"/>
      <c r="O5" s="518"/>
      <c r="P5" s="309"/>
      <c r="Q5" s="309"/>
      <c r="R5" s="309"/>
      <c r="S5" s="309"/>
      <c r="T5" s="309"/>
      <c r="U5" s="309"/>
      <c r="V5" s="309"/>
      <c r="W5" s="309"/>
      <c r="X5" s="309"/>
      <c r="Y5" s="309"/>
      <c r="Z5" s="309"/>
    </row>
    <row r="6" spans="3:26" ht="12" customHeight="1">
      <c r="C6" s="518"/>
      <c r="D6" s="333" t="s">
        <v>369</v>
      </c>
      <c r="E6" s="336">
        <v>8</v>
      </c>
      <c r="F6" s="337">
        <v>2025</v>
      </c>
      <c r="G6" s="338">
        <f>EOMONTH(DATE(F6,E6,1),0)</f>
        <v>45900</v>
      </c>
      <c r="H6" s="307" t="str">
        <f>_xlfn.CONCAT(G6,I4,J4)</f>
        <v>4590007640021026</v>
      </c>
      <c r="I6" s="313"/>
      <c r="J6" s="329"/>
      <c r="L6" s="518"/>
      <c r="M6" s="518"/>
      <c r="N6" s="518"/>
      <c r="O6" s="518"/>
      <c r="P6" s="309"/>
      <c r="Q6" s="309"/>
      <c r="R6" s="349" t="str">
        <f>D6</f>
        <v>Facture du :</v>
      </c>
      <c r="S6" s="350">
        <f>E6</f>
        <v>8</v>
      </c>
      <c r="T6" s="351">
        <f>F6</f>
        <v>2025</v>
      </c>
      <c r="U6" s="517">
        <f>G6</f>
        <v>45900</v>
      </c>
      <c r="V6" s="517"/>
      <c r="W6" s="309"/>
      <c r="X6" s="309"/>
      <c r="Y6" s="309"/>
      <c r="Z6" s="309"/>
    </row>
    <row r="7" spans="3:26" ht="12" customHeight="1">
      <c r="C7" s="518"/>
      <c r="D7" s="334" t="s">
        <v>29</v>
      </c>
      <c r="E7" s="314" t="str">
        <f>Récap!C4</f>
        <v>TEST</v>
      </c>
      <c r="F7" s="315"/>
      <c r="G7" s="316"/>
      <c r="J7" s="329"/>
      <c r="L7" s="518"/>
      <c r="M7" s="518"/>
      <c r="N7" s="518"/>
      <c r="O7" s="518"/>
      <c r="P7" s="309"/>
      <c r="Q7" s="309"/>
      <c r="R7" s="308" t="s">
        <v>29</v>
      </c>
      <c r="S7" s="314" t="str">
        <f>E7</f>
        <v>TEST</v>
      </c>
      <c r="T7" s="315"/>
      <c r="U7" s="315"/>
      <c r="V7" s="316"/>
      <c r="W7" s="309"/>
      <c r="X7" s="309"/>
      <c r="Y7" s="309"/>
      <c r="Z7" s="309"/>
    </row>
    <row r="8" spans="3:26" ht="12" customHeight="1">
      <c r="C8" s="518"/>
      <c r="D8" s="334" t="s">
        <v>932</v>
      </c>
      <c r="E8" s="318" t="str">
        <f>E4</f>
        <v>fghjk</v>
      </c>
      <c r="F8" s="319"/>
      <c r="G8" s="320"/>
      <c r="I8" s="308" t="s">
        <v>32</v>
      </c>
      <c r="J8" s="317" t="str" cm="1">
        <f t="array" ref="J8">IFERROR(INDEX(TarifsCA!G7:Y7,MATCH(1,(G6&gt;=TarifsCA!G8:Y8)*(G6&lt;=TarifsCA!G9:Y9),0)),"9999")</f>
        <v>Indice04</v>
      </c>
      <c r="L8" s="518"/>
      <c r="M8" s="518"/>
      <c r="N8" s="518"/>
      <c r="O8" s="518"/>
      <c r="P8" s="309"/>
      <c r="Q8" s="309"/>
      <c r="R8" s="308" t="s">
        <v>30</v>
      </c>
      <c r="S8" s="318" t="str">
        <f>E8</f>
        <v>fghjk</v>
      </c>
      <c r="T8" s="319"/>
      <c r="U8" s="319"/>
      <c r="V8" s="320"/>
      <c r="W8" s="309"/>
      <c r="X8" s="309"/>
      <c r="Y8" s="309"/>
      <c r="Z8" s="309"/>
    </row>
    <row r="9" spans="3:26" ht="12" customHeight="1">
      <c r="C9" s="518"/>
      <c r="D9" s="334" t="s">
        <v>31</v>
      </c>
      <c r="E9" s="322">
        <f>Récap!C7</f>
        <v>412563988</v>
      </c>
      <c r="F9" s="315"/>
      <c r="G9" s="316"/>
      <c r="I9" s="308" t="s">
        <v>62</v>
      </c>
      <c r="J9" s="321" cm="1">
        <f t="array" ref="J9">IFERROR(INDEX(TarifsCA!G9:Y9,MATCH(1,(G6&gt;=TarifsCA!G8:Y8)*(G6&lt;=TarifsCA!G9:Y9),0)),"9999")</f>
        <v>46022</v>
      </c>
      <c r="L9" s="518"/>
      <c r="M9" s="518"/>
      <c r="N9" s="518"/>
      <c r="O9" s="518"/>
      <c r="P9" s="309"/>
      <c r="Q9" s="309"/>
      <c r="R9" s="308" t="s">
        <v>31</v>
      </c>
      <c r="S9" s="322" t="s">
        <v>933</v>
      </c>
      <c r="T9" s="331"/>
      <c r="U9" s="331"/>
      <c r="V9" s="332"/>
      <c r="W9" s="309"/>
      <c r="X9" s="309"/>
      <c r="Y9" s="309"/>
      <c r="Z9" s="309"/>
    </row>
    <row r="10" spans="3:26" ht="12" customHeight="1">
      <c r="C10" s="518"/>
      <c r="D10" s="334" t="s">
        <v>10</v>
      </c>
      <c r="E10" s="314" t="str">
        <f>IFERROR(_xlfn.CONCAT(Récap!C9," / ",Récap!G8),"")</f>
        <v>125/896 / TBI</v>
      </c>
      <c r="F10" s="315"/>
      <c r="G10" s="316"/>
      <c r="I10" s="308" t="s">
        <v>35</v>
      </c>
      <c r="J10" s="323" t="str">
        <f>IFERROR(Récap!C11,"9999")</f>
        <v>Non</v>
      </c>
      <c r="K10" s="341"/>
      <c r="L10" s="518"/>
      <c r="M10" s="518"/>
      <c r="N10" s="518"/>
      <c r="O10" s="518"/>
      <c r="P10" s="309"/>
      <c r="Q10" s="309"/>
      <c r="R10" s="308" t="s">
        <v>10</v>
      </c>
      <c r="S10" s="314" t="str">
        <f>E10</f>
        <v>125/896 / TBI</v>
      </c>
      <c r="T10" s="315"/>
      <c r="U10" s="315"/>
      <c r="V10" s="316"/>
      <c r="W10" s="309"/>
      <c r="X10" s="309"/>
      <c r="Y10" s="309"/>
      <c r="Z10" s="309"/>
    </row>
    <row r="11" spans="3:26" ht="12" customHeight="1">
      <c r="C11" s="518"/>
      <c r="D11" s="334" t="s">
        <v>11</v>
      </c>
      <c r="E11" s="322" t="str">
        <f>Récap!C10</f>
        <v>NA</v>
      </c>
      <c r="F11" s="315"/>
      <c r="G11" s="316"/>
      <c r="I11" s="308" t="s">
        <v>33</v>
      </c>
      <c r="J11" s="324" cm="1">
        <f t="array" ref="J11">IFERROR(INDEX(TarifsCA!G10:Y10,MATCH(1,(G6&gt;=TarifsCA!G8:Y8)*(G6&lt;=TarifsCA!G9:Y9),0)),"9999")</f>
        <v>0</v>
      </c>
      <c r="L11" s="518"/>
      <c r="M11" s="518"/>
      <c r="N11" s="518"/>
      <c r="O11" s="518"/>
      <c r="P11" s="309"/>
      <c r="Q11" s="309"/>
      <c r="R11" s="308" t="s">
        <v>11</v>
      </c>
      <c r="S11" s="322" t="s">
        <v>934</v>
      </c>
      <c r="T11" s="331"/>
      <c r="U11" s="331"/>
      <c r="V11" s="332"/>
      <c r="W11" s="309"/>
      <c r="X11" s="309"/>
      <c r="Y11" s="309"/>
      <c r="Z11" s="309"/>
    </row>
    <row r="12" spans="3:26" ht="12" customHeight="1">
      <c r="C12" s="518"/>
      <c r="D12" s="334" t="s">
        <v>117</v>
      </c>
      <c r="E12" s="322" t="s">
        <v>385</v>
      </c>
      <c r="F12" s="331"/>
      <c r="G12" s="332"/>
      <c r="H12" s="308"/>
      <c r="I12" s="308" t="s">
        <v>34</v>
      </c>
      <c r="J12" s="325" cm="1">
        <f t="array" ref="J12">IFERROR(INDEX(TarifsCA!G11:Y11,MATCH(1,(G6&gt;=TarifsCA!G8:Y8)*(G6&lt;=TarifsCA!G9:Y9),0)),"9999")</f>
        <v>0</v>
      </c>
      <c r="L12" s="518"/>
      <c r="M12" s="518"/>
      <c r="N12" s="518"/>
      <c r="O12" s="518"/>
      <c r="P12" s="309"/>
      <c r="Q12" s="309"/>
      <c r="R12" s="308" t="s">
        <v>117</v>
      </c>
      <c r="S12" s="322" t="s">
        <v>935</v>
      </c>
      <c r="T12" s="331"/>
      <c r="U12" s="331"/>
      <c r="V12" s="332"/>
      <c r="W12" s="309"/>
      <c r="X12" s="309"/>
      <c r="Y12" s="309"/>
      <c r="Z12" s="309"/>
    </row>
    <row r="13" spans="3:26" ht="6" customHeight="1" thickBot="1">
      <c r="C13" s="309"/>
      <c r="D13" s="326"/>
      <c r="E13" s="326"/>
      <c r="F13" s="326"/>
      <c r="G13" s="309"/>
      <c r="H13" s="308"/>
      <c r="I13" s="309"/>
      <c r="J13" s="330"/>
      <c r="L13" s="309"/>
      <c r="M13" s="309"/>
      <c r="N13" s="309"/>
      <c r="O13" s="309"/>
      <c r="P13" s="309"/>
      <c r="Q13" s="309"/>
      <c r="R13" s="309"/>
      <c r="S13" s="309"/>
      <c r="T13" s="309"/>
      <c r="U13" s="309"/>
      <c r="V13" s="309"/>
      <c r="W13" s="309"/>
      <c r="X13" s="309"/>
      <c r="Y13" s="309"/>
      <c r="Z13" s="309"/>
    </row>
    <row r="14" spans="3:26" ht="15" customHeight="1" thickBot="1">
      <c r="C14" s="520" t="s">
        <v>36</v>
      </c>
      <c r="D14" s="520" t="s">
        <v>37</v>
      </c>
      <c r="E14" s="520" t="s">
        <v>38</v>
      </c>
      <c r="F14" s="520" t="s">
        <v>59</v>
      </c>
      <c r="G14" s="520" t="s">
        <v>42</v>
      </c>
      <c r="H14" s="520" t="s">
        <v>41</v>
      </c>
      <c r="I14" s="520" t="s">
        <v>40</v>
      </c>
      <c r="J14" s="520" t="s">
        <v>39</v>
      </c>
      <c r="L14" s="481" t="s">
        <v>396</v>
      </c>
      <c r="M14" s="482"/>
      <c r="N14" s="482"/>
      <c r="O14" s="482"/>
      <c r="P14" s="482"/>
      <c r="Q14" s="483"/>
      <c r="R14" s="342"/>
      <c r="S14" s="422" t="s">
        <v>18</v>
      </c>
      <c r="T14" s="423"/>
      <c r="U14" s="423"/>
      <c r="V14" s="423"/>
      <c r="W14" s="423"/>
      <c r="X14" s="423"/>
      <c r="Y14" s="423"/>
      <c r="Z14" s="424"/>
    </row>
    <row r="15" spans="3:26" ht="40.5" customHeight="1" thickBot="1">
      <c r="C15" s="521"/>
      <c r="D15" s="521"/>
      <c r="E15" s="521"/>
      <c r="F15" s="521"/>
      <c r="G15" s="521"/>
      <c r="H15" s="521"/>
      <c r="I15" s="521"/>
      <c r="J15" s="521"/>
      <c r="L15" s="157" t="s">
        <v>372</v>
      </c>
      <c r="M15" s="178" t="s">
        <v>9</v>
      </c>
      <c r="N15" s="178" t="s">
        <v>373</v>
      </c>
      <c r="O15" s="178" t="s">
        <v>22</v>
      </c>
      <c r="P15" s="178" t="s">
        <v>374</v>
      </c>
      <c r="Q15" s="178" t="s">
        <v>386</v>
      </c>
      <c r="R15" s="158" t="s">
        <v>375</v>
      </c>
      <c r="S15" s="178" t="s">
        <v>376</v>
      </c>
      <c r="T15" s="178" t="s">
        <v>51</v>
      </c>
      <c r="U15" s="178" t="s">
        <v>52</v>
      </c>
      <c r="V15" s="178" t="s">
        <v>377</v>
      </c>
      <c r="W15" s="178" t="s">
        <v>47</v>
      </c>
      <c r="X15" s="179" t="s">
        <v>378</v>
      </c>
      <c r="Y15" s="179"/>
      <c r="Z15" s="180"/>
    </row>
    <row r="16" spans="3:26">
      <c r="C16" s="243"/>
      <c r="D16" s="244"/>
      <c r="E16" s="245"/>
      <c r="F16" s="244"/>
      <c r="G16" s="246"/>
      <c r="H16" s="133"/>
      <c r="I16" s="248"/>
      <c r="J16" s="249"/>
      <c r="K16" s="343"/>
      <c r="L16" s="257">
        <f>DATE(F6,E6,1)</f>
        <v>45870</v>
      </c>
      <c r="M16" s="258"/>
      <c r="N16" s="258"/>
      <c r="O16" s="258"/>
      <c r="P16" s="258"/>
      <c r="Q16" s="258"/>
      <c r="R16" s="259">
        <f>R14+M16+N16-O16-P16+Q16</f>
        <v>0</v>
      </c>
      <c r="S16" s="258"/>
      <c r="T16" s="258"/>
      <c r="U16" s="258"/>
      <c r="V16" s="258"/>
      <c r="W16" s="258"/>
      <c r="X16" s="260"/>
      <c r="Y16" s="260"/>
      <c r="Z16" s="261"/>
    </row>
    <row r="17" spans="3:26">
      <c r="C17" s="250"/>
      <c r="D17" s="251"/>
      <c r="E17" s="251"/>
      <c r="F17" s="251"/>
      <c r="G17" s="252"/>
      <c r="H17" s="183"/>
      <c r="I17" s="253"/>
      <c r="J17" s="254"/>
      <c r="K17" s="343"/>
      <c r="L17" s="262">
        <f>L16+1</f>
        <v>45871</v>
      </c>
      <c r="M17" s="263"/>
      <c r="N17" s="263"/>
      <c r="O17" s="263"/>
      <c r="P17" s="263"/>
      <c r="Q17" s="263"/>
      <c r="R17" s="264">
        <f>IF(L17="","",R16+M17+N17-O17-P17+Q17)</f>
        <v>0</v>
      </c>
      <c r="S17" s="263"/>
      <c r="T17" s="263"/>
      <c r="U17" s="263"/>
      <c r="V17" s="263"/>
      <c r="W17" s="263"/>
      <c r="X17" s="265"/>
      <c r="Y17" s="265"/>
      <c r="Z17" s="266"/>
    </row>
    <row r="18" spans="3:26">
      <c r="C18" s="243"/>
      <c r="D18" s="244"/>
      <c r="E18" s="245"/>
      <c r="F18" s="244"/>
      <c r="G18" s="246"/>
      <c r="H18" s="133"/>
      <c r="I18" s="248"/>
      <c r="J18" s="249"/>
      <c r="K18" s="343"/>
      <c r="L18" s="262">
        <f t="shared" ref="L18:L40" si="0">L17+1</f>
        <v>45872</v>
      </c>
      <c r="M18" s="263"/>
      <c r="N18" s="263"/>
      <c r="O18" s="263"/>
      <c r="P18" s="263"/>
      <c r="Q18" s="263"/>
      <c r="R18" s="264">
        <f t="shared" ref="R18:R47" si="1">IF(L18="","",R17+M18+N18-O18-P18+Q18)</f>
        <v>0</v>
      </c>
      <c r="S18" s="263"/>
      <c r="T18" s="263"/>
      <c r="U18" s="263"/>
      <c r="V18" s="263"/>
      <c r="W18" s="263"/>
      <c r="X18" s="265"/>
      <c r="Y18" s="265"/>
      <c r="Z18" s="266"/>
    </row>
    <row r="19" spans="3:26">
      <c r="C19" s="250"/>
      <c r="D19" s="251"/>
      <c r="E19" s="251"/>
      <c r="F19" s="251"/>
      <c r="G19" s="252"/>
      <c r="H19" s="183"/>
      <c r="I19" s="253"/>
      <c r="J19" s="254"/>
      <c r="K19" s="343"/>
      <c r="L19" s="262">
        <f t="shared" si="0"/>
        <v>45873</v>
      </c>
      <c r="M19" s="263"/>
      <c r="N19" s="263"/>
      <c r="O19" s="263"/>
      <c r="P19" s="263"/>
      <c r="Q19" s="263"/>
      <c r="R19" s="264">
        <f t="shared" si="1"/>
        <v>0</v>
      </c>
      <c r="S19" s="263"/>
      <c r="T19" s="263"/>
      <c r="U19" s="263"/>
      <c r="V19" s="263"/>
      <c r="W19" s="263"/>
      <c r="X19" s="265"/>
      <c r="Y19" s="265"/>
      <c r="Z19" s="266"/>
    </row>
    <row r="20" spans="3:26">
      <c r="C20" s="243"/>
      <c r="D20" s="244"/>
      <c r="E20" s="245"/>
      <c r="F20" s="244"/>
      <c r="G20" s="246"/>
      <c r="H20" s="133"/>
      <c r="I20" s="248"/>
      <c r="J20" s="249"/>
      <c r="K20" s="343"/>
      <c r="L20" s="262">
        <f t="shared" si="0"/>
        <v>45874</v>
      </c>
      <c r="M20" s="263"/>
      <c r="N20" s="263"/>
      <c r="O20" s="263"/>
      <c r="P20" s="263"/>
      <c r="Q20" s="263"/>
      <c r="R20" s="264">
        <f t="shared" si="1"/>
        <v>0</v>
      </c>
      <c r="S20" s="263"/>
      <c r="T20" s="263"/>
      <c r="U20" s="263"/>
      <c r="V20" s="263"/>
      <c r="W20" s="263"/>
      <c r="X20" s="265"/>
      <c r="Y20" s="265"/>
      <c r="Z20" s="266"/>
    </row>
    <row r="21" spans="3:26">
      <c r="C21" s="250"/>
      <c r="D21" s="251"/>
      <c r="E21" s="251"/>
      <c r="F21" s="251"/>
      <c r="G21" s="252"/>
      <c r="H21" s="183"/>
      <c r="I21" s="253"/>
      <c r="J21" s="254"/>
      <c r="K21" s="343"/>
      <c r="L21" s="262">
        <f t="shared" si="0"/>
        <v>45875</v>
      </c>
      <c r="M21" s="263"/>
      <c r="N21" s="263"/>
      <c r="O21" s="263"/>
      <c r="P21" s="263"/>
      <c r="Q21" s="263"/>
      <c r="R21" s="264">
        <f t="shared" si="1"/>
        <v>0</v>
      </c>
      <c r="S21" s="263"/>
      <c r="T21" s="263"/>
      <c r="U21" s="263"/>
      <c r="V21" s="263"/>
      <c r="W21" s="263"/>
      <c r="X21" s="265"/>
      <c r="Y21" s="265"/>
      <c r="Z21" s="266"/>
    </row>
    <row r="22" spans="3:26">
      <c r="C22" s="243"/>
      <c r="D22" s="244"/>
      <c r="E22" s="245"/>
      <c r="F22" s="244"/>
      <c r="G22" s="246"/>
      <c r="H22" s="133"/>
      <c r="I22" s="248"/>
      <c r="J22" s="249"/>
      <c r="K22" s="343"/>
      <c r="L22" s="262">
        <f t="shared" si="0"/>
        <v>45876</v>
      </c>
      <c r="M22" s="263"/>
      <c r="N22" s="263"/>
      <c r="O22" s="263"/>
      <c r="P22" s="263"/>
      <c r="Q22" s="263"/>
      <c r="R22" s="264">
        <f t="shared" si="1"/>
        <v>0</v>
      </c>
      <c r="S22" s="263"/>
      <c r="T22" s="263"/>
      <c r="U22" s="263"/>
      <c r="V22" s="263"/>
      <c r="W22" s="263"/>
      <c r="X22" s="265"/>
      <c r="Y22" s="265"/>
      <c r="Z22" s="266"/>
    </row>
    <row r="23" spans="3:26">
      <c r="C23" s="250"/>
      <c r="D23" s="251"/>
      <c r="E23" s="251"/>
      <c r="F23" s="251"/>
      <c r="G23" s="252"/>
      <c r="H23" s="183"/>
      <c r="I23" s="253"/>
      <c r="J23" s="254"/>
      <c r="K23" s="343"/>
      <c r="L23" s="262">
        <f t="shared" si="0"/>
        <v>45877</v>
      </c>
      <c r="M23" s="263"/>
      <c r="N23" s="263"/>
      <c r="O23" s="263"/>
      <c r="P23" s="263"/>
      <c r="Q23" s="263"/>
      <c r="R23" s="264">
        <f t="shared" si="1"/>
        <v>0</v>
      </c>
      <c r="S23" s="263"/>
      <c r="T23" s="263"/>
      <c r="U23" s="263"/>
      <c r="V23" s="263"/>
      <c r="W23" s="263"/>
      <c r="X23" s="265"/>
      <c r="Y23" s="265"/>
      <c r="Z23" s="266"/>
    </row>
    <row r="24" spans="3:26">
      <c r="C24" s="243"/>
      <c r="D24" s="244"/>
      <c r="E24" s="245"/>
      <c r="F24" s="244"/>
      <c r="G24" s="246"/>
      <c r="H24" s="133"/>
      <c r="I24" s="248"/>
      <c r="J24" s="249"/>
      <c r="K24" s="343"/>
      <c r="L24" s="262">
        <f t="shared" si="0"/>
        <v>45878</v>
      </c>
      <c r="M24" s="263"/>
      <c r="N24" s="263"/>
      <c r="O24" s="263"/>
      <c r="P24" s="263"/>
      <c r="Q24" s="263"/>
      <c r="R24" s="264">
        <f t="shared" si="1"/>
        <v>0</v>
      </c>
      <c r="S24" s="263"/>
      <c r="T24" s="263"/>
      <c r="U24" s="263"/>
      <c r="V24" s="263"/>
      <c r="W24" s="263"/>
      <c r="X24" s="265"/>
      <c r="Y24" s="265"/>
      <c r="Z24" s="266"/>
    </row>
    <row r="25" spans="3:26">
      <c r="C25" s="250"/>
      <c r="D25" s="251"/>
      <c r="E25" s="251"/>
      <c r="F25" s="251"/>
      <c r="G25" s="252"/>
      <c r="H25" s="183"/>
      <c r="I25" s="253"/>
      <c r="J25" s="254"/>
      <c r="K25" s="343"/>
      <c r="L25" s="262">
        <f t="shared" si="0"/>
        <v>45879</v>
      </c>
      <c r="M25" s="263"/>
      <c r="N25" s="263"/>
      <c r="O25" s="263"/>
      <c r="P25" s="263"/>
      <c r="Q25" s="263"/>
      <c r="R25" s="264">
        <f t="shared" si="1"/>
        <v>0</v>
      </c>
      <c r="S25" s="263"/>
      <c r="T25" s="263"/>
      <c r="U25" s="263"/>
      <c r="V25" s="263"/>
      <c r="W25" s="263"/>
      <c r="X25" s="265"/>
      <c r="Y25" s="265"/>
      <c r="Z25" s="266"/>
    </row>
    <row r="26" spans="3:26">
      <c r="C26" s="243"/>
      <c r="D26" s="244"/>
      <c r="E26" s="245"/>
      <c r="F26" s="244"/>
      <c r="G26" s="246"/>
      <c r="H26" s="133"/>
      <c r="I26" s="248"/>
      <c r="J26" s="249"/>
      <c r="K26" s="343"/>
      <c r="L26" s="262">
        <f t="shared" si="0"/>
        <v>45880</v>
      </c>
      <c r="M26" s="263"/>
      <c r="N26" s="263"/>
      <c r="O26" s="263"/>
      <c r="P26" s="263"/>
      <c r="Q26" s="263"/>
      <c r="R26" s="264">
        <f t="shared" si="1"/>
        <v>0</v>
      </c>
      <c r="S26" s="263"/>
      <c r="T26" s="263"/>
      <c r="U26" s="263"/>
      <c r="V26" s="263"/>
      <c r="W26" s="263"/>
      <c r="X26" s="265"/>
      <c r="Y26" s="265"/>
      <c r="Z26" s="266"/>
    </row>
    <row r="27" spans="3:26">
      <c r="C27" s="250"/>
      <c r="D27" s="251"/>
      <c r="E27" s="251"/>
      <c r="F27" s="251"/>
      <c r="G27" s="252"/>
      <c r="H27" s="183"/>
      <c r="I27" s="253"/>
      <c r="J27" s="254"/>
      <c r="K27" s="343"/>
      <c r="L27" s="262">
        <f t="shared" si="0"/>
        <v>45881</v>
      </c>
      <c r="M27" s="263"/>
      <c r="N27" s="263"/>
      <c r="O27" s="263"/>
      <c r="P27" s="263"/>
      <c r="Q27" s="263"/>
      <c r="R27" s="264">
        <f t="shared" si="1"/>
        <v>0</v>
      </c>
      <c r="S27" s="263"/>
      <c r="T27" s="263"/>
      <c r="U27" s="263"/>
      <c r="V27" s="263"/>
      <c r="W27" s="263"/>
      <c r="X27" s="265"/>
      <c r="Y27" s="265"/>
      <c r="Z27" s="266"/>
    </row>
    <row r="28" spans="3:26">
      <c r="C28" s="243"/>
      <c r="D28" s="244"/>
      <c r="E28" s="245"/>
      <c r="F28" s="244"/>
      <c r="G28" s="246"/>
      <c r="H28" s="133"/>
      <c r="I28" s="248"/>
      <c r="J28" s="249"/>
      <c r="K28" s="343"/>
      <c r="L28" s="262">
        <f t="shared" si="0"/>
        <v>45882</v>
      </c>
      <c r="M28" s="263"/>
      <c r="N28" s="263"/>
      <c r="O28" s="263"/>
      <c r="P28" s="263"/>
      <c r="Q28" s="263"/>
      <c r="R28" s="264">
        <f t="shared" si="1"/>
        <v>0</v>
      </c>
      <c r="S28" s="263"/>
      <c r="T28" s="263"/>
      <c r="U28" s="263"/>
      <c r="V28" s="263"/>
      <c r="W28" s="263"/>
      <c r="X28" s="265"/>
      <c r="Y28" s="265"/>
      <c r="Z28" s="266"/>
    </row>
    <row r="29" spans="3:26">
      <c r="C29" s="250"/>
      <c r="D29" s="251"/>
      <c r="E29" s="251"/>
      <c r="F29" s="251"/>
      <c r="G29" s="252"/>
      <c r="H29" s="183"/>
      <c r="I29" s="253"/>
      <c r="J29" s="254"/>
      <c r="K29" s="343"/>
      <c r="L29" s="262">
        <f t="shared" si="0"/>
        <v>45883</v>
      </c>
      <c r="M29" s="263"/>
      <c r="N29" s="263"/>
      <c r="O29" s="263"/>
      <c r="P29" s="263"/>
      <c r="Q29" s="263"/>
      <c r="R29" s="264">
        <f t="shared" si="1"/>
        <v>0</v>
      </c>
      <c r="S29" s="263"/>
      <c r="T29" s="263"/>
      <c r="U29" s="263"/>
      <c r="V29" s="263"/>
      <c r="W29" s="263"/>
      <c r="X29" s="265"/>
      <c r="Y29" s="265"/>
      <c r="Z29" s="266"/>
    </row>
    <row r="30" spans="3:26">
      <c r="C30" s="352"/>
      <c r="D30" s="353"/>
      <c r="E30" s="354"/>
      <c r="F30" s="353"/>
      <c r="G30" s="252"/>
      <c r="H30" s="355"/>
      <c r="I30" s="248"/>
      <c r="J30" s="254"/>
      <c r="K30" s="343"/>
      <c r="L30" s="262">
        <f t="shared" si="0"/>
        <v>45884</v>
      </c>
      <c r="M30" s="263"/>
      <c r="N30" s="263"/>
      <c r="O30" s="263"/>
      <c r="P30" s="263"/>
      <c r="Q30" s="263"/>
      <c r="R30" s="264">
        <f t="shared" si="1"/>
        <v>0</v>
      </c>
      <c r="S30" s="263"/>
      <c r="T30" s="263"/>
      <c r="U30" s="263"/>
      <c r="V30" s="263"/>
      <c r="W30" s="263"/>
      <c r="X30" s="265"/>
      <c r="Y30" s="265"/>
      <c r="Z30" s="266"/>
    </row>
    <row r="31" spans="3:26">
      <c r="C31" s="356"/>
      <c r="D31" s="251"/>
      <c r="E31" s="251"/>
      <c r="F31" s="251"/>
      <c r="G31" s="252"/>
      <c r="H31" s="357"/>
      <c r="I31" s="253"/>
      <c r="J31" s="254"/>
      <c r="K31" s="343"/>
      <c r="L31" s="262">
        <f t="shared" si="0"/>
        <v>45885</v>
      </c>
      <c r="M31" s="263"/>
      <c r="N31" s="263"/>
      <c r="O31" s="263"/>
      <c r="P31" s="263"/>
      <c r="Q31" s="263"/>
      <c r="R31" s="264">
        <f t="shared" si="1"/>
        <v>0</v>
      </c>
      <c r="S31" s="263"/>
      <c r="T31" s="263"/>
      <c r="U31" s="263"/>
      <c r="V31" s="263"/>
      <c r="W31" s="263"/>
      <c r="X31" s="265"/>
      <c r="Y31" s="265"/>
      <c r="Z31" s="266"/>
    </row>
    <row r="32" spans="3:26">
      <c r="C32" s="243"/>
      <c r="D32" s="244"/>
      <c r="E32" s="245"/>
      <c r="F32" s="244"/>
      <c r="G32" s="246"/>
      <c r="H32" s="133"/>
      <c r="I32" s="248"/>
      <c r="J32" s="249"/>
      <c r="K32" s="343"/>
      <c r="L32" s="262">
        <f t="shared" si="0"/>
        <v>45886</v>
      </c>
      <c r="M32" s="263"/>
      <c r="N32" s="263"/>
      <c r="O32" s="263"/>
      <c r="P32" s="263"/>
      <c r="Q32" s="263"/>
      <c r="R32" s="264">
        <f t="shared" si="1"/>
        <v>0</v>
      </c>
      <c r="S32" s="263"/>
      <c r="T32" s="263"/>
      <c r="U32" s="263"/>
      <c r="V32" s="263"/>
      <c r="W32" s="263"/>
      <c r="X32" s="265"/>
      <c r="Y32" s="265"/>
      <c r="Z32" s="266"/>
    </row>
    <row r="33" spans="3:26">
      <c r="C33" s="250"/>
      <c r="D33" s="251"/>
      <c r="E33" s="251"/>
      <c r="F33" s="251"/>
      <c r="G33" s="252"/>
      <c r="H33" s="183"/>
      <c r="I33" s="253"/>
      <c r="J33" s="254"/>
      <c r="K33" s="343"/>
      <c r="L33" s="262">
        <f t="shared" si="0"/>
        <v>45887</v>
      </c>
      <c r="M33" s="263"/>
      <c r="N33" s="263"/>
      <c r="O33" s="263"/>
      <c r="P33" s="263"/>
      <c r="Q33" s="263"/>
      <c r="R33" s="264">
        <f t="shared" si="1"/>
        <v>0</v>
      </c>
      <c r="S33" s="263"/>
      <c r="T33" s="263"/>
      <c r="U33" s="263"/>
      <c r="V33" s="263"/>
      <c r="W33" s="263"/>
      <c r="X33" s="265"/>
      <c r="Y33" s="265"/>
      <c r="Z33" s="266"/>
    </row>
    <row r="34" spans="3:26">
      <c r="C34" s="243"/>
      <c r="D34" s="244"/>
      <c r="E34" s="245"/>
      <c r="F34" s="244"/>
      <c r="G34" s="246"/>
      <c r="H34" s="133"/>
      <c r="I34" s="248"/>
      <c r="J34" s="249"/>
      <c r="K34" s="343"/>
      <c r="L34" s="262">
        <f t="shared" si="0"/>
        <v>45888</v>
      </c>
      <c r="M34" s="263"/>
      <c r="N34" s="263"/>
      <c r="O34" s="263"/>
      <c r="P34" s="263"/>
      <c r="Q34" s="263"/>
      <c r="R34" s="264">
        <f t="shared" si="1"/>
        <v>0</v>
      </c>
      <c r="S34" s="263"/>
      <c r="T34" s="263"/>
      <c r="U34" s="263"/>
      <c r="V34" s="263"/>
      <c r="W34" s="263"/>
      <c r="X34" s="265"/>
      <c r="Y34" s="265"/>
      <c r="Z34" s="266"/>
    </row>
    <row r="35" spans="3:26">
      <c r="C35" s="250"/>
      <c r="D35" s="251"/>
      <c r="E35" s="251"/>
      <c r="F35" s="251"/>
      <c r="G35" s="252"/>
      <c r="H35" s="183"/>
      <c r="I35" s="253"/>
      <c r="J35" s="254"/>
      <c r="K35" s="343"/>
      <c r="L35" s="262">
        <f t="shared" si="0"/>
        <v>45889</v>
      </c>
      <c r="M35" s="263"/>
      <c r="N35" s="263"/>
      <c r="O35" s="263"/>
      <c r="P35" s="263"/>
      <c r="Q35" s="263"/>
      <c r="R35" s="264">
        <f t="shared" si="1"/>
        <v>0</v>
      </c>
      <c r="S35" s="263"/>
      <c r="T35" s="263"/>
      <c r="U35" s="263"/>
      <c r="V35" s="263"/>
      <c r="W35" s="263"/>
      <c r="X35" s="265"/>
      <c r="Y35" s="265"/>
      <c r="Z35" s="266"/>
    </row>
    <row r="36" spans="3:26">
      <c r="C36" s="243"/>
      <c r="D36" s="244"/>
      <c r="E36" s="245"/>
      <c r="F36" s="244"/>
      <c r="G36" s="246"/>
      <c r="H36" s="133"/>
      <c r="I36" s="248"/>
      <c r="J36" s="249"/>
      <c r="K36" s="343"/>
      <c r="L36" s="262">
        <f t="shared" si="0"/>
        <v>45890</v>
      </c>
      <c r="M36" s="263"/>
      <c r="N36" s="263"/>
      <c r="O36" s="263"/>
      <c r="P36" s="263"/>
      <c r="Q36" s="263"/>
      <c r="R36" s="264">
        <f t="shared" si="1"/>
        <v>0</v>
      </c>
      <c r="S36" s="263"/>
      <c r="T36" s="263"/>
      <c r="U36" s="263"/>
      <c r="V36" s="263"/>
      <c r="W36" s="263"/>
      <c r="X36" s="265"/>
      <c r="Y36" s="265"/>
      <c r="Z36" s="266"/>
    </row>
    <row r="37" spans="3:26">
      <c r="C37" s="250"/>
      <c r="D37" s="251"/>
      <c r="E37" s="251"/>
      <c r="F37" s="251"/>
      <c r="G37" s="252"/>
      <c r="H37" s="183"/>
      <c r="I37" s="253"/>
      <c r="J37" s="254"/>
      <c r="K37" s="343"/>
      <c r="L37" s="262">
        <f t="shared" si="0"/>
        <v>45891</v>
      </c>
      <c r="M37" s="263"/>
      <c r="N37" s="263"/>
      <c r="O37" s="263"/>
      <c r="P37" s="263"/>
      <c r="Q37" s="263"/>
      <c r="R37" s="264">
        <f t="shared" si="1"/>
        <v>0</v>
      </c>
      <c r="S37" s="263"/>
      <c r="T37" s="263"/>
      <c r="U37" s="263"/>
      <c r="V37" s="263"/>
      <c r="W37" s="263"/>
      <c r="X37" s="265"/>
      <c r="Y37" s="265"/>
      <c r="Z37" s="266"/>
    </row>
    <row r="38" spans="3:26">
      <c r="C38" s="243"/>
      <c r="D38" s="244"/>
      <c r="E38" s="245"/>
      <c r="F38" s="244"/>
      <c r="G38" s="246"/>
      <c r="H38" s="133"/>
      <c r="I38" s="248"/>
      <c r="J38" s="249"/>
      <c r="K38" s="343"/>
      <c r="L38" s="262">
        <f t="shared" si="0"/>
        <v>45892</v>
      </c>
      <c r="M38" s="263"/>
      <c r="N38" s="263"/>
      <c r="O38" s="263"/>
      <c r="P38" s="263"/>
      <c r="Q38" s="263"/>
      <c r="R38" s="264">
        <f t="shared" si="1"/>
        <v>0</v>
      </c>
      <c r="S38" s="263"/>
      <c r="T38" s="263"/>
      <c r="U38" s="263"/>
      <c r="V38" s="263"/>
      <c r="W38" s="263"/>
      <c r="X38" s="265"/>
      <c r="Y38" s="265"/>
      <c r="Z38" s="266"/>
    </row>
    <row r="39" spans="3:26">
      <c r="C39" s="250"/>
      <c r="D39" s="251"/>
      <c r="E39" s="251"/>
      <c r="F39" s="251"/>
      <c r="G39" s="252"/>
      <c r="H39" s="183"/>
      <c r="I39" s="253"/>
      <c r="J39" s="254"/>
      <c r="K39" s="343"/>
      <c r="L39" s="262">
        <f t="shared" si="0"/>
        <v>45893</v>
      </c>
      <c r="M39" s="263"/>
      <c r="N39" s="263"/>
      <c r="O39" s="263"/>
      <c r="P39" s="263"/>
      <c r="Q39" s="263"/>
      <c r="R39" s="264">
        <f t="shared" si="1"/>
        <v>0</v>
      </c>
      <c r="S39" s="263"/>
      <c r="T39" s="263"/>
      <c r="U39" s="263"/>
      <c r="V39" s="263"/>
      <c r="W39" s="263"/>
      <c r="X39" s="265"/>
      <c r="Y39" s="265"/>
      <c r="Z39" s="266"/>
    </row>
    <row r="40" spans="3:26">
      <c r="C40" s="243"/>
      <c r="D40" s="244"/>
      <c r="E40" s="245"/>
      <c r="F40" s="244"/>
      <c r="G40" s="246"/>
      <c r="H40" s="133"/>
      <c r="I40" s="248"/>
      <c r="J40" s="249"/>
      <c r="K40" s="343"/>
      <c r="L40" s="262">
        <f t="shared" si="0"/>
        <v>45894</v>
      </c>
      <c r="M40" s="263"/>
      <c r="N40" s="263"/>
      <c r="O40" s="263"/>
      <c r="P40" s="263"/>
      <c r="Q40" s="263"/>
      <c r="R40" s="264">
        <f t="shared" si="1"/>
        <v>0</v>
      </c>
      <c r="S40" s="263"/>
      <c r="T40" s="263"/>
      <c r="U40" s="263"/>
      <c r="V40" s="263"/>
      <c r="W40" s="263"/>
      <c r="X40" s="265"/>
      <c r="Y40" s="265"/>
      <c r="Z40" s="266"/>
    </row>
    <row r="41" spans="3:26">
      <c r="C41" s="250"/>
      <c r="D41" s="251"/>
      <c r="E41" s="251"/>
      <c r="F41" s="251"/>
      <c r="G41" s="252"/>
      <c r="H41" s="183"/>
      <c r="I41" s="253"/>
      <c r="J41" s="254"/>
      <c r="K41" s="343"/>
      <c r="L41" s="262" t="str">
        <f>IFERROR(IF(MONTH(L40+1)&lt;&gt;$D$6,"",L40+1),"")</f>
        <v/>
      </c>
      <c r="M41" s="263"/>
      <c r="N41" s="263"/>
      <c r="O41" s="263"/>
      <c r="P41" s="263"/>
      <c r="Q41" s="263"/>
      <c r="R41" s="264" t="str">
        <f t="shared" si="1"/>
        <v/>
      </c>
      <c r="S41" s="263"/>
      <c r="T41" s="263"/>
      <c r="U41" s="263"/>
      <c r="V41" s="263"/>
      <c r="W41" s="263"/>
      <c r="X41" s="265"/>
      <c r="Y41" s="265"/>
      <c r="Z41" s="266"/>
    </row>
    <row r="42" spans="3:26">
      <c r="C42" s="243"/>
      <c r="D42" s="244"/>
      <c r="E42" s="245"/>
      <c r="F42" s="244"/>
      <c r="G42" s="246"/>
      <c r="H42" s="133"/>
      <c r="I42" s="248"/>
      <c r="J42" s="249"/>
      <c r="K42" s="343"/>
      <c r="L42" s="262" t="str">
        <f t="shared" ref="L42:L46" si="2">IFERROR(IF(MONTH(L41+1)&lt;&gt;$D$6,"",L41+1),"")</f>
        <v/>
      </c>
      <c r="M42" s="263"/>
      <c r="N42" s="263"/>
      <c r="O42" s="263"/>
      <c r="P42" s="263"/>
      <c r="Q42" s="263"/>
      <c r="R42" s="264" t="str">
        <f t="shared" si="1"/>
        <v/>
      </c>
      <c r="S42" s="263"/>
      <c r="T42" s="263"/>
      <c r="U42" s="263"/>
      <c r="V42" s="263"/>
      <c r="W42" s="263"/>
      <c r="X42" s="265"/>
      <c r="Y42" s="265"/>
      <c r="Z42" s="266"/>
    </row>
    <row r="43" spans="3:26">
      <c r="C43" s="250"/>
      <c r="D43" s="251"/>
      <c r="E43" s="251"/>
      <c r="F43" s="251"/>
      <c r="G43" s="252"/>
      <c r="H43" s="183"/>
      <c r="I43" s="253"/>
      <c r="J43" s="254"/>
      <c r="K43" s="343"/>
      <c r="L43" s="262" t="str">
        <f t="shared" si="2"/>
        <v/>
      </c>
      <c r="M43" s="263"/>
      <c r="N43" s="263"/>
      <c r="O43" s="263"/>
      <c r="P43" s="263"/>
      <c r="Q43" s="263"/>
      <c r="R43" s="264" t="str">
        <f t="shared" si="1"/>
        <v/>
      </c>
      <c r="S43" s="263"/>
      <c r="T43" s="263"/>
      <c r="U43" s="263"/>
      <c r="V43" s="263"/>
      <c r="W43" s="263"/>
      <c r="X43" s="265"/>
      <c r="Y43" s="265"/>
      <c r="Z43" s="266"/>
    </row>
    <row r="44" spans="3:26">
      <c r="C44" s="243"/>
      <c r="D44" s="244"/>
      <c r="E44" s="245"/>
      <c r="F44" s="244"/>
      <c r="G44" s="246"/>
      <c r="H44" s="133"/>
      <c r="I44" s="248"/>
      <c r="J44" s="249"/>
      <c r="K44" s="343"/>
      <c r="L44" s="262" t="str">
        <f t="shared" si="2"/>
        <v/>
      </c>
      <c r="M44" s="263"/>
      <c r="N44" s="263"/>
      <c r="O44" s="263"/>
      <c r="P44" s="263"/>
      <c r="Q44" s="263"/>
      <c r="R44" s="264" t="str">
        <f t="shared" si="1"/>
        <v/>
      </c>
      <c r="S44" s="263"/>
      <c r="T44" s="263"/>
      <c r="U44" s="263"/>
      <c r="V44" s="263"/>
      <c r="W44" s="263"/>
      <c r="X44" s="265"/>
      <c r="Y44" s="265"/>
      <c r="Z44" s="266"/>
    </row>
    <row r="45" spans="3:26">
      <c r="C45" s="250"/>
      <c r="D45" s="251"/>
      <c r="E45" s="251"/>
      <c r="F45" s="251"/>
      <c r="G45" s="252"/>
      <c r="H45" s="183"/>
      <c r="I45" s="253"/>
      <c r="J45" s="254"/>
      <c r="K45" s="343"/>
      <c r="L45" s="262" t="str">
        <f t="shared" si="2"/>
        <v/>
      </c>
      <c r="M45" s="263"/>
      <c r="N45" s="263"/>
      <c r="O45" s="263"/>
      <c r="P45" s="263"/>
      <c r="Q45" s="263"/>
      <c r="R45" s="264" t="str">
        <f t="shared" si="1"/>
        <v/>
      </c>
      <c r="S45" s="263"/>
      <c r="T45" s="263"/>
      <c r="U45" s="263"/>
      <c r="V45" s="263"/>
      <c r="W45" s="263"/>
      <c r="X45" s="265"/>
      <c r="Y45" s="265"/>
      <c r="Z45" s="266"/>
    </row>
    <row r="46" spans="3:26">
      <c r="C46" s="243"/>
      <c r="D46" s="244"/>
      <c r="E46" s="245"/>
      <c r="F46" s="244"/>
      <c r="G46" s="246"/>
      <c r="H46" s="133"/>
      <c r="I46" s="248"/>
      <c r="J46" s="249"/>
      <c r="K46" s="343"/>
      <c r="L46" s="262" t="str">
        <f t="shared" si="2"/>
        <v/>
      </c>
      <c r="M46" s="263"/>
      <c r="N46" s="263"/>
      <c r="O46" s="263"/>
      <c r="P46" s="263"/>
      <c r="Q46" s="263"/>
      <c r="R46" s="264" t="str">
        <f t="shared" si="1"/>
        <v/>
      </c>
      <c r="S46" s="263"/>
      <c r="T46" s="263"/>
      <c r="U46" s="263"/>
      <c r="V46" s="263"/>
      <c r="W46" s="263"/>
      <c r="X46" s="265"/>
      <c r="Y46" s="265"/>
      <c r="Z46" s="266"/>
    </row>
    <row r="47" spans="3:26">
      <c r="C47" s="250"/>
      <c r="D47" s="251"/>
      <c r="E47" s="251"/>
      <c r="F47" s="251"/>
      <c r="G47" s="252"/>
      <c r="H47" s="183"/>
      <c r="I47" s="253"/>
      <c r="J47" s="254"/>
      <c r="K47" s="343"/>
      <c r="L47" s="267"/>
      <c r="M47" s="268"/>
      <c r="N47" s="268"/>
      <c r="O47" s="268"/>
      <c r="P47" s="268"/>
      <c r="Q47" s="268"/>
      <c r="R47" s="264" t="str">
        <f t="shared" si="1"/>
        <v/>
      </c>
      <c r="S47" s="268"/>
      <c r="T47" s="268"/>
      <c r="U47" s="268"/>
      <c r="V47" s="268"/>
      <c r="W47" s="268"/>
      <c r="X47" s="269"/>
      <c r="Y47" s="269"/>
      <c r="Z47" s="270"/>
    </row>
    <row r="48" spans="3:26">
      <c r="C48" s="243"/>
      <c r="D48" s="244"/>
      <c r="E48" s="245"/>
      <c r="F48" s="244"/>
      <c r="G48" s="246"/>
      <c r="H48" s="133"/>
      <c r="I48" s="248"/>
      <c r="J48" s="249"/>
      <c r="K48" s="343"/>
      <c r="L48" s="516" t="s">
        <v>39</v>
      </c>
      <c r="M48" s="417">
        <f>SUM(M16:M47)</f>
        <v>0</v>
      </c>
      <c r="N48" s="417">
        <f t="shared" ref="N48:Z48" si="3">SUM(N16:N47)</f>
        <v>0</v>
      </c>
      <c r="O48" s="417">
        <f t="shared" si="3"/>
        <v>0</v>
      </c>
      <c r="P48" s="417">
        <f t="shared" si="3"/>
        <v>0</v>
      </c>
      <c r="Q48" s="459">
        <f>SUM(Q16:Q46)</f>
        <v>0</v>
      </c>
      <c r="R48" s="417">
        <f>R14+M48+N48-O48-P48+Q48</f>
        <v>0</v>
      </c>
      <c r="S48" s="417">
        <f t="shared" si="3"/>
        <v>0</v>
      </c>
      <c r="T48" s="417">
        <f t="shared" ref="T48:V48" si="4">SUM(T16:T47)</f>
        <v>0</v>
      </c>
      <c r="U48" s="417">
        <f t="shared" si="4"/>
        <v>0</v>
      </c>
      <c r="V48" s="417">
        <f t="shared" si="4"/>
        <v>0</v>
      </c>
      <c r="W48" s="417">
        <f t="shared" si="3"/>
        <v>0</v>
      </c>
      <c r="X48" s="417">
        <f t="shared" si="3"/>
        <v>0</v>
      </c>
      <c r="Y48" s="417">
        <f t="shared" si="3"/>
        <v>0</v>
      </c>
      <c r="Z48" s="495">
        <f t="shared" si="3"/>
        <v>0</v>
      </c>
    </row>
    <row r="49" spans="3:26">
      <c r="C49" s="250"/>
      <c r="D49" s="251"/>
      <c r="E49" s="251"/>
      <c r="F49" s="251"/>
      <c r="G49" s="252"/>
      <c r="H49" s="183"/>
      <c r="I49" s="253"/>
      <c r="J49" s="254"/>
      <c r="K49" s="343"/>
      <c r="L49" s="516"/>
      <c r="M49" s="417"/>
      <c r="N49" s="417"/>
      <c r="O49" s="417"/>
      <c r="P49" s="417"/>
      <c r="Q49" s="460"/>
      <c r="R49" s="417"/>
      <c r="S49" s="417"/>
      <c r="T49" s="417"/>
      <c r="U49" s="417"/>
      <c r="V49" s="417"/>
      <c r="W49" s="417"/>
      <c r="X49" s="417"/>
      <c r="Y49" s="417"/>
      <c r="Z49" s="495"/>
    </row>
    <row r="50" spans="3:26">
      <c r="C50" s="243"/>
      <c r="D50" s="244"/>
      <c r="E50" s="245"/>
      <c r="F50" s="244"/>
      <c r="G50" s="246"/>
      <c r="H50" s="133"/>
      <c r="I50" s="248"/>
      <c r="J50" s="249"/>
      <c r="K50" s="343"/>
      <c r="L50" s="444" t="s">
        <v>370</v>
      </c>
      <c r="M50" s="445"/>
      <c r="N50" s="445"/>
      <c r="O50" s="445"/>
      <c r="P50" s="445"/>
      <c r="Q50" s="446"/>
      <c r="R50" s="417">
        <f>IFERROR(AVERAGE(R20,R30,R40),0)</f>
        <v>0</v>
      </c>
      <c r="S50" s="498"/>
      <c r="T50" s="499"/>
      <c r="U50" s="499"/>
      <c r="V50" s="499"/>
      <c r="W50" s="499"/>
      <c r="X50" s="499"/>
      <c r="Y50" s="499"/>
      <c r="Z50" s="500"/>
    </row>
    <row r="51" spans="3:26">
      <c r="C51" s="250"/>
      <c r="D51" s="251"/>
      <c r="E51" s="251"/>
      <c r="F51" s="251"/>
      <c r="G51" s="252"/>
      <c r="H51" s="183"/>
      <c r="I51" s="253"/>
      <c r="J51" s="254"/>
      <c r="K51" s="343"/>
      <c r="L51" s="450"/>
      <c r="M51" s="451"/>
      <c r="N51" s="451"/>
      <c r="O51" s="451"/>
      <c r="P51" s="451"/>
      <c r="Q51" s="452"/>
      <c r="R51" s="417"/>
      <c r="S51" s="504"/>
      <c r="T51" s="505"/>
      <c r="U51" s="505"/>
      <c r="V51" s="505"/>
      <c r="W51" s="505"/>
      <c r="X51" s="505"/>
      <c r="Y51" s="505"/>
      <c r="Z51" s="506"/>
    </row>
    <row r="52" spans="3:26">
      <c r="C52" s="243"/>
      <c r="D52" s="244"/>
      <c r="E52" s="245"/>
      <c r="F52" s="244"/>
      <c r="G52" s="246"/>
      <c r="H52" s="133"/>
      <c r="I52" s="248"/>
      <c r="J52" s="249"/>
      <c r="K52" s="343"/>
      <c r="L52" s="444" t="s">
        <v>371</v>
      </c>
      <c r="M52" s="445"/>
      <c r="N52" s="445"/>
      <c r="O52" s="445"/>
      <c r="P52" s="445"/>
      <c r="Q52" s="446"/>
      <c r="R52" s="417">
        <f>MAX(R16:R47)</f>
        <v>0</v>
      </c>
      <c r="S52" s="498"/>
      <c r="T52" s="499"/>
      <c r="U52" s="499"/>
      <c r="V52" s="499"/>
      <c r="W52" s="499"/>
      <c r="X52" s="499"/>
      <c r="Y52" s="499"/>
      <c r="Z52" s="500"/>
    </row>
    <row r="53" spans="3:26" ht="15.75" thickBot="1">
      <c r="C53" s="250"/>
      <c r="D53" s="251"/>
      <c r="E53" s="251"/>
      <c r="F53" s="251"/>
      <c r="G53" s="252"/>
      <c r="H53" s="183"/>
      <c r="I53" s="253"/>
      <c r="J53" s="254"/>
      <c r="K53" s="343"/>
      <c r="L53" s="447"/>
      <c r="M53" s="448"/>
      <c r="N53" s="448"/>
      <c r="O53" s="448"/>
      <c r="P53" s="448"/>
      <c r="Q53" s="449"/>
      <c r="R53" s="496"/>
      <c r="S53" s="501"/>
      <c r="T53" s="502"/>
      <c r="U53" s="502"/>
      <c r="V53" s="502"/>
      <c r="W53" s="502"/>
      <c r="X53" s="502"/>
      <c r="Y53" s="502"/>
      <c r="Z53" s="503"/>
    </row>
    <row r="54" spans="3:26" ht="15.75" thickTop="1"/>
  </sheetData>
  <mergeCells count="37">
    <mergeCell ref="I14:I15"/>
    <mergeCell ref="J14:J15"/>
    <mergeCell ref="E4:F4"/>
    <mergeCell ref="C2:C12"/>
    <mergeCell ref="C14:C15"/>
    <mergeCell ref="D14:D15"/>
    <mergeCell ref="E14:E15"/>
    <mergeCell ref="F14:F15"/>
    <mergeCell ref="G14:G15"/>
    <mergeCell ref="H14:H15"/>
    <mergeCell ref="D2:J2"/>
    <mergeCell ref="Q48:Q49"/>
    <mergeCell ref="R48:R49"/>
    <mergeCell ref="S48:S49"/>
    <mergeCell ref="T48:T49"/>
    <mergeCell ref="U48:U49"/>
    <mergeCell ref="L48:L49"/>
    <mergeCell ref="M48:M49"/>
    <mergeCell ref="N48:N49"/>
    <mergeCell ref="O48:O49"/>
    <mergeCell ref="P48:P49"/>
    <mergeCell ref="L52:Q53"/>
    <mergeCell ref="R52:R53"/>
    <mergeCell ref="S52:Z53"/>
    <mergeCell ref="U6:V6"/>
    <mergeCell ref="L2:O12"/>
    <mergeCell ref="V48:V49"/>
    <mergeCell ref="W48:W49"/>
    <mergeCell ref="X48:X49"/>
    <mergeCell ref="Y48:Y49"/>
    <mergeCell ref="Z48:Z49"/>
    <mergeCell ref="L50:Q51"/>
    <mergeCell ref="R50:R51"/>
    <mergeCell ref="S50:Z51"/>
    <mergeCell ref="P2:Z2"/>
    <mergeCell ref="L14:Q14"/>
    <mergeCell ref="S14:Z14"/>
  </mergeCells>
  <conditionalFormatting sqref="D13 E11:E12">
    <cfRule type="expression" dxfId="791" priority="18">
      <formula>D11=0</formula>
    </cfRule>
  </conditionalFormatting>
  <conditionalFormatting sqref="J10">
    <cfRule type="expression" dxfId="790" priority="15">
      <formula>$J$8=0</formula>
    </cfRule>
  </conditionalFormatting>
  <conditionalFormatting sqref="J11:J12">
    <cfRule type="expression" dxfId="789" priority="19">
      <formula>#REF!=0</formula>
    </cfRule>
  </conditionalFormatting>
  <conditionalFormatting sqref="H4">
    <cfRule type="expression" dxfId="788" priority="14">
      <formula>$D$2=""</formula>
    </cfRule>
  </conditionalFormatting>
  <conditionalFormatting sqref="I13">
    <cfRule type="expression" dxfId="787" priority="48">
      <formula>$J11=0</formula>
    </cfRule>
  </conditionalFormatting>
  <conditionalFormatting sqref="E7:E9">
    <cfRule type="expression" dxfId="786" priority="52">
      <formula>$E7=0</formula>
    </cfRule>
  </conditionalFormatting>
  <conditionalFormatting sqref="C16:C53">
    <cfRule type="expression" dxfId="785" priority="13">
      <formula>$C16=0</formula>
    </cfRule>
  </conditionalFormatting>
  <conditionalFormatting sqref="H16:H53">
    <cfRule type="expression" dxfId="784" priority="12">
      <formula>$H16=0</formula>
    </cfRule>
  </conditionalFormatting>
  <conditionalFormatting sqref="I16:I53">
    <cfRule type="expression" dxfId="783" priority="10">
      <formula>C16=0</formula>
    </cfRule>
  </conditionalFormatting>
  <conditionalFormatting sqref="J16:J53">
    <cfRule type="expression" dxfId="782" priority="9">
      <formula>C16=0</formula>
    </cfRule>
  </conditionalFormatting>
  <conditionalFormatting sqref="P4:Q4">
    <cfRule type="expression" dxfId="781" priority="6">
      <formula>$D$4=""</formula>
    </cfRule>
  </conditionalFormatting>
  <conditionalFormatting sqref="S11:S12">
    <cfRule type="expression" dxfId="780" priority="5">
      <formula>S11=0</formula>
    </cfRule>
  </conditionalFormatting>
  <conditionalFormatting sqref="S7:S9">
    <cfRule type="expression" dxfId="779" priority="4">
      <formula>$D7=0</formula>
    </cfRule>
  </conditionalFormatting>
  <conditionalFormatting sqref="T4">
    <cfRule type="expression" dxfId="778" priority="3">
      <formula>$T$4=0</formula>
    </cfRule>
  </conditionalFormatting>
  <conditionalFormatting sqref="L16:Z47">
    <cfRule type="expression" dxfId="777" priority="1">
      <formula>WEEKDAY($L16,1)=1</formula>
    </cfRule>
    <cfRule type="expression" dxfId="776" priority="2">
      <formula>WEEKDAY($L16,1)=7</formula>
    </cfRule>
  </conditionalFormatting>
  <dataValidations count="4">
    <dataValidation type="list" allowBlank="1" showInputMessage="1" showErrorMessage="1" sqref="H4" xr:uid="{D6221A68-A3AB-410D-8D05-FBE5458F4AF7}">
      <formula1>"FACTURE,AVOIR"</formula1>
    </dataValidation>
    <dataValidation type="list" allowBlank="1" showInputMessage="1" showErrorMessage="1" sqref="F6" xr:uid="{19A245C8-9073-4FFA-A4C7-B790229C99AB}">
      <formula1>Annees</formula1>
    </dataValidation>
    <dataValidation type="list" allowBlank="1" showInputMessage="1" showErrorMessage="1" sqref="E6" xr:uid="{8453143E-5FA9-4460-9B3D-33D73B7BE4E7}">
      <formula1>"1,2,3,4,5,6,7,8,9,10,11,12"</formula1>
    </dataValidation>
    <dataValidation type="list" allowBlank="1" showInputMessage="1" showErrorMessage="1" sqref="E4" xr:uid="{73AAC1E4-FED9-4CAC-8EE9-3F9C2FADD93F}">
      <formula1>"sdfghj,fghjk,dfghj"</formula1>
    </dataValidation>
  </dataValidations>
  <pageMargins left="0.7" right="0.7" top="0.75" bottom="0.75" header="0.3" footer="0.3"/>
  <pageSetup paperSize="9" scale="50" orientation="portrait" horizontalDpi="300" verticalDpi="300" r:id="rId1"/>
  <colBreaks count="1" manualBreakCount="1">
    <brk id="11" min="1" max="52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3" r:id="rId4" name="Button 3">
              <controlPr defaultSize="0" print="0" autoFill="0" autoPict="0" macro="[0]!masquer">
                <anchor moveWithCells="1" sizeWithCells="1">
                  <from>
                    <xdr:col>0</xdr:col>
                    <xdr:colOff>0</xdr:colOff>
                    <xdr:row>7</xdr:row>
                    <xdr:rowOff>152400</xdr:rowOff>
                  </from>
                  <to>
                    <xdr:col>0</xdr:col>
                    <xdr:colOff>1038225</xdr:colOff>
                    <xdr:row>9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id="{50A1D0DF-D0B2-40AD-8C0A-5F2A697325E5}">
            <xm:f>Récap!C16="Titre"</xm:f>
            <x14:dxf>
              <font>
                <b/>
                <i/>
                <u/>
                <color theme="5" tint="-0.24994659260841701"/>
              </font>
            </x14:dxf>
          </x14:cfRule>
          <xm:sqref>C16:C53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AD9FFC-BF61-407D-A3EC-4B7D27914FA2}">
  <sheetPr codeName="Feuil7"/>
  <dimension ref="A1:ZM24"/>
  <sheetViews>
    <sheetView workbookViewId="0">
      <pane xSplit="8" topLeftCell="LZ1" activePane="topRight" state="frozen"/>
      <selection pane="topRight" activeCell="A19" sqref="A19"/>
    </sheetView>
  </sheetViews>
  <sheetFormatPr defaultColWidth="11.42578125" defaultRowHeight="15"/>
  <cols>
    <col min="2" max="2" width="14" style="100" bestFit="1" customWidth="1"/>
    <col min="3" max="3" width="49.5703125" bestFit="1" customWidth="1"/>
    <col min="4" max="4" width="15.28515625" bestFit="1" customWidth="1"/>
    <col min="5" max="5" width="16.85546875" bestFit="1" customWidth="1"/>
    <col min="6" max="6" width="11.42578125" style="19"/>
    <col min="9" max="62" width="11.42578125" customWidth="1"/>
    <col min="63" max="114" width="11.42578125" hidden="1" customWidth="1"/>
    <col min="115" max="115" width="11.42578125" customWidth="1"/>
    <col min="116" max="167" width="11.42578125" hidden="1" customWidth="1"/>
    <col min="168" max="168" width="11.42578125" customWidth="1"/>
    <col min="169" max="220" width="11.42578125" hidden="1" customWidth="1"/>
    <col min="222" max="273" width="11.42578125" customWidth="1"/>
    <col min="275" max="305" width="11.42578125" customWidth="1"/>
    <col min="307" max="337" width="11.42578125" customWidth="1"/>
    <col min="339" max="369" width="0" hidden="1" customWidth="1"/>
    <col min="371" max="401" width="0" hidden="1" customWidth="1"/>
    <col min="403" max="433" width="0" hidden="1" customWidth="1"/>
    <col min="435" max="465" width="0" hidden="1" customWidth="1"/>
    <col min="467" max="497" width="0" hidden="1" customWidth="1"/>
    <col min="499" max="529" width="0" hidden="1" customWidth="1"/>
    <col min="531" max="561" width="11.42578125" hidden="1" customWidth="1"/>
    <col min="563" max="593" width="0" hidden="1" customWidth="1"/>
    <col min="595" max="625" width="0" hidden="1" customWidth="1"/>
    <col min="627" max="657" width="0" hidden="1" customWidth="1"/>
    <col min="659" max="689" width="0" hidden="1" customWidth="1"/>
  </cols>
  <sheetData>
    <row r="1" spans="1:689">
      <c r="A1" t="s">
        <v>417</v>
      </c>
      <c r="B1" s="100" t="s">
        <v>389</v>
      </c>
      <c r="C1" t="s">
        <v>116</v>
      </c>
      <c r="D1" t="s">
        <v>390</v>
      </c>
      <c r="E1" t="s">
        <v>118</v>
      </c>
      <c r="F1" s="19" t="s">
        <v>418</v>
      </c>
      <c r="G1" t="s">
        <v>100</v>
      </c>
      <c r="H1" t="s">
        <v>384</v>
      </c>
      <c r="I1" t="s">
        <v>381</v>
      </c>
      <c r="J1" t="s">
        <v>102</v>
      </c>
      <c r="K1" t="s">
        <v>103</v>
      </c>
      <c r="L1" t="s">
        <v>104</v>
      </c>
      <c r="M1" t="s">
        <v>105</v>
      </c>
      <c r="N1" t="s">
        <v>106</v>
      </c>
      <c r="O1" t="s">
        <v>107</v>
      </c>
      <c r="P1" t="s">
        <v>108</v>
      </c>
      <c r="Q1" t="s">
        <v>109</v>
      </c>
      <c r="R1" t="s">
        <v>119</v>
      </c>
      <c r="S1" t="s">
        <v>120</v>
      </c>
      <c r="T1" t="s">
        <v>121</v>
      </c>
      <c r="U1" t="s">
        <v>122</v>
      </c>
      <c r="V1" t="s">
        <v>123</v>
      </c>
      <c r="W1" t="s">
        <v>124</v>
      </c>
      <c r="X1" t="s">
        <v>125</v>
      </c>
      <c r="Y1" t="s">
        <v>126</v>
      </c>
      <c r="Z1" t="s">
        <v>127</v>
      </c>
      <c r="AA1" t="s">
        <v>128</v>
      </c>
      <c r="AB1" t="s">
        <v>129</v>
      </c>
      <c r="AC1" t="s">
        <v>130</v>
      </c>
      <c r="AD1" t="s">
        <v>131</v>
      </c>
      <c r="AE1" t="s">
        <v>132</v>
      </c>
      <c r="AF1" t="s">
        <v>133</v>
      </c>
      <c r="AG1" t="s">
        <v>134</v>
      </c>
      <c r="AH1" t="s">
        <v>135</v>
      </c>
      <c r="AI1" t="s">
        <v>136</v>
      </c>
      <c r="AJ1" t="s">
        <v>137</v>
      </c>
      <c r="AK1" t="s">
        <v>138</v>
      </c>
      <c r="AL1" t="s">
        <v>139</v>
      </c>
      <c r="AM1" t="s">
        <v>140</v>
      </c>
      <c r="AN1" t="s">
        <v>141</v>
      </c>
      <c r="AO1" t="s">
        <v>142</v>
      </c>
      <c r="AP1" t="s">
        <v>143</v>
      </c>
      <c r="AQ1" t="s">
        <v>144</v>
      </c>
      <c r="AR1" t="s">
        <v>145</v>
      </c>
      <c r="AS1" t="s">
        <v>146</v>
      </c>
      <c r="AT1" t="s">
        <v>147</v>
      </c>
      <c r="AU1" t="s">
        <v>148</v>
      </c>
      <c r="AV1" t="s">
        <v>149</v>
      </c>
      <c r="AW1" t="s">
        <v>150</v>
      </c>
      <c r="AX1" t="s">
        <v>151</v>
      </c>
      <c r="AY1" t="s">
        <v>152</v>
      </c>
      <c r="AZ1" t="s">
        <v>153</v>
      </c>
      <c r="BA1" t="s">
        <v>154</v>
      </c>
      <c r="BB1" t="s">
        <v>155</v>
      </c>
      <c r="BC1" t="s">
        <v>156</v>
      </c>
      <c r="BD1" t="s">
        <v>157</v>
      </c>
      <c r="BE1" t="s">
        <v>158</v>
      </c>
      <c r="BF1" t="s">
        <v>159</v>
      </c>
      <c r="BG1" t="s">
        <v>160</v>
      </c>
      <c r="BH1" t="s">
        <v>161</v>
      </c>
      <c r="BI1" t="s">
        <v>382</v>
      </c>
      <c r="BJ1" t="s">
        <v>162</v>
      </c>
      <c r="BK1" t="s">
        <v>163</v>
      </c>
      <c r="BL1" t="s">
        <v>164</v>
      </c>
      <c r="BM1" t="s">
        <v>165</v>
      </c>
      <c r="BN1" t="s">
        <v>166</v>
      </c>
      <c r="BO1" t="s">
        <v>167</v>
      </c>
      <c r="BP1" t="s">
        <v>168</v>
      </c>
      <c r="BQ1" t="s">
        <v>169</v>
      </c>
      <c r="BR1" t="s">
        <v>170</v>
      </c>
      <c r="BS1" t="s">
        <v>171</v>
      </c>
      <c r="BT1" t="s">
        <v>172</v>
      </c>
      <c r="BU1" t="s">
        <v>173</v>
      </c>
      <c r="BV1" t="s">
        <v>174</v>
      </c>
      <c r="BW1" t="s">
        <v>175</v>
      </c>
      <c r="BX1" t="s">
        <v>176</v>
      </c>
      <c r="BY1" t="s">
        <v>177</v>
      </c>
      <c r="BZ1" t="s">
        <v>178</v>
      </c>
      <c r="CA1" t="s">
        <v>179</v>
      </c>
      <c r="CB1" t="s">
        <v>180</v>
      </c>
      <c r="CC1" t="s">
        <v>181</v>
      </c>
      <c r="CD1" t="s">
        <v>182</v>
      </c>
      <c r="CE1" t="s">
        <v>183</v>
      </c>
      <c r="CF1" t="s">
        <v>184</v>
      </c>
      <c r="CG1" t="s">
        <v>185</v>
      </c>
      <c r="CH1" t="s">
        <v>186</v>
      </c>
      <c r="CI1" t="s">
        <v>187</v>
      </c>
      <c r="CJ1" t="s">
        <v>188</v>
      </c>
      <c r="CK1" t="s">
        <v>189</v>
      </c>
      <c r="CL1" t="s">
        <v>190</v>
      </c>
      <c r="CM1" t="s">
        <v>191</v>
      </c>
      <c r="CN1" t="s">
        <v>192</v>
      </c>
      <c r="CO1" t="s">
        <v>193</v>
      </c>
      <c r="CP1" t="s">
        <v>194</v>
      </c>
      <c r="CQ1" t="s">
        <v>195</v>
      </c>
      <c r="CR1" t="s">
        <v>196</v>
      </c>
      <c r="CS1" t="s">
        <v>197</v>
      </c>
      <c r="CT1" t="s">
        <v>198</v>
      </c>
      <c r="CU1" t="s">
        <v>199</v>
      </c>
      <c r="CV1" t="s">
        <v>200</v>
      </c>
      <c r="CW1" t="s">
        <v>201</v>
      </c>
      <c r="CX1" t="s">
        <v>202</v>
      </c>
      <c r="CY1" t="s">
        <v>203</v>
      </c>
      <c r="CZ1" t="s">
        <v>204</v>
      </c>
      <c r="DA1" t="s">
        <v>205</v>
      </c>
      <c r="DB1" t="s">
        <v>206</v>
      </c>
      <c r="DC1" t="s">
        <v>207</v>
      </c>
      <c r="DD1" t="s">
        <v>208</v>
      </c>
      <c r="DE1" t="s">
        <v>209</v>
      </c>
      <c r="DF1" t="s">
        <v>210</v>
      </c>
      <c r="DG1" t="s">
        <v>211</v>
      </c>
      <c r="DH1" t="s">
        <v>212</v>
      </c>
      <c r="DI1" t="s">
        <v>213</v>
      </c>
      <c r="DJ1" t="s">
        <v>214</v>
      </c>
      <c r="DK1" t="s">
        <v>215</v>
      </c>
      <c r="DL1" t="s">
        <v>216</v>
      </c>
      <c r="DM1" t="s">
        <v>217</v>
      </c>
      <c r="DN1" t="s">
        <v>218</v>
      </c>
      <c r="DO1" t="s">
        <v>219</v>
      </c>
      <c r="DP1" t="s">
        <v>220</v>
      </c>
      <c r="DQ1" t="s">
        <v>221</v>
      </c>
      <c r="DR1" t="s">
        <v>222</v>
      </c>
      <c r="DS1" t="s">
        <v>223</v>
      </c>
      <c r="DT1" t="s">
        <v>224</v>
      </c>
      <c r="DU1" t="s">
        <v>225</v>
      </c>
      <c r="DV1" t="s">
        <v>226</v>
      </c>
      <c r="DW1" t="s">
        <v>227</v>
      </c>
      <c r="DX1" t="s">
        <v>228</v>
      </c>
      <c r="DY1" t="s">
        <v>229</v>
      </c>
      <c r="DZ1" t="s">
        <v>230</v>
      </c>
      <c r="EA1" t="s">
        <v>231</v>
      </c>
      <c r="EB1" t="s">
        <v>232</v>
      </c>
      <c r="EC1" t="s">
        <v>233</v>
      </c>
      <c r="ED1" t="s">
        <v>234</v>
      </c>
      <c r="EE1" t="s">
        <v>235</v>
      </c>
      <c r="EF1" t="s">
        <v>236</v>
      </c>
      <c r="EG1" t="s">
        <v>237</v>
      </c>
      <c r="EH1" t="s">
        <v>238</v>
      </c>
      <c r="EI1" t="s">
        <v>239</v>
      </c>
      <c r="EJ1" t="s">
        <v>240</v>
      </c>
      <c r="EK1" t="s">
        <v>241</v>
      </c>
      <c r="EL1" t="s">
        <v>242</v>
      </c>
      <c r="EM1" t="s">
        <v>243</v>
      </c>
      <c r="EN1" t="s">
        <v>244</v>
      </c>
      <c r="EO1" t="s">
        <v>245</v>
      </c>
      <c r="EP1" t="s">
        <v>246</v>
      </c>
      <c r="EQ1" t="s">
        <v>247</v>
      </c>
      <c r="ER1" t="s">
        <v>248</v>
      </c>
      <c r="ES1" t="s">
        <v>249</v>
      </c>
      <c r="ET1" t="s">
        <v>250</v>
      </c>
      <c r="EU1" t="s">
        <v>251</v>
      </c>
      <c r="EV1" t="s">
        <v>252</v>
      </c>
      <c r="EW1" t="s">
        <v>253</v>
      </c>
      <c r="EX1" t="s">
        <v>254</v>
      </c>
      <c r="EY1" t="s">
        <v>255</v>
      </c>
      <c r="EZ1" t="s">
        <v>256</v>
      </c>
      <c r="FA1" t="s">
        <v>257</v>
      </c>
      <c r="FB1" t="s">
        <v>258</v>
      </c>
      <c r="FC1" t="s">
        <v>259</v>
      </c>
      <c r="FD1" t="s">
        <v>260</v>
      </c>
      <c r="FE1" t="s">
        <v>261</v>
      </c>
      <c r="FF1" t="s">
        <v>262</v>
      </c>
      <c r="FG1" t="s">
        <v>263</v>
      </c>
      <c r="FH1" t="s">
        <v>264</v>
      </c>
      <c r="FI1" t="s">
        <v>265</v>
      </c>
      <c r="FJ1" t="s">
        <v>266</v>
      </c>
      <c r="FK1" t="s">
        <v>267</v>
      </c>
      <c r="FL1" t="s">
        <v>268</v>
      </c>
      <c r="FM1" t="s">
        <v>269</v>
      </c>
      <c r="FN1" t="s">
        <v>270</v>
      </c>
      <c r="FO1" t="s">
        <v>271</v>
      </c>
      <c r="FP1" t="s">
        <v>272</v>
      </c>
      <c r="FQ1" t="s">
        <v>273</v>
      </c>
      <c r="FR1" t="s">
        <v>274</v>
      </c>
      <c r="FS1" t="s">
        <v>275</v>
      </c>
      <c r="FT1" t="s">
        <v>276</v>
      </c>
      <c r="FU1" t="s">
        <v>277</v>
      </c>
      <c r="FV1" t="s">
        <v>278</v>
      </c>
      <c r="FW1" t="s">
        <v>279</v>
      </c>
      <c r="FX1" t="s">
        <v>280</v>
      </c>
      <c r="FY1" t="s">
        <v>281</v>
      </c>
      <c r="FZ1" t="s">
        <v>282</v>
      </c>
      <c r="GA1" t="s">
        <v>283</v>
      </c>
      <c r="GB1" t="s">
        <v>284</v>
      </c>
      <c r="GC1" t="s">
        <v>285</v>
      </c>
      <c r="GD1" t="s">
        <v>286</v>
      </c>
      <c r="GE1" t="s">
        <v>287</v>
      </c>
      <c r="GF1" t="s">
        <v>288</v>
      </c>
      <c r="GG1" t="s">
        <v>289</v>
      </c>
      <c r="GH1" t="s">
        <v>290</v>
      </c>
      <c r="GI1" t="s">
        <v>291</v>
      </c>
      <c r="GJ1" t="s">
        <v>292</v>
      </c>
      <c r="GK1" t="s">
        <v>293</v>
      </c>
      <c r="GL1" t="s">
        <v>294</v>
      </c>
      <c r="GM1" t="s">
        <v>295</v>
      </c>
      <c r="GN1" t="s">
        <v>296</v>
      </c>
      <c r="GO1" t="s">
        <v>297</v>
      </c>
      <c r="GP1" t="s">
        <v>298</v>
      </c>
      <c r="GQ1" t="s">
        <v>299</v>
      </c>
      <c r="GR1" t="s">
        <v>300</v>
      </c>
      <c r="GS1" t="s">
        <v>301</v>
      </c>
      <c r="GT1" t="s">
        <v>302</v>
      </c>
      <c r="GU1" t="s">
        <v>303</v>
      </c>
      <c r="GV1" t="s">
        <v>304</v>
      </c>
      <c r="GW1" t="s">
        <v>305</v>
      </c>
      <c r="GX1" t="s">
        <v>306</v>
      </c>
      <c r="GY1" t="s">
        <v>307</v>
      </c>
      <c r="GZ1" t="s">
        <v>308</v>
      </c>
      <c r="HA1" t="s">
        <v>309</v>
      </c>
      <c r="HB1" t="s">
        <v>310</v>
      </c>
      <c r="HC1" t="s">
        <v>311</v>
      </c>
      <c r="HD1" t="s">
        <v>312</v>
      </c>
      <c r="HE1" t="s">
        <v>313</v>
      </c>
      <c r="HF1" t="s">
        <v>314</v>
      </c>
      <c r="HG1" t="s">
        <v>315</v>
      </c>
      <c r="HH1" t="s">
        <v>316</v>
      </c>
      <c r="HI1" t="s">
        <v>317</v>
      </c>
      <c r="HJ1" t="s">
        <v>318</v>
      </c>
      <c r="HK1" t="s">
        <v>319</v>
      </c>
      <c r="HL1" t="s">
        <v>383</v>
      </c>
      <c r="HM1" t="s">
        <v>101</v>
      </c>
      <c r="HN1" t="s">
        <v>64</v>
      </c>
      <c r="HO1" t="s">
        <v>65</v>
      </c>
      <c r="HP1" t="s">
        <v>66</v>
      </c>
      <c r="HQ1" t="s">
        <v>67</v>
      </c>
      <c r="HR1" t="s">
        <v>68</v>
      </c>
      <c r="HS1" t="s">
        <v>69</v>
      </c>
      <c r="HT1" t="s">
        <v>70</v>
      </c>
      <c r="HU1" t="s">
        <v>71</v>
      </c>
      <c r="HV1" t="s">
        <v>320</v>
      </c>
      <c r="HW1" t="s">
        <v>321</v>
      </c>
      <c r="HX1" t="s">
        <v>322</v>
      </c>
      <c r="HY1" t="s">
        <v>323</v>
      </c>
      <c r="HZ1" t="s">
        <v>324</v>
      </c>
      <c r="IA1" t="s">
        <v>325</v>
      </c>
      <c r="IB1" t="s">
        <v>326</v>
      </c>
      <c r="IC1" t="s">
        <v>327</v>
      </c>
      <c r="ID1" t="s">
        <v>328</v>
      </c>
      <c r="IE1" t="s">
        <v>329</v>
      </c>
      <c r="IF1" t="s">
        <v>330</v>
      </c>
      <c r="IG1" t="s">
        <v>331</v>
      </c>
      <c r="IH1" t="s">
        <v>332</v>
      </c>
      <c r="II1" t="s">
        <v>333</v>
      </c>
      <c r="IJ1" t="s">
        <v>334</v>
      </c>
      <c r="IK1" t="s">
        <v>335</v>
      </c>
      <c r="IL1" t="s">
        <v>336</v>
      </c>
      <c r="IM1" t="s">
        <v>337</v>
      </c>
      <c r="IN1" t="s">
        <v>338</v>
      </c>
      <c r="IO1" t="s">
        <v>339</v>
      </c>
      <c r="IP1" t="s">
        <v>340</v>
      </c>
      <c r="IQ1" t="s">
        <v>341</v>
      </c>
      <c r="IR1" t="s">
        <v>342</v>
      </c>
      <c r="IS1" t="s">
        <v>343</v>
      </c>
      <c r="IT1" t="s">
        <v>344</v>
      </c>
      <c r="IU1" t="s">
        <v>345</v>
      </c>
      <c r="IV1" t="s">
        <v>346</v>
      </c>
      <c r="IW1" t="s">
        <v>347</v>
      </c>
      <c r="IX1" t="s">
        <v>348</v>
      </c>
      <c r="IY1" t="s">
        <v>349</v>
      </c>
      <c r="IZ1" t="s">
        <v>350</v>
      </c>
      <c r="JA1" t="s">
        <v>351</v>
      </c>
      <c r="JB1" t="s">
        <v>352</v>
      </c>
      <c r="JC1" t="s">
        <v>353</v>
      </c>
      <c r="JD1" t="s">
        <v>354</v>
      </c>
      <c r="JE1" t="s">
        <v>355</v>
      </c>
      <c r="JF1" t="s">
        <v>356</v>
      </c>
      <c r="JG1" t="s">
        <v>357</v>
      </c>
      <c r="JH1" t="s">
        <v>358</v>
      </c>
      <c r="JI1" t="s">
        <v>359</v>
      </c>
      <c r="JJ1" t="s">
        <v>360</v>
      </c>
      <c r="JK1" t="s">
        <v>361</v>
      </c>
      <c r="JL1" t="s">
        <v>362</v>
      </c>
      <c r="JM1" t="s">
        <v>363</v>
      </c>
      <c r="JN1" t="s">
        <v>476</v>
      </c>
      <c r="JO1" t="s">
        <v>477</v>
      </c>
      <c r="JP1" t="s">
        <v>478</v>
      </c>
      <c r="JQ1" t="s">
        <v>479</v>
      </c>
      <c r="JR1" t="s">
        <v>480</v>
      </c>
      <c r="JS1" t="s">
        <v>481</v>
      </c>
      <c r="JT1" t="s">
        <v>482</v>
      </c>
      <c r="JU1" t="s">
        <v>483</v>
      </c>
      <c r="JV1" t="s">
        <v>484</v>
      </c>
      <c r="JW1" t="s">
        <v>485</v>
      </c>
      <c r="JX1" t="s">
        <v>486</v>
      </c>
      <c r="JY1" t="s">
        <v>487</v>
      </c>
      <c r="JZ1" t="s">
        <v>488</v>
      </c>
      <c r="KA1" t="s">
        <v>489</v>
      </c>
      <c r="KB1" t="s">
        <v>490</v>
      </c>
      <c r="KC1" t="s">
        <v>491</v>
      </c>
      <c r="KD1" t="s">
        <v>492</v>
      </c>
      <c r="KE1" t="s">
        <v>493</v>
      </c>
      <c r="KF1" t="s">
        <v>494</v>
      </c>
      <c r="KG1" t="s">
        <v>495</v>
      </c>
      <c r="KH1" t="s">
        <v>496</v>
      </c>
      <c r="KI1" t="s">
        <v>497</v>
      </c>
      <c r="KJ1" t="s">
        <v>498</v>
      </c>
      <c r="KK1" t="s">
        <v>499</v>
      </c>
      <c r="KL1" t="s">
        <v>500</v>
      </c>
      <c r="KM1" t="s">
        <v>501</v>
      </c>
      <c r="KN1" t="s">
        <v>502</v>
      </c>
      <c r="KO1" t="s">
        <v>503</v>
      </c>
      <c r="KP1" t="s">
        <v>504</v>
      </c>
      <c r="KQ1" t="s">
        <v>505</v>
      </c>
      <c r="KR1" t="s">
        <v>506</v>
      </c>
      <c r="KS1" t="s">
        <v>507</v>
      </c>
      <c r="KT1" t="s">
        <v>508</v>
      </c>
      <c r="KU1" t="s">
        <v>509</v>
      </c>
      <c r="KV1" t="s">
        <v>510</v>
      </c>
      <c r="KW1" t="s">
        <v>511</v>
      </c>
      <c r="KX1" t="s">
        <v>512</v>
      </c>
      <c r="KY1" t="s">
        <v>513</v>
      </c>
      <c r="KZ1" t="s">
        <v>514</v>
      </c>
      <c r="LA1" t="s">
        <v>515</v>
      </c>
      <c r="LB1" t="s">
        <v>516</v>
      </c>
      <c r="LC1" t="s">
        <v>517</v>
      </c>
      <c r="LD1" t="s">
        <v>518</v>
      </c>
      <c r="LE1" t="s">
        <v>519</v>
      </c>
      <c r="LF1" t="s">
        <v>520</v>
      </c>
      <c r="LG1" t="s">
        <v>521</v>
      </c>
      <c r="LH1" t="s">
        <v>522</v>
      </c>
      <c r="LI1" t="s">
        <v>523</v>
      </c>
      <c r="LJ1" t="s">
        <v>524</v>
      </c>
      <c r="LK1" t="s">
        <v>525</v>
      </c>
      <c r="LL1" t="s">
        <v>526</v>
      </c>
      <c r="LM1" t="s">
        <v>527</v>
      </c>
      <c r="LN1" t="s">
        <v>528</v>
      </c>
      <c r="LO1" t="s">
        <v>529</v>
      </c>
      <c r="LP1" t="s">
        <v>530</v>
      </c>
      <c r="LQ1" t="s">
        <v>531</v>
      </c>
      <c r="LR1" t="s">
        <v>532</v>
      </c>
      <c r="LS1" t="s">
        <v>533</v>
      </c>
      <c r="LT1" t="s">
        <v>534</v>
      </c>
      <c r="LU1" t="s">
        <v>535</v>
      </c>
      <c r="LV1" t="s">
        <v>536</v>
      </c>
      <c r="LW1" t="s">
        <v>537</v>
      </c>
      <c r="LX1" t="s">
        <v>538</v>
      </c>
      <c r="LY1" t="s">
        <v>539</v>
      </c>
      <c r="LZ1" t="s">
        <v>540</v>
      </c>
      <c r="MA1" t="s">
        <v>541</v>
      </c>
      <c r="MB1" t="s">
        <v>542</v>
      </c>
      <c r="MC1" t="s">
        <v>543</v>
      </c>
      <c r="MD1" t="s">
        <v>544</v>
      </c>
      <c r="ME1" t="s">
        <v>545</v>
      </c>
      <c r="MF1" t="s">
        <v>546</v>
      </c>
      <c r="MG1" t="s">
        <v>547</v>
      </c>
      <c r="MH1" t="s">
        <v>548</v>
      </c>
      <c r="MI1" t="s">
        <v>549</v>
      </c>
      <c r="MJ1" t="s">
        <v>550</v>
      </c>
      <c r="MK1" t="s">
        <v>551</v>
      </c>
      <c r="ML1" t="s">
        <v>552</v>
      </c>
      <c r="MM1" t="s">
        <v>553</v>
      </c>
      <c r="MN1" t="s">
        <v>554</v>
      </c>
      <c r="MO1" t="s">
        <v>555</v>
      </c>
      <c r="MP1" t="s">
        <v>556</v>
      </c>
      <c r="MQ1" t="s">
        <v>557</v>
      </c>
      <c r="MR1" t="s">
        <v>558</v>
      </c>
      <c r="MS1" t="s">
        <v>559</v>
      </c>
      <c r="MT1" t="s">
        <v>560</v>
      </c>
      <c r="MU1" t="s">
        <v>561</v>
      </c>
      <c r="MV1" t="s">
        <v>562</v>
      </c>
      <c r="MW1" t="s">
        <v>563</v>
      </c>
      <c r="MX1" t="s">
        <v>564</v>
      </c>
      <c r="MY1" t="s">
        <v>565</v>
      </c>
      <c r="MZ1" t="s">
        <v>566</v>
      </c>
      <c r="NA1" t="s">
        <v>567</v>
      </c>
      <c r="NB1" t="s">
        <v>568</v>
      </c>
      <c r="NC1" t="s">
        <v>569</v>
      </c>
      <c r="ND1" t="s">
        <v>570</v>
      </c>
      <c r="NE1" t="s">
        <v>571</v>
      </c>
      <c r="NF1" t="s">
        <v>572</v>
      </c>
      <c r="NG1" t="s">
        <v>573</v>
      </c>
      <c r="NH1" t="s">
        <v>574</v>
      </c>
      <c r="NI1" t="s">
        <v>575</v>
      </c>
      <c r="NJ1" t="s">
        <v>576</v>
      </c>
      <c r="NK1" t="s">
        <v>577</v>
      </c>
      <c r="NL1" t="s">
        <v>578</v>
      </c>
      <c r="NM1" t="s">
        <v>579</v>
      </c>
      <c r="NN1" t="s">
        <v>580</v>
      </c>
      <c r="NO1" t="s">
        <v>581</v>
      </c>
      <c r="NP1" t="s">
        <v>582</v>
      </c>
      <c r="NQ1" t="s">
        <v>583</v>
      </c>
      <c r="NR1" t="s">
        <v>584</v>
      </c>
      <c r="NS1" t="s">
        <v>585</v>
      </c>
      <c r="NT1" t="s">
        <v>586</v>
      </c>
      <c r="NU1" t="s">
        <v>587</v>
      </c>
      <c r="NV1" t="s">
        <v>588</v>
      </c>
      <c r="NW1" t="s">
        <v>589</v>
      </c>
      <c r="NX1" t="s">
        <v>590</v>
      </c>
      <c r="NY1" t="s">
        <v>591</v>
      </c>
      <c r="NZ1" t="s">
        <v>592</v>
      </c>
      <c r="OA1" t="s">
        <v>593</v>
      </c>
      <c r="OB1" t="s">
        <v>594</v>
      </c>
      <c r="OC1" t="s">
        <v>595</v>
      </c>
      <c r="OD1" t="s">
        <v>596</v>
      </c>
      <c r="OE1" t="s">
        <v>597</v>
      </c>
      <c r="OF1" t="s">
        <v>598</v>
      </c>
      <c r="OG1" t="s">
        <v>599</v>
      </c>
      <c r="OH1" t="s">
        <v>600</v>
      </c>
      <c r="OI1" t="s">
        <v>601</v>
      </c>
      <c r="OJ1" t="s">
        <v>602</v>
      </c>
      <c r="OK1" t="s">
        <v>603</v>
      </c>
      <c r="OL1" t="s">
        <v>604</v>
      </c>
      <c r="OM1" t="s">
        <v>605</v>
      </c>
      <c r="ON1" t="s">
        <v>606</v>
      </c>
      <c r="OO1" t="s">
        <v>607</v>
      </c>
      <c r="OP1" t="s">
        <v>608</v>
      </c>
      <c r="OQ1" t="s">
        <v>609</v>
      </c>
      <c r="OR1" t="s">
        <v>610</v>
      </c>
      <c r="OS1" t="s">
        <v>611</v>
      </c>
      <c r="OT1" t="s">
        <v>612</v>
      </c>
      <c r="OU1" t="s">
        <v>613</v>
      </c>
      <c r="OV1" t="s">
        <v>614</v>
      </c>
      <c r="OW1" t="s">
        <v>615</v>
      </c>
      <c r="OX1" t="s">
        <v>616</v>
      </c>
      <c r="OY1" t="s">
        <v>617</v>
      </c>
      <c r="OZ1" t="s">
        <v>618</v>
      </c>
      <c r="PA1" t="s">
        <v>619</v>
      </c>
      <c r="PB1" t="s">
        <v>620</v>
      </c>
      <c r="PC1" t="s">
        <v>621</v>
      </c>
      <c r="PD1" t="s">
        <v>622</v>
      </c>
      <c r="PE1" t="s">
        <v>623</v>
      </c>
      <c r="PF1" t="s">
        <v>624</v>
      </c>
      <c r="PG1" t="s">
        <v>625</v>
      </c>
      <c r="PH1" t="s">
        <v>626</v>
      </c>
      <c r="PI1" t="s">
        <v>627</v>
      </c>
      <c r="PJ1" t="s">
        <v>628</v>
      </c>
      <c r="PK1" t="s">
        <v>629</v>
      </c>
      <c r="PL1" t="s">
        <v>630</v>
      </c>
      <c r="PM1" t="s">
        <v>631</v>
      </c>
      <c r="PN1" t="s">
        <v>632</v>
      </c>
      <c r="PO1" t="s">
        <v>633</v>
      </c>
      <c r="PP1" t="s">
        <v>634</v>
      </c>
      <c r="PQ1" t="s">
        <v>635</v>
      </c>
      <c r="PR1" t="s">
        <v>636</v>
      </c>
      <c r="PS1" t="s">
        <v>637</v>
      </c>
      <c r="PT1" t="s">
        <v>638</v>
      </c>
      <c r="PU1" t="s">
        <v>639</v>
      </c>
      <c r="PV1" t="s">
        <v>640</v>
      </c>
      <c r="PW1" t="s">
        <v>641</v>
      </c>
      <c r="PX1" t="s">
        <v>642</v>
      </c>
      <c r="PY1" t="s">
        <v>643</v>
      </c>
      <c r="PZ1" t="s">
        <v>644</v>
      </c>
      <c r="QA1" t="s">
        <v>645</v>
      </c>
      <c r="QB1" t="s">
        <v>646</v>
      </c>
      <c r="QC1" t="s">
        <v>647</v>
      </c>
      <c r="QD1" t="s">
        <v>648</v>
      </c>
      <c r="QE1" t="s">
        <v>649</v>
      </c>
      <c r="QF1" t="s">
        <v>650</v>
      </c>
      <c r="QG1" t="s">
        <v>651</v>
      </c>
      <c r="QH1" t="s">
        <v>652</v>
      </c>
      <c r="QI1" t="s">
        <v>653</v>
      </c>
      <c r="QJ1" t="s">
        <v>654</v>
      </c>
      <c r="QK1" t="s">
        <v>655</v>
      </c>
      <c r="QL1" t="s">
        <v>656</v>
      </c>
      <c r="QM1" t="s">
        <v>657</v>
      </c>
      <c r="QN1" t="s">
        <v>658</v>
      </c>
      <c r="QO1" t="s">
        <v>659</v>
      </c>
      <c r="QP1" t="s">
        <v>660</v>
      </c>
      <c r="QQ1" t="s">
        <v>661</v>
      </c>
      <c r="QR1" t="s">
        <v>662</v>
      </c>
      <c r="QS1" t="s">
        <v>663</v>
      </c>
      <c r="QT1" t="s">
        <v>664</v>
      </c>
      <c r="QU1" t="s">
        <v>665</v>
      </c>
      <c r="QV1" t="s">
        <v>666</v>
      </c>
      <c r="QW1" t="s">
        <v>667</v>
      </c>
      <c r="QX1" t="s">
        <v>668</v>
      </c>
      <c r="QY1" t="s">
        <v>669</v>
      </c>
      <c r="QZ1" t="s">
        <v>670</v>
      </c>
      <c r="RA1" t="s">
        <v>671</v>
      </c>
      <c r="RB1" t="s">
        <v>672</v>
      </c>
      <c r="RC1" t="s">
        <v>673</v>
      </c>
      <c r="RD1" t="s">
        <v>674</v>
      </c>
      <c r="RE1" t="s">
        <v>675</v>
      </c>
      <c r="RF1" t="s">
        <v>676</v>
      </c>
      <c r="RG1" t="s">
        <v>677</v>
      </c>
      <c r="RH1" t="s">
        <v>678</v>
      </c>
      <c r="RI1" t="s">
        <v>679</v>
      </c>
      <c r="RJ1" t="s">
        <v>680</v>
      </c>
      <c r="RK1" t="s">
        <v>681</v>
      </c>
      <c r="RL1" t="s">
        <v>682</v>
      </c>
      <c r="RM1" t="s">
        <v>683</v>
      </c>
      <c r="RN1" t="s">
        <v>684</v>
      </c>
      <c r="RO1" t="s">
        <v>685</v>
      </c>
      <c r="RP1" t="s">
        <v>686</v>
      </c>
      <c r="RQ1" t="s">
        <v>687</v>
      </c>
      <c r="RR1" t="s">
        <v>688</v>
      </c>
      <c r="RS1" t="s">
        <v>689</v>
      </c>
      <c r="RT1" t="s">
        <v>690</v>
      </c>
      <c r="RU1" t="s">
        <v>691</v>
      </c>
      <c r="RV1" t="s">
        <v>692</v>
      </c>
      <c r="RW1" t="s">
        <v>693</v>
      </c>
      <c r="RX1" t="s">
        <v>694</v>
      </c>
      <c r="RY1" t="s">
        <v>695</v>
      </c>
      <c r="RZ1" t="s">
        <v>696</v>
      </c>
      <c r="SA1" t="s">
        <v>697</v>
      </c>
      <c r="SB1" t="s">
        <v>698</v>
      </c>
      <c r="SC1" t="s">
        <v>699</v>
      </c>
      <c r="SD1" t="s">
        <v>700</v>
      </c>
      <c r="SE1" t="s">
        <v>701</v>
      </c>
      <c r="SF1" t="s">
        <v>702</v>
      </c>
      <c r="SG1" t="s">
        <v>703</v>
      </c>
      <c r="SH1" t="s">
        <v>704</v>
      </c>
      <c r="SI1" t="s">
        <v>705</v>
      </c>
      <c r="SJ1" t="s">
        <v>706</v>
      </c>
      <c r="SK1" t="s">
        <v>707</v>
      </c>
      <c r="SL1" t="s">
        <v>708</v>
      </c>
      <c r="SM1" t="s">
        <v>709</v>
      </c>
      <c r="SN1" t="s">
        <v>710</v>
      </c>
      <c r="SO1" t="s">
        <v>711</v>
      </c>
      <c r="SP1" t="s">
        <v>712</v>
      </c>
      <c r="SQ1" t="s">
        <v>713</v>
      </c>
      <c r="SR1" t="s">
        <v>714</v>
      </c>
      <c r="SS1" t="s">
        <v>715</v>
      </c>
      <c r="ST1" t="s">
        <v>716</v>
      </c>
      <c r="SU1" t="s">
        <v>717</v>
      </c>
      <c r="SV1" t="s">
        <v>718</v>
      </c>
      <c r="SW1" t="s">
        <v>719</v>
      </c>
      <c r="SX1" t="s">
        <v>720</v>
      </c>
      <c r="SY1" t="s">
        <v>721</v>
      </c>
      <c r="SZ1" t="s">
        <v>722</v>
      </c>
      <c r="TA1" t="s">
        <v>723</v>
      </c>
      <c r="TB1" t="s">
        <v>724</v>
      </c>
      <c r="TC1" t="s">
        <v>725</v>
      </c>
      <c r="TD1" t="s">
        <v>726</v>
      </c>
      <c r="TE1" t="s">
        <v>727</v>
      </c>
      <c r="TF1" t="s">
        <v>728</v>
      </c>
      <c r="TG1" t="s">
        <v>729</v>
      </c>
      <c r="TH1" t="s">
        <v>730</v>
      </c>
      <c r="TI1" t="s">
        <v>731</v>
      </c>
      <c r="TJ1" t="s">
        <v>732</v>
      </c>
      <c r="TK1" t="s">
        <v>733</v>
      </c>
      <c r="TL1" t="s">
        <v>734</v>
      </c>
      <c r="TM1" t="s">
        <v>735</v>
      </c>
      <c r="TN1" t="s">
        <v>736</v>
      </c>
      <c r="TO1" t="s">
        <v>737</v>
      </c>
      <c r="TP1" t="s">
        <v>738</v>
      </c>
      <c r="TQ1" t="s">
        <v>739</v>
      </c>
      <c r="TR1" t="s">
        <v>740</v>
      </c>
      <c r="TS1" t="s">
        <v>741</v>
      </c>
      <c r="TT1" t="s">
        <v>742</v>
      </c>
      <c r="TU1" t="s">
        <v>743</v>
      </c>
      <c r="TV1" t="s">
        <v>744</v>
      </c>
      <c r="TW1" t="s">
        <v>745</v>
      </c>
      <c r="TX1" t="s">
        <v>746</v>
      </c>
      <c r="TY1" t="s">
        <v>747</v>
      </c>
      <c r="TZ1" t="s">
        <v>748</v>
      </c>
      <c r="UA1" t="s">
        <v>749</v>
      </c>
      <c r="UB1" t="s">
        <v>750</v>
      </c>
      <c r="UC1" t="s">
        <v>751</v>
      </c>
      <c r="UD1" t="s">
        <v>752</v>
      </c>
      <c r="UE1" t="s">
        <v>753</v>
      </c>
      <c r="UF1" t="s">
        <v>754</v>
      </c>
      <c r="UG1" t="s">
        <v>755</v>
      </c>
      <c r="UH1" t="s">
        <v>756</v>
      </c>
      <c r="UI1" t="s">
        <v>757</v>
      </c>
      <c r="UJ1" t="s">
        <v>758</v>
      </c>
      <c r="UK1" t="s">
        <v>759</v>
      </c>
      <c r="UL1" t="s">
        <v>760</v>
      </c>
      <c r="UM1" t="s">
        <v>761</v>
      </c>
      <c r="UN1" t="s">
        <v>762</v>
      </c>
      <c r="UO1" t="s">
        <v>763</v>
      </c>
      <c r="UP1" t="s">
        <v>764</v>
      </c>
      <c r="UQ1" t="s">
        <v>765</v>
      </c>
      <c r="UR1" t="s">
        <v>766</v>
      </c>
      <c r="US1" t="s">
        <v>767</v>
      </c>
      <c r="UT1" t="s">
        <v>768</v>
      </c>
      <c r="UU1" t="s">
        <v>769</v>
      </c>
      <c r="UV1" t="s">
        <v>770</v>
      </c>
      <c r="UW1" t="s">
        <v>771</v>
      </c>
      <c r="UX1" t="s">
        <v>772</v>
      </c>
      <c r="UY1" t="s">
        <v>773</v>
      </c>
      <c r="UZ1" t="s">
        <v>774</v>
      </c>
      <c r="VA1" t="s">
        <v>775</v>
      </c>
      <c r="VB1" t="s">
        <v>776</v>
      </c>
      <c r="VC1" t="s">
        <v>777</v>
      </c>
      <c r="VD1" t="s">
        <v>778</v>
      </c>
      <c r="VE1" t="s">
        <v>779</v>
      </c>
      <c r="VF1" t="s">
        <v>780</v>
      </c>
      <c r="VG1" t="s">
        <v>781</v>
      </c>
      <c r="VH1" t="s">
        <v>782</v>
      </c>
      <c r="VI1" t="s">
        <v>783</v>
      </c>
      <c r="VJ1" t="s">
        <v>784</v>
      </c>
      <c r="VK1" t="s">
        <v>785</v>
      </c>
      <c r="VL1" t="s">
        <v>786</v>
      </c>
      <c r="VM1" t="s">
        <v>787</v>
      </c>
      <c r="VN1" t="s">
        <v>788</v>
      </c>
      <c r="VO1" t="s">
        <v>789</v>
      </c>
      <c r="VP1" t="s">
        <v>790</v>
      </c>
      <c r="VQ1" t="s">
        <v>791</v>
      </c>
      <c r="VR1" t="s">
        <v>792</v>
      </c>
      <c r="VS1" t="s">
        <v>793</v>
      </c>
      <c r="VT1" t="s">
        <v>794</v>
      </c>
      <c r="VU1" t="s">
        <v>795</v>
      </c>
      <c r="VV1" t="s">
        <v>796</v>
      </c>
      <c r="VW1" t="s">
        <v>797</v>
      </c>
      <c r="VX1" t="s">
        <v>798</v>
      </c>
      <c r="VY1" t="s">
        <v>799</v>
      </c>
      <c r="VZ1" t="s">
        <v>800</v>
      </c>
      <c r="WA1" t="s">
        <v>801</v>
      </c>
      <c r="WB1" t="s">
        <v>802</v>
      </c>
      <c r="WC1" t="s">
        <v>803</v>
      </c>
      <c r="WD1" t="s">
        <v>804</v>
      </c>
      <c r="WE1" t="s">
        <v>805</v>
      </c>
      <c r="WF1" t="s">
        <v>806</v>
      </c>
      <c r="WG1" t="s">
        <v>807</v>
      </c>
      <c r="WH1" t="s">
        <v>808</v>
      </c>
      <c r="WI1" t="s">
        <v>809</v>
      </c>
      <c r="WJ1" t="s">
        <v>810</v>
      </c>
      <c r="WK1" t="s">
        <v>811</v>
      </c>
      <c r="WL1" t="s">
        <v>812</v>
      </c>
      <c r="WM1" t="s">
        <v>813</v>
      </c>
      <c r="WN1" t="s">
        <v>814</v>
      </c>
      <c r="WO1" t="s">
        <v>815</v>
      </c>
      <c r="WP1" t="s">
        <v>816</v>
      </c>
      <c r="WQ1" t="s">
        <v>817</v>
      </c>
      <c r="WR1" t="s">
        <v>818</v>
      </c>
      <c r="WS1" t="s">
        <v>819</v>
      </c>
      <c r="WT1" t="s">
        <v>820</v>
      </c>
      <c r="WU1" t="s">
        <v>821</v>
      </c>
      <c r="WV1" t="s">
        <v>822</v>
      </c>
      <c r="WW1" t="s">
        <v>823</v>
      </c>
      <c r="WX1" t="s">
        <v>824</v>
      </c>
      <c r="WY1" t="s">
        <v>825</v>
      </c>
      <c r="WZ1" t="s">
        <v>826</v>
      </c>
      <c r="XA1" t="s">
        <v>827</v>
      </c>
      <c r="XB1" t="s">
        <v>828</v>
      </c>
      <c r="XC1" t="s">
        <v>829</v>
      </c>
      <c r="XD1" t="s">
        <v>830</v>
      </c>
      <c r="XE1" t="s">
        <v>831</v>
      </c>
      <c r="XF1" t="s">
        <v>832</v>
      </c>
      <c r="XG1" t="s">
        <v>833</v>
      </c>
      <c r="XH1" t="s">
        <v>834</v>
      </c>
      <c r="XI1" t="s">
        <v>835</v>
      </c>
      <c r="XJ1" t="s">
        <v>836</v>
      </c>
      <c r="XK1" t="s">
        <v>837</v>
      </c>
      <c r="XL1" t="s">
        <v>838</v>
      </c>
      <c r="XM1" t="s">
        <v>839</v>
      </c>
      <c r="XN1" t="s">
        <v>840</v>
      </c>
      <c r="XO1" t="s">
        <v>841</v>
      </c>
      <c r="XP1" t="s">
        <v>842</v>
      </c>
      <c r="XQ1" t="s">
        <v>843</v>
      </c>
      <c r="XR1" t="s">
        <v>844</v>
      </c>
      <c r="XS1" t="s">
        <v>845</v>
      </c>
      <c r="XT1" t="s">
        <v>846</v>
      </c>
      <c r="XU1" t="s">
        <v>847</v>
      </c>
      <c r="XV1" t="s">
        <v>848</v>
      </c>
      <c r="XW1" t="s">
        <v>849</v>
      </c>
      <c r="XX1" t="s">
        <v>850</v>
      </c>
      <c r="XY1" t="s">
        <v>851</v>
      </c>
      <c r="XZ1" t="s">
        <v>852</v>
      </c>
      <c r="YA1" t="s">
        <v>853</v>
      </c>
      <c r="YB1" t="s">
        <v>854</v>
      </c>
      <c r="YC1" t="s">
        <v>855</v>
      </c>
      <c r="YD1" t="s">
        <v>856</v>
      </c>
      <c r="YE1" t="s">
        <v>857</v>
      </c>
      <c r="YF1" t="s">
        <v>858</v>
      </c>
      <c r="YG1" t="s">
        <v>859</v>
      </c>
      <c r="YH1" t="s">
        <v>860</v>
      </c>
      <c r="YI1" t="s">
        <v>861</v>
      </c>
      <c r="YJ1" t="s">
        <v>862</v>
      </c>
      <c r="YK1" t="s">
        <v>863</v>
      </c>
      <c r="YL1" t="s">
        <v>864</v>
      </c>
      <c r="YM1" t="s">
        <v>865</v>
      </c>
      <c r="YN1" t="s">
        <v>866</v>
      </c>
      <c r="YO1" t="s">
        <v>867</v>
      </c>
      <c r="YP1" t="s">
        <v>868</v>
      </c>
      <c r="YQ1" t="s">
        <v>869</v>
      </c>
      <c r="YR1" t="s">
        <v>870</v>
      </c>
      <c r="YS1" t="s">
        <v>871</v>
      </c>
      <c r="YT1" t="s">
        <v>872</v>
      </c>
      <c r="YU1" t="s">
        <v>873</v>
      </c>
      <c r="YV1" t="s">
        <v>874</v>
      </c>
      <c r="YW1" t="s">
        <v>875</v>
      </c>
      <c r="YX1" t="s">
        <v>876</v>
      </c>
      <c r="YY1" t="s">
        <v>877</v>
      </c>
      <c r="YZ1" t="s">
        <v>878</v>
      </c>
      <c r="ZA1" t="s">
        <v>879</v>
      </c>
      <c r="ZB1" t="s">
        <v>880</v>
      </c>
      <c r="ZC1" t="s">
        <v>881</v>
      </c>
      <c r="ZD1" t="s">
        <v>882</v>
      </c>
      <c r="ZE1" t="s">
        <v>883</v>
      </c>
      <c r="ZF1" t="s">
        <v>884</v>
      </c>
      <c r="ZG1" t="s">
        <v>885</v>
      </c>
      <c r="ZH1" t="s">
        <v>886</v>
      </c>
      <c r="ZI1" t="s">
        <v>887</v>
      </c>
      <c r="ZJ1" t="s">
        <v>888</v>
      </c>
      <c r="ZK1" t="s">
        <v>889</v>
      </c>
      <c r="ZL1" t="s">
        <v>890</v>
      </c>
      <c r="ZM1" t="s">
        <v>891</v>
      </c>
    </row>
    <row r="2" spans="1:689">
      <c r="A2" t="s">
        <v>114</v>
      </c>
      <c r="B2" s="100">
        <v>45900</v>
      </c>
      <c r="C2" t="s">
        <v>412</v>
      </c>
      <c r="D2">
        <v>1010</v>
      </c>
      <c r="E2">
        <v>8</v>
      </c>
      <c r="F2" s="91">
        <v>2025</v>
      </c>
      <c r="G2" t="s">
        <v>100</v>
      </c>
      <c r="H2">
        <v>0.1236</v>
      </c>
      <c r="J2" t="s">
        <v>407</v>
      </c>
      <c r="K2" t="s">
        <v>408</v>
      </c>
      <c r="L2" t="s">
        <v>409</v>
      </c>
      <c r="M2" t="s">
        <v>410</v>
      </c>
      <c r="BI2" t="s">
        <v>382</v>
      </c>
      <c r="DJ2" s="19"/>
      <c r="DK2" s="19"/>
      <c r="DL2" s="19"/>
      <c r="DM2" s="19"/>
      <c r="DN2" s="19"/>
      <c r="DO2" s="19"/>
      <c r="DP2" s="19"/>
      <c r="DQ2" s="19"/>
      <c r="DR2" s="19"/>
      <c r="DS2" s="19"/>
      <c r="DT2" s="19"/>
      <c r="DU2" s="19"/>
      <c r="DV2" s="19"/>
      <c r="DW2" s="19"/>
      <c r="DX2" s="19"/>
      <c r="DY2" s="19"/>
      <c r="DZ2" s="19"/>
      <c r="EA2" s="19"/>
      <c r="EB2" s="19"/>
      <c r="EC2" s="19"/>
      <c r="ED2" s="19"/>
      <c r="EE2" s="19"/>
      <c r="EF2" s="19"/>
      <c r="EG2" s="19"/>
      <c r="EH2" s="19"/>
      <c r="EI2" s="19"/>
      <c r="EJ2" s="19"/>
      <c r="EK2" s="19"/>
      <c r="EL2" s="19"/>
      <c r="EM2" s="19"/>
      <c r="EN2" s="19"/>
      <c r="EO2" s="19"/>
      <c r="EP2" s="19"/>
      <c r="EQ2" s="19"/>
      <c r="ER2" s="19"/>
      <c r="ES2" s="19"/>
      <c r="ET2" s="19"/>
      <c r="EU2" s="19"/>
      <c r="EV2" s="19"/>
      <c r="EW2" s="19"/>
      <c r="EX2" s="19"/>
      <c r="EY2" s="19"/>
      <c r="EZ2" s="19"/>
      <c r="FA2" s="19"/>
      <c r="FB2" s="19"/>
      <c r="FC2" s="19"/>
      <c r="FD2" s="19"/>
      <c r="FE2" s="19"/>
      <c r="FF2" s="19"/>
      <c r="FG2" s="19"/>
      <c r="FH2" s="19"/>
      <c r="FI2" s="19"/>
      <c r="FJ2" s="19"/>
      <c r="FK2" s="19"/>
      <c r="HN2">
        <v>2500</v>
      </c>
      <c r="HO2">
        <v>3000</v>
      </c>
      <c r="HP2">
        <v>3500</v>
      </c>
      <c r="HQ2">
        <v>4000</v>
      </c>
      <c r="KR2" t="s">
        <v>380</v>
      </c>
    </row>
    <row r="3" spans="1:689">
      <c r="A3" t="s">
        <v>114</v>
      </c>
      <c r="B3" s="100">
        <v>46142</v>
      </c>
      <c r="C3" t="s">
        <v>414</v>
      </c>
      <c r="D3">
        <v>1001</v>
      </c>
      <c r="E3">
        <v>4</v>
      </c>
      <c r="F3" s="91">
        <v>2026</v>
      </c>
      <c r="G3" t="s">
        <v>385</v>
      </c>
      <c r="J3" t="s">
        <v>407</v>
      </c>
      <c r="K3" t="s">
        <v>408</v>
      </c>
      <c r="L3" t="s">
        <v>409</v>
      </c>
      <c r="M3" t="s">
        <v>410</v>
      </c>
      <c r="DJ3" s="19"/>
      <c r="DK3" s="19"/>
      <c r="DL3" s="19"/>
      <c r="DM3" s="19"/>
      <c r="DN3" s="19"/>
      <c r="DO3" s="19"/>
      <c r="DP3" s="19"/>
      <c r="DQ3" s="19"/>
      <c r="DR3" s="19"/>
      <c r="DS3" s="19"/>
      <c r="DT3" s="19"/>
      <c r="DU3" s="19"/>
      <c r="DV3" s="19"/>
      <c r="DW3" s="19"/>
      <c r="DX3" s="19"/>
      <c r="DY3" s="19"/>
      <c r="DZ3" s="19"/>
      <c r="EA3" s="19"/>
      <c r="EB3" s="19"/>
      <c r="EC3" s="19"/>
      <c r="ED3" s="19"/>
      <c r="EE3" s="19"/>
      <c r="EF3" s="19"/>
      <c r="EG3" s="19"/>
      <c r="EH3" s="19"/>
      <c r="EI3" s="19"/>
      <c r="EJ3" s="19"/>
      <c r="EK3" s="19"/>
      <c r="EL3" s="19"/>
      <c r="EM3" s="19"/>
      <c r="EN3" s="19"/>
      <c r="EO3" s="19"/>
      <c r="EP3" s="19"/>
      <c r="EQ3" s="19"/>
      <c r="ER3" s="19"/>
      <c r="ES3" s="19"/>
      <c r="ET3" s="19"/>
      <c r="EU3" s="19"/>
      <c r="EV3" s="19"/>
      <c r="EW3" s="19"/>
      <c r="EX3" s="19"/>
      <c r="EY3" s="19"/>
      <c r="EZ3" s="19"/>
      <c r="FA3" s="19"/>
      <c r="FB3" s="19"/>
      <c r="FC3" s="19"/>
      <c r="FD3" s="19"/>
      <c r="FE3" s="19"/>
      <c r="FF3" s="19"/>
      <c r="FG3" s="19"/>
      <c r="FH3" s="19"/>
      <c r="FI3" s="19"/>
      <c r="FJ3" s="19"/>
      <c r="FK3" s="19"/>
      <c r="HN3">
        <v>200</v>
      </c>
      <c r="HO3">
        <v>200</v>
      </c>
      <c r="HP3">
        <v>220</v>
      </c>
      <c r="HQ3">
        <v>200</v>
      </c>
    </row>
    <row r="4" spans="1:689">
      <c r="A4" t="s">
        <v>114</v>
      </c>
      <c r="B4" s="100">
        <v>46265</v>
      </c>
      <c r="C4" t="s">
        <v>416</v>
      </c>
      <c r="D4">
        <v>1002</v>
      </c>
      <c r="E4">
        <v>8</v>
      </c>
      <c r="F4" s="91">
        <v>2026</v>
      </c>
      <c r="G4" t="s">
        <v>385</v>
      </c>
      <c r="J4" t="s">
        <v>407</v>
      </c>
      <c r="K4" t="s">
        <v>408</v>
      </c>
      <c r="L4" t="s">
        <v>409</v>
      </c>
      <c r="M4" t="s">
        <v>410</v>
      </c>
      <c r="DJ4" s="19"/>
      <c r="DK4" s="19"/>
      <c r="DL4" s="19"/>
      <c r="DM4" s="19"/>
      <c r="DN4" s="19"/>
      <c r="DO4" s="19"/>
      <c r="DP4" s="19"/>
      <c r="DQ4" s="19"/>
      <c r="DR4" s="19"/>
      <c r="DS4" s="19"/>
      <c r="DT4" s="19"/>
      <c r="DU4" s="19"/>
      <c r="DV4" s="19"/>
      <c r="DW4" s="19"/>
      <c r="DX4" s="19"/>
      <c r="DY4" s="19"/>
      <c r="DZ4" s="19"/>
      <c r="EA4" s="19"/>
      <c r="EB4" s="19"/>
      <c r="EC4" s="19"/>
      <c r="ED4" s="19"/>
      <c r="EE4" s="19"/>
      <c r="EF4" s="19"/>
      <c r="EG4" s="19"/>
      <c r="EH4" s="19"/>
      <c r="EI4" s="19"/>
      <c r="EJ4" s="19"/>
      <c r="EK4" s="19"/>
      <c r="EL4" s="19"/>
      <c r="EM4" s="19"/>
      <c r="EN4" s="19"/>
      <c r="EO4" s="19"/>
      <c r="EP4" s="19"/>
      <c r="EQ4" s="19"/>
      <c r="ER4" s="19"/>
      <c r="ES4" s="19"/>
      <c r="ET4" s="19"/>
      <c r="EU4" s="19"/>
      <c r="EV4" s="19"/>
      <c r="EW4" s="19"/>
      <c r="EX4" s="19"/>
      <c r="EY4" s="19"/>
      <c r="EZ4" s="19"/>
      <c r="FA4" s="19"/>
      <c r="FB4" s="19"/>
      <c r="FC4" s="19"/>
      <c r="FD4" s="19"/>
      <c r="FE4" s="19"/>
      <c r="FF4" s="19"/>
      <c r="FG4" s="19"/>
      <c r="FH4" s="19"/>
      <c r="FI4" s="19"/>
      <c r="FJ4" s="19"/>
      <c r="FK4" s="19"/>
      <c r="HN4">
        <v>500</v>
      </c>
      <c r="HO4">
        <v>500</v>
      </c>
      <c r="HP4">
        <v>800</v>
      </c>
      <c r="HQ4">
        <v>500</v>
      </c>
    </row>
    <row r="5" spans="1:689">
      <c r="A5" t="s">
        <v>114</v>
      </c>
      <c r="B5" s="100">
        <v>45900</v>
      </c>
      <c r="C5" t="s">
        <v>474</v>
      </c>
      <c r="D5">
        <v>1003</v>
      </c>
      <c r="E5">
        <v>8</v>
      </c>
      <c r="F5" s="91">
        <v>2025</v>
      </c>
      <c r="G5" t="s">
        <v>385</v>
      </c>
      <c r="I5" t="s">
        <v>936</v>
      </c>
      <c r="J5" t="s">
        <v>940</v>
      </c>
      <c r="K5" t="s">
        <v>936</v>
      </c>
      <c r="L5" t="s">
        <v>422</v>
      </c>
      <c r="M5" t="s">
        <v>423</v>
      </c>
      <c r="N5" t="s">
        <v>424</v>
      </c>
      <c r="O5" t="s">
        <v>425</v>
      </c>
      <c r="P5" t="s">
        <v>426</v>
      </c>
      <c r="Q5" t="s">
        <v>427</v>
      </c>
      <c r="R5" t="s">
        <v>428</v>
      </c>
      <c r="S5" t="s">
        <v>429</v>
      </c>
      <c r="T5" t="s">
        <v>430</v>
      </c>
      <c r="U5" t="s">
        <v>431</v>
      </c>
      <c r="V5" t="s">
        <v>432</v>
      </c>
      <c r="W5" t="s">
        <v>433</v>
      </c>
      <c r="X5" t="s">
        <v>434</v>
      </c>
      <c r="Y5" t="s">
        <v>435</v>
      </c>
      <c r="Z5" t="s">
        <v>436</v>
      </c>
      <c r="AA5" t="s">
        <v>437</v>
      </c>
      <c r="AB5" t="s">
        <v>438</v>
      </c>
      <c r="AC5" t="s">
        <v>439</v>
      </c>
      <c r="AD5" t="s">
        <v>440</v>
      </c>
      <c r="AE5" t="s">
        <v>441</v>
      </c>
      <c r="AF5" t="s">
        <v>442</v>
      </c>
      <c r="AG5" t="s">
        <v>443</v>
      </c>
      <c r="AH5" t="s">
        <v>444</v>
      </c>
      <c r="AI5" t="s">
        <v>445</v>
      </c>
      <c r="AJ5" t="s">
        <v>446</v>
      </c>
      <c r="AK5" t="s">
        <v>447</v>
      </c>
      <c r="AL5" t="s">
        <v>448</v>
      </c>
      <c r="AM5" t="s">
        <v>449</v>
      </c>
      <c r="AN5" t="s">
        <v>450</v>
      </c>
      <c r="AO5" t="s">
        <v>451</v>
      </c>
      <c r="AP5" t="s">
        <v>452</v>
      </c>
      <c r="AQ5" t="s">
        <v>453</v>
      </c>
      <c r="AR5" t="s">
        <v>454</v>
      </c>
      <c r="AS5" t="s">
        <v>455</v>
      </c>
      <c r="AT5" t="s">
        <v>456</v>
      </c>
      <c r="AU5" t="s">
        <v>457</v>
      </c>
      <c r="AV5" t="s">
        <v>458</v>
      </c>
      <c r="AW5" t="s">
        <v>459</v>
      </c>
      <c r="AX5" t="s">
        <v>460</v>
      </c>
      <c r="AY5" t="s">
        <v>461</v>
      </c>
      <c r="AZ5" t="s">
        <v>462</v>
      </c>
      <c r="BA5" t="s">
        <v>463</v>
      </c>
      <c r="BB5" t="s">
        <v>464</v>
      </c>
      <c r="BC5" t="s">
        <v>465</v>
      </c>
      <c r="BD5" t="s">
        <v>466</v>
      </c>
      <c r="BE5" t="s">
        <v>467</v>
      </c>
      <c r="BF5" t="s">
        <v>468</v>
      </c>
      <c r="BG5" t="s">
        <v>469</v>
      </c>
      <c r="BH5" t="s">
        <v>470</v>
      </c>
      <c r="BI5" t="s">
        <v>471</v>
      </c>
      <c r="BJ5">
        <v>1</v>
      </c>
      <c r="BK5">
        <v>2</v>
      </c>
      <c r="BL5">
        <v>3</v>
      </c>
      <c r="BM5">
        <v>4</v>
      </c>
      <c r="BN5">
        <v>5</v>
      </c>
      <c r="BO5">
        <v>6</v>
      </c>
      <c r="BP5">
        <v>7</v>
      </c>
      <c r="BQ5">
        <v>8</v>
      </c>
      <c r="BR5">
        <v>9</v>
      </c>
      <c r="BS5">
        <v>10</v>
      </c>
      <c r="BT5">
        <v>11</v>
      </c>
      <c r="BU5">
        <v>12</v>
      </c>
      <c r="BV5">
        <v>13</v>
      </c>
      <c r="BW5">
        <v>14</v>
      </c>
      <c r="BX5">
        <v>15</v>
      </c>
      <c r="BY5">
        <v>16</v>
      </c>
      <c r="BZ5">
        <v>17</v>
      </c>
      <c r="CA5">
        <v>18</v>
      </c>
      <c r="CB5">
        <v>19</v>
      </c>
      <c r="CC5">
        <v>20</v>
      </c>
      <c r="CD5">
        <v>21</v>
      </c>
      <c r="CE5">
        <v>22</v>
      </c>
      <c r="CF5">
        <v>23</v>
      </c>
      <c r="CG5">
        <v>24</v>
      </c>
      <c r="CH5">
        <v>25</v>
      </c>
      <c r="CI5">
        <v>26</v>
      </c>
      <c r="CJ5">
        <v>27</v>
      </c>
      <c r="CK5">
        <v>28</v>
      </c>
      <c r="CL5">
        <v>29</v>
      </c>
      <c r="CM5">
        <v>30</v>
      </c>
      <c r="CN5">
        <v>31</v>
      </c>
      <c r="CO5">
        <v>32</v>
      </c>
      <c r="CP5">
        <v>33</v>
      </c>
      <c r="CQ5">
        <v>34</v>
      </c>
      <c r="CR5">
        <v>35</v>
      </c>
      <c r="CS5">
        <v>36</v>
      </c>
      <c r="CT5">
        <v>37</v>
      </c>
      <c r="CU5">
        <v>38</v>
      </c>
      <c r="CV5">
        <v>39</v>
      </c>
      <c r="CW5">
        <v>40</v>
      </c>
      <c r="CX5">
        <v>41</v>
      </c>
      <c r="CY5">
        <v>42</v>
      </c>
      <c r="CZ5">
        <v>43</v>
      </c>
      <c r="DA5">
        <v>44</v>
      </c>
      <c r="DB5">
        <v>45</v>
      </c>
      <c r="DC5">
        <v>46</v>
      </c>
      <c r="DD5">
        <v>47</v>
      </c>
      <c r="DE5">
        <v>48</v>
      </c>
      <c r="DF5">
        <v>49</v>
      </c>
      <c r="DG5">
        <v>50</v>
      </c>
      <c r="DH5">
        <v>51</v>
      </c>
      <c r="DI5">
        <v>52</v>
      </c>
      <c r="DJ5" s="19">
        <v>53</v>
      </c>
      <c r="DK5" s="19">
        <v>54</v>
      </c>
      <c r="DL5" s="19">
        <v>55</v>
      </c>
      <c r="DM5" s="19">
        <v>56</v>
      </c>
      <c r="DN5" s="19">
        <v>57</v>
      </c>
      <c r="DO5" s="19">
        <v>58</v>
      </c>
      <c r="DP5" s="19">
        <v>59</v>
      </c>
      <c r="DQ5" s="19">
        <v>60</v>
      </c>
      <c r="DR5" s="19">
        <v>61</v>
      </c>
      <c r="DS5" s="19">
        <v>62</v>
      </c>
      <c r="DT5" s="19">
        <v>63</v>
      </c>
      <c r="DU5" s="19">
        <v>64</v>
      </c>
      <c r="DV5" s="19">
        <v>65</v>
      </c>
      <c r="DW5" s="19">
        <v>66</v>
      </c>
      <c r="DX5" s="19">
        <v>67</v>
      </c>
      <c r="DY5" s="19">
        <v>68</v>
      </c>
      <c r="DZ5" s="19">
        <v>69</v>
      </c>
      <c r="EA5" s="19">
        <v>70</v>
      </c>
      <c r="EB5" s="19">
        <v>71</v>
      </c>
      <c r="EC5" s="19">
        <v>72</v>
      </c>
      <c r="ED5" s="19">
        <v>73</v>
      </c>
      <c r="EE5" s="19">
        <v>74</v>
      </c>
      <c r="EF5" s="19">
        <v>75</v>
      </c>
      <c r="EG5" s="19">
        <v>76</v>
      </c>
      <c r="EH5" s="19">
        <v>77</v>
      </c>
      <c r="EI5" s="19">
        <v>78</v>
      </c>
      <c r="EJ5" s="19">
        <v>79</v>
      </c>
      <c r="EK5" s="19">
        <v>80</v>
      </c>
      <c r="EL5" s="19">
        <v>81</v>
      </c>
      <c r="EM5" s="19">
        <v>82</v>
      </c>
      <c r="EN5" s="19">
        <v>83</v>
      </c>
      <c r="EO5" s="19">
        <v>84</v>
      </c>
      <c r="EP5" s="19">
        <v>85</v>
      </c>
      <c r="EQ5" s="19">
        <v>86</v>
      </c>
      <c r="ER5" s="19">
        <v>87</v>
      </c>
      <c r="ES5" s="19">
        <v>88</v>
      </c>
      <c r="ET5" s="19">
        <v>89</v>
      </c>
      <c r="EU5" s="19">
        <v>90</v>
      </c>
      <c r="EV5" s="19">
        <v>91</v>
      </c>
      <c r="EW5" s="19">
        <v>92</v>
      </c>
      <c r="EX5" s="19">
        <v>93</v>
      </c>
      <c r="EY5" s="19">
        <v>94</v>
      </c>
      <c r="EZ5" s="19">
        <v>95</v>
      </c>
      <c r="FA5" s="19">
        <v>96</v>
      </c>
      <c r="FB5" s="19">
        <v>97</v>
      </c>
      <c r="FC5" s="19">
        <v>98</v>
      </c>
      <c r="FD5" s="19">
        <v>99</v>
      </c>
      <c r="FE5" s="19">
        <v>100</v>
      </c>
      <c r="FF5" s="19">
        <v>101</v>
      </c>
      <c r="FG5" s="19">
        <v>102</v>
      </c>
      <c r="FH5" s="19">
        <v>103</v>
      </c>
      <c r="FI5" s="19">
        <v>104</v>
      </c>
      <c r="FJ5" s="19">
        <v>105</v>
      </c>
      <c r="FK5" s="19">
        <v>106</v>
      </c>
      <c r="FL5">
        <v>107</v>
      </c>
      <c r="FM5">
        <v>108</v>
      </c>
      <c r="FN5">
        <v>109</v>
      </c>
      <c r="FO5">
        <v>110</v>
      </c>
      <c r="FP5">
        <v>111</v>
      </c>
      <c r="FQ5">
        <v>112</v>
      </c>
      <c r="FR5">
        <v>113</v>
      </c>
      <c r="FS5">
        <v>114</v>
      </c>
      <c r="FT5">
        <v>115</v>
      </c>
      <c r="FU5">
        <v>116</v>
      </c>
      <c r="FV5">
        <v>117</v>
      </c>
      <c r="FW5">
        <v>118</v>
      </c>
      <c r="FX5">
        <v>119</v>
      </c>
      <c r="FY5">
        <v>120</v>
      </c>
      <c r="FZ5">
        <v>121</v>
      </c>
      <c r="GA5">
        <v>122</v>
      </c>
      <c r="GB5">
        <v>123</v>
      </c>
      <c r="GC5">
        <v>124</v>
      </c>
      <c r="GD5">
        <v>125</v>
      </c>
      <c r="GE5">
        <v>126</v>
      </c>
      <c r="GF5">
        <v>127</v>
      </c>
      <c r="GG5">
        <v>128</v>
      </c>
      <c r="GH5">
        <v>129</v>
      </c>
      <c r="GI5">
        <v>130</v>
      </c>
      <c r="GJ5">
        <v>131</v>
      </c>
      <c r="GK5">
        <v>132</v>
      </c>
      <c r="GL5">
        <v>133</v>
      </c>
      <c r="GM5">
        <v>134</v>
      </c>
      <c r="GN5">
        <v>135</v>
      </c>
      <c r="GO5">
        <v>136</v>
      </c>
      <c r="GP5">
        <v>137</v>
      </c>
      <c r="GQ5">
        <v>138</v>
      </c>
      <c r="GR5">
        <v>139</v>
      </c>
      <c r="GS5">
        <v>140</v>
      </c>
      <c r="GT5">
        <v>141</v>
      </c>
      <c r="GU5">
        <v>142</v>
      </c>
      <c r="GV5">
        <v>143</v>
      </c>
      <c r="GW5">
        <v>144</v>
      </c>
      <c r="GX5">
        <v>145</v>
      </c>
      <c r="GY5">
        <v>146</v>
      </c>
      <c r="GZ5">
        <v>147</v>
      </c>
      <c r="HA5">
        <v>148</v>
      </c>
      <c r="HB5">
        <v>149</v>
      </c>
      <c r="HC5">
        <v>150</v>
      </c>
      <c r="HD5">
        <v>151</v>
      </c>
      <c r="HE5">
        <v>152</v>
      </c>
      <c r="HF5">
        <v>153</v>
      </c>
      <c r="HG5">
        <v>154</v>
      </c>
      <c r="HH5">
        <v>155</v>
      </c>
      <c r="HI5">
        <v>156</v>
      </c>
      <c r="HJ5">
        <v>157</v>
      </c>
      <c r="HK5">
        <v>158</v>
      </c>
      <c r="HL5">
        <v>159</v>
      </c>
      <c r="HM5">
        <v>1</v>
      </c>
      <c r="HN5">
        <v>992</v>
      </c>
      <c r="HO5">
        <v>993</v>
      </c>
      <c r="HP5">
        <v>994</v>
      </c>
      <c r="HQ5">
        <v>995</v>
      </c>
      <c r="HR5">
        <v>996</v>
      </c>
      <c r="HS5">
        <v>997</v>
      </c>
      <c r="HT5">
        <v>998</v>
      </c>
      <c r="HU5">
        <v>999</v>
      </c>
      <c r="HV5">
        <v>1000</v>
      </c>
      <c r="HW5">
        <v>1001</v>
      </c>
      <c r="HX5">
        <v>1002</v>
      </c>
      <c r="HY5">
        <v>1003</v>
      </c>
      <c r="HZ5">
        <v>1004</v>
      </c>
      <c r="IA5">
        <v>1005</v>
      </c>
      <c r="IB5">
        <v>1006</v>
      </c>
      <c r="IC5">
        <v>1007</v>
      </c>
      <c r="ID5">
        <v>1008</v>
      </c>
      <c r="IE5">
        <v>1009</v>
      </c>
      <c r="IF5">
        <v>1010</v>
      </c>
      <c r="IG5">
        <v>1011</v>
      </c>
      <c r="IH5">
        <v>1012</v>
      </c>
      <c r="II5">
        <v>1013</v>
      </c>
      <c r="IJ5">
        <v>1014</v>
      </c>
      <c r="IK5">
        <v>1015</v>
      </c>
      <c r="IL5">
        <v>1016</v>
      </c>
      <c r="IM5">
        <v>1017</v>
      </c>
      <c r="IN5">
        <v>1018</v>
      </c>
      <c r="IO5">
        <v>1019</v>
      </c>
      <c r="IP5">
        <v>1020</v>
      </c>
      <c r="IQ5">
        <v>1021</v>
      </c>
      <c r="IR5">
        <v>1022</v>
      </c>
      <c r="IS5">
        <v>1023</v>
      </c>
      <c r="IT5">
        <v>1024</v>
      </c>
      <c r="IU5">
        <v>1025</v>
      </c>
      <c r="IV5">
        <v>1026</v>
      </c>
      <c r="IW5">
        <v>1027</v>
      </c>
      <c r="IX5">
        <v>1028</v>
      </c>
      <c r="IY5">
        <v>1029</v>
      </c>
      <c r="IZ5">
        <v>1030</v>
      </c>
      <c r="JA5">
        <v>1031</v>
      </c>
      <c r="JB5">
        <v>1032</v>
      </c>
      <c r="JC5">
        <v>1033</v>
      </c>
      <c r="JD5">
        <v>1034</v>
      </c>
      <c r="JE5">
        <v>1035</v>
      </c>
      <c r="JF5">
        <v>1036</v>
      </c>
      <c r="JG5">
        <v>1037</v>
      </c>
      <c r="JH5">
        <v>1038</v>
      </c>
      <c r="JI5">
        <v>1039</v>
      </c>
      <c r="JJ5">
        <v>1040</v>
      </c>
      <c r="JK5">
        <v>1041</v>
      </c>
      <c r="JL5">
        <v>1042</v>
      </c>
      <c r="JM5">
        <v>1043</v>
      </c>
    </row>
    <row r="6" spans="1:689">
      <c r="A6" t="s">
        <v>114</v>
      </c>
      <c r="B6" s="100">
        <v>45900</v>
      </c>
      <c r="C6" t="s">
        <v>475</v>
      </c>
      <c r="D6">
        <v>1004</v>
      </c>
      <c r="E6">
        <v>8</v>
      </c>
      <c r="F6" s="91">
        <v>2025</v>
      </c>
      <c r="G6" t="s">
        <v>385</v>
      </c>
      <c r="I6" t="s">
        <v>936</v>
      </c>
      <c r="J6" t="s">
        <v>940</v>
      </c>
      <c r="K6" t="s">
        <v>936</v>
      </c>
      <c r="L6" t="s">
        <v>422</v>
      </c>
      <c r="M6" t="s">
        <v>423</v>
      </c>
      <c r="N6" t="s">
        <v>424</v>
      </c>
      <c r="O6" t="s">
        <v>425</v>
      </c>
      <c r="P6" t="s">
        <v>426</v>
      </c>
      <c r="Q6" t="s">
        <v>427</v>
      </c>
      <c r="R6" t="s">
        <v>428</v>
      </c>
      <c r="S6" t="s">
        <v>429</v>
      </c>
      <c r="T6" t="s">
        <v>430</v>
      </c>
      <c r="U6" t="s">
        <v>431</v>
      </c>
      <c r="V6" t="s">
        <v>432</v>
      </c>
      <c r="W6" t="s">
        <v>433</v>
      </c>
      <c r="X6" t="s">
        <v>434</v>
      </c>
      <c r="Y6" t="s">
        <v>435</v>
      </c>
      <c r="Z6" t="s">
        <v>436</v>
      </c>
      <c r="AA6" t="s">
        <v>437</v>
      </c>
      <c r="AB6" t="s">
        <v>438</v>
      </c>
      <c r="AC6" t="s">
        <v>439</v>
      </c>
      <c r="AD6" t="s">
        <v>440</v>
      </c>
      <c r="AE6" t="s">
        <v>441</v>
      </c>
      <c r="AF6" t="s">
        <v>442</v>
      </c>
      <c r="AG6" t="s">
        <v>443</v>
      </c>
      <c r="AH6" t="s">
        <v>444</v>
      </c>
      <c r="AI6" t="s">
        <v>445</v>
      </c>
      <c r="AJ6" t="s">
        <v>446</v>
      </c>
      <c r="AK6" t="s">
        <v>447</v>
      </c>
      <c r="AL6" t="s">
        <v>448</v>
      </c>
      <c r="AM6" t="s">
        <v>449</v>
      </c>
      <c r="AN6" t="s">
        <v>450</v>
      </c>
      <c r="AO6" t="s">
        <v>451</v>
      </c>
      <c r="AP6" t="s">
        <v>452</v>
      </c>
      <c r="AQ6" t="s">
        <v>453</v>
      </c>
      <c r="AR6" t="s">
        <v>454</v>
      </c>
      <c r="AS6" t="s">
        <v>455</v>
      </c>
      <c r="AT6" t="s">
        <v>456</v>
      </c>
      <c r="AU6" t="s">
        <v>457</v>
      </c>
      <c r="AV6" t="s">
        <v>458</v>
      </c>
      <c r="AW6" t="s">
        <v>459</v>
      </c>
      <c r="AX6" t="s">
        <v>460</v>
      </c>
      <c r="AY6" t="s">
        <v>461</v>
      </c>
      <c r="AZ6" t="s">
        <v>462</v>
      </c>
      <c r="BA6" t="s">
        <v>463</v>
      </c>
      <c r="BB6" t="s">
        <v>464</v>
      </c>
      <c r="BC6" t="s">
        <v>465</v>
      </c>
      <c r="BD6" t="s">
        <v>466</v>
      </c>
      <c r="BE6" t="s">
        <v>467</v>
      </c>
      <c r="BF6" t="s">
        <v>468</v>
      </c>
      <c r="BG6" t="s">
        <v>469</v>
      </c>
      <c r="BH6" t="s">
        <v>470</v>
      </c>
      <c r="BI6" t="s">
        <v>471</v>
      </c>
      <c r="BJ6">
        <v>1</v>
      </c>
      <c r="BK6">
        <v>2</v>
      </c>
      <c r="BL6">
        <v>3</v>
      </c>
      <c r="BM6">
        <v>4</v>
      </c>
      <c r="BN6">
        <v>5</v>
      </c>
      <c r="BO6">
        <v>6</v>
      </c>
      <c r="BP6">
        <v>7</v>
      </c>
      <c r="BQ6">
        <v>8</v>
      </c>
      <c r="BR6">
        <v>9</v>
      </c>
      <c r="BS6">
        <v>10</v>
      </c>
      <c r="BT6">
        <v>11</v>
      </c>
      <c r="BU6">
        <v>12</v>
      </c>
      <c r="BV6">
        <v>13</v>
      </c>
      <c r="BW6">
        <v>14</v>
      </c>
      <c r="BX6">
        <v>15</v>
      </c>
      <c r="BY6">
        <v>16</v>
      </c>
      <c r="BZ6">
        <v>17</v>
      </c>
      <c r="CA6">
        <v>18</v>
      </c>
      <c r="CB6">
        <v>19</v>
      </c>
      <c r="CC6">
        <v>20</v>
      </c>
      <c r="CD6">
        <v>21</v>
      </c>
      <c r="CE6">
        <v>22</v>
      </c>
      <c r="CF6">
        <v>23</v>
      </c>
      <c r="CG6">
        <v>24</v>
      </c>
      <c r="CH6">
        <v>25</v>
      </c>
      <c r="CI6">
        <v>26</v>
      </c>
      <c r="CJ6">
        <v>27</v>
      </c>
      <c r="CK6">
        <v>28</v>
      </c>
      <c r="CL6">
        <v>29</v>
      </c>
      <c r="CM6">
        <v>30</v>
      </c>
      <c r="CN6">
        <v>31</v>
      </c>
      <c r="CO6">
        <v>32</v>
      </c>
      <c r="CP6">
        <v>33</v>
      </c>
      <c r="CQ6">
        <v>34</v>
      </c>
      <c r="CR6">
        <v>35</v>
      </c>
      <c r="CS6">
        <v>36</v>
      </c>
      <c r="CT6">
        <v>37</v>
      </c>
      <c r="CU6">
        <v>38</v>
      </c>
      <c r="CV6">
        <v>39</v>
      </c>
      <c r="CW6">
        <v>40</v>
      </c>
      <c r="CX6">
        <v>41</v>
      </c>
      <c r="CY6">
        <v>42</v>
      </c>
      <c r="CZ6">
        <v>43</v>
      </c>
      <c r="DA6">
        <v>44</v>
      </c>
      <c r="DB6">
        <v>45</v>
      </c>
      <c r="DC6">
        <v>46</v>
      </c>
      <c r="DD6">
        <v>47</v>
      </c>
      <c r="DE6">
        <v>48</v>
      </c>
      <c r="DF6">
        <v>49</v>
      </c>
      <c r="DG6">
        <v>50</v>
      </c>
      <c r="DH6">
        <v>51</v>
      </c>
      <c r="DI6">
        <v>52</v>
      </c>
      <c r="DJ6" s="19">
        <v>53</v>
      </c>
      <c r="DK6" s="19">
        <v>54</v>
      </c>
      <c r="DL6" s="19">
        <v>55</v>
      </c>
      <c r="DM6" s="19">
        <v>56</v>
      </c>
      <c r="DN6" s="19">
        <v>57</v>
      </c>
      <c r="DO6" s="19">
        <v>58</v>
      </c>
      <c r="DP6" s="19">
        <v>59</v>
      </c>
      <c r="DQ6" s="19">
        <v>60</v>
      </c>
      <c r="DR6" s="19">
        <v>61</v>
      </c>
      <c r="DS6" s="19">
        <v>62</v>
      </c>
      <c r="DT6" s="19">
        <v>63</v>
      </c>
      <c r="DU6" s="19">
        <v>64</v>
      </c>
      <c r="DV6" s="19">
        <v>65</v>
      </c>
      <c r="DW6" s="19">
        <v>66</v>
      </c>
      <c r="DX6" s="19">
        <v>67</v>
      </c>
      <c r="DY6" s="19">
        <v>68</v>
      </c>
      <c r="DZ6" s="19">
        <v>69</v>
      </c>
      <c r="EA6" s="19">
        <v>70</v>
      </c>
      <c r="EB6" s="19">
        <v>71</v>
      </c>
      <c r="EC6" s="19">
        <v>72</v>
      </c>
      <c r="ED6" s="19">
        <v>73</v>
      </c>
      <c r="EE6" s="19">
        <v>74</v>
      </c>
      <c r="EF6" s="19">
        <v>75</v>
      </c>
      <c r="EG6" s="19">
        <v>76</v>
      </c>
      <c r="EH6" s="19">
        <v>77</v>
      </c>
      <c r="EI6" s="19">
        <v>78</v>
      </c>
      <c r="EJ6" s="19">
        <v>79</v>
      </c>
      <c r="EK6" s="19">
        <v>80</v>
      </c>
      <c r="EL6" s="19">
        <v>81</v>
      </c>
      <c r="EM6" s="19">
        <v>82</v>
      </c>
      <c r="EN6" s="19">
        <v>83</v>
      </c>
      <c r="EO6" s="19">
        <v>84</v>
      </c>
      <c r="EP6" s="19">
        <v>85</v>
      </c>
      <c r="EQ6" s="19">
        <v>86</v>
      </c>
      <c r="ER6" s="19">
        <v>87</v>
      </c>
      <c r="ES6" s="19">
        <v>88</v>
      </c>
      <c r="ET6" s="19">
        <v>89</v>
      </c>
      <c r="EU6" s="19">
        <v>90</v>
      </c>
      <c r="EV6" s="19">
        <v>91</v>
      </c>
      <c r="EW6" s="19">
        <v>92</v>
      </c>
      <c r="EX6" s="19">
        <v>93</v>
      </c>
      <c r="EY6" s="19">
        <v>94</v>
      </c>
      <c r="EZ6" s="19">
        <v>95</v>
      </c>
      <c r="FA6" s="19">
        <v>96</v>
      </c>
      <c r="FB6" s="19">
        <v>97</v>
      </c>
      <c r="FC6" s="19">
        <v>98</v>
      </c>
      <c r="FD6" s="19">
        <v>99</v>
      </c>
      <c r="FE6" s="19">
        <v>100</v>
      </c>
      <c r="FF6" s="19">
        <v>101</v>
      </c>
      <c r="FG6" s="19">
        <v>102</v>
      </c>
      <c r="FH6" s="19">
        <v>103</v>
      </c>
      <c r="FI6" s="19">
        <v>104</v>
      </c>
      <c r="FJ6" s="19">
        <v>105</v>
      </c>
      <c r="FK6" s="19">
        <v>106</v>
      </c>
      <c r="FL6">
        <v>107</v>
      </c>
      <c r="FM6">
        <v>108</v>
      </c>
      <c r="FN6">
        <v>109</v>
      </c>
      <c r="FO6">
        <v>110</v>
      </c>
      <c r="FP6">
        <v>111</v>
      </c>
      <c r="FQ6">
        <v>112</v>
      </c>
      <c r="FR6">
        <v>113</v>
      </c>
      <c r="FS6">
        <v>114</v>
      </c>
      <c r="FT6">
        <v>115</v>
      </c>
      <c r="FU6">
        <v>116</v>
      </c>
      <c r="FV6">
        <v>117</v>
      </c>
      <c r="FW6">
        <v>118</v>
      </c>
      <c r="FX6">
        <v>119</v>
      </c>
      <c r="FY6">
        <v>120</v>
      </c>
      <c r="FZ6">
        <v>121</v>
      </c>
      <c r="GA6">
        <v>122</v>
      </c>
      <c r="GB6">
        <v>123</v>
      </c>
      <c r="GC6">
        <v>124</v>
      </c>
      <c r="GD6">
        <v>125</v>
      </c>
      <c r="GE6">
        <v>126</v>
      </c>
      <c r="GF6">
        <v>127</v>
      </c>
      <c r="GG6">
        <v>128</v>
      </c>
      <c r="GH6">
        <v>129</v>
      </c>
      <c r="GI6">
        <v>130</v>
      </c>
      <c r="GJ6">
        <v>131</v>
      </c>
      <c r="GK6">
        <v>132</v>
      </c>
      <c r="GL6">
        <v>133</v>
      </c>
      <c r="GM6">
        <v>134</v>
      </c>
      <c r="GN6">
        <v>135</v>
      </c>
      <c r="GO6">
        <v>136</v>
      </c>
      <c r="GP6">
        <v>137</v>
      </c>
      <c r="GQ6">
        <v>138</v>
      </c>
      <c r="GR6">
        <v>139</v>
      </c>
      <c r="GS6">
        <v>140</v>
      </c>
      <c r="GT6">
        <v>141</v>
      </c>
      <c r="GU6">
        <v>142</v>
      </c>
      <c r="GV6">
        <v>143</v>
      </c>
      <c r="GW6">
        <v>144</v>
      </c>
      <c r="GX6">
        <v>145</v>
      </c>
      <c r="GY6">
        <v>146</v>
      </c>
      <c r="GZ6">
        <v>147</v>
      </c>
      <c r="HA6">
        <v>148</v>
      </c>
      <c r="HB6">
        <v>149</v>
      </c>
      <c r="HC6">
        <v>150</v>
      </c>
      <c r="HD6">
        <v>151</v>
      </c>
      <c r="HE6">
        <v>152</v>
      </c>
      <c r="HF6">
        <v>153</v>
      </c>
      <c r="HG6">
        <v>154</v>
      </c>
      <c r="HH6">
        <v>155</v>
      </c>
      <c r="HI6">
        <v>156</v>
      </c>
      <c r="HJ6">
        <v>157</v>
      </c>
      <c r="HK6">
        <v>158</v>
      </c>
      <c r="HL6">
        <v>159</v>
      </c>
      <c r="HM6">
        <v>2</v>
      </c>
      <c r="HN6">
        <v>992</v>
      </c>
      <c r="HO6">
        <v>993</v>
      </c>
      <c r="HP6">
        <v>994</v>
      </c>
      <c r="HQ6">
        <v>995</v>
      </c>
      <c r="HR6">
        <v>996</v>
      </c>
      <c r="HS6">
        <v>997</v>
      </c>
      <c r="HT6">
        <v>998</v>
      </c>
      <c r="HU6">
        <v>999</v>
      </c>
      <c r="HV6">
        <v>1000</v>
      </c>
      <c r="HW6">
        <v>1001</v>
      </c>
      <c r="HX6">
        <v>1002</v>
      </c>
      <c r="HY6">
        <v>1003</v>
      </c>
      <c r="HZ6">
        <v>1004</v>
      </c>
      <c r="IA6">
        <v>1005</v>
      </c>
      <c r="IB6">
        <v>1006</v>
      </c>
      <c r="IC6">
        <v>1007</v>
      </c>
      <c r="ID6">
        <v>1008</v>
      </c>
      <c r="IE6">
        <v>1009</v>
      </c>
      <c r="IF6">
        <v>1010</v>
      </c>
      <c r="IG6">
        <v>1011</v>
      </c>
      <c r="IH6">
        <v>1012</v>
      </c>
      <c r="II6">
        <v>1013</v>
      </c>
      <c r="IJ6">
        <v>1014</v>
      </c>
      <c r="IK6">
        <v>1015</v>
      </c>
      <c r="IL6">
        <v>1016</v>
      </c>
      <c r="IM6">
        <v>1017</v>
      </c>
      <c r="IN6">
        <v>1018</v>
      </c>
      <c r="IO6">
        <v>1019</v>
      </c>
      <c r="IP6">
        <v>1020</v>
      </c>
      <c r="IQ6">
        <v>1021</v>
      </c>
      <c r="IR6">
        <v>1022</v>
      </c>
      <c r="IS6">
        <v>1023</v>
      </c>
      <c r="IT6">
        <v>1024</v>
      </c>
      <c r="IU6">
        <v>1025</v>
      </c>
      <c r="IV6">
        <v>1026</v>
      </c>
      <c r="IW6">
        <v>1027</v>
      </c>
      <c r="IX6">
        <v>1028</v>
      </c>
      <c r="IY6">
        <v>1029</v>
      </c>
      <c r="IZ6">
        <v>1030</v>
      </c>
      <c r="JA6">
        <v>1031</v>
      </c>
      <c r="JB6">
        <v>1032</v>
      </c>
      <c r="JC6">
        <v>1033</v>
      </c>
      <c r="JD6">
        <v>1034</v>
      </c>
      <c r="JE6">
        <v>1035</v>
      </c>
      <c r="JF6">
        <v>1036</v>
      </c>
      <c r="JG6">
        <v>1037</v>
      </c>
      <c r="JH6">
        <v>1038</v>
      </c>
      <c r="JI6">
        <v>1039</v>
      </c>
      <c r="JJ6">
        <v>1040</v>
      </c>
      <c r="JK6">
        <v>1041</v>
      </c>
      <c r="JL6">
        <v>1042</v>
      </c>
      <c r="JM6">
        <v>1043</v>
      </c>
    </row>
    <row r="7" spans="1:689">
      <c r="A7" t="s">
        <v>114</v>
      </c>
      <c r="B7" s="100">
        <v>45900</v>
      </c>
      <c r="C7" t="s">
        <v>892</v>
      </c>
      <c r="D7">
        <v>1005</v>
      </c>
      <c r="E7">
        <v>8</v>
      </c>
      <c r="F7" s="91">
        <v>2025</v>
      </c>
      <c r="G7" t="s">
        <v>385</v>
      </c>
      <c r="I7" t="s">
        <v>936</v>
      </c>
      <c r="J7" t="s">
        <v>940</v>
      </c>
      <c r="K7" t="s">
        <v>936</v>
      </c>
      <c r="L7" t="s">
        <v>422</v>
      </c>
      <c r="M7" t="s">
        <v>423</v>
      </c>
      <c r="N7" t="s">
        <v>424</v>
      </c>
      <c r="O7" t="s">
        <v>425</v>
      </c>
      <c r="P7" t="s">
        <v>426</v>
      </c>
      <c r="Q7" t="s">
        <v>427</v>
      </c>
      <c r="R7" t="s">
        <v>428</v>
      </c>
      <c r="S7" t="s">
        <v>429</v>
      </c>
      <c r="T7" t="s">
        <v>430</v>
      </c>
      <c r="U7" t="s">
        <v>431</v>
      </c>
      <c r="V7" t="s">
        <v>432</v>
      </c>
      <c r="W7" t="s">
        <v>433</v>
      </c>
      <c r="X7" t="s">
        <v>434</v>
      </c>
      <c r="Y7" t="s">
        <v>435</v>
      </c>
      <c r="Z7" t="s">
        <v>436</v>
      </c>
      <c r="AA7" t="s">
        <v>437</v>
      </c>
      <c r="AB7" t="s">
        <v>438</v>
      </c>
      <c r="AC7" t="s">
        <v>439</v>
      </c>
      <c r="AD7" t="s">
        <v>440</v>
      </c>
      <c r="AE7" t="s">
        <v>441</v>
      </c>
      <c r="AF7" t="s">
        <v>442</v>
      </c>
      <c r="AG7" t="s">
        <v>443</v>
      </c>
      <c r="AH7" t="s">
        <v>444</v>
      </c>
      <c r="AI7" t="s">
        <v>445</v>
      </c>
      <c r="AJ7" t="s">
        <v>446</v>
      </c>
      <c r="AK7" t="s">
        <v>447</v>
      </c>
      <c r="AL7" t="s">
        <v>448</v>
      </c>
      <c r="AM7" t="s">
        <v>449</v>
      </c>
      <c r="AN7" t="s">
        <v>450</v>
      </c>
      <c r="AO7" t="s">
        <v>451</v>
      </c>
      <c r="AP7" t="s">
        <v>452</v>
      </c>
      <c r="AQ7" t="s">
        <v>453</v>
      </c>
      <c r="AR7" t="s">
        <v>454</v>
      </c>
      <c r="AS7" t="s">
        <v>455</v>
      </c>
      <c r="AT7" t="s">
        <v>456</v>
      </c>
      <c r="AU7" t="s">
        <v>457</v>
      </c>
      <c r="AV7" t="s">
        <v>458</v>
      </c>
      <c r="AW7" t="s">
        <v>459</v>
      </c>
      <c r="AX7" t="s">
        <v>460</v>
      </c>
      <c r="AY7" t="s">
        <v>461</v>
      </c>
      <c r="AZ7" t="s">
        <v>462</v>
      </c>
      <c r="BA7" t="s">
        <v>463</v>
      </c>
      <c r="BB7" t="s">
        <v>464</v>
      </c>
      <c r="BC7" t="s">
        <v>465</v>
      </c>
      <c r="BD7" t="s">
        <v>466</v>
      </c>
      <c r="BE7" t="s">
        <v>467</v>
      </c>
      <c r="BF7" t="s">
        <v>468</v>
      </c>
      <c r="BG7" t="s">
        <v>469</v>
      </c>
      <c r="BH7" t="s">
        <v>470</v>
      </c>
      <c r="BI7" t="s">
        <v>471</v>
      </c>
      <c r="BJ7">
        <v>1</v>
      </c>
      <c r="BK7">
        <v>2</v>
      </c>
      <c r="BL7">
        <v>3</v>
      </c>
      <c r="BM7">
        <v>4</v>
      </c>
      <c r="BN7">
        <v>5</v>
      </c>
      <c r="BO7">
        <v>6</v>
      </c>
      <c r="BP7">
        <v>7</v>
      </c>
      <c r="BQ7">
        <v>8</v>
      </c>
      <c r="BR7">
        <v>9</v>
      </c>
      <c r="BS7">
        <v>10</v>
      </c>
      <c r="BT7">
        <v>11</v>
      </c>
      <c r="BU7">
        <v>12</v>
      </c>
      <c r="BV7">
        <v>13</v>
      </c>
      <c r="BW7">
        <v>14</v>
      </c>
      <c r="BX7">
        <v>15</v>
      </c>
      <c r="BY7">
        <v>16</v>
      </c>
      <c r="BZ7">
        <v>17</v>
      </c>
      <c r="CA7">
        <v>18</v>
      </c>
      <c r="CB7">
        <v>19</v>
      </c>
      <c r="CC7">
        <v>20</v>
      </c>
      <c r="CD7">
        <v>21</v>
      </c>
      <c r="CE7">
        <v>22</v>
      </c>
      <c r="CF7">
        <v>23</v>
      </c>
      <c r="CG7">
        <v>24</v>
      </c>
      <c r="CH7">
        <v>25</v>
      </c>
      <c r="CI7">
        <v>26</v>
      </c>
      <c r="CJ7">
        <v>27</v>
      </c>
      <c r="CK7">
        <v>28</v>
      </c>
      <c r="CL7">
        <v>29</v>
      </c>
      <c r="CM7">
        <v>30</v>
      </c>
      <c r="CN7">
        <v>31</v>
      </c>
      <c r="CO7">
        <v>32</v>
      </c>
      <c r="CP7">
        <v>33</v>
      </c>
      <c r="CQ7">
        <v>34</v>
      </c>
      <c r="CR7">
        <v>35</v>
      </c>
      <c r="CS7">
        <v>36</v>
      </c>
      <c r="CT7">
        <v>37</v>
      </c>
      <c r="CU7">
        <v>38</v>
      </c>
      <c r="CV7">
        <v>39</v>
      </c>
      <c r="CW7">
        <v>40</v>
      </c>
      <c r="CX7">
        <v>41</v>
      </c>
      <c r="CY7">
        <v>42</v>
      </c>
      <c r="CZ7">
        <v>43</v>
      </c>
      <c r="DA7">
        <v>44</v>
      </c>
      <c r="DB7">
        <v>45</v>
      </c>
      <c r="DC7">
        <v>46</v>
      </c>
      <c r="DD7">
        <v>47</v>
      </c>
      <c r="DE7">
        <v>48</v>
      </c>
      <c r="DF7">
        <v>49</v>
      </c>
      <c r="DG7">
        <v>50</v>
      </c>
      <c r="DH7">
        <v>51</v>
      </c>
      <c r="DI7">
        <v>52</v>
      </c>
      <c r="DJ7" s="19">
        <v>53</v>
      </c>
      <c r="DK7" s="19">
        <v>54</v>
      </c>
      <c r="DL7" s="19">
        <v>55</v>
      </c>
      <c r="DM7" s="19">
        <v>56</v>
      </c>
      <c r="DN7" s="19">
        <v>57</v>
      </c>
      <c r="DO7" s="19">
        <v>58</v>
      </c>
      <c r="DP7" s="19">
        <v>59</v>
      </c>
      <c r="DQ7" s="19">
        <v>60</v>
      </c>
      <c r="DR7" s="19">
        <v>61</v>
      </c>
      <c r="DS7" s="19">
        <v>62</v>
      </c>
      <c r="DT7" s="19">
        <v>63</v>
      </c>
      <c r="DU7" s="19">
        <v>64</v>
      </c>
      <c r="DV7" s="19">
        <v>65</v>
      </c>
      <c r="DW7" s="19">
        <v>66</v>
      </c>
      <c r="DX7" s="19">
        <v>67</v>
      </c>
      <c r="DY7" s="19">
        <v>68</v>
      </c>
      <c r="DZ7" s="19">
        <v>69</v>
      </c>
      <c r="EA7" s="19">
        <v>70</v>
      </c>
      <c r="EB7" s="19">
        <v>71</v>
      </c>
      <c r="EC7" s="19">
        <v>72</v>
      </c>
      <c r="ED7" s="19">
        <v>73</v>
      </c>
      <c r="EE7" s="19">
        <v>74</v>
      </c>
      <c r="EF7" s="19">
        <v>75</v>
      </c>
      <c r="EG7" s="19">
        <v>76</v>
      </c>
      <c r="EH7" s="19">
        <v>77</v>
      </c>
      <c r="EI7" s="19">
        <v>78</v>
      </c>
      <c r="EJ7" s="19">
        <v>79</v>
      </c>
      <c r="EK7" s="19">
        <v>80</v>
      </c>
      <c r="EL7" s="19">
        <v>81</v>
      </c>
      <c r="EM7" s="19">
        <v>82</v>
      </c>
      <c r="EN7" s="19">
        <v>83</v>
      </c>
      <c r="EO7" s="19">
        <v>84</v>
      </c>
      <c r="EP7" s="19">
        <v>85</v>
      </c>
      <c r="EQ7" s="19">
        <v>86</v>
      </c>
      <c r="ER7" s="19">
        <v>87</v>
      </c>
      <c r="ES7" s="19">
        <v>88</v>
      </c>
      <c r="ET7" s="19">
        <v>89</v>
      </c>
      <c r="EU7" s="19">
        <v>90</v>
      </c>
      <c r="EV7" s="19">
        <v>91</v>
      </c>
      <c r="EW7" s="19">
        <v>92</v>
      </c>
      <c r="EX7" s="19">
        <v>93</v>
      </c>
      <c r="EY7" s="19">
        <v>94</v>
      </c>
      <c r="EZ7" s="19">
        <v>95</v>
      </c>
      <c r="FA7" s="19">
        <v>96</v>
      </c>
      <c r="FB7" s="19">
        <v>97</v>
      </c>
      <c r="FC7" s="19">
        <v>98</v>
      </c>
      <c r="FD7" s="19">
        <v>99</v>
      </c>
      <c r="FE7" s="19">
        <v>100</v>
      </c>
      <c r="FF7" s="19">
        <v>101</v>
      </c>
      <c r="FG7" s="19">
        <v>102</v>
      </c>
      <c r="FH7" s="19">
        <v>103</v>
      </c>
      <c r="FI7" s="19">
        <v>104</v>
      </c>
      <c r="FJ7" s="19">
        <v>105</v>
      </c>
      <c r="FK7" s="19">
        <v>106</v>
      </c>
      <c r="FL7">
        <v>107</v>
      </c>
      <c r="FM7">
        <v>108</v>
      </c>
      <c r="FN7">
        <v>109</v>
      </c>
      <c r="FO7">
        <v>110</v>
      </c>
      <c r="FP7">
        <v>111</v>
      </c>
      <c r="FQ7">
        <v>112</v>
      </c>
      <c r="FR7">
        <v>113</v>
      </c>
      <c r="FS7">
        <v>114</v>
      </c>
      <c r="FT7">
        <v>115</v>
      </c>
      <c r="FU7">
        <v>116</v>
      </c>
      <c r="FV7">
        <v>117</v>
      </c>
      <c r="FW7">
        <v>118</v>
      </c>
      <c r="FX7">
        <v>119</v>
      </c>
      <c r="FY7">
        <v>120</v>
      </c>
      <c r="FZ7">
        <v>121</v>
      </c>
      <c r="GA7">
        <v>122</v>
      </c>
      <c r="GB7">
        <v>123</v>
      </c>
      <c r="GC7">
        <v>124</v>
      </c>
      <c r="GD7">
        <v>125</v>
      </c>
      <c r="GE7">
        <v>126</v>
      </c>
      <c r="GF7">
        <v>127</v>
      </c>
      <c r="GG7">
        <v>128</v>
      </c>
      <c r="GH7">
        <v>129</v>
      </c>
      <c r="GI7">
        <v>130</v>
      </c>
      <c r="GJ7">
        <v>131</v>
      </c>
      <c r="GK7">
        <v>132</v>
      </c>
      <c r="GL7">
        <v>133</v>
      </c>
      <c r="GM7">
        <v>134</v>
      </c>
      <c r="GN7">
        <v>135</v>
      </c>
      <c r="GO7">
        <v>136</v>
      </c>
      <c r="GP7">
        <v>137</v>
      </c>
      <c r="GQ7">
        <v>138</v>
      </c>
      <c r="GR7">
        <v>139</v>
      </c>
      <c r="GS7">
        <v>140</v>
      </c>
      <c r="GT7">
        <v>141</v>
      </c>
      <c r="GU7">
        <v>142</v>
      </c>
      <c r="GV7">
        <v>143</v>
      </c>
      <c r="GW7">
        <v>144</v>
      </c>
      <c r="GX7">
        <v>145</v>
      </c>
      <c r="GY7">
        <v>146</v>
      </c>
      <c r="GZ7">
        <v>147</v>
      </c>
      <c r="HA7">
        <v>148</v>
      </c>
      <c r="HB7">
        <v>149</v>
      </c>
      <c r="HC7">
        <v>150</v>
      </c>
      <c r="HD7">
        <v>151</v>
      </c>
      <c r="HE7">
        <v>152</v>
      </c>
      <c r="HF7">
        <v>153</v>
      </c>
      <c r="HG7">
        <v>154</v>
      </c>
      <c r="HH7">
        <v>155</v>
      </c>
      <c r="HI7">
        <v>156</v>
      </c>
      <c r="HJ7">
        <v>157</v>
      </c>
      <c r="HK7">
        <v>158</v>
      </c>
      <c r="HL7">
        <v>159</v>
      </c>
      <c r="HM7">
        <v>3</v>
      </c>
      <c r="HN7">
        <v>992</v>
      </c>
      <c r="HO7">
        <v>993</v>
      </c>
      <c r="HP7">
        <v>994</v>
      </c>
      <c r="HQ7">
        <v>995</v>
      </c>
      <c r="HR7">
        <v>996</v>
      </c>
      <c r="HS7">
        <v>997</v>
      </c>
      <c r="HT7">
        <v>998</v>
      </c>
      <c r="HU7">
        <v>999</v>
      </c>
      <c r="HV7">
        <v>1000</v>
      </c>
      <c r="HW7">
        <v>1001</v>
      </c>
      <c r="HX7">
        <v>1002</v>
      </c>
      <c r="HY7">
        <v>1003</v>
      </c>
      <c r="HZ7">
        <v>1004</v>
      </c>
      <c r="IA7">
        <v>1005</v>
      </c>
      <c r="IB7">
        <v>1006</v>
      </c>
      <c r="IC7">
        <v>1007</v>
      </c>
      <c r="ID7">
        <v>1008</v>
      </c>
      <c r="IE7">
        <v>1009</v>
      </c>
      <c r="IF7">
        <v>1010</v>
      </c>
      <c r="IG7">
        <v>1011</v>
      </c>
      <c r="IH7">
        <v>1012</v>
      </c>
      <c r="II7">
        <v>1013</v>
      </c>
      <c r="IJ7">
        <v>1014</v>
      </c>
      <c r="IK7">
        <v>1015</v>
      </c>
      <c r="IL7">
        <v>1016</v>
      </c>
      <c r="IM7">
        <v>1017</v>
      </c>
      <c r="IN7">
        <v>1018</v>
      </c>
      <c r="IO7">
        <v>1019</v>
      </c>
      <c r="IP7">
        <v>1020</v>
      </c>
      <c r="IQ7">
        <v>1021</v>
      </c>
      <c r="IR7">
        <v>1022</v>
      </c>
      <c r="IS7">
        <v>1023</v>
      </c>
      <c r="IT7">
        <v>1024</v>
      </c>
      <c r="IU7">
        <v>1025</v>
      </c>
      <c r="IV7">
        <v>1026</v>
      </c>
      <c r="IW7">
        <v>1027</v>
      </c>
      <c r="IX7">
        <v>1028</v>
      </c>
      <c r="IY7">
        <v>1029</v>
      </c>
      <c r="IZ7">
        <v>1030</v>
      </c>
      <c r="JA7">
        <v>1031</v>
      </c>
      <c r="JB7">
        <v>1032</v>
      </c>
      <c r="JC7">
        <v>1033</v>
      </c>
      <c r="JD7">
        <v>1034</v>
      </c>
      <c r="JE7">
        <v>1035</v>
      </c>
      <c r="JF7">
        <v>1036</v>
      </c>
      <c r="JG7">
        <v>1037</v>
      </c>
      <c r="JH7">
        <v>1038</v>
      </c>
      <c r="JI7">
        <v>1039</v>
      </c>
      <c r="JJ7">
        <v>1040</v>
      </c>
      <c r="JK7">
        <v>1041</v>
      </c>
      <c r="JL7">
        <v>1042</v>
      </c>
      <c r="JM7">
        <v>1043</v>
      </c>
      <c r="JN7">
        <v>700</v>
      </c>
      <c r="JO7">
        <v>701</v>
      </c>
      <c r="JP7">
        <v>702</v>
      </c>
      <c r="JQ7">
        <v>703</v>
      </c>
      <c r="JR7">
        <v>704</v>
      </c>
      <c r="JS7">
        <v>705</v>
      </c>
      <c r="JT7">
        <v>706</v>
      </c>
      <c r="JU7">
        <v>707</v>
      </c>
      <c r="JV7">
        <v>708</v>
      </c>
      <c r="JW7">
        <v>709</v>
      </c>
      <c r="JX7">
        <v>710</v>
      </c>
      <c r="JY7">
        <v>711</v>
      </c>
      <c r="JZ7">
        <v>712</v>
      </c>
      <c r="KA7">
        <v>713</v>
      </c>
      <c r="KB7">
        <v>714</v>
      </c>
      <c r="KC7">
        <v>715</v>
      </c>
      <c r="KD7">
        <v>716</v>
      </c>
      <c r="KE7">
        <v>717</v>
      </c>
      <c r="KF7">
        <v>718</v>
      </c>
      <c r="KG7">
        <v>719</v>
      </c>
      <c r="KH7">
        <v>720</v>
      </c>
      <c r="KI7">
        <v>721</v>
      </c>
      <c r="KJ7">
        <v>722</v>
      </c>
      <c r="KK7">
        <v>723</v>
      </c>
      <c r="KL7">
        <v>724</v>
      </c>
      <c r="KM7">
        <v>725</v>
      </c>
      <c r="KN7">
        <v>726</v>
      </c>
      <c r="KO7">
        <v>727</v>
      </c>
      <c r="KP7">
        <v>728</v>
      </c>
      <c r="KQ7">
        <v>729</v>
      </c>
      <c r="KR7">
        <v>730</v>
      </c>
      <c r="KS7">
        <v>731</v>
      </c>
      <c r="KT7">
        <v>732</v>
      </c>
      <c r="KU7">
        <v>733</v>
      </c>
      <c r="KV7">
        <v>734</v>
      </c>
      <c r="KW7">
        <v>735</v>
      </c>
      <c r="KX7">
        <v>736</v>
      </c>
      <c r="KY7">
        <v>737</v>
      </c>
      <c r="KZ7">
        <v>738</v>
      </c>
      <c r="LA7">
        <v>739</v>
      </c>
      <c r="LB7">
        <v>740</v>
      </c>
      <c r="LC7">
        <v>741</v>
      </c>
      <c r="LD7">
        <v>742</v>
      </c>
      <c r="LE7">
        <v>743</v>
      </c>
      <c r="LF7">
        <v>744</v>
      </c>
      <c r="LG7">
        <v>745</v>
      </c>
      <c r="LH7">
        <v>746</v>
      </c>
      <c r="LI7">
        <v>747</v>
      </c>
      <c r="LJ7">
        <v>748</v>
      </c>
      <c r="LK7">
        <v>749</v>
      </c>
      <c r="LL7">
        <v>750</v>
      </c>
      <c r="LM7">
        <v>751</v>
      </c>
      <c r="LN7">
        <v>752</v>
      </c>
      <c r="LO7">
        <v>753</v>
      </c>
      <c r="LP7">
        <v>754</v>
      </c>
      <c r="LQ7">
        <v>755</v>
      </c>
      <c r="LR7">
        <v>756</v>
      </c>
      <c r="LS7">
        <v>757</v>
      </c>
      <c r="LT7">
        <v>758</v>
      </c>
      <c r="LU7">
        <v>759</v>
      </c>
      <c r="LV7">
        <v>760</v>
      </c>
      <c r="LW7">
        <v>761</v>
      </c>
      <c r="LX7">
        <v>762</v>
      </c>
      <c r="LY7">
        <v>763</v>
      </c>
      <c r="LZ7">
        <v>764</v>
      </c>
      <c r="MA7">
        <v>765</v>
      </c>
      <c r="MB7">
        <v>766</v>
      </c>
      <c r="MC7">
        <v>767</v>
      </c>
      <c r="MD7">
        <v>768</v>
      </c>
      <c r="ME7">
        <v>769</v>
      </c>
      <c r="MF7">
        <v>770</v>
      </c>
      <c r="MG7">
        <v>771</v>
      </c>
      <c r="MH7">
        <v>772</v>
      </c>
      <c r="MI7">
        <v>773</v>
      </c>
      <c r="MJ7">
        <v>774</v>
      </c>
      <c r="MK7">
        <v>775</v>
      </c>
      <c r="ML7">
        <v>776</v>
      </c>
      <c r="MM7">
        <v>777</v>
      </c>
      <c r="MN7">
        <v>778</v>
      </c>
      <c r="MO7">
        <v>779</v>
      </c>
      <c r="MP7">
        <v>780</v>
      </c>
      <c r="MQ7">
        <v>781</v>
      </c>
      <c r="MR7">
        <v>782</v>
      </c>
      <c r="MS7">
        <v>783</v>
      </c>
      <c r="MT7">
        <v>784</v>
      </c>
      <c r="MU7">
        <v>785</v>
      </c>
      <c r="MV7">
        <v>786</v>
      </c>
      <c r="MW7">
        <v>787</v>
      </c>
      <c r="MX7">
        <v>788</v>
      </c>
      <c r="MY7">
        <v>789</v>
      </c>
      <c r="MZ7">
        <v>790</v>
      </c>
      <c r="NA7">
        <v>791</v>
      </c>
      <c r="NB7">
        <v>792</v>
      </c>
      <c r="NC7">
        <v>793</v>
      </c>
      <c r="ND7">
        <v>794</v>
      </c>
      <c r="NE7">
        <v>795</v>
      </c>
      <c r="NF7">
        <v>796</v>
      </c>
      <c r="NG7">
        <v>797</v>
      </c>
      <c r="NH7">
        <v>798</v>
      </c>
      <c r="NI7">
        <v>799</v>
      </c>
      <c r="NJ7">
        <v>800</v>
      </c>
      <c r="NK7">
        <v>801</v>
      </c>
      <c r="NL7">
        <v>802</v>
      </c>
      <c r="NM7">
        <v>803</v>
      </c>
      <c r="NN7">
        <v>804</v>
      </c>
      <c r="NO7">
        <v>805</v>
      </c>
      <c r="NP7">
        <v>806</v>
      </c>
      <c r="NQ7">
        <v>807</v>
      </c>
      <c r="NR7">
        <v>808</v>
      </c>
      <c r="NS7">
        <v>809</v>
      </c>
      <c r="NT7">
        <v>810</v>
      </c>
      <c r="NU7">
        <v>811</v>
      </c>
      <c r="NV7">
        <v>812</v>
      </c>
      <c r="NW7">
        <v>813</v>
      </c>
      <c r="NX7">
        <v>814</v>
      </c>
      <c r="NY7">
        <v>815</v>
      </c>
      <c r="NZ7">
        <v>816</v>
      </c>
      <c r="OA7">
        <v>817</v>
      </c>
      <c r="OB7">
        <v>818</v>
      </c>
      <c r="OC7">
        <v>819</v>
      </c>
      <c r="OD7">
        <v>820</v>
      </c>
      <c r="OE7">
        <v>821</v>
      </c>
      <c r="OF7">
        <v>822</v>
      </c>
      <c r="OG7">
        <v>823</v>
      </c>
      <c r="OH7">
        <v>824</v>
      </c>
      <c r="OI7">
        <v>825</v>
      </c>
      <c r="OJ7">
        <v>826</v>
      </c>
      <c r="OK7">
        <v>827</v>
      </c>
      <c r="OL7">
        <v>828</v>
      </c>
      <c r="OM7">
        <v>829</v>
      </c>
      <c r="ON7">
        <v>830</v>
      </c>
      <c r="OO7">
        <v>831</v>
      </c>
      <c r="OP7">
        <v>832</v>
      </c>
      <c r="OQ7">
        <v>833</v>
      </c>
      <c r="OR7">
        <v>834</v>
      </c>
      <c r="OS7">
        <v>835</v>
      </c>
      <c r="OT7">
        <v>836</v>
      </c>
      <c r="OU7">
        <v>837</v>
      </c>
      <c r="OV7">
        <v>838</v>
      </c>
      <c r="OW7">
        <v>839</v>
      </c>
      <c r="OX7">
        <v>840</v>
      </c>
      <c r="OY7">
        <v>841</v>
      </c>
      <c r="OZ7">
        <v>842</v>
      </c>
      <c r="PA7">
        <v>843</v>
      </c>
      <c r="PB7">
        <v>844</v>
      </c>
      <c r="PC7">
        <v>845</v>
      </c>
      <c r="PD7">
        <v>846</v>
      </c>
      <c r="PE7">
        <v>847</v>
      </c>
      <c r="PF7">
        <v>848</v>
      </c>
      <c r="PG7">
        <v>849</v>
      </c>
      <c r="PH7">
        <v>850</v>
      </c>
      <c r="PI7">
        <v>851</v>
      </c>
      <c r="PJ7">
        <v>852</v>
      </c>
      <c r="PK7">
        <v>853</v>
      </c>
      <c r="PL7">
        <v>854</v>
      </c>
      <c r="PM7">
        <v>855</v>
      </c>
      <c r="PN7">
        <v>856</v>
      </c>
      <c r="PO7">
        <v>857</v>
      </c>
      <c r="PP7">
        <v>858</v>
      </c>
      <c r="PQ7">
        <v>859</v>
      </c>
      <c r="PR7">
        <v>2000</v>
      </c>
      <c r="PS7">
        <v>2001</v>
      </c>
      <c r="PT7">
        <v>2002</v>
      </c>
      <c r="PU7">
        <v>2003</v>
      </c>
      <c r="PV7">
        <v>2004</v>
      </c>
      <c r="PW7">
        <v>2005</v>
      </c>
      <c r="PX7">
        <v>2006</v>
      </c>
      <c r="PY7">
        <v>2007</v>
      </c>
      <c r="PZ7">
        <v>2008</v>
      </c>
      <c r="QA7">
        <v>2009</v>
      </c>
      <c r="QB7">
        <v>2010</v>
      </c>
      <c r="QC7">
        <v>2011</v>
      </c>
      <c r="QD7">
        <v>2012</v>
      </c>
      <c r="QE7">
        <v>2013</v>
      </c>
      <c r="QF7">
        <v>2014</v>
      </c>
      <c r="QG7">
        <v>2015</v>
      </c>
      <c r="QH7">
        <v>2016</v>
      </c>
      <c r="QI7">
        <v>2017</v>
      </c>
      <c r="QJ7">
        <v>2018</v>
      </c>
      <c r="QK7">
        <v>2019</v>
      </c>
      <c r="QL7">
        <v>2020</v>
      </c>
      <c r="QM7">
        <v>2021</v>
      </c>
      <c r="QN7">
        <v>2022</v>
      </c>
      <c r="QO7">
        <v>2023</v>
      </c>
      <c r="QP7">
        <v>2024</v>
      </c>
      <c r="QQ7">
        <v>2025</v>
      </c>
      <c r="QR7">
        <v>2026</v>
      </c>
      <c r="QS7">
        <v>2027</v>
      </c>
      <c r="QT7">
        <v>2028</v>
      </c>
      <c r="QU7">
        <v>2029</v>
      </c>
      <c r="QV7">
        <v>2030</v>
      </c>
      <c r="QW7">
        <v>2031</v>
      </c>
      <c r="QX7">
        <v>2032</v>
      </c>
      <c r="QY7">
        <v>2033</v>
      </c>
      <c r="QZ7">
        <v>2034</v>
      </c>
      <c r="RA7">
        <v>2035</v>
      </c>
      <c r="RB7">
        <v>2036</v>
      </c>
      <c r="RC7">
        <v>2037</v>
      </c>
      <c r="RD7">
        <v>2038</v>
      </c>
      <c r="RE7">
        <v>2039</v>
      </c>
      <c r="RF7">
        <v>2040</v>
      </c>
      <c r="RG7">
        <v>2041</v>
      </c>
      <c r="RH7">
        <v>2042</v>
      </c>
      <c r="RI7">
        <v>2043</v>
      </c>
      <c r="RJ7">
        <v>2044</v>
      </c>
      <c r="RK7">
        <v>2045</v>
      </c>
      <c r="RL7">
        <v>2046</v>
      </c>
      <c r="RM7">
        <v>2047</v>
      </c>
      <c r="RN7">
        <v>2048</v>
      </c>
      <c r="RO7">
        <v>2049</v>
      </c>
      <c r="RP7">
        <v>2050</v>
      </c>
      <c r="RQ7">
        <v>2051</v>
      </c>
      <c r="RR7">
        <v>2052</v>
      </c>
      <c r="RS7">
        <v>2053</v>
      </c>
      <c r="RT7">
        <v>2054</v>
      </c>
      <c r="RU7">
        <v>2055</v>
      </c>
      <c r="RV7">
        <v>2056</v>
      </c>
      <c r="RW7">
        <v>2057</v>
      </c>
      <c r="RX7">
        <v>2058</v>
      </c>
      <c r="RY7">
        <v>2059</v>
      </c>
      <c r="RZ7">
        <v>2060</v>
      </c>
      <c r="SA7">
        <v>2061</v>
      </c>
      <c r="SB7">
        <v>2062</v>
      </c>
      <c r="SC7">
        <v>2063</v>
      </c>
      <c r="SD7">
        <v>2064</v>
      </c>
      <c r="SE7">
        <v>2065</v>
      </c>
      <c r="SF7">
        <v>2066</v>
      </c>
      <c r="SG7">
        <v>2067</v>
      </c>
      <c r="SH7">
        <v>2068</v>
      </c>
      <c r="SI7">
        <v>2069</v>
      </c>
      <c r="SJ7">
        <v>2070</v>
      </c>
      <c r="SK7">
        <v>2071</v>
      </c>
      <c r="SL7">
        <v>2072</v>
      </c>
      <c r="SM7">
        <v>2073</v>
      </c>
      <c r="SN7">
        <v>2074</v>
      </c>
      <c r="SO7">
        <v>2075</v>
      </c>
      <c r="SP7">
        <v>2076</v>
      </c>
      <c r="SQ7">
        <v>2077</v>
      </c>
      <c r="SR7">
        <v>2078</v>
      </c>
      <c r="SS7">
        <v>2079</v>
      </c>
      <c r="ST7">
        <v>2080</v>
      </c>
      <c r="SU7">
        <v>2081</v>
      </c>
      <c r="SV7">
        <v>2082</v>
      </c>
      <c r="SW7">
        <v>2083</v>
      </c>
      <c r="SX7">
        <v>2084</v>
      </c>
      <c r="SY7">
        <v>2085</v>
      </c>
      <c r="SZ7">
        <v>2086</v>
      </c>
      <c r="TA7">
        <v>2087</v>
      </c>
      <c r="TB7">
        <v>2088</v>
      </c>
      <c r="TC7">
        <v>2089</v>
      </c>
      <c r="TD7">
        <v>2090</v>
      </c>
      <c r="TE7">
        <v>2091</v>
      </c>
      <c r="TF7">
        <v>2092</v>
      </c>
      <c r="TG7">
        <v>2093</v>
      </c>
      <c r="TH7">
        <v>2094</v>
      </c>
      <c r="TI7">
        <v>2095</v>
      </c>
      <c r="TJ7">
        <v>2096</v>
      </c>
      <c r="TK7">
        <v>2097</v>
      </c>
      <c r="TL7">
        <v>2098</v>
      </c>
      <c r="TM7">
        <v>2099</v>
      </c>
      <c r="TN7">
        <v>2100</v>
      </c>
      <c r="TO7">
        <v>2101</v>
      </c>
      <c r="TP7">
        <v>2102</v>
      </c>
      <c r="TQ7">
        <v>2103</v>
      </c>
      <c r="TR7">
        <v>2104</v>
      </c>
      <c r="TS7">
        <v>2105</v>
      </c>
      <c r="TT7">
        <v>2106</v>
      </c>
      <c r="TU7">
        <v>2107</v>
      </c>
      <c r="TV7">
        <v>2108</v>
      </c>
      <c r="TW7">
        <v>2109</v>
      </c>
      <c r="TX7">
        <v>2110</v>
      </c>
      <c r="TY7">
        <v>2111</v>
      </c>
      <c r="TZ7">
        <v>2112</v>
      </c>
      <c r="UA7">
        <v>2113</v>
      </c>
      <c r="UB7">
        <v>2114</v>
      </c>
      <c r="UC7">
        <v>2115</v>
      </c>
      <c r="UD7">
        <v>2116</v>
      </c>
      <c r="UE7">
        <v>2117</v>
      </c>
      <c r="UF7">
        <v>2118</v>
      </c>
      <c r="UG7">
        <v>2119</v>
      </c>
      <c r="UH7">
        <v>2120</v>
      </c>
      <c r="UI7">
        <v>2121</v>
      </c>
      <c r="UJ7">
        <v>2122</v>
      </c>
      <c r="UK7">
        <v>2123</v>
      </c>
      <c r="UL7">
        <v>2124</v>
      </c>
      <c r="UM7">
        <v>2125</v>
      </c>
      <c r="UN7">
        <v>2126</v>
      </c>
      <c r="UO7">
        <v>2127</v>
      </c>
      <c r="UP7">
        <v>2128</v>
      </c>
      <c r="UQ7">
        <v>2129</v>
      </c>
      <c r="UR7">
        <v>2130</v>
      </c>
      <c r="US7">
        <v>2131</v>
      </c>
      <c r="UT7">
        <v>2132</v>
      </c>
      <c r="UU7">
        <v>2133</v>
      </c>
      <c r="UV7">
        <v>2134</v>
      </c>
      <c r="UW7">
        <v>2135</v>
      </c>
      <c r="UX7">
        <v>2136</v>
      </c>
      <c r="UY7">
        <v>2137</v>
      </c>
      <c r="UZ7">
        <v>2138</v>
      </c>
      <c r="VA7">
        <v>2139</v>
      </c>
      <c r="VB7">
        <v>2140</v>
      </c>
      <c r="VC7">
        <v>2141</v>
      </c>
      <c r="VD7">
        <v>2142</v>
      </c>
      <c r="VE7">
        <v>2143</v>
      </c>
      <c r="VF7">
        <v>2144</v>
      </c>
      <c r="VG7">
        <v>2145</v>
      </c>
      <c r="VH7">
        <v>2146</v>
      </c>
      <c r="VI7">
        <v>2147</v>
      </c>
      <c r="VJ7">
        <v>2148</v>
      </c>
      <c r="VK7">
        <v>2149</v>
      </c>
      <c r="VL7">
        <v>2150</v>
      </c>
      <c r="VM7">
        <v>2151</v>
      </c>
      <c r="VN7">
        <v>2152</v>
      </c>
      <c r="VO7">
        <v>2153</v>
      </c>
      <c r="VP7">
        <v>2154</v>
      </c>
      <c r="VQ7">
        <v>2155</v>
      </c>
      <c r="VR7">
        <v>2156</v>
      </c>
      <c r="VS7">
        <v>2157</v>
      </c>
      <c r="VT7">
        <v>2158</v>
      </c>
      <c r="VU7">
        <v>2159</v>
      </c>
      <c r="VV7">
        <v>2160</v>
      </c>
      <c r="VW7">
        <v>2161</v>
      </c>
      <c r="VX7">
        <v>2162</v>
      </c>
      <c r="VY7">
        <v>2163</v>
      </c>
      <c r="VZ7">
        <v>2164</v>
      </c>
      <c r="WA7">
        <v>2165</v>
      </c>
      <c r="WB7">
        <v>2166</v>
      </c>
      <c r="WC7">
        <v>2167</v>
      </c>
      <c r="WD7">
        <v>2168</v>
      </c>
      <c r="WE7">
        <v>2169</v>
      </c>
      <c r="WF7">
        <v>2170</v>
      </c>
      <c r="WG7">
        <v>2171</v>
      </c>
      <c r="WH7">
        <v>2172</v>
      </c>
      <c r="WI7">
        <v>2173</v>
      </c>
      <c r="WJ7">
        <v>2174</v>
      </c>
      <c r="WK7">
        <v>2175</v>
      </c>
      <c r="WL7">
        <v>2176</v>
      </c>
      <c r="WM7">
        <v>2177</v>
      </c>
      <c r="WN7">
        <v>2178</v>
      </c>
      <c r="WO7">
        <v>2179</v>
      </c>
      <c r="WP7">
        <v>2180</v>
      </c>
      <c r="WQ7">
        <v>2181</v>
      </c>
      <c r="WR7">
        <v>2182</v>
      </c>
      <c r="WS7">
        <v>2183</v>
      </c>
      <c r="WT7">
        <v>2184</v>
      </c>
      <c r="WU7">
        <v>2185</v>
      </c>
      <c r="WV7">
        <v>2186</v>
      </c>
      <c r="WW7">
        <v>2187</v>
      </c>
      <c r="WX7">
        <v>2188</v>
      </c>
      <c r="WY7">
        <v>2189</v>
      </c>
      <c r="WZ7">
        <v>2190</v>
      </c>
      <c r="XA7">
        <v>2191</v>
      </c>
      <c r="XB7">
        <v>2192</v>
      </c>
      <c r="XC7">
        <v>2193</v>
      </c>
      <c r="XD7">
        <v>2194</v>
      </c>
      <c r="XE7">
        <v>2195</v>
      </c>
      <c r="XF7">
        <v>2196</v>
      </c>
      <c r="XG7">
        <v>2197</v>
      </c>
      <c r="XH7">
        <v>2198</v>
      </c>
      <c r="XI7">
        <v>2199</v>
      </c>
      <c r="XJ7">
        <v>2200</v>
      </c>
      <c r="XK7">
        <v>2201</v>
      </c>
      <c r="XL7">
        <v>2202</v>
      </c>
      <c r="XM7">
        <v>2203</v>
      </c>
      <c r="XN7">
        <v>2204</v>
      </c>
      <c r="XO7">
        <v>2205</v>
      </c>
      <c r="XP7">
        <v>2206</v>
      </c>
      <c r="XQ7">
        <v>2207</v>
      </c>
      <c r="XR7">
        <v>2208</v>
      </c>
      <c r="XS7">
        <v>2209</v>
      </c>
      <c r="XT7">
        <v>2210</v>
      </c>
      <c r="XU7">
        <v>2211</v>
      </c>
      <c r="XV7">
        <v>2212</v>
      </c>
      <c r="XW7">
        <v>2213</v>
      </c>
      <c r="XX7">
        <v>2214</v>
      </c>
      <c r="XY7">
        <v>2215</v>
      </c>
      <c r="XZ7">
        <v>2216</v>
      </c>
      <c r="YA7">
        <v>2217</v>
      </c>
      <c r="YB7">
        <v>2218</v>
      </c>
      <c r="YC7">
        <v>2219</v>
      </c>
      <c r="YD7">
        <v>2220</v>
      </c>
      <c r="YE7">
        <v>2221</v>
      </c>
      <c r="YF7">
        <v>2222</v>
      </c>
      <c r="YG7">
        <v>2223</v>
      </c>
      <c r="YH7">
        <v>2224</v>
      </c>
      <c r="YI7">
        <v>2225</v>
      </c>
      <c r="YJ7">
        <v>2226</v>
      </c>
      <c r="YK7">
        <v>2227</v>
      </c>
      <c r="YL7">
        <v>2228</v>
      </c>
      <c r="YM7">
        <v>2229</v>
      </c>
      <c r="YN7">
        <v>2230</v>
      </c>
      <c r="YO7">
        <v>2231</v>
      </c>
      <c r="YP7">
        <v>2232</v>
      </c>
      <c r="YQ7">
        <v>2233</v>
      </c>
      <c r="YR7">
        <v>2234</v>
      </c>
      <c r="YS7">
        <v>2235</v>
      </c>
      <c r="YT7">
        <v>2236</v>
      </c>
      <c r="YU7">
        <v>2237</v>
      </c>
      <c r="YV7">
        <v>2238</v>
      </c>
      <c r="YW7">
        <v>2239</v>
      </c>
      <c r="YX7">
        <v>2240</v>
      </c>
      <c r="YY7">
        <v>2241</v>
      </c>
      <c r="YZ7">
        <v>2242</v>
      </c>
      <c r="ZA7">
        <v>2243</v>
      </c>
      <c r="ZB7">
        <v>2244</v>
      </c>
      <c r="ZC7">
        <v>2245</v>
      </c>
      <c r="ZD7">
        <v>2246</v>
      </c>
      <c r="ZE7">
        <v>2247</v>
      </c>
      <c r="ZF7">
        <v>2248</v>
      </c>
      <c r="ZG7">
        <v>2249</v>
      </c>
      <c r="ZH7">
        <v>2250</v>
      </c>
      <c r="ZI7">
        <v>2251</v>
      </c>
      <c r="ZJ7">
        <v>2252</v>
      </c>
      <c r="ZK7">
        <v>2253</v>
      </c>
      <c r="ZL7">
        <v>2254</v>
      </c>
      <c r="ZM7">
        <v>2255</v>
      </c>
    </row>
    <row r="8" spans="1:689">
      <c r="A8" t="s">
        <v>114</v>
      </c>
      <c r="B8" s="100">
        <v>45900</v>
      </c>
      <c r="C8" t="s">
        <v>893</v>
      </c>
      <c r="D8">
        <v>1006</v>
      </c>
      <c r="E8">
        <v>8</v>
      </c>
      <c r="F8" s="91">
        <v>2025</v>
      </c>
      <c r="G8" t="s">
        <v>385</v>
      </c>
      <c r="I8" t="s">
        <v>936</v>
      </c>
      <c r="J8" t="s">
        <v>940</v>
      </c>
      <c r="K8" t="s">
        <v>936</v>
      </c>
      <c r="L8" t="s">
        <v>422</v>
      </c>
      <c r="M8" t="s">
        <v>423</v>
      </c>
      <c r="N8" t="s">
        <v>424</v>
      </c>
      <c r="O8" t="s">
        <v>425</v>
      </c>
      <c r="P8" t="s">
        <v>426</v>
      </c>
      <c r="Q8" t="s">
        <v>427</v>
      </c>
      <c r="R8" t="s">
        <v>428</v>
      </c>
      <c r="S8" t="s">
        <v>429</v>
      </c>
      <c r="T8" t="s">
        <v>430</v>
      </c>
      <c r="U8" t="s">
        <v>431</v>
      </c>
      <c r="V8" t="s">
        <v>432</v>
      </c>
      <c r="W8" t="s">
        <v>433</v>
      </c>
      <c r="X8" t="s">
        <v>434</v>
      </c>
      <c r="Y8" t="s">
        <v>435</v>
      </c>
      <c r="Z8" t="s">
        <v>436</v>
      </c>
      <c r="AA8" t="s">
        <v>437</v>
      </c>
      <c r="AB8" t="s">
        <v>438</v>
      </c>
      <c r="AC8" t="s">
        <v>439</v>
      </c>
      <c r="AD8" t="s">
        <v>440</v>
      </c>
      <c r="AE8" t="s">
        <v>441</v>
      </c>
      <c r="AF8" t="s">
        <v>442</v>
      </c>
      <c r="AG8" t="s">
        <v>443</v>
      </c>
      <c r="AH8" t="s">
        <v>444</v>
      </c>
      <c r="AI8" t="s">
        <v>445</v>
      </c>
      <c r="AJ8" t="s">
        <v>446</v>
      </c>
      <c r="AK8" t="s">
        <v>447</v>
      </c>
      <c r="AL8" t="s">
        <v>448</v>
      </c>
      <c r="AM8" t="s">
        <v>449</v>
      </c>
      <c r="AN8" t="s">
        <v>450</v>
      </c>
      <c r="AO8" t="s">
        <v>451</v>
      </c>
      <c r="AP8" t="s">
        <v>452</v>
      </c>
      <c r="AQ8" t="s">
        <v>453</v>
      </c>
      <c r="AR8" t="s">
        <v>454</v>
      </c>
      <c r="AS8" t="s">
        <v>455</v>
      </c>
      <c r="AT8" t="s">
        <v>456</v>
      </c>
      <c r="AU8" t="s">
        <v>457</v>
      </c>
      <c r="AV8" t="s">
        <v>458</v>
      </c>
      <c r="AW8" t="s">
        <v>459</v>
      </c>
      <c r="AX8" t="s">
        <v>460</v>
      </c>
      <c r="AY8" t="s">
        <v>461</v>
      </c>
      <c r="AZ8" t="s">
        <v>462</v>
      </c>
      <c r="BA8" t="s">
        <v>463</v>
      </c>
      <c r="BB8" t="s">
        <v>464</v>
      </c>
      <c r="BC8" t="s">
        <v>465</v>
      </c>
      <c r="BD8" t="s">
        <v>466</v>
      </c>
      <c r="BE8" t="s">
        <v>467</v>
      </c>
      <c r="BF8" t="s">
        <v>468</v>
      </c>
      <c r="BG8" t="s">
        <v>469</v>
      </c>
      <c r="BH8" t="s">
        <v>470</v>
      </c>
      <c r="BI8" t="s">
        <v>471</v>
      </c>
      <c r="BJ8">
        <v>1</v>
      </c>
      <c r="BK8">
        <v>2</v>
      </c>
      <c r="BL8">
        <v>3</v>
      </c>
      <c r="BM8">
        <v>4</v>
      </c>
      <c r="BN8">
        <v>5</v>
      </c>
      <c r="BO8">
        <v>6</v>
      </c>
      <c r="BP8">
        <v>7</v>
      </c>
      <c r="BQ8">
        <v>8</v>
      </c>
      <c r="BR8">
        <v>9</v>
      </c>
      <c r="BS8">
        <v>10</v>
      </c>
      <c r="BT8">
        <v>11</v>
      </c>
      <c r="BU8">
        <v>12</v>
      </c>
      <c r="BV8">
        <v>13</v>
      </c>
      <c r="BW8">
        <v>14</v>
      </c>
      <c r="BX8">
        <v>15</v>
      </c>
      <c r="BY8">
        <v>16</v>
      </c>
      <c r="BZ8">
        <v>17</v>
      </c>
      <c r="CA8">
        <v>18</v>
      </c>
      <c r="CB8">
        <v>19</v>
      </c>
      <c r="CC8">
        <v>20</v>
      </c>
      <c r="CD8">
        <v>21</v>
      </c>
      <c r="CE8">
        <v>22</v>
      </c>
      <c r="CF8">
        <v>23</v>
      </c>
      <c r="CG8">
        <v>24</v>
      </c>
      <c r="CH8">
        <v>25</v>
      </c>
      <c r="CI8">
        <v>26</v>
      </c>
      <c r="CJ8">
        <v>27</v>
      </c>
      <c r="CK8">
        <v>28</v>
      </c>
      <c r="CL8">
        <v>29</v>
      </c>
      <c r="CM8">
        <v>30</v>
      </c>
      <c r="CN8">
        <v>31</v>
      </c>
      <c r="CO8">
        <v>32</v>
      </c>
      <c r="CP8">
        <v>33</v>
      </c>
      <c r="CQ8">
        <v>34</v>
      </c>
      <c r="CR8">
        <v>35</v>
      </c>
      <c r="CS8">
        <v>36</v>
      </c>
      <c r="CT8">
        <v>37</v>
      </c>
      <c r="CU8">
        <v>38</v>
      </c>
      <c r="CV8">
        <v>39</v>
      </c>
      <c r="CW8">
        <v>40</v>
      </c>
      <c r="CX8">
        <v>41</v>
      </c>
      <c r="CY8">
        <v>42</v>
      </c>
      <c r="CZ8">
        <v>43</v>
      </c>
      <c r="DA8">
        <v>44</v>
      </c>
      <c r="DB8">
        <v>45</v>
      </c>
      <c r="DC8">
        <v>46</v>
      </c>
      <c r="DD8">
        <v>47</v>
      </c>
      <c r="DE8">
        <v>48</v>
      </c>
      <c r="DF8">
        <v>49</v>
      </c>
      <c r="DG8">
        <v>50</v>
      </c>
      <c r="DH8">
        <v>51</v>
      </c>
      <c r="DI8">
        <v>52</v>
      </c>
      <c r="DJ8" s="19">
        <v>53</v>
      </c>
      <c r="DK8" s="19">
        <v>54</v>
      </c>
      <c r="DL8" s="19">
        <v>55</v>
      </c>
      <c r="DM8" s="19">
        <v>56</v>
      </c>
      <c r="DN8" s="19">
        <v>57</v>
      </c>
      <c r="DO8" s="19">
        <v>58</v>
      </c>
      <c r="DP8" s="19">
        <v>59</v>
      </c>
      <c r="DQ8" s="19">
        <v>60</v>
      </c>
      <c r="DR8" s="19">
        <v>61</v>
      </c>
      <c r="DS8" s="19">
        <v>62</v>
      </c>
      <c r="DT8" s="19">
        <v>63</v>
      </c>
      <c r="DU8" s="19">
        <v>64</v>
      </c>
      <c r="DV8" s="19">
        <v>65</v>
      </c>
      <c r="DW8" s="19">
        <v>66</v>
      </c>
      <c r="DX8" s="19">
        <v>67</v>
      </c>
      <c r="DY8" s="19">
        <v>68</v>
      </c>
      <c r="DZ8" s="19">
        <v>69</v>
      </c>
      <c r="EA8" s="19">
        <v>70</v>
      </c>
      <c r="EB8" s="19">
        <v>71</v>
      </c>
      <c r="EC8" s="19">
        <v>72</v>
      </c>
      <c r="ED8" s="19">
        <v>73</v>
      </c>
      <c r="EE8" s="19">
        <v>74</v>
      </c>
      <c r="EF8" s="19">
        <v>75</v>
      </c>
      <c r="EG8" s="19">
        <v>76</v>
      </c>
      <c r="EH8" s="19">
        <v>77</v>
      </c>
      <c r="EI8" s="19">
        <v>78</v>
      </c>
      <c r="EJ8" s="19">
        <v>79</v>
      </c>
      <c r="EK8" s="19">
        <v>80</v>
      </c>
      <c r="EL8" s="19">
        <v>81</v>
      </c>
      <c r="EM8" s="19">
        <v>82</v>
      </c>
      <c r="EN8" s="19">
        <v>83</v>
      </c>
      <c r="EO8" s="19">
        <v>84</v>
      </c>
      <c r="EP8" s="19">
        <v>85</v>
      </c>
      <c r="EQ8" s="19">
        <v>86</v>
      </c>
      <c r="ER8" s="19">
        <v>87</v>
      </c>
      <c r="ES8" s="19">
        <v>88</v>
      </c>
      <c r="ET8" s="19">
        <v>89</v>
      </c>
      <c r="EU8" s="19">
        <v>90</v>
      </c>
      <c r="EV8" s="19">
        <v>91</v>
      </c>
      <c r="EW8" s="19">
        <v>92</v>
      </c>
      <c r="EX8" s="19">
        <v>93</v>
      </c>
      <c r="EY8" s="19">
        <v>94</v>
      </c>
      <c r="EZ8" s="19">
        <v>95</v>
      </c>
      <c r="FA8" s="19">
        <v>96</v>
      </c>
      <c r="FB8" s="19">
        <v>97</v>
      </c>
      <c r="FC8" s="19">
        <v>98</v>
      </c>
      <c r="FD8" s="19">
        <v>99</v>
      </c>
      <c r="FE8" s="19">
        <v>100</v>
      </c>
      <c r="FF8" s="19">
        <v>101</v>
      </c>
      <c r="FG8" s="19">
        <v>102</v>
      </c>
      <c r="FH8" s="19">
        <v>103</v>
      </c>
      <c r="FI8" s="19">
        <v>104</v>
      </c>
      <c r="FJ8" s="19">
        <v>105</v>
      </c>
      <c r="FK8" s="19">
        <v>106</v>
      </c>
      <c r="FL8">
        <v>107</v>
      </c>
      <c r="FM8">
        <v>108</v>
      </c>
      <c r="FN8">
        <v>109</v>
      </c>
      <c r="FO8">
        <v>110</v>
      </c>
      <c r="FP8">
        <v>111</v>
      </c>
      <c r="FQ8">
        <v>112</v>
      </c>
      <c r="FR8">
        <v>113</v>
      </c>
      <c r="FS8">
        <v>114</v>
      </c>
      <c r="FT8">
        <v>115</v>
      </c>
      <c r="FU8">
        <v>116</v>
      </c>
      <c r="FV8">
        <v>117</v>
      </c>
      <c r="FW8">
        <v>118</v>
      </c>
      <c r="FX8">
        <v>119</v>
      </c>
      <c r="FY8">
        <v>120</v>
      </c>
      <c r="FZ8">
        <v>121</v>
      </c>
      <c r="GA8">
        <v>122</v>
      </c>
      <c r="GB8">
        <v>123</v>
      </c>
      <c r="GC8">
        <v>124</v>
      </c>
      <c r="GD8">
        <v>125</v>
      </c>
      <c r="GE8">
        <v>126</v>
      </c>
      <c r="GF8">
        <v>127</v>
      </c>
      <c r="GG8">
        <v>128</v>
      </c>
      <c r="GH8">
        <v>129</v>
      </c>
      <c r="GI8">
        <v>130</v>
      </c>
      <c r="GJ8">
        <v>131</v>
      </c>
      <c r="GK8">
        <v>132</v>
      </c>
      <c r="GL8">
        <v>133</v>
      </c>
      <c r="GM8">
        <v>134</v>
      </c>
      <c r="GN8">
        <v>135</v>
      </c>
      <c r="GO8">
        <v>136</v>
      </c>
      <c r="GP8">
        <v>137</v>
      </c>
      <c r="GQ8">
        <v>138</v>
      </c>
      <c r="GR8">
        <v>139</v>
      </c>
      <c r="GS8">
        <v>140</v>
      </c>
      <c r="GT8">
        <v>141</v>
      </c>
      <c r="GU8">
        <v>142</v>
      </c>
      <c r="GV8">
        <v>143</v>
      </c>
      <c r="GW8">
        <v>144</v>
      </c>
      <c r="GX8">
        <v>145</v>
      </c>
      <c r="GY8">
        <v>146</v>
      </c>
      <c r="GZ8">
        <v>147</v>
      </c>
      <c r="HA8">
        <v>148</v>
      </c>
      <c r="HB8">
        <v>149</v>
      </c>
      <c r="HC8">
        <v>150</v>
      </c>
      <c r="HD8">
        <v>151</v>
      </c>
      <c r="HE8">
        <v>152</v>
      </c>
      <c r="HF8">
        <v>153</v>
      </c>
      <c r="HG8">
        <v>154</v>
      </c>
      <c r="HH8">
        <v>155</v>
      </c>
      <c r="HI8">
        <v>156</v>
      </c>
      <c r="HJ8">
        <v>157</v>
      </c>
      <c r="HK8">
        <v>158</v>
      </c>
      <c r="HL8">
        <v>159</v>
      </c>
      <c r="HM8">
        <v>4</v>
      </c>
      <c r="HN8">
        <v>992</v>
      </c>
      <c r="HO8">
        <v>993</v>
      </c>
      <c r="HP8">
        <v>994</v>
      </c>
      <c r="HQ8">
        <v>995</v>
      </c>
      <c r="HR8">
        <v>996</v>
      </c>
      <c r="HS8">
        <v>997</v>
      </c>
      <c r="HT8">
        <v>998</v>
      </c>
      <c r="HU8">
        <v>999</v>
      </c>
      <c r="HV8">
        <v>1000</v>
      </c>
      <c r="HW8">
        <v>1001</v>
      </c>
      <c r="HX8">
        <v>1002</v>
      </c>
      <c r="HY8">
        <v>1003</v>
      </c>
      <c r="HZ8">
        <v>1004</v>
      </c>
      <c r="IA8">
        <v>1005</v>
      </c>
      <c r="IB8">
        <v>1006</v>
      </c>
      <c r="IC8">
        <v>1007</v>
      </c>
      <c r="ID8">
        <v>1008</v>
      </c>
      <c r="IE8">
        <v>1009</v>
      </c>
      <c r="IF8">
        <v>1010</v>
      </c>
      <c r="IG8">
        <v>1011</v>
      </c>
      <c r="IH8">
        <v>1012</v>
      </c>
      <c r="II8">
        <v>1013</v>
      </c>
      <c r="IJ8">
        <v>1014</v>
      </c>
      <c r="IK8">
        <v>1015</v>
      </c>
      <c r="IL8">
        <v>1016</v>
      </c>
      <c r="IM8">
        <v>1017</v>
      </c>
      <c r="IN8">
        <v>1018</v>
      </c>
      <c r="IO8">
        <v>1019</v>
      </c>
      <c r="IP8">
        <v>1020</v>
      </c>
      <c r="IQ8">
        <v>1021</v>
      </c>
      <c r="IR8">
        <v>1022</v>
      </c>
      <c r="IS8">
        <v>1023</v>
      </c>
      <c r="IT8">
        <v>1024</v>
      </c>
      <c r="IU8">
        <v>1025</v>
      </c>
      <c r="IV8">
        <v>1026</v>
      </c>
      <c r="IW8">
        <v>1027</v>
      </c>
      <c r="IX8">
        <v>1028</v>
      </c>
      <c r="IY8">
        <v>1029</v>
      </c>
      <c r="IZ8">
        <v>1030</v>
      </c>
      <c r="JA8">
        <v>1031</v>
      </c>
      <c r="JB8">
        <v>1032</v>
      </c>
      <c r="JC8">
        <v>1033</v>
      </c>
      <c r="JD8">
        <v>1034</v>
      </c>
      <c r="JE8">
        <v>1035</v>
      </c>
      <c r="JF8">
        <v>1036</v>
      </c>
      <c r="JG8">
        <v>1037</v>
      </c>
      <c r="JH8">
        <v>1038</v>
      </c>
      <c r="JI8">
        <v>1039</v>
      </c>
      <c r="JJ8">
        <v>1040</v>
      </c>
      <c r="JK8">
        <v>1041</v>
      </c>
      <c r="JL8">
        <v>1042</v>
      </c>
      <c r="JM8">
        <v>1043</v>
      </c>
      <c r="JN8">
        <v>700</v>
      </c>
      <c r="JO8">
        <v>701</v>
      </c>
      <c r="JP8">
        <v>702</v>
      </c>
      <c r="JQ8">
        <v>703</v>
      </c>
      <c r="JR8">
        <v>704</v>
      </c>
      <c r="JS8">
        <v>705</v>
      </c>
      <c r="JT8">
        <v>706</v>
      </c>
      <c r="JU8">
        <v>707</v>
      </c>
      <c r="JV8">
        <v>708</v>
      </c>
      <c r="JW8">
        <v>709</v>
      </c>
      <c r="JX8">
        <v>710</v>
      </c>
      <c r="JY8">
        <v>711</v>
      </c>
      <c r="JZ8">
        <v>712</v>
      </c>
      <c r="KA8">
        <v>713</v>
      </c>
      <c r="KB8">
        <v>714</v>
      </c>
      <c r="KC8">
        <v>715</v>
      </c>
      <c r="KD8">
        <v>716</v>
      </c>
      <c r="KE8">
        <v>717</v>
      </c>
      <c r="KF8">
        <v>718</v>
      </c>
      <c r="KG8">
        <v>719</v>
      </c>
      <c r="KH8">
        <v>720</v>
      </c>
      <c r="KI8">
        <v>721</v>
      </c>
      <c r="KJ8">
        <v>722</v>
      </c>
      <c r="KK8">
        <v>723</v>
      </c>
      <c r="KL8">
        <v>724</v>
      </c>
      <c r="KM8">
        <v>725</v>
      </c>
      <c r="KN8">
        <v>726</v>
      </c>
      <c r="KO8">
        <v>727</v>
      </c>
      <c r="KP8">
        <v>728</v>
      </c>
      <c r="KQ8">
        <v>729</v>
      </c>
      <c r="KR8">
        <v>730</v>
      </c>
      <c r="KS8">
        <v>731</v>
      </c>
      <c r="KT8">
        <v>732</v>
      </c>
      <c r="KU8">
        <v>733</v>
      </c>
      <c r="KV8">
        <v>734</v>
      </c>
      <c r="KW8">
        <v>735</v>
      </c>
      <c r="KX8">
        <v>736</v>
      </c>
      <c r="KY8">
        <v>737</v>
      </c>
      <c r="KZ8">
        <v>738</v>
      </c>
      <c r="LA8">
        <v>739</v>
      </c>
      <c r="LB8">
        <v>740</v>
      </c>
      <c r="LC8">
        <v>741</v>
      </c>
      <c r="LD8">
        <v>742</v>
      </c>
      <c r="LE8">
        <v>743</v>
      </c>
      <c r="LF8">
        <v>744</v>
      </c>
      <c r="LG8">
        <v>745</v>
      </c>
      <c r="LH8">
        <v>746</v>
      </c>
      <c r="LI8">
        <v>747</v>
      </c>
      <c r="LJ8">
        <v>748</v>
      </c>
      <c r="LK8">
        <v>749</v>
      </c>
      <c r="LL8">
        <v>750</v>
      </c>
      <c r="LM8">
        <v>751</v>
      </c>
      <c r="LN8">
        <v>752</v>
      </c>
      <c r="LO8">
        <v>753</v>
      </c>
      <c r="LP8">
        <v>754</v>
      </c>
      <c r="LQ8">
        <v>755</v>
      </c>
      <c r="LR8">
        <v>756</v>
      </c>
      <c r="LS8">
        <v>757</v>
      </c>
      <c r="LT8">
        <v>758</v>
      </c>
      <c r="LU8">
        <v>759</v>
      </c>
      <c r="LV8">
        <v>760</v>
      </c>
      <c r="LW8">
        <v>761</v>
      </c>
      <c r="LX8">
        <v>762</v>
      </c>
      <c r="LY8">
        <v>763</v>
      </c>
      <c r="LZ8">
        <v>764</v>
      </c>
      <c r="MA8">
        <v>765</v>
      </c>
      <c r="MB8">
        <v>766</v>
      </c>
      <c r="MC8">
        <v>767</v>
      </c>
      <c r="MD8">
        <v>768</v>
      </c>
      <c r="ME8">
        <v>769</v>
      </c>
      <c r="MF8">
        <v>770</v>
      </c>
      <c r="MG8">
        <v>771</v>
      </c>
      <c r="MH8">
        <v>772</v>
      </c>
      <c r="MI8">
        <v>773</v>
      </c>
      <c r="MJ8">
        <v>774</v>
      </c>
      <c r="MK8">
        <v>775</v>
      </c>
      <c r="ML8">
        <v>776</v>
      </c>
      <c r="MM8">
        <v>777</v>
      </c>
      <c r="MN8">
        <v>778</v>
      </c>
      <c r="MO8">
        <v>779</v>
      </c>
      <c r="MP8">
        <v>780</v>
      </c>
      <c r="MQ8">
        <v>781</v>
      </c>
      <c r="MR8">
        <v>782</v>
      </c>
      <c r="MS8">
        <v>783</v>
      </c>
      <c r="MT8">
        <v>784</v>
      </c>
      <c r="MU8">
        <v>785</v>
      </c>
      <c r="MV8">
        <v>786</v>
      </c>
      <c r="MW8">
        <v>787</v>
      </c>
      <c r="MX8">
        <v>788</v>
      </c>
      <c r="MY8">
        <v>789</v>
      </c>
      <c r="MZ8">
        <v>790</v>
      </c>
      <c r="NA8">
        <v>791</v>
      </c>
      <c r="NB8">
        <v>792</v>
      </c>
      <c r="NC8">
        <v>793</v>
      </c>
      <c r="ND8">
        <v>794</v>
      </c>
      <c r="NE8">
        <v>795</v>
      </c>
      <c r="NF8">
        <v>796</v>
      </c>
      <c r="NG8">
        <v>797</v>
      </c>
      <c r="NH8">
        <v>798</v>
      </c>
      <c r="NI8">
        <v>799</v>
      </c>
      <c r="NJ8">
        <v>800</v>
      </c>
      <c r="NK8">
        <v>801</v>
      </c>
      <c r="NL8">
        <v>802</v>
      </c>
      <c r="NM8">
        <v>803</v>
      </c>
      <c r="NN8">
        <v>804</v>
      </c>
      <c r="NO8">
        <v>805</v>
      </c>
      <c r="NP8">
        <v>806</v>
      </c>
      <c r="NQ8">
        <v>807</v>
      </c>
      <c r="NR8">
        <v>808</v>
      </c>
      <c r="NS8">
        <v>809</v>
      </c>
      <c r="NT8">
        <v>810</v>
      </c>
      <c r="NU8">
        <v>811</v>
      </c>
      <c r="NV8">
        <v>812</v>
      </c>
      <c r="NW8">
        <v>813</v>
      </c>
      <c r="NX8">
        <v>814</v>
      </c>
      <c r="NY8">
        <v>815</v>
      </c>
      <c r="NZ8">
        <v>816</v>
      </c>
      <c r="OA8">
        <v>817</v>
      </c>
      <c r="OB8">
        <v>818</v>
      </c>
      <c r="OC8">
        <v>819</v>
      </c>
      <c r="OD8">
        <v>820</v>
      </c>
      <c r="OE8">
        <v>821</v>
      </c>
      <c r="OF8">
        <v>822</v>
      </c>
      <c r="OG8">
        <v>823</v>
      </c>
      <c r="OH8">
        <v>824</v>
      </c>
      <c r="OI8">
        <v>825</v>
      </c>
      <c r="OJ8">
        <v>826</v>
      </c>
      <c r="OK8">
        <v>827</v>
      </c>
      <c r="OL8">
        <v>828</v>
      </c>
      <c r="OM8">
        <v>829</v>
      </c>
      <c r="ON8">
        <v>830</v>
      </c>
      <c r="OO8">
        <v>831</v>
      </c>
      <c r="OP8">
        <v>832</v>
      </c>
      <c r="OQ8">
        <v>833</v>
      </c>
      <c r="OR8">
        <v>834</v>
      </c>
      <c r="OS8">
        <v>835</v>
      </c>
      <c r="OT8">
        <v>836</v>
      </c>
      <c r="OU8">
        <v>837</v>
      </c>
      <c r="OV8">
        <v>838</v>
      </c>
      <c r="OW8">
        <v>839</v>
      </c>
      <c r="OX8">
        <v>840</v>
      </c>
      <c r="OY8">
        <v>841</v>
      </c>
      <c r="OZ8">
        <v>842</v>
      </c>
      <c r="PA8">
        <v>843</v>
      </c>
      <c r="PB8">
        <v>844</v>
      </c>
      <c r="PC8">
        <v>845</v>
      </c>
      <c r="PD8">
        <v>846</v>
      </c>
      <c r="PE8">
        <v>847</v>
      </c>
      <c r="PF8">
        <v>848</v>
      </c>
      <c r="PG8">
        <v>849</v>
      </c>
      <c r="PH8">
        <v>850</v>
      </c>
      <c r="PI8">
        <v>851</v>
      </c>
      <c r="PJ8">
        <v>852</v>
      </c>
      <c r="PK8">
        <v>853</v>
      </c>
      <c r="PL8">
        <v>854</v>
      </c>
      <c r="PM8">
        <v>855</v>
      </c>
      <c r="PN8">
        <v>856</v>
      </c>
      <c r="PO8">
        <v>857</v>
      </c>
      <c r="PP8">
        <v>858</v>
      </c>
      <c r="PQ8">
        <v>859</v>
      </c>
      <c r="PR8">
        <v>2000</v>
      </c>
      <c r="PS8">
        <v>2001</v>
      </c>
      <c r="PT8">
        <v>2002</v>
      </c>
      <c r="PU8">
        <v>2003</v>
      </c>
      <c r="PV8">
        <v>2004</v>
      </c>
      <c r="PW8">
        <v>2005</v>
      </c>
      <c r="PX8">
        <v>2006</v>
      </c>
      <c r="PY8">
        <v>2007</v>
      </c>
      <c r="PZ8">
        <v>2008</v>
      </c>
      <c r="QA8">
        <v>2009</v>
      </c>
      <c r="QB8">
        <v>2010</v>
      </c>
      <c r="QC8">
        <v>2011</v>
      </c>
      <c r="QD8">
        <v>2012</v>
      </c>
      <c r="QE8">
        <v>2013</v>
      </c>
      <c r="QF8">
        <v>2014</v>
      </c>
      <c r="QG8">
        <v>2015</v>
      </c>
      <c r="QH8">
        <v>2016</v>
      </c>
      <c r="QI8">
        <v>2017</v>
      </c>
      <c r="QJ8">
        <v>2018</v>
      </c>
      <c r="QK8">
        <v>2019</v>
      </c>
      <c r="QL8">
        <v>2020</v>
      </c>
      <c r="QM8">
        <v>2021</v>
      </c>
      <c r="QN8">
        <v>2022</v>
      </c>
      <c r="QO8">
        <v>2023</v>
      </c>
      <c r="QP8">
        <v>2024</v>
      </c>
      <c r="QQ8">
        <v>2025</v>
      </c>
      <c r="QR8">
        <v>2026</v>
      </c>
      <c r="QS8">
        <v>2027</v>
      </c>
      <c r="QT8">
        <v>2028</v>
      </c>
      <c r="QU8">
        <v>2029</v>
      </c>
      <c r="QV8">
        <v>2030</v>
      </c>
      <c r="QW8">
        <v>2031</v>
      </c>
      <c r="QX8">
        <v>2032</v>
      </c>
      <c r="QY8">
        <v>2033</v>
      </c>
      <c r="QZ8">
        <v>2034</v>
      </c>
      <c r="RA8">
        <v>2035</v>
      </c>
      <c r="RB8">
        <v>2036</v>
      </c>
      <c r="RC8">
        <v>2037</v>
      </c>
      <c r="RD8">
        <v>2038</v>
      </c>
      <c r="RE8">
        <v>2039</v>
      </c>
      <c r="RF8">
        <v>2040</v>
      </c>
      <c r="RG8">
        <v>2041</v>
      </c>
      <c r="RH8">
        <v>2042</v>
      </c>
      <c r="RI8">
        <v>2043</v>
      </c>
      <c r="RJ8">
        <v>2044</v>
      </c>
      <c r="RK8">
        <v>2045</v>
      </c>
      <c r="RL8">
        <v>2046</v>
      </c>
      <c r="RM8">
        <v>2047</v>
      </c>
      <c r="RN8">
        <v>2048</v>
      </c>
      <c r="RO8">
        <v>2049</v>
      </c>
      <c r="RP8">
        <v>2050</v>
      </c>
      <c r="RQ8">
        <v>2051</v>
      </c>
      <c r="RR8">
        <v>2052</v>
      </c>
      <c r="RS8">
        <v>2053</v>
      </c>
      <c r="RT8">
        <v>2054</v>
      </c>
      <c r="RU8">
        <v>2055</v>
      </c>
      <c r="RV8">
        <v>2056</v>
      </c>
      <c r="RW8">
        <v>2057</v>
      </c>
      <c r="RX8">
        <v>2058</v>
      </c>
      <c r="RY8">
        <v>2059</v>
      </c>
      <c r="RZ8">
        <v>2060</v>
      </c>
      <c r="SA8">
        <v>2061</v>
      </c>
      <c r="SB8">
        <v>2062</v>
      </c>
      <c r="SC8">
        <v>2063</v>
      </c>
      <c r="SD8">
        <v>2064</v>
      </c>
      <c r="SE8">
        <v>2065</v>
      </c>
      <c r="SF8">
        <v>2066</v>
      </c>
      <c r="SG8">
        <v>2067</v>
      </c>
      <c r="SH8">
        <v>2068</v>
      </c>
      <c r="SI8">
        <v>2069</v>
      </c>
      <c r="SJ8">
        <v>2070</v>
      </c>
      <c r="SK8">
        <v>2071</v>
      </c>
      <c r="SL8">
        <v>2072</v>
      </c>
      <c r="SM8">
        <v>2073</v>
      </c>
      <c r="SN8">
        <v>2074</v>
      </c>
      <c r="SO8">
        <v>2075</v>
      </c>
      <c r="SP8">
        <v>2076</v>
      </c>
      <c r="SQ8">
        <v>2077</v>
      </c>
      <c r="SR8">
        <v>2078</v>
      </c>
      <c r="SS8">
        <v>2079</v>
      </c>
      <c r="ST8">
        <v>2080</v>
      </c>
      <c r="SU8">
        <v>2081</v>
      </c>
      <c r="SV8">
        <v>2082</v>
      </c>
      <c r="SW8">
        <v>2083</v>
      </c>
      <c r="SX8">
        <v>2084</v>
      </c>
      <c r="SY8">
        <v>2085</v>
      </c>
      <c r="SZ8">
        <v>2086</v>
      </c>
      <c r="TA8">
        <v>2087</v>
      </c>
      <c r="TB8">
        <v>2088</v>
      </c>
      <c r="TC8">
        <v>2089</v>
      </c>
      <c r="TD8">
        <v>2090</v>
      </c>
      <c r="TE8">
        <v>2091</v>
      </c>
      <c r="TF8">
        <v>2092</v>
      </c>
      <c r="TG8">
        <v>2093</v>
      </c>
      <c r="TH8">
        <v>2094</v>
      </c>
      <c r="TI8">
        <v>2095</v>
      </c>
      <c r="TJ8">
        <v>2096</v>
      </c>
      <c r="TK8">
        <v>2097</v>
      </c>
      <c r="TL8">
        <v>2098</v>
      </c>
      <c r="TM8">
        <v>2099</v>
      </c>
      <c r="TN8">
        <v>2100</v>
      </c>
      <c r="TO8">
        <v>2101</v>
      </c>
      <c r="TP8">
        <v>2102</v>
      </c>
      <c r="TQ8">
        <v>2103</v>
      </c>
      <c r="TR8">
        <v>2104</v>
      </c>
      <c r="TS8">
        <v>2105</v>
      </c>
      <c r="TT8">
        <v>2106</v>
      </c>
      <c r="TU8">
        <v>2107</v>
      </c>
      <c r="TV8">
        <v>2108</v>
      </c>
      <c r="TW8">
        <v>2109</v>
      </c>
      <c r="TX8">
        <v>2110</v>
      </c>
      <c r="TY8">
        <v>2111</v>
      </c>
      <c r="TZ8">
        <v>2112</v>
      </c>
      <c r="UA8">
        <v>2113</v>
      </c>
      <c r="UB8">
        <v>2114</v>
      </c>
      <c r="UC8">
        <v>2115</v>
      </c>
      <c r="UD8">
        <v>2116</v>
      </c>
      <c r="UE8">
        <v>2117</v>
      </c>
      <c r="UF8">
        <v>2118</v>
      </c>
      <c r="UG8">
        <v>2119</v>
      </c>
      <c r="UH8">
        <v>2120</v>
      </c>
      <c r="UI8">
        <v>2121</v>
      </c>
      <c r="UJ8">
        <v>2122</v>
      </c>
      <c r="UK8">
        <v>2123</v>
      </c>
      <c r="UL8">
        <v>2124</v>
      </c>
      <c r="UM8">
        <v>2125</v>
      </c>
      <c r="UN8">
        <v>2126</v>
      </c>
      <c r="UO8">
        <v>2127</v>
      </c>
      <c r="UP8">
        <v>2128</v>
      </c>
      <c r="UQ8">
        <v>2129</v>
      </c>
      <c r="UR8">
        <v>2130</v>
      </c>
      <c r="US8">
        <v>2131</v>
      </c>
      <c r="UT8">
        <v>2132</v>
      </c>
      <c r="UU8">
        <v>2133</v>
      </c>
      <c r="UV8">
        <v>2134</v>
      </c>
      <c r="UW8">
        <v>2135</v>
      </c>
      <c r="UX8">
        <v>2136</v>
      </c>
      <c r="UY8">
        <v>2137</v>
      </c>
      <c r="UZ8">
        <v>2138</v>
      </c>
      <c r="VA8">
        <v>2139</v>
      </c>
      <c r="VB8">
        <v>2140</v>
      </c>
      <c r="VC8">
        <v>2141</v>
      </c>
      <c r="VD8">
        <v>2142</v>
      </c>
      <c r="VE8">
        <v>2143</v>
      </c>
      <c r="VF8">
        <v>2144</v>
      </c>
      <c r="VG8">
        <v>2145</v>
      </c>
      <c r="VH8">
        <v>2146</v>
      </c>
      <c r="VI8">
        <v>2147</v>
      </c>
      <c r="VJ8">
        <v>2148</v>
      </c>
      <c r="VK8">
        <v>2149</v>
      </c>
      <c r="VL8">
        <v>2150</v>
      </c>
      <c r="VM8">
        <v>2151</v>
      </c>
      <c r="VN8">
        <v>2152</v>
      </c>
      <c r="VO8">
        <v>2153</v>
      </c>
      <c r="VP8">
        <v>2154</v>
      </c>
      <c r="VQ8">
        <v>2155</v>
      </c>
      <c r="VR8">
        <v>2156</v>
      </c>
      <c r="VS8">
        <v>2157</v>
      </c>
      <c r="VT8">
        <v>2158</v>
      </c>
      <c r="VU8">
        <v>2159</v>
      </c>
      <c r="VV8">
        <v>2160</v>
      </c>
      <c r="VW8">
        <v>2161</v>
      </c>
      <c r="VX8">
        <v>2162</v>
      </c>
      <c r="VY8">
        <v>2163</v>
      </c>
      <c r="VZ8">
        <v>2164</v>
      </c>
      <c r="WA8">
        <v>2165</v>
      </c>
      <c r="WB8">
        <v>2166</v>
      </c>
      <c r="WC8">
        <v>2167</v>
      </c>
      <c r="WD8">
        <v>2168</v>
      </c>
      <c r="WE8">
        <v>2169</v>
      </c>
      <c r="WF8">
        <v>2170</v>
      </c>
      <c r="WG8">
        <v>2171</v>
      </c>
      <c r="WH8">
        <v>2172</v>
      </c>
      <c r="WI8">
        <v>2173</v>
      </c>
      <c r="WJ8">
        <v>2174</v>
      </c>
      <c r="WK8">
        <v>2175</v>
      </c>
      <c r="WL8">
        <v>2176</v>
      </c>
      <c r="WM8">
        <v>2177</v>
      </c>
      <c r="WN8">
        <v>2178</v>
      </c>
      <c r="WO8">
        <v>2179</v>
      </c>
      <c r="WP8">
        <v>2180</v>
      </c>
      <c r="WQ8">
        <v>2181</v>
      </c>
      <c r="WR8">
        <v>2182</v>
      </c>
      <c r="WS8">
        <v>2183</v>
      </c>
      <c r="WT8">
        <v>2184</v>
      </c>
      <c r="WU8">
        <v>2185</v>
      </c>
      <c r="WV8">
        <v>2186</v>
      </c>
      <c r="WW8">
        <v>2187</v>
      </c>
      <c r="WX8">
        <v>2188</v>
      </c>
      <c r="WY8">
        <v>2189</v>
      </c>
      <c r="WZ8">
        <v>2190</v>
      </c>
      <c r="XA8">
        <v>2191</v>
      </c>
      <c r="XB8">
        <v>2192</v>
      </c>
      <c r="XC8">
        <v>2193</v>
      </c>
      <c r="XD8">
        <v>2194</v>
      </c>
      <c r="XE8">
        <v>2195</v>
      </c>
      <c r="XF8">
        <v>2196</v>
      </c>
      <c r="XG8">
        <v>2197</v>
      </c>
      <c r="XH8">
        <v>2198</v>
      </c>
      <c r="XI8">
        <v>2199</v>
      </c>
      <c r="XJ8">
        <v>2200</v>
      </c>
      <c r="XK8">
        <v>2201</v>
      </c>
      <c r="XL8">
        <v>2202</v>
      </c>
      <c r="XM8">
        <v>2203</v>
      </c>
      <c r="XN8">
        <v>2204</v>
      </c>
      <c r="XO8">
        <v>2205</v>
      </c>
      <c r="XP8">
        <v>2206</v>
      </c>
      <c r="XQ8">
        <v>2207</v>
      </c>
      <c r="XR8">
        <v>2208</v>
      </c>
      <c r="XS8">
        <v>2209</v>
      </c>
      <c r="XT8">
        <v>2210</v>
      </c>
      <c r="XU8">
        <v>2211</v>
      </c>
      <c r="XV8">
        <v>2212</v>
      </c>
      <c r="XW8">
        <v>2213</v>
      </c>
      <c r="XX8">
        <v>2214</v>
      </c>
      <c r="XY8">
        <v>2215</v>
      </c>
      <c r="XZ8">
        <v>2216</v>
      </c>
      <c r="YA8">
        <v>2217</v>
      </c>
      <c r="YB8">
        <v>2218</v>
      </c>
      <c r="YC8">
        <v>2219</v>
      </c>
      <c r="YD8">
        <v>2220</v>
      </c>
      <c r="YE8">
        <v>2221</v>
      </c>
      <c r="YF8">
        <v>2222</v>
      </c>
      <c r="YG8">
        <v>2223</v>
      </c>
      <c r="YH8">
        <v>2224</v>
      </c>
      <c r="YI8">
        <v>2225</v>
      </c>
      <c r="YJ8">
        <v>2226</v>
      </c>
      <c r="YK8">
        <v>2227</v>
      </c>
      <c r="YL8">
        <v>2228</v>
      </c>
      <c r="YM8">
        <v>2229</v>
      </c>
      <c r="YN8">
        <v>2230</v>
      </c>
      <c r="YO8">
        <v>2231</v>
      </c>
      <c r="YP8">
        <v>2232</v>
      </c>
      <c r="YQ8">
        <v>2233</v>
      </c>
      <c r="YR8">
        <v>2234</v>
      </c>
      <c r="YS8">
        <v>2235</v>
      </c>
      <c r="YT8">
        <v>2236</v>
      </c>
      <c r="YU8">
        <v>2237</v>
      </c>
      <c r="YV8">
        <v>2238</v>
      </c>
      <c r="YW8">
        <v>2239</v>
      </c>
      <c r="YX8">
        <v>2240</v>
      </c>
      <c r="YY8">
        <v>2241</v>
      </c>
      <c r="YZ8">
        <v>2242</v>
      </c>
      <c r="ZA8">
        <v>2243</v>
      </c>
      <c r="ZB8">
        <v>2244</v>
      </c>
      <c r="ZC8">
        <v>2245</v>
      </c>
      <c r="ZD8">
        <v>2246</v>
      </c>
      <c r="ZE8">
        <v>2247</v>
      </c>
      <c r="ZF8">
        <v>2248</v>
      </c>
      <c r="ZG8">
        <v>2249</v>
      </c>
      <c r="ZH8">
        <v>2250</v>
      </c>
      <c r="ZI8">
        <v>2251</v>
      </c>
      <c r="ZJ8">
        <v>2252</v>
      </c>
      <c r="ZK8">
        <v>2253</v>
      </c>
      <c r="ZL8">
        <v>2254</v>
      </c>
      <c r="ZM8">
        <v>2255</v>
      </c>
    </row>
    <row r="9" spans="1:689">
      <c r="A9" t="s">
        <v>114</v>
      </c>
      <c r="B9" s="305">
        <v>45991</v>
      </c>
      <c r="C9" t="s">
        <v>896</v>
      </c>
      <c r="D9">
        <v>1021</v>
      </c>
      <c r="E9">
        <v>11</v>
      </c>
      <c r="F9" s="91">
        <v>2025</v>
      </c>
      <c r="H9">
        <v>0</v>
      </c>
      <c r="I9" t="s">
        <v>936</v>
      </c>
      <c r="J9" t="s">
        <v>940</v>
      </c>
      <c r="K9" t="s">
        <v>936</v>
      </c>
      <c r="L9" t="s">
        <v>422</v>
      </c>
      <c r="M9" t="s">
        <v>423</v>
      </c>
      <c r="N9" t="s">
        <v>424</v>
      </c>
      <c r="O9" t="s">
        <v>425</v>
      </c>
      <c r="P9" t="s">
        <v>426</v>
      </c>
      <c r="Q9" t="s">
        <v>427</v>
      </c>
      <c r="R9" t="s">
        <v>428</v>
      </c>
      <c r="S9" t="s">
        <v>429</v>
      </c>
      <c r="T9" t="s">
        <v>430</v>
      </c>
      <c r="U9" t="s">
        <v>431</v>
      </c>
      <c r="V9" t="s">
        <v>432</v>
      </c>
      <c r="W9" t="s">
        <v>433</v>
      </c>
      <c r="X9" t="s">
        <v>434</v>
      </c>
      <c r="Y9" t="s">
        <v>435</v>
      </c>
      <c r="Z9" t="s">
        <v>436</v>
      </c>
      <c r="AA9" t="s">
        <v>437</v>
      </c>
      <c r="AB9" t="s">
        <v>438</v>
      </c>
      <c r="AC9" t="s">
        <v>439</v>
      </c>
      <c r="AD9" t="s">
        <v>440</v>
      </c>
      <c r="AE9" t="s">
        <v>441</v>
      </c>
      <c r="AF9" t="s">
        <v>442</v>
      </c>
      <c r="AG9" t="s">
        <v>443</v>
      </c>
      <c r="AH9" t="s">
        <v>444</v>
      </c>
      <c r="AI9" t="s">
        <v>445</v>
      </c>
      <c r="AJ9" t="s">
        <v>446</v>
      </c>
      <c r="AK9" t="s">
        <v>447</v>
      </c>
      <c r="AL9" t="s">
        <v>448</v>
      </c>
      <c r="AM9" t="s">
        <v>449</v>
      </c>
      <c r="AN9" t="s">
        <v>450</v>
      </c>
      <c r="AO9" t="s">
        <v>451</v>
      </c>
      <c r="AP9" t="s">
        <v>452</v>
      </c>
      <c r="AQ9" t="s">
        <v>453</v>
      </c>
      <c r="AR9" t="s">
        <v>454</v>
      </c>
      <c r="AS9" t="s">
        <v>455</v>
      </c>
      <c r="AT9" t="s">
        <v>456</v>
      </c>
      <c r="AU9" t="s">
        <v>457</v>
      </c>
      <c r="AV9" t="s">
        <v>458</v>
      </c>
      <c r="AW9" t="s">
        <v>459</v>
      </c>
      <c r="AX9" t="s">
        <v>460</v>
      </c>
      <c r="AY9" t="s">
        <v>461</v>
      </c>
      <c r="AZ9" t="s">
        <v>462</v>
      </c>
      <c r="BA9" t="s">
        <v>463</v>
      </c>
      <c r="BB9" t="s">
        <v>464</v>
      </c>
      <c r="BC9" t="s">
        <v>465</v>
      </c>
      <c r="BD9" t="s">
        <v>466</v>
      </c>
      <c r="BE9" t="s">
        <v>467</v>
      </c>
      <c r="BF9" t="s">
        <v>468</v>
      </c>
      <c r="BG9" t="s">
        <v>469</v>
      </c>
      <c r="BH9" t="s">
        <v>470</v>
      </c>
      <c r="BI9" t="s">
        <v>471</v>
      </c>
      <c r="BJ9">
        <v>1</v>
      </c>
      <c r="BK9">
        <v>2</v>
      </c>
      <c r="BL9">
        <v>3</v>
      </c>
      <c r="BM9">
        <v>4</v>
      </c>
      <c r="BN9">
        <v>5</v>
      </c>
      <c r="BO9">
        <v>6</v>
      </c>
      <c r="BP9">
        <v>7</v>
      </c>
      <c r="BQ9">
        <v>8</v>
      </c>
      <c r="BR9">
        <v>9</v>
      </c>
      <c r="BS9">
        <v>10</v>
      </c>
      <c r="BT9">
        <v>11</v>
      </c>
      <c r="BU9">
        <v>12</v>
      </c>
      <c r="BV9">
        <v>13</v>
      </c>
      <c r="BW9">
        <v>14</v>
      </c>
      <c r="BX9">
        <v>15</v>
      </c>
      <c r="BY9">
        <v>16</v>
      </c>
      <c r="BZ9">
        <v>17</v>
      </c>
      <c r="CA9">
        <v>18</v>
      </c>
      <c r="CB9">
        <v>19</v>
      </c>
      <c r="CC9">
        <v>20</v>
      </c>
      <c r="CD9">
        <v>21</v>
      </c>
      <c r="CE9">
        <v>22</v>
      </c>
      <c r="CF9">
        <v>23</v>
      </c>
      <c r="CG9">
        <v>24</v>
      </c>
      <c r="CH9">
        <v>25</v>
      </c>
      <c r="CI9">
        <v>26</v>
      </c>
      <c r="CJ9">
        <v>27</v>
      </c>
      <c r="CK9">
        <v>28</v>
      </c>
      <c r="CL9">
        <v>29</v>
      </c>
      <c r="CM9">
        <v>30</v>
      </c>
      <c r="CN9">
        <v>31</v>
      </c>
      <c r="CO9">
        <v>32</v>
      </c>
      <c r="CP9">
        <v>33</v>
      </c>
      <c r="CQ9">
        <v>34</v>
      </c>
      <c r="CR9">
        <v>35</v>
      </c>
      <c r="CS9">
        <v>36</v>
      </c>
      <c r="CT9">
        <v>37</v>
      </c>
      <c r="CU9">
        <v>38</v>
      </c>
      <c r="CV9">
        <v>39</v>
      </c>
      <c r="CW9">
        <v>40</v>
      </c>
      <c r="CX9">
        <v>41</v>
      </c>
      <c r="CY9">
        <v>42</v>
      </c>
      <c r="CZ9">
        <v>43</v>
      </c>
      <c r="DA9">
        <v>44</v>
      </c>
      <c r="DB9">
        <v>45</v>
      </c>
      <c r="DC9">
        <v>46</v>
      </c>
      <c r="DD9">
        <v>47</v>
      </c>
      <c r="DE9">
        <v>48</v>
      </c>
      <c r="DF9">
        <v>49</v>
      </c>
      <c r="DG9">
        <v>50</v>
      </c>
      <c r="DH9">
        <v>51</v>
      </c>
      <c r="DI9">
        <v>52</v>
      </c>
      <c r="DJ9" s="19">
        <v>53</v>
      </c>
      <c r="DK9" s="19">
        <v>54</v>
      </c>
      <c r="DL9" s="19">
        <v>55</v>
      </c>
      <c r="DM9" s="19">
        <v>56</v>
      </c>
      <c r="DN9" s="19">
        <v>57</v>
      </c>
      <c r="DO9" s="19">
        <v>58</v>
      </c>
      <c r="DP9" s="19">
        <v>59</v>
      </c>
      <c r="DQ9" s="19">
        <v>60</v>
      </c>
      <c r="DR9" s="19">
        <v>61</v>
      </c>
      <c r="DS9" s="19">
        <v>62</v>
      </c>
      <c r="DT9" s="19">
        <v>63</v>
      </c>
      <c r="DU9" s="19">
        <v>64</v>
      </c>
      <c r="DV9" s="19">
        <v>65</v>
      </c>
      <c r="DW9" s="19">
        <v>66</v>
      </c>
      <c r="DX9" s="19">
        <v>67</v>
      </c>
      <c r="DY9" s="19">
        <v>68</v>
      </c>
      <c r="DZ9" s="19">
        <v>69</v>
      </c>
      <c r="EA9" s="19">
        <v>70</v>
      </c>
      <c r="EB9" s="19">
        <v>71</v>
      </c>
      <c r="EC9" s="19">
        <v>72</v>
      </c>
      <c r="ED9" s="19">
        <v>73</v>
      </c>
      <c r="EE9" s="19">
        <v>74</v>
      </c>
      <c r="EF9" s="19">
        <v>75</v>
      </c>
      <c r="EG9" s="19">
        <v>76</v>
      </c>
      <c r="EH9" s="19">
        <v>77</v>
      </c>
      <c r="EI9" s="19">
        <v>78</v>
      </c>
      <c r="EJ9" s="19">
        <v>79</v>
      </c>
      <c r="EK9" s="19">
        <v>80</v>
      </c>
      <c r="EL9" s="19">
        <v>81</v>
      </c>
      <c r="EM9" s="19">
        <v>82</v>
      </c>
      <c r="EN9" s="19">
        <v>83</v>
      </c>
      <c r="EO9" s="19">
        <v>84</v>
      </c>
      <c r="EP9" s="19">
        <v>85</v>
      </c>
      <c r="EQ9" s="19">
        <v>86</v>
      </c>
      <c r="ER9" s="19">
        <v>87</v>
      </c>
      <c r="ES9" s="19">
        <v>88</v>
      </c>
      <c r="ET9" s="19">
        <v>89</v>
      </c>
      <c r="EU9" s="19">
        <v>90</v>
      </c>
      <c r="EV9" s="19">
        <v>91</v>
      </c>
      <c r="EW9" s="19">
        <v>92</v>
      </c>
      <c r="EX9" s="19">
        <v>93</v>
      </c>
      <c r="EY9" s="19">
        <v>94</v>
      </c>
      <c r="EZ9" s="19">
        <v>95</v>
      </c>
      <c r="FA9" s="19">
        <v>96</v>
      </c>
      <c r="FB9" s="19">
        <v>97</v>
      </c>
      <c r="FC9" s="19">
        <v>98</v>
      </c>
      <c r="FD9" s="19">
        <v>99</v>
      </c>
      <c r="FE9" s="19">
        <v>100</v>
      </c>
      <c r="FF9" s="19">
        <v>101</v>
      </c>
      <c r="FG9" s="19">
        <v>102</v>
      </c>
      <c r="FH9" s="19">
        <v>103</v>
      </c>
      <c r="FI9" s="19">
        <v>104</v>
      </c>
      <c r="FJ9" s="19">
        <v>105</v>
      </c>
      <c r="FK9" s="19">
        <v>106</v>
      </c>
      <c r="FL9">
        <v>107</v>
      </c>
      <c r="FM9">
        <v>108</v>
      </c>
      <c r="FN9">
        <v>109</v>
      </c>
      <c r="FO9">
        <v>110</v>
      </c>
      <c r="FP9">
        <v>111</v>
      </c>
      <c r="FQ9">
        <v>112</v>
      </c>
      <c r="FR9">
        <v>113</v>
      </c>
      <c r="FS9">
        <v>114</v>
      </c>
      <c r="FT9">
        <v>115</v>
      </c>
      <c r="FU9">
        <v>116</v>
      </c>
      <c r="FV9">
        <v>117</v>
      </c>
      <c r="FW9">
        <v>118</v>
      </c>
      <c r="FX9">
        <v>119</v>
      </c>
      <c r="FY9">
        <v>120</v>
      </c>
      <c r="FZ9">
        <v>121</v>
      </c>
      <c r="GA9">
        <v>122</v>
      </c>
      <c r="GB9">
        <v>123</v>
      </c>
      <c r="GC9">
        <v>124</v>
      </c>
      <c r="GD9">
        <v>125</v>
      </c>
      <c r="GE9">
        <v>126</v>
      </c>
      <c r="GF9">
        <v>127</v>
      </c>
      <c r="GG9">
        <v>128</v>
      </c>
      <c r="GH9">
        <v>129</v>
      </c>
      <c r="GI9">
        <v>130</v>
      </c>
      <c r="GJ9">
        <v>131</v>
      </c>
      <c r="GK9">
        <v>132</v>
      </c>
      <c r="GL9">
        <v>133</v>
      </c>
      <c r="GM9">
        <v>134</v>
      </c>
      <c r="GN9">
        <v>135</v>
      </c>
      <c r="GO9">
        <v>136</v>
      </c>
      <c r="GP9">
        <v>137</v>
      </c>
      <c r="GQ9">
        <v>138</v>
      </c>
      <c r="GR9">
        <v>139</v>
      </c>
      <c r="GS9">
        <v>140</v>
      </c>
      <c r="GT9">
        <v>141</v>
      </c>
      <c r="GU9">
        <v>142</v>
      </c>
      <c r="GV9">
        <v>143</v>
      </c>
      <c r="GW9">
        <v>144</v>
      </c>
      <c r="GX9">
        <v>145</v>
      </c>
      <c r="GY9">
        <v>146</v>
      </c>
      <c r="GZ9">
        <v>147</v>
      </c>
      <c r="HA9">
        <v>148</v>
      </c>
      <c r="HB9">
        <v>149</v>
      </c>
      <c r="HC9">
        <v>150</v>
      </c>
      <c r="HD9">
        <v>151</v>
      </c>
      <c r="HE9">
        <v>152</v>
      </c>
      <c r="HF9">
        <v>153</v>
      </c>
      <c r="HG9">
        <v>154</v>
      </c>
      <c r="HH9">
        <v>155</v>
      </c>
      <c r="HI9">
        <v>156</v>
      </c>
      <c r="HJ9">
        <v>157</v>
      </c>
      <c r="HK9">
        <v>158</v>
      </c>
      <c r="HL9">
        <v>159</v>
      </c>
      <c r="HM9">
        <v>888</v>
      </c>
      <c r="HN9">
        <v>992</v>
      </c>
      <c r="HO9">
        <v>993</v>
      </c>
      <c r="HP9">
        <v>994</v>
      </c>
      <c r="HQ9">
        <v>995</v>
      </c>
      <c r="HR9">
        <v>996</v>
      </c>
      <c r="HS9">
        <v>997</v>
      </c>
      <c r="HT9">
        <v>998</v>
      </c>
      <c r="HU9">
        <v>999</v>
      </c>
      <c r="HV9">
        <v>1000</v>
      </c>
      <c r="HW9">
        <v>1001</v>
      </c>
      <c r="HX9">
        <v>1002</v>
      </c>
      <c r="HY9">
        <v>1003</v>
      </c>
      <c r="HZ9">
        <v>1004</v>
      </c>
      <c r="IA9">
        <v>1005</v>
      </c>
      <c r="IB9">
        <v>1006</v>
      </c>
      <c r="IC9">
        <v>1007</v>
      </c>
      <c r="ID9">
        <v>1008</v>
      </c>
      <c r="IE9">
        <v>1009</v>
      </c>
      <c r="IF9">
        <v>1010</v>
      </c>
      <c r="IG9">
        <v>1011</v>
      </c>
      <c r="IH9">
        <v>1012</v>
      </c>
      <c r="II9">
        <v>1013</v>
      </c>
      <c r="IJ9">
        <v>1014</v>
      </c>
      <c r="IK9">
        <v>1015</v>
      </c>
      <c r="IL9">
        <v>1016</v>
      </c>
      <c r="IM9">
        <v>1017</v>
      </c>
      <c r="IN9">
        <v>1018</v>
      </c>
      <c r="IO9">
        <v>1019</v>
      </c>
      <c r="IP9">
        <v>1020</v>
      </c>
      <c r="IQ9">
        <v>1021</v>
      </c>
      <c r="IR9">
        <v>1022</v>
      </c>
      <c r="IS9">
        <v>1023</v>
      </c>
      <c r="IT9">
        <v>1024</v>
      </c>
      <c r="IU9">
        <v>1025</v>
      </c>
      <c r="IV9">
        <v>1026</v>
      </c>
      <c r="IW9">
        <v>1027</v>
      </c>
      <c r="IX9">
        <v>1028</v>
      </c>
      <c r="IY9">
        <v>1029</v>
      </c>
      <c r="IZ9">
        <v>1030</v>
      </c>
      <c r="JA9">
        <v>1031</v>
      </c>
      <c r="JB9">
        <v>1032</v>
      </c>
      <c r="JC9">
        <v>1033</v>
      </c>
      <c r="JD9">
        <v>1034</v>
      </c>
      <c r="JE9">
        <v>1035</v>
      </c>
      <c r="JF9">
        <v>1036</v>
      </c>
      <c r="JG9">
        <v>1037</v>
      </c>
      <c r="JH9">
        <v>1038</v>
      </c>
      <c r="JI9">
        <v>1039</v>
      </c>
      <c r="JJ9">
        <v>1040</v>
      </c>
      <c r="JK9">
        <v>1041</v>
      </c>
      <c r="JL9">
        <v>1042</v>
      </c>
      <c r="JM9">
        <v>1043</v>
      </c>
      <c r="JN9">
        <v>700</v>
      </c>
      <c r="JO9">
        <v>701</v>
      </c>
      <c r="JP9">
        <v>702</v>
      </c>
      <c r="JQ9">
        <v>703</v>
      </c>
      <c r="JR9">
        <v>704</v>
      </c>
      <c r="JS9">
        <v>705</v>
      </c>
      <c r="JT9">
        <v>706</v>
      </c>
      <c r="JU9">
        <v>707</v>
      </c>
      <c r="JV9">
        <v>708</v>
      </c>
      <c r="JW9">
        <v>709</v>
      </c>
      <c r="JX9">
        <v>710</v>
      </c>
      <c r="JY9">
        <v>711</v>
      </c>
      <c r="JZ9">
        <v>712</v>
      </c>
      <c r="KA9">
        <v>713</v>
      </c>
      <c r="KB9">
        <v>714</v>
      </c>
      <c r="KC9">
        <v>715</v>
      </c>
      <c r="KD9">
        <v>716</v>
      </c>
      <c r="KE9">
        <v>717</v>
      </c>
      <c r="KF9">
        <v>718</v>
      </c>
      <c r="KG9">
        <v>719</v>
      </c>
      <c r="KH9">
        <v>720</v>
      </c>
      <c r="KI9">
        <v>721</v>
      </c>
      <c r="KJ9">
        <v>722</v>
      </c>
      <c r="KK9">
        <v>723</v>
      </c>
      <c r="KL9">
        <v>724</v>
      </c>
      <c r="KM9">
        <v>725</v>
      </c>
      <c r="KN9">
        <v>726</v>
      </c>
      <c r="KO9">
        <v>727</v>
      </c>
      <c r="KP9">
        <v>728</v>
      </c>
      <c r="KQ9">
        <v>729</v>
      </c>
      <c r="KR9">
        <v>730</v>
      </c>
      <c r="KS9">
        <v>731</v>
      </c>
      <c r="KT9">
        <v>732</v>
      </c>
      <c r="KU9">
        <v>733</v>
      </c>
      <c r="KV9">
        <v>734</v>
      </c>
      <c r="KW9">
        <v>735</v>
      </c>
      <c r="KX9">
        <v>736</v>
      </c>
      <c r="KY9">
        <v>737</v>
      </c>
      <c r="KZ9">
        <v>738</v>
      </c>
      <c r="LA9">
        <v>739</v>
      </c>
      <c r="LB9">
        <v>740</v>
      </c>
      <c r="LC9">
        <v>741</v>
      </c>
      <c r="LD9">
        <v>742</v>
      </c>
      <c r="LE9">
        <v>743</v>
      </c>
      <c r="LF9">
        <v>744</v>
      </c>
      <c r="LG9">
        <v>745</v>
      </c>
      <c r="LH9">
        <v>746</v>
      </c>
      <c r="LI9">
        <v>747</v>
      </c>
      <c r="LJ9">
        <v>748</v>
      </c>
      <c r="LK9">
        <v>749</v>
      </c>
      <c r="LL9">
        <v>750</v>
      </c>
      <c r="LM9">
        <v>751</v>
      </c>
      <c r="LN9">
        <v>752</v>
      </c>
      <c r="LO9">
        <v>753</v>
      </c>
      <c r="LP9">
        <v>754</v>
      </c>
      <c r="LQ9">
        <v>755</v>
      </c>
      <c r="LR9">
        <v>756</v>
      </c>
      <c r="LS9">
        <v>757</v>
      </c>
      <c r="LT9">
        <v>758</v>
      </c>
      <c r="LU9">
        <v>759</v>
      </c>
      <c r="LV9">
        <v>760</v>
      </c>
      <c r="LW9">
        <v>761</v>
      </c>
      <c r="LX9">
        <v>762</v>
      </c>
      <c r="LY9">
        <v>763</v>
      </c>
      <c r="LZ9">
        <v>764</v>
      </c>
      <c r="MA9">
        <v>765</v>
      </c>
      <c r="MB9">
        <v>766</v>
      </c>
      <c r="MC9">
        <v>767</v>
      </c>
      <c r="MD9">
        <v>768</v>
      </c>
      <c r="ME9">
        <v>769</v>
      </c>
      <c r="MF9">
        <v>770</v>
      </c>
      <c r="MG9">
        <v>771</v>
      </c>
      <c r="MH9">
        <v>772</v>
      </c>
      <c r="MI9">
        <v>773</v>
      </c>
      <c r="MJ9">
        <v>774</v>
      </c>
      <c r="MK9">
        <v>775</v>
      </c>
      <c r="ML9">
        <v>776</v>
      </c>
      <c r="MM9">
        <v>777</v>
      </c>
      <c r="MN9">
        <v>778</v>
      </c>
      <c r="MO9">
        <v>779</v>
      </c>
      <c r="MP9">
        <v>780</v>
      </c>
      <c r="MQ9">
        <v>781</v>
      </c>
      <c r="MR9">
        <v>782</v>
      </c>
      <c r="MS9">
        <v>783</v>
      </c>
      <c r="MT9">
        <v>784</v>
      </c>
      <c r="MU9">
        <v>785</v>
      </c>
      <c r="MV9">
        <v>786</v>
      </c>
      <c r="MW9">
        <v>787</v>
      </c>
      <c r="MX9">
        <v>788</v>
      </c>
      <c r="MY9">
        <v>789</v>
      </c>
      <c r="MZ9">
        <v>790</v>
      </c>
      <c r="NA9">
        <v>791</v>
      </c>
      <c r="NB9">
        <v>792</v>
      </c>
      <c r="NC9">
        <v>793</v>
      </c>
      <c r="ND9">
        <v>794</v>
      </c>
      <c r="NE9">
        <v>795</v>
      </c>
      <c r="NF9">
        <v>796</v>
      </c>
      <c r="NG9">
        <v>797</v>
      </c>
      <c r="NH9">
        <v>798</v>
      </c>
      <c r="NI9">
        <v>799</v>
      </c>
      <c r="NJ9">
        <v>800</v>
      </c>
      <c r="NK9">
        <v>801</v>
      </c>
      <c r="NL9">
        <v>802</v>
      </c>
      <c r="NM9">
        <v>803</v>
      </c>
      <c r="NN9">
        <v>804</v>
      </c>
      <c r="NO9">
        <v>805</v>
      </c>
      <c r="NP9">
        <v>806</v>
      </c>
      <c r="NQ9">
        <v>807</v>
      </c>
      <c r="NR9">
        <v>808</v>
      </c>
      <c r="NS9">
        <v>809</v>
      </c>
      <c r="NT9">
        <v>810</v>
      </c>
      <c r="NU9">
        <v>811</v>
      </c>
      <c r="NV9">
        <v>812</v>
      </c>
      <c r="NW9">
        <v>813</v>
      </c>
      <c r="NX9">
        <v>814</v>
      </c>
      <c r="NY9">
        <v>815</v>
      </c>
      <c r="NZ9">
        <v>816</v>
      </c>
      <c r="OA9">
        <v>817</v>
      </c>
      <c r="OB9">
        <v>818</v>
      </c>
      <c r="OC9">
        <v>819</v>
      </c>
      <c r="OD9">
        <v>820</v>
      </c>
      <c r="OE9">
        <v>821</v>
      </c>
      <c r="OF9">
        <v>822</v>
      </c>
      <c r="OG9">
        <v>823</v>
      </c>
      <c r="OH9">
        <v>824</v>
      </c>
      <c r="OI9">
        <v>825</v>
      </c>
      <c r="OJ9">
        <v>826</v>
      </c>
      <c r="OK9">
        <v>827</v>
      </c>
      <c r="OL9">
        <v>828</v>
      </c>
      <c r="OM9">
        <v>829</v>
      </c>
      <c r="ON9">
        <v>830</v>
      </c>
      <c r="OO9">
        <v>831</v>
      </c>
      <c r="OP9">
        <v>832</v>
      </c>
      <c r="OQ9">
        <v>833</v>
      </c>
      <c r="OR9">
        <v>834</v>
      </c>
      <c r="OS9">
        <v>835</v>
      </c>
      <c r="OT9">
        <v>836</v>
      </c>
      <c r="OU9">
        <v>837</v>
      </c>
      <c r="OV9">
        <v>838</v>
      </c>
      <c r="OW9">
        <v>839</v>
      </c>
      <c r="OX9">
        <v>840</v>
      </c>
      <c r="OY9">
        <v>841</v>
      </c>
      <c r="OZ9">
        <v>842</v>
      </c>
      <c r="PA9">
        <v>843</v>
      </c>
      <c r="PB9">
        <v>844</v>
      </c>
      <c r="PC9">
        <v>845</v>
      </c>
      <c r="PD9">
        <v>846</v>
      </c>
      <c r="PE9">
        <v>847</v>
      </c>
      <c r="PF9">
        <f>600+248</f>
        <v>848</v>
      </c>
      <c r="PG9">
        <v>849</v>
      </c>
      <c r="PH9">
        <v>850</v>
      </c>
      <c r="PI9">
        <v>851</v>
      </c>
      <c r="PJ9">
        <v>852</v>
      </c>
      <c r="PK9">
        <v>853</v>
      </c>
      <c r="PL9">
        <v>854</v>
      </c>
      <c r="PM9">
        <v>855</v>
      </c>
      <c r="PN9">
        <v>856</v>
      </c>
      <c r="PO9">
        <v>857</v>
      </c>
      <c r="PP9">
        <v>858</v>
      </c>
      <c r="PQ9">
        <v>859</v>
      </c>
      <c r="PR9">
        <v>2000</v>
      </c>
      <c r="PS9">
        <v>2001</v>
      </c>
      <c r="PT9">
        <v>2002</v>
      </c>
      <c r="PU9">
        <v>2003</v>
      </c>
      <c r="PV9">
        <v>2004</v>
      </c>
      <c r="PW9">
        <v>2005</v>
      </c>
      <c r="PX9">
        <v>2006</v>
      </c>
      <c r="PY9">
        <v>2007</v>
      </c>
      <c r="PZ9">
        <v>2008</v>
      </c>
      <c r="QA9">
        <v>2009</v>
      </c>
      <c r="QB9">
        <v>2010</v>
      </c>
      <c r="QC9">
        <v>2011</v>
      </c>
      <c r="QD9">
        <v>2012</v>
      </c>
      <c r="QE9">
        <v>2013</v>
      </c>
      <c r="QF9">
        <v>2014</v>
      </c>
      <c r="QG9">
        <v>2015</v>
      </c>
      <c r="QH9">
        <v>2016</v>
      </c>
      <c r="QI9">
        <v>2017</v>
      </c>
      <c r="QJ9">
        <v>2018</v>
      </c>
      <c r="QK9">
        <v>2019</v>
      </c>
      <c r="QL9">
        <v>2020</v>
      </c>
      <c r="QM9">
        <v>2021</v>
      </c>
      <c r="QN9">
        <v>2022</v>
      </c>
      <c r="QO9">
        <v>2023</v>
      </c>
      <c r="QP9">
        <v>2024</v>
      </c>
      <c r="QQ9">
        <v>2025</v>
      </c>
      <c r="QR9">
        <v>2026</v>
      </c>
      <c r="QS9">
        <v>2027</v>
      </c>
      <c r="QT9">
        <v>2028</v>
      </c>
      <c r="QU9">
        <v>2029</v>
      </c>
      <c r="QV9">
        <v>2030</v>
      </c>
      <c r="QW9">
        <v>2031</v>
      </c>
      <c r="QX9">
        <v>2032</v>
      </c>
      <c r="QY9">
        <v>2033</v>
      </c>
      <c r="QZ9">
        <v>2034</v>
      </c>
      <c r="RA9">
        <v>2035</v>
      </c>
      <c r="RB9">
        <v>2036</v>
      </c>
      <c r="RC9">
        <v>2037</v>
      </c>
      <c r="RD9">
        <v>2038</v>
      </c>
      <c r="RE9">
        <v>2039</v>
      </c>
      <c r="RF9">
        <v>2040</v>
      </c>
      <c r="RG9">
        <v>2041</v>
      </c>
      <c r="RH9">
        <v>2042</v>
      </c>
      <c r="RI9">
        <v>2043</v>
      </c>
      <c r="RJ9">
        <v>2044</v>
      </c>
      <c r="RK9">
        <v>2045</v>
      </c>
      <c r="RL9">
        <v>2046</v>
      </c>
      <c r="RM9">
        <v>2047</v>
      </c>
      <c r="RN9">
        <v>2048</v>
      </c>
      <c r="RO9">
        <v>2049</v>
      </c>
      <c r="RP9">
        <v>2050</v>
      </c>
      <c r="RQ9">
        <v>2051</v>
      </c>
      <c r="RR9">
        <v>2052</v>
      </c>
      <c r="RS9">
        <v>2053</v>
      </c>
      <c r="RT9">
        <v>2054</v>
      </c>
      <c r="RU9">
        <v>2055</v>
      </c>
      <c r="RV9">
        <v>2056</v>
      </c>
      <c r="RW9">
        <v>2057</v>
      </c>
      <c r="RX9">
        <v>2058</v>
      </c>
      <c r="RY9">
        <v>2059</v>
      </c>
      <c r="RZ9">
        <v>2060</v>
      </c>
      <c r="SA9">
        <v>2061</v>
      </c>
      <c r="SB9">
        <v>2062</v>
      </c>
      <c r="SC9">
        <v>2063</v>
      </c>
      <c r="SD9">
        <v>2064</v>
      </c>
      <c r="SE9">
        <v>2065</v>
      </c>
      <c r="SF9">
        <v>2066</v>
      </c>
      <c r="SG9">
        <v>2067</v>
      </c>
      <c r="SH9">
        <v>2068</v>
      </c>
      <c r="SI9">
        <v>2069</v>
      </c>
      <c r="SJ9">
        <v>2070</v>
      </c>
      <c r="SK9">
        <v>2071</v>
      </c>
      <c r="SL9">
        <v>2072</v>
      </c>
      <c r="SM9">
        <v>2073</v>
      </c>
      <c r="SN9">
        <v>2074</v>
      </c>
      <c r="SO9">
        <v>2075</v>
      </c>
      <c r="SP9">
        <v>2076</v>
      </c>
      <c r="SQ9">
        <v>2077</v>
      </c>
      <c r="SR9">
        <v>2078</v>
      </c>
      <c r="SS9">
        <v>2079</v>
      </c>
      <c r="ST9">
        <v>2080</v>
      </c>
      <c r="SU9">
        <v>2081</v>
      </c>
      <c r="SV9">
        <v>2082</v>
      </c>
      <c r="SW9">
        <v>2083</v>
      </c>
      <c r="SX9">
        <v>2084</v>
      </c>
      <c r="SY9">
        <v>2085</v>
      </c>
      <c r="SZ9">
        <v>2086</v>
      </c>
      <c r="TA9">
        <v>2087</v>
      </c>
      <c r="TB9">
        <v>2088</v>
      </c>
      <c r="TC9">
        <v>2089</v>
      </c>
      <c r="TD9">
        <v>2090</v>
      </c>
      <c r="TE9">
        <v>2091</v>
      </c>
      <c r="TF9">
        <v>2092</v>
      </c>
      <c r="TG9">
        <v>2093</v>
      </c>
      <c r="TH9">
        <v>2094</v>
      </c>
      <c r="TI9">
        <v>2095</v>
      </c>
      <c r="TJ9">
        <v>2096</v>
      </c>
      <c r="TK9">
        <v>2097</v>
      </c>
      <c r="TL9">
        <v>2098</v>
      </c>
      <c r="TM9">
        <v>2099</v>
      </c>
      <c r="TN9">
        <v>2100</v>
      </c>
      <c r="TO9">
        <v>2101</v>
      </c>
      <c r="TP9">
        <v>2102</v>
      </c>
      <c r="TQ9">
        <v>2103</v>
      </c>
      <c r="TR9">
        <v>2104</v>
      </c>
      <c r="TS9">
        <v>2105</v>
      </c>
      <c r="TT9">
        <v>2106</v>
      </c>
      <c r="TU9">
        <v>2107</v>
      </c>
      <c r="TV9">
        <v>2108</v>
      </c>
      <c r="TW9">
        <v>2109</v>
      </c>
      <c r="TX9">
        <v>2110</v>
      </c>
      <c r="TY9">
        <v>2111</v>
      </c>
      <c r="TZ9">
        <v>2112</v>
      </c>
      <c r="UA9">
        <v>2113</v>
      </c>
      <c r="UB9">
        <v>2114</v>
      </c>
      <c r="UC9">
        <v>2115</v>
      </c>
      <c r="UD9">
        <v>2116</v>
      </c>
      <c r="UE9">
        <v>2117</v>
      </c>
      <c r="UF9">
        <v>2118</v>
      </c>
      <c r="UG9">
        <v>2119</v>
      </c>
      <c r="UH9">
        <v>2120</v>
      </c>
      <c r="UI9">
        <v>2121</v>
      </c>
      <c r="UJ9">
        <v>2122</v>
      </c>
      <c r="UK9">
        <v>2123</v>
      </c>
      <c r="UL9">
        <v>2124</v>
      </c>
      <c r="UM9">
        <v>2125</v>
      </c>
      <c r="UN9">
        <v>2126</v>
      </c>
      <c r="UO9">
        <v>2127</v>
      </c>
      <c r="UP9">
        <v>2128</v>
      </c>
      <c r="UQ9">
        <v>2129</v>
      </c>
      <c r="UR9">
        <v>2130</v>
      </c>
      <c r="US9">
        <v>2131</v>
      </c>
      <c r="UT9">
        <v>2132</v>
      </c>
      <c r="UU9">
        <v>2133</v>
      </c>
      <c r="UV9">
        <v>2134</v>
      </c>
      <c r="UW9">
        <v>2135</v>
      </c>
      <c r="UX9">
        <v>2136</v>
      </c>
      <c r="UY9">
        <v>2137</v>
      </c>
      <c r="UZ9">
        <v>2138</v>
      </c>
      <c r="VA9">
        <v>2139</v>
      </c>
      <c r="VB9">
        <v>2140</v>
      </c>
      <c r="VC9">
        <v>2141</v>
      </c>
      <c r="VD9">
        <v>2142</v>
      </c>
      <c r="VE9">
        <v>2143</v>
      </c>
      <c r="VF9">
        <v>2144</v>
      </c>
      <c r="VG9">
        <v>2145</v>
      </c>
      <c r="VH9">
        <v>2146</v>
      </c>
      <c r="VI9">
        <v>2147</v>
      </c>
      <c r="VJ9">
        <v>2148</v>
      </c>
      <c r="VK9">
        <v>2149</v>
      </c>
      <c r="VL9">
        <v>2150</v>
      </c>
      <c r="VM9">
        <v>2151</v>
      </c>
      <c r="VN9">
        <v>2152</v>
      </c>
      <c r="VO9">
        <v>2153</v>
      </c>
      <c r="VP9">
        <v>2154</v>
      </c>
      <c r="VQ9">
        <v>2155</v>
      </c>
      <c r="VR9">
        <v>2156</v>
      </c>
      <c r="VS9">
        <v>2157</v>
      </c>
      <c r="VT9">
        <v>2158</v>
      </c>
      <c r="VU9">
        <v>2159</v>
      </c>
      <c r="VV9">
        <v>2160</v>
      </c>
      <c r="VW9">
        <v>2161</v>
      </c>
      <c r="VX9">
        <v>2162</v>
      </c>
      <c r="VY9">
        <v>2163</v>
      </c>
      <c r="VZ9">
        <v>2164</v>
      </c>
      <c r="WA9">
        <v>2165</v>
      </c>
      <c r="WB9">
        <v>2166</v>
      </c>
      <c r="WC9">
        <v>2167</v>
      </c>
      <c r="WD9">
        <v>2168</v>
      </c>
      <c r="WE9">
        <v>2169</v>
      </c>
      <c r="WF9">
        <v>2170</v>
      </c>
      <c r="WG9">
        <v>2171</v>
      </c>
      <c r="WH9">
        <v>2172</v>
      </c>
      <c r="WI9">
        <v>2173</v>
      </c>
      <c r="WJ9">
        <v>2174</v>
      </c>
      <c r="WK9">
        <v>2175</v>
      </c>
      <c r="WL9">
        <v>2176</v>
      </c>
      <c r="WM9">
        <v>2177</v>
      </c>
      <c r="WN9">
        <v>2178</v>
      </c>
      <c r="WO9">
        <v>2179</v>
      </c>
      <c r="WP9">
        <v>2180</v>
      </c>
      <c r="WQ9">
        <v>2181</v>
      </c>
      <c r="WR9">
        <v>2182</v>
      </c>
      <c r="WS9">
        <v>2183</v>
      </c>
      <c r="WT9">
        <v>2184</v>
      </c>
      <c r="WU9">
        <v>2185</v>
      </c>
      <c r="WV9">
        <v>2186</v>
      </c>
      <c r="WW9">
        <v>2187</v>
      </c>
      <c r="WX9">
        <v>2188</v>
      </c>
      <c r="WY9">
        <v>2189</v>
      </c>
      <c r="WZ9">
        <v>2190</v>
      </c>
      <c r="XA9">
        <v>2191</v>
      </c>
      <c r="XB9">
        <v>2192</v>
      </c>
      <c r="XC9">
        <v>2193</v>
      </c>
      <c r="XD9">
        <v>2194</v>
      </c>
      <c r="XE9">
        <v>2195</v>
      </c>
      <c r="XF9">
        <v>2196</v>
      </c>
      <c r="XG9">
        <v>2197</v>
      </c>
      <c r="XH9">
        <v>2198</v>
      </c>
      <c r="XI9">
        <v>2199</v>
      </c>
      <c r="XJ9">
        <v>2200</v>
      </c>
      <c r="XK9">
        <v>2201</v>
      </c>
      <c r="XL9">
        <v>2202</v>
      </c>
      <c r="XM9">
        <v>2203</v>
      </c>
      <c r="XN9">
        <v>2204</v>
      </c>
      <c r="XO9">
        <v>2205</v>
      </c>
      <c r="XP9">
        <v>2206</v>
      </c>
      <c r="XQ9">
        <v>2207</v>
      </c>
      <c r="XR9">
        <v>2208</v>
      </c>
      <c r="XS9">
        <v>2209</v>
      </c>
      <c r="XT9">
        <v>2210</v>
      </c>
      <c r="XU9">
        <v>2211</v>
      </c>
      <c r="XV9">
        <v>2212</v>
      </c>
      <c r="XW9">
        <v>2213</v>
      </c>
      <c r="XX9">
        <v>2214</v>
      </c>
      <c r="XY9">
        <v>2215</v>
      </c>
      <c r="XZ9">
        <v>2216</v>
      </c>
      <c r="YA9">
        <v>2217</v>
      </c>
      <c r="YB9">
        <v>2218</v>
      </c>
      <c r="YC9">
        <v>2219</v>
      </c>
      <c r="YD9">
        <v>2220</v>
      </c>
      <c r="YE9">
        <v>2221</v>
      </c>
      <c r="YF9">
        <v>2222</v>
      </c>
      <c r="YG9">
        <v>2223</v>
      </c>
      <c r="YH9">
        <v>2224</v>
      </c>
      <c r="YI9">
        <v>2225</v>
      </c>
      <c r="YJ9">
        <v>2226</v>
      </c>
      <c r="YK9">
        <v>2227</v>
      </c>
      <c r="YL9">
        <v>2228</v>
      </c>
      <c r="YM9">
        <v>2229</v>
      </c>
      <c r="YN9">
        <v>2230</v>
      </c>
      <c r="YO9">
        <v>2231</v>
      </c>
      <c r="YP9">
        <v>2232</v>
      </c>
      <c r="YQ9">
        <v>2233</v>
      </c>
      <c r="YR9">
        <v>2234</v>
      </c>
      <c r="YS9">
        <v>2235</v>
      </c>
      <c r="YT9">
        <v>2236</v>
      </c>
      <c r="YU9">
        <v>2237</v>
      </c>
      <c r="YV9">
        <v>2238</v>
      </c>
      <c r="YW9">
        <v>2239</v>
      </c>
      <c r="YX9">
        <v>2240</v>
      </c>
      <c r="YY9">
        <v>2241</v>
      </c>
      <c r="YZ9">
        <v>2242</v>
      </c>
      <c r="ZA9">
        <v>2243</v>
      </c>
      <c r="ZB9">
        <v>2244</v>
      </c>
      <c r="ZC9">
        <v>2245</v>
      </c>
      <c r="ZD9">
        <v>2246</v>
      </c>
      <c r="ZE9">
        <v>2247</v>
      </c>
      <c r="ZF9">
        <v>2248</v>
      </c>
      <c r="ZG9">
        <v>2249</v>
      </c>
      <c r="ZH9">
        <v>2250</v>
      </c>
      <c r="ZI9">
        <v>2251</v>
      </c>
      <c r="ZJ9">
        <v>2252</v>
      </c>
      <c r="ZK9">
        <v>2253</v>
      </c>
      <c r="ZL9">
        <v>2254</v>
      </c>
      <c r="ZM9">
        <v>2255</v>
      </c>
    </row>
    <row r="10" spans="1:689">
      <c r="A10" t="s">
        <v>114</v>
      </c>
      <c r="B10" s="305">
        <v>46022</v>
      </c>
      <c r="C10" t="s">
        <v>898</v>
      </c>
      <c r="D10">
        <v>1021</v>
      </c>
      <c r="E10">
        <v>12</v>
      </c>
      <c r="F10" s="91">
        <v>2025</v>
      </c>
      <c r="G10" t="s">
        <v>385</v>
      </c>
      <c r="I10" t="s">
        <v>936</v>
      </c>
      <c r="J10" t="s">
        <v>940</v>
      </c>
      <c r="K10" t="s">
        <v>936</v>
      </c>
      <c r="L10" t="s">
        <v>422</v>
      </c>
      <c r="M10" t="s">
        <v>423</v>
      </c>
      <c r="N10" t="s">
        <v>424</v>
      </c>
      <c r="O10" t="s">
        <v>425</v>
      </c>
      <c r="P10" t="s">
        <v>426</v>
      </c>
      <c r="Q10" t="s">
        <v>427</v>
      </c>
      <c r="R10" t="s">
        <v>428</v>
      </c>
      <c r="S10" t="s">
        <v>429</v>
      </c>
      <c r="T10" t="s">
        <v>430</v>
      </c>
      <c r="U10" t="s">
        <v>431</v>
      </c>
      <c r="V10" t="s">
        <v>432</v>
      </c>
      <c r="W10" t="s">
        <v>433</v>
      </c>
      <c r="X10" t="s">
        <v>434</v>
      </c>
      <c r="Y10" t="s">
        <v>435</v>
      </c>
      <c r="Z10" t="s">
        <v>436</v>
      </c>
      <c r="AA10" t="s">
        <v>437</v>
      </c>
      <c r="AB10" t="s">
        <v>438</v>
      </c>
      <c r="AC10" t="s">
        <v>439</v>
      </c>
      <c r="AD10" t="s">
        <v>440</v>
      </c>
      <c r="AE10" t="s">
        <v>441</v>
      </c>
      <c r="AF10" t="s">
        <v>442</v>
      </c>
      <c r="AG10" t="s">
        <v>443</v>
      </c>
      <c r="AH10" t="s">
        <v>444</v>
      </c>
      <c r="AI10" t="s">
        <v>445</v>
      </c>
      <c r="AJ10" t="s">
        <v>446</v>
      </c>
      <c r="AK10" t="s">
        <v>447</v>
      </c>
      <c r="AL10" t="s">
        <v>448</v>
      </c>
      <c r="AM10" t="s">
        <v>449</v>
      </c>
      <c r="AN10" t="s">
        <v>450</v>
      </c>
      <c r="AO10" t="s">
        <v>451</v>
      </c>
      <c r="AP10" t="s">
        <v>452</v>
      </c>
      <c r="AQ10" t="s">
        <v>453</v>
      </c>
      <c r="AR10" t="s">
        <v>454</v>
      </c>
      <c r="AS10" t="s">
        <v>455</v>
      </c>
      <c r="AT10" t="s">
        <v>456</v>
      </c>
      <c r="AU10" t="s">
        <v>457</v>
      </c>
      <c r="AV10" t="s">
        <v>458</v>
      </c>
      <c r="AW10" t="s">
        <v>459</v>
      </c>
      <c r="AX10" t="s">
        <v>460</v>
      </c>
      <c r="AY10" t="s">
        <v>461</v>
      </c>
      <c r="AZ10" t="s">
        <v>462</v>
      </c>
      <c r="BA10" t="s">
        <v>463</v>
      </c>
      <c r="BB10" t="s">
        <v>464</v>
      </c>
      <c r="BC10" t="s">
        <v>465</v>
      </c>
      <c r="BD10" t="s">
        <v>466</v>
      </c>
      <c r="BE10" t="s">
        <v>467</v>
      </c>
      <c r="BF10" t="s">
        <v>468</v>
      </c>
      <c r="BG10" t="s">
        <v>469</v>
      </c>
      <c r="BH10" t="s">
        <v>470</v>
      </c>
      <c r="BI10" t="s">
        <v>471</v>
      </c>
      <c r="DJ10" s="19"/>
      <c r="DK10" s="19"/>
      <c r="DL10" s="19"/>
      <c r="DM10" s="19"/>
      <c r="DN10" s="19"/>
      <c r="DO10" s="19"/>
      <c r="DP10" s="19"/>
      <c r="DQ10" s="19"/>
      <c r="DR10" s="19"/>
      <c r="DS10" s="19"/>
      <c r="DT10" s="19"/>
      <c r="DU10" s="19"/>
      <c r="DV10" s="19"/>
      <c r="DW10" s="19"/>
      <c r="DX10" s="19"/>
      <c r="DY10" s="19"/>
      <c r="DZ10" s="19"/>
      <c r="EA10" s="19"/>
      <c r="EB10" s="19"/>
      <c r="EC10" s="19"/>
      <c r="ED10" s="19"/>
      <c r="EE10" s="19"/>
      <c r="EF10" s="19"/>
      <c r="EG10" s="19"/>
      <c r="EH10" s="19"/>
      <c r="EI10" s="19"/>
      <c r="EJ10" s="19"/>
      <c r="EK10" s="19"/>
      <c r="EL10" s="19"/>
      <c r="EM10" s="19"/>
      <c r="EN10" s="19"/>
      <c r="EO10" s="19"/>
      <c r="EP10" s="19"/>
      <c r="EQ10" s="19"/>
      <c r="ER10" s="19"/>
      <c r="ES10" s="19"/>
      <c r="ET10" s="19"/>
      <c r="EU10" s="19"/>
      <c r="EV10" s="19"/>
      <c r="EW10" s="19"/>
      <c r="EX10" s="19"/>
      <c r="EY10" s="19"/>
      <c r="EZ10" s="19"/>
      <c r="FA10" s="19"/>
      <c r="FB10" s="19"/>
      <c r="FC10" s="19"/>
      <c r="FD10" s="19"/>
      <c r="FE10" s="19"/>
      <c r="FF10" s="19"/>
      <c r="FG10" s="19"/>
      <c r="FH10" s="19"/>
      <c r="FI10" s="19"/>
      <c r="FJ10" s="19"/>
      <c r="FK10" s="19"/>
    </row>
    <row r="11" spans="1:689">
      <c r="A11" t="s">
        <v>114</v>
      </c>
      <c r="B11" s="305">
        <v>46022</v>
      </c>
      <c r="C11" t="s">
        <v>898</v>
      </c>
      <c r="D11">
        <v>1022</v>
      </c>
      <c r="E11">
        <v>12</v>
      </c>
      <c r="F11" s="91">
        <v>2025</v>
      </c>
      <c r="G11" t="s">
        <v>385</v>
      </c>
      <c r="I11" t="s">
        <v>936</v>
      </c>
      <c r="J11" t="s">
        <v>940</v>
      </c>
      <c r="K11" t="s">
        <v>936</v>
      </c>
      <c r="L11" t="s">
        <v>422</v>
      </c>
      <c r="M11" t="s">
        <v>423</v>
      </c>
      <c r="N11" t="s">
        <v>424</v>
      </c>
      <c r="O11" t="s">
        <v>425</v>
      </c>
      <c r="P11" t="s">
        <v>426</v>
      </c>
      <c r="Q11" t="s">
        <v>427</v>
      </c>
      <c r="R11" t="s">
        <v>428</v>
      </c>
      <c r="S11" t="s">
        <v>429</v>
      </c>
      <c r="T11" t="s">
        <v>430</v>
      </c>
      <c r="U11" t="s">
        <v>431</v>
      </c>
      <c r="V11" t="s">
        <v>432</v>
      </c>
      <c r="W11" t="s">
        <v>433</v>
      </c>
      <c r="X11" t="s">
        <v>434</v>
      </c>
      <c r="Y11" t="s">
        <v>435</v>
      </c>
      <c r="Z11" t="s">
        <v>436</v>
      </c>
      <c r="AA11" t="s">
        <v>437</v>
      </c>
      <c r="AB11" t="s">
        <v>438</v>
      </c>
      <c r="AC11" t="s">
        <v>439</v>
      </c>
      <c r="AD11" t="s">
        <v>440</v>
      </c>
      <c r="AE11" t="s">
        <v>441</v>
      </c>
      <c r="AF11" t="s">
        <v>442</v>
      </c>
      <c r="AG11" t="s">
        <v>443</v>
      </c>
      <c r="AH11" t="s">
        <v>444</v>
      </c>
      <c r="AI11" t="s">
        <v>445</v>
      </c>
      <c r="AJ11" t="s">
        <v>446</v>
      </c>
      <c r="AK11" t="s">
        <v>447</v>
      </c>
      <c r="AL11" t="s">
        <v>448</v>
      </c>
      <c r="AM11" t="s">
        <v>449</v>
      </c>
      <c r="AN11" t="s">
        <v>450</v>
      </c>
      <c r="AO11" t="s">
        <v>451</v>
      </c>
      <c r="AP11" t="s">
        <v>452</v>
      </c>
      <c r="AQ11" t="s">
        <v>453</v>
      </c>
      <c r="AR11" t="s">
        <v>454</v>
      </c>
      <c r="AS11" t="s">
        <v>455</v>
      </c>
      <c r="AT11" t="s">
        <v>456</v>
      </c>
      <c r="AU11" t="s">
        <v>457</v>
      </c>
      <c r="AV11" t="s">
        <v>458</v>
      </c>
      <c r="AW11" t="s">
        <v>459</v>
      </c>
      <c r="AX11" t="s">
        <v>460</v>
      </c>
      <c r="AY11" t="s">
        <v>461</v>
      </c>
      <c r="AZ11" t="s">
        <v>462</v>
      </c>
      <c r="BA11" t="s">
        <v>463</v>
      </c>
      <c r="BB11" t="s">
        <v>464</v>
      </c>
      <c r="BC11" t="s">
        <v>465</v>
      </c>
      <c r="BD11" t="s">
        <v>466</v>
      </c>
      <c r="BE11" t="s">
        <v>467</v>
      </c>
      <c r="BF11" t="s">
        <v>468</v>
      </c>
      <c r="BG11" t="s">
        <v>469</v>
      </c>
      <c r="BH11" t="s">
        <v>470</v>
      </c>
      <c r="BI11" t="s">
        <v>471</v>
      </c>
      <c r="DJ11" s="19"/>
      <c r="DK11" s="19"/>
      <c r="DL11" s="19"/>
      <c r="DM11" s="19"/>
      <c r="DN11" s="19"/>
      <c r="DO11" s="19"/>
      <c r="DP11" s="19"/>
      <c r="DQ11" s="19"/>
      <c r="DR11" s="19"/>
      <c r="DS11" s="19"/>
      <c r="DT11" s="19"/>
      <c r="DU11" s="19"/>
      <c r="DV11" s="19"/>
      <c r="DW11" s="19"/>
      <c r="DX11" s="19"/>
      <c r="DY11" s="19"/>
      <c r="DZ11" s="19"/>
      <c r="EA11" s="19"/>
      <c r="EB11" s="19"/>
      <c r="EC11" s="19"/>
      <c r="ED11" s="19"/>
      <c r="EE11" s="19"/>
      <c r="EF11" s="19"/>
      <c r="EG11" s="19"/>
      <c r="EH11" s="19"/>
      <c r="EI11" s="19"/>
      <c r="EJ11" s="19"/>
      <c r="EK11" s="19"/>
      <c r="EL11" s="19"/>
      <c r="EM11" s="19"/>
      <c r="EN11" s="19"/>
      <c r="EO11" s="19"/>
      <c r="EP11" s="19"/>
      <c r="EQ11" s="19"/>
      <c r="ER11" s="19"/>
      <c r="ES11" s="19"/>
      <c r="ET11" s="19"/>
      <c r="EU11" s="19"/>
      <c r="EV11" s="19"/>
      <c r="EW11" s="19"/>
      <c r="EX11" s="19"/>
      <c r="EY11" s="19"/>
      <c r="EZ11" s="19"/>
      <c r="FA11" s="19"/>
      <c r="FB11" s="19"/>
      <c r="FC11" s="19"/>
      <c r="FD11" s="19"/>
      <c r="FE11" s="19"/>
      <c r="FF11" s="19"/>
      <c r="FG11" s="19"/>
      <c r="FH11" s="19"/>
      <c r="FI11" s="19"/>
      <c r="FJ11" s="19"/>
      <c r="FK11" s="19"/>
    </row>
    <row r="12" spans="1:689">
      <c r="A12" t="s">
        <v>114</v>
      </c>
      <c r="B12" s="305">
        <v>46022</v>
      </c>
      <c r="C12" t="s">
        <v>898</v>
      </c>
      <c r="D12">
        <v>1023</v>
      </c>
      <c r="E12">
        <v>12</v>
      </c>
      <c r="F12" s="91">
        <v>2025</v>
      </c>
      <c r="G12" t="s">
        <v>385</v>
      </c>
      <c r="I12" t="s">
        <v>936</v>
      </c>
      <c r="J12" t="s">
        <v>940</v>
      </c>
      <c r="K12" t="s">
        <v>936</v>
      </c>
      <c r="L12" t="s">
        <v>422</v>
      </c>
      <c r="M12" t="s">
        <v>423</v>
      </c>
      <c r="N12" t="s">
        <v>424</v>
      </c>
      <c r="O12" t="s">
        <v>425</v>
      </c>
      <c r="P12" t="s">
        <v>426</v>
      </c>
      <c r="Q12" t="s">
        <v>427</v>
      </c>
      <c r="R12" t="s">
        <v>428</v>
      </c>
      <c r="S12" t="s">
        <v>429</v>
      </c>
      <c r="T12" t="s">
        <v>430</v>
      </c>
      <c r="U12" t="s">
        <v>431</v>
      </c>
      <c r="V12" t="s">
        <v>432</v>
      </c>
      <c r="W12" t="s">
        <v>433</v>
      </c>
      <c r="X12" t="s">
        <v>434</v>
      </c>
      <c r="Y12" t="s">
        <v>435</v>
      </c>
      <c r="Z12" t="s">
        <v>436</v>
      </c>
      <c r="AA12" t="s">
        <v>437</v>
      </c>
      <c r="AB12" t="s">
        <v>438</v>
      </c>
      <c r="AC12" t="s">
        <v>439</v>
      </c>
      <c r="AD12" t="s">
        <v>440</v>
      </c>
      <c r="AE12" t="s">
        <v>441</v>
      </c>
      <c r="AF12" t="s">
        <v>442</v>
      </c>
      <c r="AG12" t="s">
        <v>443</v>
      </c>
      <c r="AH12" t="s">
        <v>444</v>
      </c>
      <c r="AI12" t="s">
        <v>445</v>
      </c>
      <c r="AJ12" t="s">
        <v>446</v>
      </c>
      <c r="AK12" t="s">
        <v>447</v>
      </c>
      <c r="AL12" t="s">
        <v>448</v>
      </c>
      <c r="AM12" t="s">
        <v>449</v>
      </c>
      <c r="AN12" t="s">
        <v>450</v>
      </c>
      <c r="AO12" t="s">
        <v>451</v>
      </c>
      <c r="AP12" t="s">
        <v>452</v>
      </c>
      <c r="AQ12" t="s">
        <v>453</v>
      </c>
      <c r="AR12" t="s">
        <v>454</v>
      </c>
      <c r="AS12" t="s">
        <v>455</v>
      </c>
      <c r="AT12" t="s">
        <v>456</v>
      </c>
      <c r="AU12" t="s">
        <v>457</v>
      </c>
      <c r="AV12" t="s">
        <v>458</v>
      </c>
      <c r="AW12" t="s">
        <v>459</v>
      </c>
      <c r="AX12" t="s">
        <v>460</v>
      </c>
      <c r="AY12" t="s">
        <v>461</v>
      </c>
      <c r="AZ12" t="s">
        <v>462</v>
      </c>
      <c r="BA12" t="s">
        <v>463</v>
      </c>
      <c r="BB12" t="s">
        <v>464</v>
      </c>
      <c r="BC12" t="s">
        <v>465</v>
      </c>
      <c r="BD12" t="s">
        <v>466</v>
      </c>
      <c r="BE12" t="s">
        <v>467</v>
      </c>
      <c r="BF12" t="s">
        <v>468</v>
      </c>
      <c r="BG12" t="s">
        <v>469</v>
      </c>
      <c r="BH12" t="s">
        <v>470</v>
      </c>
      <c r="BI12" t="s">
        <v>471</v>
      </c>
      <c r="DJ12" s="19"/>
      <c r="DK12" s="19"/>
      <c r="DL12" s="19"/>
      <c r="DM12" s="19"/>
      <c r="DN12" s="19"/>
      <c r="DO12" s="19"/>
      <c r="DP12" s="19"/>
      <c r="DQ12" s="19"/>
      <c r="DR12" s="19"/>
      <c r="DS12" s="19"/>
      <c r="DT12" s="19"/>
      <c r="DU12" s="19"/>
      <c r="DV12" s="19"/>
      <c r="DW12" s="19"/>
      <c r="DX12" s="19"/>
      <c r="DY12" s="19"/>
      <c r="DZ12" s="19"/>
      <c r="EA12" s="19"/>
      <c r="EB12" s="19"/>
      <c r="EC12" s="19"/>
      <c r="ED12" s="19"/>
      <c r="EE12" s="19"/>
      <c r="EF12" s="19"/>
      <c r="EG12" s="19"/>
      <c r="EH12" s="19"/>
      <c r="EI12" s="19"/>
      <c r="EJ12" s="19"/>
      <c r="EK12" s="19"/>
      <c r="EL12" s="19"/>
      <c r="EM12" s="19"/>
      <c r="EN12" s="19"/>
      <c r="EO12" s="19"/>
      <c r="EP12" s="19"/>
      <c r="EQ12" s="19"/>
      <c r="ER12" s="19"/>
      <c r="ES12" s="19"/>
      <c r="ET12" s="19"/>
      <c r="EU12" s="19"/>
      <c r="EV12" s="19"/>
      <c r="EW12" s="19"/>
      <c r="EX12" s="19"/>
      <c r="EY12" s="19"/>
      <c r="EZ12" s="19"/>
      <c r="FA12" s="19"/>
      <c r="FB12" s="19"/>
      <c r="FC12" s="19"/>
      <c r="FD12" s="19"/>
      <c r="FE12" s="19"/>
      <c r="FF12" s="19"/>
      <c r="FG12" s="19"/>
      <c r="FH12" s="19"/>
      <c r="FI12" s="19"/>
      <c r="FJ12" s="19"/>
      <c r="FK12" s="19"/>
    </row>
    <row r="13" spans="1:689">
      <c r="A13" t="s">
        <v>114</v>
      </c>
      <c r="B13" s="305">
        <v>46022</v>
      </c>
      <c r="C13" t="s">
        <v>899</v>
      </c>
      <c r="D13">
        <v>1024</v>
      </c>
      <c r="E13">
        <v>12</v>
      </c>
      <c r="F13" s="91">
        <v>2025</v>
      </c>
      <c r="G13" t="s">
        <v>385</v>
      </c>
      <c r="I13" t="s">
        <v>936</v>
      </c>
      <c r="J13" t="s">
        <v>940</v>
      </c>
      <c r="K13" t="s">
        <v>936</v>
      </c>
      <c r="L13" t="s">
        <v>422</v>
      </c>
      <c r="M13" t="s">
        <v>423</v>
      </c>
      <c r="N13" t="s">
        <v>424</v>
      </c>
      <c r="O13" t="s">
        <v>425</v>
      </c>
      <c r="P13" t="s">
        <v>426</v>
      </c>
      <c r="Q13" t="s">
        <v>427</v>
      </c>
      <c r="R13" t="s">
        <v>428</v>
      </c>
      <c r="S13" t="s">
        <v>429</v>
      </c>
      <c r="T13" t="s">
        <v>430</v>
      </c>
      <c r="U13" t="s">
        <v>431</v>
      </c>
      <c r="V13" t="s">
        <v>432</v>
      </c>
      <c r="W13" t="s">
        <v>433</v>
      </c>
      <c r="X13" t="s">
        <v>434</v>
      </c>
      <c r="Y13" t="s">
        <v>435</v>
      </c>
      <c r="Z13" t="s">
        <v>436</v>
      </c>
      <c r="AA13" t="s">
        <v>437</v>
      </c>
      <c r="AB13" t="s">
        <v>438</v>
      </c>
      <c r="AC13" t="s">
        <v>439</v>
      </c>
      <c r="AD13" t="s">
        <v>440</v>
      </c>
      <c r="AE13" t="s">
        <v>441</v>
      </c>
      <c r="AF13" t="s">
        <v>442</v>
      </c>
      <c r="AG13" t="s">
        <v>443</v>
      </c>
      <c r="AH13" t="s">
        <v>444</v>
      </c>
      <c r="AI13" t="s">
        <v>445</v>
      </c>
      <c r="AJ13" t="s">
        <v>446</v>
      </c>
      <c r="AK13" t="s">
        <v>447</v>
      </c>
      <c r="AL13" t="s">
        <v>448</v>
      </c>
      <c r="AM13" t="s">
        <v>449</v>
      </c>
      <c r="AN13" t="s">
        <v>450</v>
      </c>
      <c r="AO13" t="s">
        <v>451</v>
      </c>
      <c r="AP13" t="s">
        <v>452</v>
      </c>
      <c r="AQ13" t="s">
        <v>453</v>
      </c>
      <c r="AR13" t="s">
        <v>454</v>
      </c>
      <c r="AS13" t="s">
        <v>455</v>
      </c>
      <c r="AT13" t="s">
        <v>456</v>
      </c>
      <c r="AU13" t="s">
        <v>457</v>
      </c>
      <c r="AV13" t="s">
        <v>458</v>
      </c>
      <c r="AW13" t="s">
        <v>459</v>
      </c>
      <c r="AX13" t="s">
        <v>460</v>
      </c>
      <c r="AY13" t="s">
        <v>461</v>
      </c>
      <c r="AZ13" t="s">
        <v>462</v>
      </c>
      <c r="BA13" t="s">
        <v>463</v>
      </c>
      <c r="BB13" t="s">
        <v>464</v>
      </c>
      <c r="BC13" t="s">
        <v>465</v>
      </c>
      <c r="BD13" t="s">
        <v>466</v>
      </c>
      <c r="BE13" t="s">
        <v>467</v>
      </c>
      <c r="BF13" t="s">
        <v>468</v>
      </c>
      <c r="BG13" t="s">
        <v>469</v>
      </c>
      <c r="BH13" t="s">
        <v>470</v>
      </c>
      <c r="BI13" t="s">
        <v>471</v>
      </c>
      <c r="DJ13" s="19"/>
      <c r="DK13" s="19"/>
      <c r="DL13" s="19"/>
      <c r="DM13" s="19"/>
      <c r="DN13" s="19"/>
      <c r="DO13" s="19"/>
      <c r="DP13" s="19"/>
      <c r="DQ13" s="19"/>
      <c r="DR13" s="19"/>
      <c r="DS13" s="19"/>
      <c r="DT13" s="19"/>
      <c r="DU13" s="19"/>
      <c r="DV13" s="19"/>
      <c r="DW13" s="19"/>
      <c r="DX13" s="19"/>
      <c r="DY13" s="19"/>
      <c r="DZ13" s="19"/>
      <c r="EA13" s="19"/>
      <c r="EB13" s="19"/>
      <c r="EC13" s="19"/>
      <c r="ED13" s="19"/>
      <c r="EE13" s="19"/>
      <c r="EF13" s="19"/>
      <c r="EG13" s="19"/>
      <c r="EH13" s="19"/>
      <c r="EI13" s="19"/>
      <c r="EJ13" s="19"/>
      <c r="EK13" s="19"/>
      <c r="EL13" s="19"/>
      <c r="EM13" s="19"/>
      <c r="EN13" s="19"/>
      <c r="EO13" s="19"/>
      <c r="EP13" s="19"/>
      <c r="EQ13" s="19"/>
      <c r="ER13" s="19"/>
      <c r="ES13" s="19"/>
      <c r="ET13" s="19"/>
      <c r="EU13" s="19"/>
      <c r="EV13" s="19"/>
      <c r="EW13" s="19"/>
      <c r="EX13" s="19"/>
      <c r="EY13" s="19"/>
      <c r="EZ13" s="19"/>
      <c r="FA13" s="19"/>
      <c r="FB13" s="19"/>
      <c r="FC13" s="19"/>
      <c r="FD13" s="19"/>
      <c r="FE13" s="19"/>
      <c r="FF13" s="19"/>
      <c r="FG13" s="19"/>
      <c r="FH13" s="19"/>
      <c r="FI13" s="19"/>
      <c r="FJ13" s="19"/>
      <c r="FK13" s="19"/>
    </row>
    <row r="14" spans="1:689">
      <c r="A14" t="s">
        <v>114</v>
      </c>
      <c r="B14" s="305">
        <v>46022</v>
      </c>
      <c r="C14" t="s">
        <v>900</v>
      </c>
      <c r="D14">
        <v>1025</v>
      </c>
      <c r="E14">
        <v>12</v>
      </c>
      <c r="F14" s="91">
        <v>2025</v>
      </c>
      <c r="G14" t="s">
        <v>385</v>
      </c>
      <c r="I14" t="s">
        <v>936</v>
      </c>
      <c r="J14" t="s">
        <v>940</v>
      </c>
      <c r="K14" t="s">
        <v>936</v>
      </c>
      <c r="L14" t="s">
        <v>422</v>
      </c>
      <c r="M14" t="s">
        <v>423</v>
      </c>
      <c r="N14" t="s">
        <v>424</v>
      </c>
      <c r="O14" t="s">
        <v>425</v>
      </c>
      <c r="P14" t="s">
        <v>426</v>
      </c>
      <c r="Q14" t="s">
        <v>427</v>
      </c>
      <c r="R14" t="s">
        <v>428</v>
      </c>
      <c r="S14" t="s">
        <v>429</v>
      </c>
      <c r="T14" t="s">
        <v>430</v>
      </c>
      <c r="U14" t="s">
        <v>431</v>
      </c>
      <c r="V14" t="s">
        <v>432</v>
      </c>
      <c r="W14" t="s">
        <v>433</v>
      </c>
      <c r="X14" t="s">
        <v>434</v>
      </c>
      <c r="Y14" t="s">
        <v>435</v>
      </c>
      <c r="Z14" t="s">
        <v>436</v>
      </c>
      <c r="AA14" t="s">
        <v>437</v>
      </c>
      <c r="AB14" t="s">
        <v>438</v>
      </c>
      <c r="AC14" t="s">
        <v>439</v>
      </c>
      <c r="AD14" t="s">
        <v>440</v>
      </c>
      <c r="AE14" t="s">
        <v>441</v>
      </c>
      <c r="AF14" t="s">
        <v>442</v>
      </c>
      <c r="AG14" t="s">
        <v>443</v>
      </c>
      <c r="AH14" t="s">
        <v>444</v>
      </c>
      <c r="AI14" t="s">
        <v>445</v>
      </c>
      <c r="AJ14" t="s">
        <v>446</v>
      </c>
      <c r="AK14" t="s">
        <v>447</v>
      </c>
      <c r="AL14" t="s">
        <v>448</v>
      </c>
      <c r="AM14" t="s">
        <v>449</v>
      </c>
      <c r="AN14" t="s">
        <v>450</v>
      </c>
      <c r="AO14" t="s">
        <v>451</v>
      </c>
      <c r="AP14" t="s">
        <v>452</v>
      </c>
      <c r="AQ14" t="s">
        <v>453</v>
      </c>
      <c r="AR14" t="s">
        <v>454</v>
      </c>
      <c r="AS14" t="s">
        <v>455</v>
      </c>
      <c r="AT14" t="s">
        <v>456</v>
      </c>
      <c r="AU14" t="s">
        <v>457</v>
      </c>
      <c r="AV14" t="s">
        <v>458</v>
      </c>
      <c r="AW14" t="s">
        <v>459</v>
      </c>
      <c r="AX14" t="s">
        <v>460</v>
      </c>
      <c r="AY14" t="s">
        <v>461</v>
      </c>
      <c r="AZ14" t="s">
        <v>462</v>
      </c>
      <c r="BA14" t="s">
        <v>463</v>
      </c>
      <c r="BB14" t="s">
        <v>464</v>
      </c>
      <c r="BC14" t="s">
        <v>465</v>
      </c>
      <c r="BD14" t="s">
        <v>466</v>
      </c>
      <c r="BE14" t="s">
        <v>467</v>
      </c>
      <c r="BF14" t="s">
        <v>468</v>
      </c>
      <c r="BG14" t="s">
        <v>469</v>
      </c>
      <c r="BH14" t="s">
        <v>470</v>
      </c>
      <c r="BI14" t="s">
        <v>471</v>
      </c>
      <c r="DJ14" s="19"/>
      <c r="DK14" s="19"/>
      <c r="DL14" s="19"/>
      <c r="DM14" s="19"/>
      <c r="DN14" s="19"/>
      <c r="DO14" s="19"/>
      <c r="DP14" s="19"/>
      <c r="DQ14" s="19"/>
      <c r="DR14" s="19"/>
      <c r="DS14" s="19"/>
      <c r="DT14" s="19"/>
      <c r="DU14" s="19"/>
      <c r="DV14" s="19"/>
      <c r="DW14" s="19"/>
      <c r="DX14" s="19"/>
      <c r="DY14" s="19"/>
      <c r="DZ14" s="19"/>
      <c r="EA14" s="19"/>
      <c r="EB14" s="19"/>
      <c r="EC14" s="19"/>
      <c r="ED14" s="19"/>
      <c r="EE14" s="19"/>
      <c r="EF14" s="19"/>
      <c r="EG14" s="19"/>
      <c r="EH14" s="19"/>
      <c r="EI14" s="19"/>
      <c r="EJ14" s="19"/>
      <c r="EK14" s="19"/>
      <c r="EL14" s="19"/>
      <c r="EM14" s="19"/>
      <c r="EN14" s="19"/>
      <c r="EO14" s="19"/>
      <c r="EP14" s="19"/>
      <c r="EQ14" s="19"/>
      <c r="ER14" s="19"/>
      <c r="ES14" s="19"/>
      <c r="ET14" s="19"/>
      <c r="EU14" s="19"/>
      <c r="EV14" s="19"/>
      <c r="EW14" s="19"/>
      <c r="EX14" s="19"/>
      <c r="EY14" s="19"/>
      <c r="EZ14" s="19"/>
      <c r="FA14" s="19"/>
      <c r="FB14" s="19"/>
      <c r="FC14" s="19"/>
      <c r="FD14" s="19"/>
      <c r="FE14" s="19"/>
      <c r="FF14" s="19"/>
      <c r="FG14" s="19"/>
      <c r="FH14" s="19"/>
      <c r="FI14" s="19"/>
      <c r="FJ14" s="19"/>
      <c r="FK14" s="19"/>
      <c r="HM14">
        <v>1</v>
      </c>
      <c r="HN14">
        <v>2</v>
      </c>
      <c r="HO14">
        <v>3</v>
      </c>
      <c r="HP14">
        <v>4</v>
      </c>
      <c r="HQ14">
        <v>5</v>
      </c>
      <c r="HR14">
        <v>6</v>
      </c>
      <c r="HS14">
        <v>7</v>
      </c>
      <c r="HT14">
        <v>8</v>
      </c>
      <c r="HU14">
        <v>9</v>
      </c>
      <c r="HV14">
        <v>10</v>
      </c>
      <c r="HW14">
        <v>11</v>
      </c>
      <c r="HX14">
        <v>12</v>
      </c>
      <c r="HY14">
        <v>13</v>
      </c>
      <c r="HZ14">
        <v>14</v>
      </c>
      <c r="IA14">
        <v>15</v>
      </c>
      <c r="IB14">
        <v>16</v>
      </c>
      <c r="IC14">
        <v>17</v>
      </c>
      <c r="ID14">
        <v>18</v>
      </c>
      <c r="IE14">
        <v>19</v>
      </c>
      <c r="IF14">
        <v>20</v>
      </c>
      <c r="IG14">
        <v>21</v>
      </c>
      <c r="IH14">
        <v>22</v>
      </c>
      <c r="II14">
        <v>23</v>
      </c>
      <c r="IJ14">
        <v>24</v>
      </c>
      <c r="IK14">
        <v>25</v>
      </c>
      <c r="IL14">
        <v>26</v>
      </c>
      <c r="IM14">
        <v>27</v>
      </c>
      <c r="IN14">
        <v>28</v>
      </c>
      <c r="IO14">
        <v>29</v>
      </c>
      <c r="IP14">
        <v>30</v>
      </c>
      <c r="IQ14">
        <v>31</v>
      </c>
      <c r="IR14">
        <v>32</v>
      </c>
      <c r="IS14">
        <v>33</v>
      </c>
      <c r="IT14">
        <v>34</v>
      </c>
      <c r="IU14">
        <v>35</v>
      </c>
      <c r="IV14">
        <v>36</v>
      </c>
      <c r="IW14">
        <v>37</v>
      </c>
      <c r="IX14">
        <v>38</v>
      </c>
      <c r="IY14">
        <v>39</v>
      </c>
      <c r="IZ14">
        <v>40</v>
      </c>
      <c r="JA14">
        <v>41</v>
      </c>
      <c r="JB14">
        <v>42</v>
      </c>
      <c r="JC14">
        <v>43</v>
      </c>
      <c r="JD14">
        <v>44</v>
      </c>
      <c r="JE14">
        <v>45</v>
      </c>
      <c r="JF14">
        <v>46</v>
      </c>
      <c r="JG14">
        <v>47</v>
      </c>
      <c r="JH14">
        <v>48</v>
      </c>
      <c r="JI14">
        <v>49</v>
      </c>
      <c r="JJ14">
        <v>50</v>
      </c>
      <c r="JK14">
        <v>51</v>
      </c>
      <c r="JL14">
        <v>52</v>
      </c>
      <c r="JM14">
        <v>53</v>
      </c>
    </row>
    <row r="17" spans="3:658">
      <c r="C17">
        <v>2</v>
      </c>
      <c r="D17">
        <v>3</v>
      </c>
      <c r="E17">
        <v>4</v>
      </c>
      <c r="F17">
        <v>5</v>
      </c>
      <c r="G17">
        <v>6</v>
      </c>
      <c r="H17">
        <v>7</v>
      </c>
      <c r="I17">
        <v>8</v>
      </c>
      <c r="J17">
        <v>9</v>
      </c>
      <c r="K17">
        <v>10</v>
      </c>
      <c r="L17">
        <v>11</v>
      </c>
      <c r="M17">
        <v>12</v>
      </c>
      <c r="N17">
        <v>13</v>
      </c>
      <c r="O17">
        <v>14</v>
      </c>
      <c r="P17">
        <v>15</v>
      </c>
      <c r="Q17">
        <v>16</v>
      </c>
      <c r="R17">
        <v>17</v>
      </c>
      <c r="S17">
        <v>18</v>
      </c>
      <c r="T17">
        <v>19</v>
      </c>
      <c r="U17">
        <v>20</v>
      </c>
      <c r="V17">
        <v>21</v>
      </c>
      <c r="W17">
        <v>22</v>
      </c>
      <c r="X17">
        <v>23</v>
      </c>
      <c r="Y17">
        <v>24</v>
      </c>
      <c r="Z17">
        <v>25</v>
      </c>
      <c r="AA17">
        <v>26</v>
      </c>
      <c r="AB17">
        <v>27</v>
      </c>
      <c r="AC17">
        <v>28</v>
      </c>
      <c r="AD17">
        <v>29</v>
      </c>
      <c r="AE17">
        <v>30</v>
      </c>
      <c r="AF17">
        <v>31</v>
      </c>
      <c r="AG17">
        <v>32</v>
      </c>
      <c r="AH17">
        <v>33</v>
      </c>
      <c r="AI17">
        <v>34</v>
      </c>
      <c r="AJ17">
        <v>35</v>
      </c>
      <c r="AK17">
        <v>36</v>
      </c>
      <c r="AL17">
        <v>37</v>
      </c>
      <c r="AM17">
        <v>38</v>
      </c>
      <c r="AN17">
        <v>39</v>
      </c>
      <c r="AO17">
        <v>40</v>
      </c>
      <c r="AP17">
        <v>41</v>
      </c>
      <c r="AQ17">
        <v>42</v>
      </c>
      <c r="AR17">
        <v>43</v>
      </c>
      <c r="AS17">
        <v>44</v>
      </c>
      <c r="AT17">
        <v>45</v>
      </c>
      <c r="AU17">
        <v>46</v>
      </c>
      <c r="AV17">
        <v>47</v>
      </c>
      <c r="AW17">
        <v>48</v>
      </c>
      <c r="AX17">
        <v>49</v>
      </c>
      <c r="AY17">
        <v>50</v>
      </c>
      <c r="AZ17">
        <v>51</v>
      </c>
      <c r="BA17">
        <v>52</v>
      </c>
      <c r="BB17">
        <v>53</v>
      </c>
      <c r="BC17">
        <v>54</v>
      </c>
      <c r="BD17">
        <v>55</v>
      </c>
      <c r="BE17">
        <v>56</v>
      </c>
      <c r="BF17">
        <v>57</v>
      </c>
      <c r="BG17">
        <v>58</v>
      </c>
      <c r="BH17">
        <v>59</v>
      </c>
      <c r="BI17">
        <v>60</v>
      </c>
      <c r="BJ17">
        <v>61</v>
      </c>
      <c r="BK17">
        <v>62</v>
      </c>
      <c r="BL17">
        <v>63</v>
      </c>
      <c r="BM17">
        <v>64</v>
      </c>
      <c r="BN17">
        <v>65</v>
      </c>
      <c r="BO17">
        <v>66</v>
      </c>
      <c r="BP17">
        <v>67</v>
      </c>
      <c r="BQ17">
        <v>68</v>
      </c>
      <c r="BR17">
        <v>69</v>
      </c>
      <c r="BS17">
        <v>70</v>
      </c>
      <c r="BT17">
        <v>71</v>
      </c>
      <c r="BU17">
        <v>72</v>
      </c>
      <c r="BV17">
        <v>73</v>
      </c>
      <c r="BW17">
        <v>74</v>
      </c>
      <c r="BX17">
        <v>75</v>
      </c>
      <c r="BY17">
        <v>76</v>
      </c>
      <c r="BZ17">
        <v>77</v>
      </c>
      <c r="CA17">
        <v>78</v>
      </c>
      <c r="CB17">
        <v>79</v>
      </c>
      <c r="CC17">
        <v>80</v>
      </c>
      <c r="CD17">
        <v>81</v>
      </c>
      <c r="CE17">
        <v>82</v>
      </c>
      <c r="CF17">
        <v>83</v>
      </c>
      <c r="CG17">
        <v>84</v>
      </c>
      <c r="CH17">
        <v>85</v>
      </c>
      <c r="CI17">
        <v>86</v>
      </c>
      <c r="CJ17">
        <v>87</v>
      </c>
      <c r="CK17">
        <v>88</v>
      </c>
      <c r="CL17">
        <v>89</v>
      </c>
      <c r="CM17">
        <v>90</v>
      </c>
      <c r="CN17">
        <v>91</v>
      </c>
      <c r="CO17">
        <v>92</v>
      </c>
      <c r="CP17">
        <v>93</v>
      </c>
      <c r="CQ17">
        <v>94</v>
      </c>
      <c r="CR17">
        <v>95</v>
      </c>
      <c r="CS17">
        <v>96</v>
      </c>
      <c r="CT17">
        <v>97</v>
      </c>
      <c r="CU17">
        <v>98</v>
      </c>
      <c r="CV17">
        <v>99</v>
      </c>
      <c r="CW17">
        <v>100</v>
      </c>
      <c r="CX17">
        <v>101</v>
      </c>
      <c r="CY17">
        <v>102</v>
      </c>
      <c r="CZ17">
        <v>103</v>
      </c>
      <c r="DA17">
        <v>104</v>
      </c>
      <c r="DB17">
        <v>105</v>
      </c>
      <c r="DC17">
        <v>106</v>
      </c>
      <c r="DD17">
        <v>107</v>
      </c>
      <c r="DE17">
        <v>108</v>
      </c>
      <c r="DF17">
        <v>109</v>
      </c>
      <c r="DG17">
        <v>110</v>
      </c>
      <c r="DH17">
        <v>111</v>
      </c>
      <c r="DI17">
        <v>112</v>
      </c>
      <c r="DJ17">
        <v>113</v>
      </c>
      <c r="DK17">
        <v>114</v>
      </c>
      <c r="DL17">
        <v>115</v>
      </c>
      <c r="DM17">
        <v>116</v>
      </c>
      <c r="DN17">
        <v>117</v>
      </c>
      <c r="DO17">
        <v>118</v>
      </c>
      <c r="DP17">
        <v>119</v>
      </c>
      <c r="DQ17">
        <v>120</v>
      </c>
      <c r="DR17">
        <v>121</v>
      </c>
      <c r="DS17">
        <v>122</v>
      </c>
      <c r="DT17">
        <v>123</v>
      </c>
      <c r="DU17">
        <v>124</v>
      </c>
      <c r="DV17">
        <v>125</v>
      </c>
      <c r="DW17">
        <v>126</v>
      </c>
      <c r="DX17">
        <v>127</v>
      </c>
      <c r="DY17">
        <v>128</v>
      </c>
      <c r="DZ17">
        <v>129</v>
      </c>
      <c r="EA17">
        <v>130</v>
      </c>
      <c r="EB17">
        <v>131</v>
      </c>
      <c r="EC17">
        <v>132</v>
      </c>
      <c r="ED17">
        <v>133</v>
      </c>
      <c r="EE17">
        <v>134</v>
      </c>
      <c r="EF17">
        <v>135</v>
      </c>
      <c r="EG17">
        <v>136</v>
      </c>
      <c r="EH17">
        <v>137</v>
      </c>
      <c r="EI17">
        <v>138</v>
      </c>
      <c r="EJ17">
        <v>139</v>
      </c>
      <c r="EK17">
        <v>140</v>
      </c>
      <c r="EL17">
        <v>141</v>
      </c>
      <c r="EM17">
        <v>142</v>
      </c>
      <c r="EN17">
        <v>143</v>
      </c>
      <c r="EO17">
        <v>144</v>
      </c>
      <c r="EP17">
        <v>145</v>
      </c>
      <c r="EQ17">
        <v>146</v>
      </c>
      <c r="ER17">
        <v>147</v>
      </c>
      <c r="ES17">
        <v>148</v>
      </c>
      <c r="ET17">
        <v>149</v>
      </c>
      <c r="EU17">
        <v>150</v>
      </c>
      <c r="EV17">
        <v>151</v>
      </c>
      <c r="EW17">
        <v>152</v>
      </c>
      <c r="EX17">
        <v>153</v>
      </c>
      <c r="EY17">
        <v>154</v>
      </c>
      <c r="EZ17">
        <v>155</v>
      </c>
      <c r="FA17">
        <v>156</v>
      </c>
      <c r="FB17">
        <v>157</v>
      </c>
      <c r="FC17">
        <v>158</v>
      </c>
      <c r="FD17">
        <v>159</v>
      </c>
      <c r="FE17">
        <v>160</v>
      </c>
      <c r="FF17">
        <v>161</v>
      </c>
      <c r="FG17">
        <v>162</v>
      </c>
      <c r="FH17">
        <v>163</v>
      </c>
      <c r="FI17">
        <v>164</v>
      </c>
      <c r="FJ17">
        <v>165</v>
      </c>
      <c r="FK17">
        <v>166</v>
      </c>
      <c r="FL17">
        <v>167</v>
      </c>
      <c r="FM17">
        <v>168</v>
      </c>
      <c r="FN17">
        <v>169</v>
      </c>
      <c r="FO17">
        <v>170</v>
      </c>
      <c r="FP17">
        <v>171</v>
      </c>
      <c r="FQ17">
        <v>172</v>
      </c>
      <c r="FR17">
        <v>173</v>
      </c>
      <c r="FS17">
        <v>174</v>
      </c>
      <c r="FT17">
        <v>175</v>
      </c>
      <c r="FU17">
        <v>176</v>
      </c>
      <c r="FV17">
        <v>177</v>
      </c>
      <c r="FW17">
        <v>178</v>
      </c>
      <c r="FX17">
        <v>179</v>
      </c>
      <c r="FY17">
        <v>180</v>
      </c>
      <c r="FZ17">
        <v>181</v>
      </c>
      <c r="GA17">
        <v>182</v>
      </c>
      <c r="GB17">
        <v>183</v>
      </c>
      <c r="GC17">
        <v>184</v>
      </c>
      <c r="GD17">
        <v>185</v>
      </c>
      <c r="GE17">
        <v>186</v>
      </c>
      <c r="GF17">
        <v>187</v>
      </c>
      <c r="GG17">
        <v>188</v>
      </c>
      <c r="GH17">
        <v>189</v>
      </c>
      <c r="GI17">
        <v>190</v>
      </c>
      <c r="GJ17">
        <v>191</v>
      </c>
      <c r="GK17">
        <v>192</v>
      </c>
      <c r="GL17">
        <v>193</v>
      </c>
      <c r="GM17">
        <v>194</v>
      </c>
      <c r="GN17">
        <v>195</v>
      </c>
      <c r="GO17">
        <v>196</v>
      </c>
      <c r="GP17">
        <v>197</v>
      </c>
      <c r="GQ17">
        <v>198</v>
      </c>
      <c r="GR17">
        <v>199</v>
      </c>
      <c r="GS17">
        <v>200</v>
      </c>
      <c r="GT17">
        <v>201</v>
      </c>
      <c r="GU17">
        <v>202</v>
      </c>
      <c r="GV17">
        <v>203</v>
      </c>
      <c r="GW17">
        <v>204</v>
      </c>
      <c r="GX17">
        <v>205</v>
      </c>
      <c r="GY17">
        <v>206</v>
      </c>
      <c r="GZ17">
        <v>207</v>
      </c>
      <c r="HA17">
        <v>208</v>
      </c>
      <c r="HB17">
        <v>209</v>
      </c>
      <c r="HC17">
        <v>210</v>
      </c>
      <c r="HD17">
        <v>211</v>
      </c>
      <c r="HE17">
        <v>212</v>
      </c>
      <c r="HF17">
        <v>213</v>
      </c>
      <c r="HG17">
        <v>214</v>
      </c>
      <c r="HH17">
        <v>215</v>
      </c>
      <c r="HI17">
        <v>216</v>
      </c>
      <c r="HJ17">
        <v>217</v>
      </c>
      <c r="HK17">
        <v>218</v>
      </c>
      <c r="HL17">
        <v>219</v>
      </c>
      <c r="HM17">
        <v>220</v>
      </c>
      <c r="HN17">
        <v>221</v>
      </c>
      <c r="HO17">
        <v>222</v>
      </c>
      <c r="HP17">
        <v>223</v>
      </c>
      <c r="HQ17">
        <v>224</v>
      </c>
      <c r="HR17">
        <v>225</v>
      </c>
      <c r="HS17">
        <v>226</v>
      </c>
      <c r="HT17">
        <v>227</v>
      </c>
      <c r="HU17">
        <v>228</v>
      </c>
      <c r="HV17">
        <v>229</v>
      </c>
      <c r="HW17">
        <v>230</v>
      </c>
      <c r="HX17">
        <v>231</v>
      </c>
      <c r="HY17">
        <v>232</v>
      </c>
      <c r="HZ17">
        <v>233</v>
      </c>
      <c r="IA17">
        <v>234</v>
      </c>
      <c r="IB17">
        <v>235</v>
      </c>
      <c r="IC17">
        <v>236</v>
      </c>
      <c r="ID17">
        <v>237</v>
      </c>
      <c r="IE17">
        <v>238</v>
      </c>
      <c r="IF17">
        <v>239</v>
      </c>
      <c r="IG17">
        <v>240</v>
      </c>
      <c r="IH17">
        <v>241</v>
      </c>
      <c r="II17">
        <v>242</v>
      </c>
      <c r="IJ17">
        <v>243</v>
      </c>
      <c r="IK17">
        <v>244</v>
      </c>
      <c r="IL17">
        <v>245</v>
      </c>
      <c r="IM17">
        <v>246</v>
      </c>
      <c r="IN17">
        <v>247</v>
      </c>
      <c r="IO17">
        <v>248</v>
      </c>
      <c r="IP17">
        <v>249</v>
      </c>
      <c r="IQ17">
        <v>250</v>
      </c>
      <c r="IR17">
        <v>251</v>
      </c>
      <c r="IS17">
        <v>252</v>
      </c>
      <c r="IT17">
        <v>253</v>
      </c>
      <c r="IU17">
        <v>254</v>
      </c>
      <c r="IV17">
        <v>255</v>
      </c>
      <c r="IW17">
        <v>256</v>
      </c>
      <c r="IX17">
        <v>257</v>
      </c>
      <c r="IY17">
        <v>258</v>
      </c>
      <c r="IZ17">
        <v>259</v>
      </c>
      <c r="JA17">
        <v>260</v>
      </c>
      <c r="JB17">
        <v>261</v>
      </c>
      <c r="JC17">
        <v>262</v>
      </c>
      <c r="JD17">
        <v>263</v>
      </c>
      <c r="JE17">
        <v>264</v>
      </c>
      <c r="JF17">
        <v>265</v>
      </c>
      <c r="JG17">
        <v>266</v>
      </c>
      <c r="JH17">
        <v>267</v>
      </c>
      <c r="JI17">
        <v>268</v>
      </c>
      <c r="JJ17">
        <v>269</v>
      </c>
      <c r="JK17">
        <v>270</v>
      </c>
      <c r="JL17">
        <v>271</v>
      </c>
      <c r="JM17">
        <v>272</v>
      </c>
      <c r="JN17">
        <v>273</v>
      </c>
      <c r="JO17">
        <v>274</v>
      </c>
      <c r="JP17">
        <v>275</v>
      </c>
      <c r="JQ17">
        <v>276</v>
      </c>
      <c r="JR17">
        <v>277</v>
      </c>
      <c r="JS17">
        <v>278</v>
      </c>
      <c r="JT17">
        <v>279</v>
      </c>
      <c r="JU17">
        <v>280</v>
      </c>
      <c r="JV17">
        <v>281</v>
      </c>
      <c r="JW17">
        <v>282</v>
      </c>
      <c r="JX17">
        <v>283</v>
      </c>
      <c r="JY17">
        <v>284</v>
      </c>
      <c r="JZ17">
        <v>285</v>
      </c>
      <c r="KA17">
        <v>286</v>
      </c>
      <c r="KB17">
        <v>287</v>
      </c>
      <c r="KC17">
        <v>288</v>
      </c>
      <c r="KD17">
        <v>289</v>
      </c>
      <c r="KE17">
        <v>290</v>
      </c>
      <c r="KF17">
        <v>291</v>
      </c>
      <c r="KG17">
        <v>292</v>
      </c>
      <c r="KH17">
        <v>293</v>
      </c>
      <c r="KI17">
        <v>294</v>
      </c>
      <c r="KJ17">
        <v>295</v>
      </c>
      <c r="KK17">
        <v>296</v>
      </c>
      <c r="KL17">
        <v>297</v>
      </c>
      <c r="KM17">
        <v>298</v>
      </c>
      <c r="KN17">
        <v>299</v>
      </c>
      <c r="KO17">
        <v>300</v>
      </c>
      <c r="KP17">
        <v>301</v>
      </c>
      <c r="KQ17">
        <v>302</v>
      </c>
      <c r="KR17">
        <v>303</v>
      </c>
      <c r="KS17">
        <v>304</v>
      </c>
      <c r="KT17">
        <v>305</v>
      </c>
      <c r="KU17">
        <v>306</v>
      </c>
      <c r="KV17">
        <v>307</v>
      </c>
      <c r="KW17">
        <v>308</v>
      </c>
      <c r="KX17">
        <v>309</v>
      </c>
      <c r="KY17">
        <v>310</v>
      </c>
      <c r="KZ17">
        <v>311</v>
      </c>
      <c r="LA17">
        <v>312</v>
      </c>
      <c r="LB17">
        <v>313</v>
      </c>
      <c r="LC17">
        <v>314</v>
      </c>
      <c r="LD17">
        <v>315</v>
      </c>
      <c r="LE17">
        <v>316</v>
      </c>
      <c r="LF17">
        <v>317</v>
      </c>
      <c r="LG17">
        <v>318</v>
      </c>
      <c r="LH17">
        <v>319</v>
      </c>
      <c r="LI17">
        <v>320</v>
      </c>
      <c r="LJ17">
        <v>321</v>
      </c>
      <c r="LK17">
        <v>322</v>
      </c>
      <c r="LL17">
        <v>323</v>
      </c>
      <c r="LM17">
        <v>324</v>
      </c>
      <c r="LN17">
        <v>325</v>
      </c>
      <c r="LO17">
        <v>326</v>
      </c>
      <c r="LP17">
        <v>327</v>
      </c>
      <c r="LQ17">
        <v>328</v>
      </c>
      <c r="LR17">
        <v>329</v>
      </c>
      <c r="LS17">
        <v>330</v>
      </c>
      <c r="LT17">
        <v>331</v>
      </c>
      <c r="LU17">
        <v>332</v>
      </c>
      <c r="LV17">
        <v>333</v>
      </c>
      <c r="LW17">
        <v>334</v>
      </c>
      <c r="LX17">
        <v>335</v>
      </c>
      <c r="LY17">
        <v>336</v>
      </c>
      <c r="LZ17">
        <v>337</v>
      </c>
      <c r="MA17">
        <v>338</v>
      </c>
      <c r="MB17">
        <v>339</v>
      </c>
      <c r="MC17">
        <v>340</v>
      </c>
      <c r="MD17">
        <v>341</v>
      </c>
      <c r="ME17">
        <v>342</v>
      </c>
      <c r="MF17">
        <v>343</v>
      </c>
      <c r="MG17">
        <v>344</v>
      </c>
      <c r="MH17">
        <v>345</v>
      </c>
      <c r="MI17">
        <v>346</v>
      </c>
      <c r="MJ17">
        <v>347</v>
      </c>
      <c r="MK17">
        <v>348</v>
      </c>
      <c r="ML17">
        <v>349</v>
      </c>
      <c r="MM17">
        <v>350</v>
      </c>
      <c r="MN17">
        <v>351</v>
      </c>
      <c r="MO17">
        <v>352</v>
      </c>
      <c r="MP17">
        <v>353</v>
      </c>
      <c r="MQ17">
        <v>354</v>
      </c>
      <c r="MR17">
        <v>355</v>
      </c>
      <c r="MS17">
        <v>356</v>
      </c>
      <c r="MT17">
        <v>357</v>
      </c>
      <c r="MU17">
        <v>358</v>
      </c>
      <c r="MV17">
        <v>359</v>
      </c>
      <c r="MW17">
        <v>360</v>
      </c>
      <c r="MX17">
        <v>361</v>
      </c>
      <c r="MY17">
        <v>362</v>
      </c>
      <c r="MZ17">
        <v>363</v>
      </c>
      <c r="NA17">
        <v>364</v>
      </c>
      <c r="NB17">
        <v>365</v>
      </c>
      <c r="NC17">
        <v>366</v>
      </c>
      <c r="ND17">
        <v>367</v>
      </c>
      <c r="NE17">
        <v>368</v>
      </c>
      <c r="NF17">
        <v>369</v>
      </c>
      <c r="NG17">
        <v>370</v>
      </c>
      <c r="NH17">
        <v>371</v>
      </c>
      <c r="NI17">
        <v>372</v>
      </c>
      <c r="NJ17">
        <v>373</v>
      </c>
      <c r="NK17">
        <v>374</v>
      </c>
      <c r="NL17">
        <v>375</v>
      </c>
      <c r="NM17">
        <v>376</v>
      </c>
      <c r="NN17">
        <v>377</v>
      </c>
      <c r="NO17">
        <v>378</v>
      </c>
      <c r="NP17">
        <v>379</v>
      </c>
      <c r="NQ17">
        <v>380</v>
      </c>
      <c r="NR17">
        <v>381</v>
      </c>
      <c r="NS17">
        <v>382</v>
      </c>
      <c r="NT17">
        <v>383</v>
      </c>
      <c r="NU17">
        <v>384</v>
      </c>
      <c r="NV17">
        <v>385</v>
      </c>
      <c r="NW17">
        <v>386</v>
      </c>
      <c r="NX17">
        <v>387</v>
      </c>
      <c r="NY17">
        <v>388</v>
      </c>
      <c r="NZ17">
        <v>389</v>
      </c>
      <c r="OA17">
        <v>390</v>
      </c>
      <c r="OB17">
        <v>391</v>
      </c>
      <c r="OC17">
        <v>392</v>
      </c>
      <c r="OD17">
        <v>393</v>
      </c>
      <c r="OE17">
        <v>394</v>
      </c>
      <c r="OF17">
        <v>395</v>
      </c>
      <c r="OG17">
        <v>396</v>
      </c>
      <c r="OH17">
        <v>397</v>
      </c>
      <c r="OI17">
        <v>398</v>
      </c>
      <c r="OJ17">
        <v>399</v>
      </c>
      <c r="OK17">
        <v>400</v>
      </c>
      <c r="OL17">
        <v>401</v>
      </c>
      <c r="OM17">
        <v>402</v>
      </c>
      <c r="ON17">
        <v>403</v>
      </c>
      <c r="OO17">
        <v>404</v>
      </c>
      <c r="OP17">
        <v>405</v>
      </c>
      <c r="OQ17">
        <v>406</v>
      </c>
      <c r="OR17">
        <v>407</v>
      </c>
      <c r="OS17">
        <v>408</v>
      </c>
      <c r="OT17">
        <v>409</v>
      </c>
      <c r="OU17">
        <v>410</v>
      </c>
      <c r="OV17">
        <v>411</v>
      </c>
      <c r="OW17">
        <v>412</v>
      </c>
      <c r="OX17">
        <v>413</v>
      </c>
      <c r="OY17">
        <v>414</v>
      </c>
      <c r="OZ17">
        <v>415</v>
      </c>
      <c r="PA17">
        <v>416</v>
      </c>
      <c r="PB17">
        <v>417</v>
      </c>
      <c r="PC17">
        <v>418</v>
      </c>
      <c r="PD17">
        <v>419</v>
      </c>
      <c r="PE17">
        <v>420</v>
      </c>
      <c r="PF17">
        <v>421</v>
      </c>
      <c r="PG17">
        <v>422</v>
      </c>
      <c r="PH17">
        <v>423</v>
      </c>
      <c r="PI17">
        <v>424</v>
      </c>
      <c r="PJ17">
        <v>425</v>
      </c>
      <c r="PK17">
        <v>426</v>
      </c>
      <c r="PL17">
        <v>427</v>
      </c>
      <c r="PM17">
        <v>428</v>
      </c>
      <c r="PN17">
        <v>429</v>
      </c>
      <c r="PO17">
        <v>430</v>
      </c>
      <c r="PP17">
        <v>431</v>
      </c>
      <c r="PQ17">
        <v>432</v>
      </c>
      <c r="PR17">
        <v>433</v>
      </c>
      <c r="PS17">
        <v>434</v>
      </c>
      <c r="PT17">
        <v>435</v>
      </c>
      <c r="PU17">
        <v>436</v>
      </c>
      <c r="PV17">
        <v>437</v>
      </c>
      <c r="PW17">
        <v>438</v>
      </c>
      <c r="PX17">
        <v>439</v>
      </c>
      <c r="PY17">
        <v>440</v>
      </c>
      <c r="PZ17">
        <v>441</v>
      </c>
      <c r="QA17">
        <v>442</v>
      </c>
      <c r="QB17">
        <v>443</v>
      </c>
      <c r="QC17">
        <v>444</v>
      </c>
      <c r="QD17">
        <v>445</v>
      </c>
      <c r="QE17">
        <v>446</v>
      </c>
      <c r="QF17">
        <v>447</v>
      </c>
      <c r="QG17">
        <v>448</v>
      </c>
      <c r="QH17">
        <v>449</v>
      </c>
      <c r="QI17">
        <v>450</v>
      </c>
      <c r="QJ17">
        <v>451</v>
      </c>
      <c r="QK17">
        <v>452</v>
      </c>
      <c r="QL17">
        <v>453</v>
      </c>
      <c r="QM17">
        <v>454</v>
      </c>
      <c r="QN17">
        <v>455</v>
      </c>
      <c r="QO17">
        <v>456</v>
      </c>
      <c r="QP17">
        <v>457</v>
      </c>
      <c r="QQ17">
        <v>458</v>
      </c>
      <c r="QR17">
        <v>459</v>
      </c>
      <c r="QS17">
        <v>460</v>
      </c>
      <c r="QT17">
        <v>461</v>
      </c>
      <c r="QU17">
        <v>462</v>
      </c>
      <c r="QV17">
        <v>463</v>
      </c>
      <c r="QW17">
        <v>464</v>
      </c>
      <c r="QX17">
        <v>465</v>
      </c>
      <c r="QY17">
        <v>466</v>
      </c>
      <c r="QZ17">
        <v>467</v>
      </c>
      <c r="RA17">
        <v>468</v>
      </c>
      <c r="RB17">
        <v>469</v>
      </c>
      <c r="RC17">
        <v>470</v>
      </c>
      <c r="RD17">
        <v>471</v>
      </c>
      <c r="RE17">
        <v>472</v>
      </c>
      <c r="RF17">
        <v>473</v>
      </c>
      <c r="RG17">
        <v>474</v>
      </c>
      <c r="RH17">
        <v>475</v>
      </c>
      <c r="RI17">
        <v>476</v>
      </c>
      <c r="RJ17">
        <v>477</v>
      </c>
      <c r="RK17">
        <v>478</v>
      </c>
      <c r="RL17">
        <v>479</v>
      </c>
      <c r="RM17">
        <v>480</v>
      </c>
      <c r="RN17">
        <v>481</v>
      </c>
      <c r="RO17">
        <v>482</v>
      </c>
      <c r="RP17">
        <v>483</v>
      </c>
      <c r="RQ17">
        <v>484</v>
      </c>
      <c r="RR17">
        <v>485</v>
      </c>
      <c r="RS17">
        <v>486</v>
      </c>
      <c r="RT17">
        <v>487</v>
      </c>
      <c r="RU17">
        <v>488</v>
      </c>
      <c r="RV17">
        <v>489</v>
      </c>
      <c r="RW17">
        <v>490</v>
      </c>
      <c r="RX17">
        <v>491</v>
      </c>
      <c r="RY17">
        <v>492</v>
      </c>
      <c r="RZ17">
        <v>493</v>
      </c>
      <c r="SA17">
        <v>494</v>
      </c>
      <c r="SB17">
        <v>495</v>
      </c>
      <c r="SC17">
        <v>496</v>
      </c>
      <c r="SD17">
        <v>497</v>
      </c>
      <c r="SE17">
        <v>498</v>
      </c>
      <c r="SF17">
        <v>499</v>
      </c>
      <c r="SG17">
        <v>500</v>
      </c>
      <c r="SH17">
        <v>501</v>
      </c>
      <c r="SI17">
        <v>502</v>
      </c>
      <c r="SJ17">
        <v>503</v>
      </c>
      <c r="SK17">
        <v>504</v>
      </c>
      <c r="SL17">
        <v>505</v>
      </c>
      <c r="SM17">
        <v>506</v>
      </c>
      <c r="SN17">
        <v>507</v>
      </c>
      <c r="SO17">
        <v>508</v>
      </c>
      <c r="SP17">
        <v>509</v>
      </c>
      <c r="SQ17">
        <v>510</v>
      </c>
      <c r="SR17">
        <v>511</v>
      </c>
      <c r="SS17">
        <v>512</v>
      </c>
      <c r="ST17">
        <v>513</v>
      </c>
      <c r="SU17">
        <v>514</v>
      </c>
      <c r="SV17">
        <v>515</v>
      </c>
      <c r="SW17">
        <v>516</v>
      </c>
      <c r="SX17">
        <v>517</v>
      </c>
      <c r="SY17">
        <v>518</v>
      </c>
      <c r="SZ17">
        <v>519</v>
      </c>
      <c r="TA17">
        <v>520</v>
      </c>
      <c r="TB17">
        <v>521</v>
      </c>
      <c r="TC17">
        <v>522</v>
      </c>
      <c r="TD17">
        <v>523</v>
      </c>
      <c r="TE17">
        <v>524</v>
      </c>
      <c r="TF17">
        <v>525</v>
      </c>
      <c r="TG17">
        <v>526</v>
      </c>
      <c r="TH17">
        <v>527</v>
      </c>
      <c r="TI17">
        <v>528</v>
      </c>
      <c r="TJ17">
        <v>529</v>
      </c>
      <c r="TK17">
        <v>530</v>
      </c>
      <c r="TL17">
        <v>531</v>
      </c>
      <c r="TM17">
        <v>532</v>
      </c>
      <c r="TN17">
        <v>533</v>
      </c>
      <c r="TO17">
        <v>534</v>
      </c>
      <c r="TP17">
        <v>535</v>
      </c>
      <c r="TQ17">
        <v>536</v>
      </c>
      <c r="TR17">
        <v>537</v>
      </c>
      <c r="TS17">
        <v>538</v>
      </c>
      <c r="TT17">
        <v>539</v>
      </c>
      <c r="TU17">
        <v>540</v>
      </c>
      <c r="TV17">
        <v>541</v>
      </c>
      <c r="TW17">
        <v>542</v>
      </c>
      <c r="TX17">
        <v>543</v>
      </c>
      <c r="TY17">
        <v>544</v>
      </c>
      <c r="TZ17">
        <v>545</v>
      </c>
      <c r="UA17">
        <v>546</v>
      </c>
      <c r="UB17">
        <v>547</v>
      </c>
      <c r="UC17">
        <v>548</v>
      </c>
      <c r="UD17">
        <v>549</v>
      </c>
      <c r="UE17">
        <v>550</v>
      </c>
      <c r="UF17">
        <v>551</v>
      </c>
      <c r="UG17">
        <v>552</v>
      </c>
      <c r="UH17">
        <v>553</v>
      </c>
      <c r="UI17">
        <v>554</v>
      </c>
      <c r="UJ17">
        <v>555</v>
      </c>
      <c r="UK17">
        <v>556</v>
      </c>
      <c r="UL17">
        <v>557</v>
      </c>
      <c r="UM17">
        <v>558</v>
      </c>
      <c r="UN17">
        <v>559</v>
      </c>
      <c r="UO17">
        <v>560</v>
      </c>
      <c r="UP17">
        <v>561</v>
      </c>
      <c r="UQ17">
        <v>562</v>
      </c>
      <c r="UR17">
        <v>563</v>
      </c>
      <c r="US17">
        <v>564</v>
      </c>
      <c r="UT17">
        <v>565</v>
      </c>
      <c r="UU17">
        <v>566</v>
      </c>
      <c r="UV17">
        <v>567</v>
      </c>
      <c r="UW17">
        <v>568</v>
      </c>
      <c r="UX17">
        <v>569</v>
      </c>
      <c r="UY17">
        <v>570</v>
      </c>
      <c r="UZ17">
        <v>571</v>
      </c>
      <c r="VA17">
        <v>572</v>
      </c>
      <c r="VB17">
        <v>573</v>
      </c>
      <c r="VC17">
        <v>574</v>
      </c>
      <c r="VD17">
        <v>575</v>
      </c>
      <c r="VE17">
        <v>576</v>
      </c>
      <c r="VF17">
        <v>577</v>
      </c>
      <c r="VG17">
        <v>578</v>
      </c>
      <c r="VH17">
        <v>579</v>
      </c>
      <c r="VI17">
        <v>580</v>
      </c>
      <c r="VJ17">
        <v>581</v>
      </c>
      <c r="VK17">
        <v>582</v>
      </c>
      <c r="VL17">
        <v>583</v>
      </c>
      <c r="VM17">
        <v>584</v>
      </c>
      <c r="VN17">
        <v>585</v>
      </c>
      <c r="VO17">
        <v>586</v>
      </c>
      <c r="VP17">
        <v>587</v>
      </c>
      <c r="VQ17">
        <v>588</v>
      </c>
      <c r="VR17">
        <v>589</v>
      </c>
      <c r="VS17">
        <v>590</v>
      </c>
      <c r="VT17">
        <v>591</v>
      </c>
      <c r="VU17">
        <v>592</v>
      </c>
      <c r="VV17">
        <v>593</v>
      </c>
      <c r="VW17">
        <v>594</v>
      </c>
      <c r="VX17">
        <v>595</v>
      </c>
      <c r="VY17">
        <v>596</v>
      </c>
      <c r="VZ17">
        <v>597</v>
      </c>
      <c r="WA17">
        <v>598</v>
      </c>
      <c r="WB17">
        <v>599</v>
      </c>
      <c r="WC17">
        <v>600</v>
      </c>
      <c r="WD17">
        <v>601</v>
      </c>
      <c r="WE17">
        <v>602</v>
      </c>
      <c r="WF17">
        <v>603</v>
      </c>
      <c r="WG17">
        <v>604</v>
      </c>
      <c r="WH17">
        <v>605</v>
      </c>
      <c r="WI17">
        <v>606</v>
      </c>
      <c r="WJ17">
        <v>607</v>
      </c>
      <c r="WK17">
        <v>608</v>
      </c>
      <c r="WL17">
        <v>609</v>
      </c>
      <c r="WM17">
        <v>610</v>
      </c>
      <c r="WN17">
        <v>611</v>
      </c>
      <c r="WO17">
        <v>612</v>
      </c>
      <c r="WP17">
        <v>613</v>
      </c>
      <c r="WQ17">
        <v>614</v>
      </c>
      <c r="WR17">
        <v>615</v>
      </c>
      <c r="WS17">
        <v>616</v>
      </c>
      <c r="WT17">
        <v>617</v>
      </c>
      <c r="WU17">
        <v>618</v>
      </c>
      <c r="WV17">
        <v>619</v>
      </c>
      <c r="WW17">
        <v>620</v>
      </c>
      <c r="WX17">
        <v>621</v>
      </c>
      <c r="WY17">
        <v>622</v>
      </c>
      <c r="WZ17">
        <v>623</v>
      </c>
      <c r="XA17">
        <v>624</v>
      </c>
      <c r="XB17">
        <v>625</v>
      </c>
      <c r="XC17">
        <v>626</v>
      </c>
      <c r="XD17">
        <v>627</v>
      </c>
      <c r="XE17">
        <v>628</v>
      </c>
      <c r="XF17">
        <v>629</v>
      </c>
      <c r="XG17">
        <v>630</v>
      </c>
      <c r="XH17">
        <v>631</v>
      </c>
      <c r="XI17">
        <v>632</v>
      </c>
      <c r="XJ17">
        <v>633</v>
      </c>
      <c r="XK17">
        <v>634</v>
      </c>
      <c r="XL17">
        <v>635</v>
      </c>
      <c r="XM17">
        <v>636</v>
      </c>
      <c r="XN17">
        <v>637</v>
      </c>
      <c r="XO17">
        <v>638</v>
      </c>
      <c r="XP17">
        <v>639</v>
      </c>
      <c r="XQ17">
        <v>640</v>
      </c>
      <c r="XR17">
        <v>641</v>
      </c>
      <c r="XS17">
        <v>642</v>
      </c>
      <c r="XT17">
        <v>643</v>
      </c>
      <c r="XU17">
        <v>644</v>
      </c>
      <c r="XV17">
        <v>645</v>
      </c>
      <c r="XW17">
        <v>646</v>
      </c>
      <c r="XX17">
        <v>647</v>
      </c>
      <c r="XY17">
        <v>648</v>
      </c>
      <c r="XZ17">
        <v>649</v>
      </c>
      <c r="YA17">
        <v>650</v>
      </c>
      <c r="YB17">
        <v>651</v>
      </c>
      <c r="YC17">
        <v>652</v>
      </c>
      <c r="YD17">
        <v>653</v>
      </c>
      <c r="YE17">
        <v>654</v>
      </c>
      <c r="YF17">
        <v>655</v>
      </c>
      <c r="YG17">
        <v>656</v>
      </c>
      <c r="YH17">
        <v>657</v>
      </c>
    </row>
    <row r="24" spans="3:658">
      <c r="G24">
        <f>SUMIF(TabSave[OPE],"prest99",TabSave[[QTE]:[QTE7]])</f>
        <v>0</v>
      </c>
    </row>
  </sheetData>
  <phoneticPr fontId="36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1E8032-26BB-4480-91EA-468457A2FE1C}">
  <sheetPr codeName="Feuil3"/>
  <dimension ref="A1:H790"/>
  <sheetViews>
    <sheetView topLeftCell="A403" workbookViewId="0">
      <selection activeCell="F5" sqref="F5"/>
    </sheetView>
  </sheetViews>
  <sheetFormatPr defaultColWidth="11.42578125" defaultRowHeight="15"/>
  <cols>
    <col min="4" max="4" width="25.28515625" customWidth="1"/>
    <col min="5" max="5" width="14.85546875" bestFit="1" customWidth="1"/>
    <col min="6" max="6" width="11.42578125" style="201"/>
    <col min="7" max="7" width="15.28515625" style="206" customWidth="1"/>
  </cols>
  <sheetData>
    <row r="1" spans="1:8">
      <c r="A1" t="s">
        <v>391</v>
      </c>
      <c r="B1" t="s">
        <v>415</v>
      </c>
      <c r="C1" t="s">
        <v>115</v>
      </c>
      <c r="D1" t="s">
        <v>403</v>
      </c>
      <c r="E1" t="s">
        <v>388</v>
      </c>
      <c r="F1" s="201" t="s">
        <v>393</v>
      </c>
      <c r="G1" s="206" t="s">
        <v>392</v>
      </c>
      <c r="H1" t="s">
        <v>118</v>
      </c>
    </row>
    <row r="2" spans="1:8">
      <c r="A2" t="s">
        <v>413</v>
      </c>
      <c r="B2">
        <v>8</v>
      </c>
      <c r="C2">
        <v>2026</v>
      </c>
      <c r="D2" t="s">
        <v>394</v>
      </c>
      <c r="E2" t="s">
        <v>15</v>
      </c>
      <c r="G2" s="206">
        <v>0</v>
      </c>
      <c r="H2" t="str">
        <f t="shared" ref="H2:H10" si="0">IF(B2=1,"Janvier",IF(B2=2,"Février",IF(B2=3,"Mars",IF(B2=4,"Avril",IF(B2=5,"Mai",IF(B2=6,"Juin",IF(B2=7,"Juillet",IF(B2=8,"Août",IF(B2=9,"Septembre",IF(B2=10,"Octobre",IF(B2=11,"Novembre",IF(B2=12,"Décembre"))))))))))))</f>
        <v>Août</v>
      </c>
    </row>
    <row r="3" spans="1:8">
      <c r="A3" t="s">
        <v>413</v>
      </c>
      <c r="B3">
        <v>8</v>
      </c>
      <c r="C3">
        <v>2026</v>
      </c>
      <c r="D3" t="s">
        <v>366</v>
      </c>
      <c r="E3" t="s">
        <v>15</v>
      </c>
      <c r="G3" s="206">
        <v>0</v>
      </c>
      <c r="H3" t="str">
        <f t="shared" si="0"/>
        <v>Août</v>
      </c>
    </row>
    <row r="4" spans="1:8">
      <c r="A4" t="s">
        <v>413</v>
      </c>
      <c r="B4">
        <v>8</v>
      </c>
      <c r="C4">
        <v>2026</v>
      </c>
      <c r="D4" t="s">
        <v>367</v>
      </c>
      <c r="E4" t="s">
        <v>15</v>
      </c>
      <c r="G4" s="206">
        <v>0</v>
      </c>
      <c r="H4" t="str">
        <f t="shared" si="0"/>
        <v>Août</v>
      </c>
    </row>
    <row r="5" spans="1:8">
      <c r="A5" t="s">
        <v>413</v>
      </c>
      <c r="B5">
        <v>8</v>
      </c>
      <c r="C5">
        <v>2026</v>
      </c>
      <c r="D5" t="s">
        <v>110</v>
      </c>
      <c r="E5" t="s">
        <v>18</v>
      </c>
      <c r="G5" s="206">
        <v>0</v>
      </c>
      <c r="H5" t="str">
        <f t="shared" si="0"/>
        <v>Août</v>
      </c>
    </row>
    <row r="6" spans="1:8">
      <c r="A6" t="s">
        <v>413</v>
      </c>
      <c r="B6">
        <v>8</v>
      </c>
      <c r="C6">
        <v>2026</v>
      </c>
      <c r="D6" t="s">
        <v>405</v>
      </c>
      <c r="E6" t="s">
        <v>18</v>
      </c>
      <c r="G6" s="206">
        <v>0</v>
      </c>
      <c r="H6" t="str">
        <f t="shared" si="0"/>
        <v>Août</v>
      </c>
    </row>
    <row r="7" spans="1:8">
      <c r="A7" t="s">
        <v>413</v>
      </c>
      <c r="B7">
        <v>8</v>
      </c>
      <c r="C7">
        <v>2026</v>
      </c>
      <c r="D7" t="s">
        <v>406</v>
      </c>
      <c r="E7" t="s">
        <v>18</v>
      </c>
      <c r="G7" s="206">
        <v>0</v>
      </c>
      <c r="H7" t="str">
        <f t="shared" si="0"/>
        <v>Août</v>
      </c>
    </row>
    <row r="8" spans="1:8">
      <c r="A8" t="s">
        <v>413</v>
      </c>
      <c r="B8">
        <v>8</v>
      </c>
      <c r="C8">
        <v>2026</v>
      </c>
      <c r="D8" t="s">
        <v>404</v>
      </c>
      <c r="E8" t="s">
        <v>20</v>
      </c>
      <c r="H8" t="str">
        <f t="shared" si="0"/>
        <v>Août</v>
      </c>
    </row>
    <row r="9" spans="1:8">
      <c r="A9" t="s">
        <v>413</v>
      </c>
      <c r="B9">
        <v>8</v>
      </c>
      <c r="C9">
        <v>2026</v>
      </c>
      <c r="D9" t="s">
        <v>9</v>
      </c>
      <c r="E9" t="s">
        <v>21</v>
      </c>
      <c r="G9" s="206">
        <v>25</v>
      </c>
      <c r="H9" t="str">
        <f t="shared" si="0"/>
        <v>Août</v>
      </c>
    </row>
    <row r="10" spans="1:8">
      <c r="A10" t="s">
        <v>413</v>
      </c>
      <c r="B10">
        <v>8</v>
      </c>
      <c r="C10">
        <v>2026</v>
      </c>
      <c r="D10" t="s">
        <v>22</v>
      </c>
      <c r="E10" t="s">
        <v>21</v>
      </c>
      <c r="G10" s="206">
        <v>26</v>
      </c>
      <c r="H10" t="str">
        <f t="shared" si="0"/>
        <v>Août</v>
      </c>
    </row>
    <row r="11" spans="1:8">
      <c r="A11" t="s">
        <v>413</v>
      </c>
      <c r="B11">
        <v>8</v>
      </c>
      <c r="C11">
        <v>2025</v>
      </c>
      <c r="D11" t="s">
        <v>419</v>
      </c>
      <c r="E11" t="s">
        <v>9</v>
      </c>
      <c r="F11" s="201">
        <v>80</v>
      </c>
      <c r="G11" s="206">
        <v>99.1</v>
      </c>
      <c r="H11" t="str">
        <f t="shared" ref="H11:H42" si="1">IF(B11=1,"Janvier",IF(B11=2,"Février",IF(B11=3,"Mars",IF(B11=4,"Avril",IF(B11=5,"Mai",IF(B11=6,"Juin",IF(B11=7,"Juillet",IF(B11=8,"Août",IF(B11=9,"Septembre",IF(B11=10,"Octobre",IF(B11=11,"Novembre",IF(B11=12,"Décembre"))))))))))))</f>
        <v>Août</v>
      </c>
    </row>
    <row r="12" spans="1:8">
      <c r="A12" t="s">
        <v>413</v>
      </c>
      <c r="B12">
        <v>8</v>
      </c>
      <c r="C12">
        <v>2025</v>
      </c>
      <c r="D12" t="s">
        <v>420</v>
      </c>
      <c r="E12" t="s">
        <v>22</v>
      </c>
      <c r="F12" s="201">
        <v>100</v>
      </c>
      <c r="G12" s="206">
        <v>109.12</v>
      </c>
      <c r="H12" t="str">
        <f t="shared" si="1"/>
        <v>Août</v>
      </c>
    </row>
    <row r="13" spans="1:8">
      <c r="A13" t="s">
        <v>413</v>
      </c>
      <c r="B13">
        <v>8</v>
      </c>
      <c r="C13">
        <v>2025</v>
      </c>
      <c r="D13" t="s">
        <v>421</v>
      </c>
      <c r="E13" t="s">
        <v>395</v>
      </c>
      <c r="F13" s="201">
        <v>101</v>
      </c>
      <c r="G13" s="206">
        <v>119.16</v>
      </c>
      <c r="H13" t="str">
        <f t="shared" si="1"/>
        <v>Août</v>
      </c>
    </row>
    <row r="14" spans="1:8">
      <c r="A14" t="s">
        <v>413</v>
      </c>
      <c r="B14">
        <v>8</v>
      </c>
      <c r="C14">
        <v>2025</v>
      </c>
      <c r="D14" t="s">
        <v>422</v>
      </c>
      <c r="E14" t="s">
        <v>400</v>
      </c>
      <c r="F14" s="201">
        <v>102</v>
      </c>
      <c r="G14" s="206">
        <v>129.22</v>
      </c>
      <c r="H14" t="str">
        <f t="shared" si="1"/>
        <v>Août</v>
      </c>
    </row>
    <row r="15" spans="1:8">
      <c r="A15" t="s">
        <v>413</v>
      </c>
      <c r="B15">
        <v>8</v>
      </c>
      <c r="C15">
        <v>2025</v>
      </c>
      <c r="D15" t="s">
        <v>423</v>
      </c>
      <c r="E15" t="s">
        <v>472</v>
      </c>
      <c r="F15" s="201">
        <v>103</v>
      </c>
      <c r="G15" s="206">
        <v>139.30000000000001</v>
      </c>
      <c r="H15" t="str">
        <f t="shared" si="1"/>
        <v>Août</v>
      </c>
    </row>
    <row r="16" spans="1:8">
      <c r="A16" t="s">
        <v>413</v>
      </c>
      <c r="B16">
        <v>8</v>
      </c>
      <c r="C16">
        <v>2025</v>
      </c>
      <c r="D16" t="s">
        <v>424</v>
      </c>
      <c r="E16" t="s">
        <v>411</v>
      </c>
      <c r="F16" s="201">
        <v>104</v>
      </c>
      <c r="G16" s="206">
        <v>149.4</v>
      </c>
      <c r="H16" t="str">
        <f t="shared" si="1"/>
        <v>Août</v>
      </c>
    </row>
    <row r="17" spans="1:8">
      <c r="A17" t="s">
        <v>413</v>
      </c>
      <c r="B17">
        <v>8</v>
      </c>
      <c r="C17">
        <v>2025</v>
      </c>
      <c r="D17" t="s">
        <v>425</v>
      </c>
      <c r="E17" t="s">
        <v>473</v>
      </c>
      <c r="F17" s="201">
        <v>106</v>
      </c>
      <c r="G17" s="206">
        <v>159.52000000000001</v>
      </c>
      <c r="H17" t="str">
        <f t="shared" si="1"/>
        <v>Août</v>
      </c>
    </row>
    <row r="18" spans="1:8">
      <c r="A18" t="s">
        <v>413</v>
      </c>
      <c r="B18">
        <v>8</v>
      </c>
      <c r="C18">
        <v>2025</v>
      </c>
      <c r="D18" t="s">
        <v>426</v>
      </c>
      <c r="E18" t="s">
        <v>9</v>
      </c>
      <c r="F18" s="201">
        <v>110</v>
      </c>
      <c r="G18" s="206">
        <v>169.66</v>
      </c>
      <c r="H18" t="str">
        <f t="shared" si="1"/>
        <v>Août</v>
      </c>
    </row>
    <row r="19" spans="1:8">
      <c r="A19" t="s">
        <v>413</v>
      </c>
      <c r="B19">
        <v>8</v>
      </c>
      <c r="C19">
        <v>2025</v>
      </c>
      <c r="D19" t="s">
        <v>427</v>
      </c>
      <c r="E19" t="s">
        <v>22</v>
      </c>
      <c r="F19" s="201">
        <v>111</v>
      </c>
      <c r="G19" s="206">
        <v>179.82</v>
      </c>
      <c r="H19" t="str">
        <f t="shared" si="1"/>
        <v>Août</v>
      </c>
    </row>
    <row r="20" spans="1:8">
      <c r="A20" t="s">
        <v>413</v>
      </c>
      <c r="B20">
        <v>8</v>
      </c>
      <c r="C20">
        <v>2025</v>
      </c>
      <c r="D20" t="s">
        <v>428</v>
      </c>
      <c r="E20" t="s">
        <v>395</v>
      </c>
      <c r="F20" s="201">
        <v>112</v>
      </c>
      <c r="G20" s="206">
        <v>190</v>
      </c>
      <c r="H20" t="str">
        <f t="shared" si="1"/>
        <v>Août</v>
      </c>
    </row>
    <row r="21" spans="1:8">
      <c r="A21" t="s">
        <v>413</v>
      </c>
      <c r="B21">
        <v>8</v>
      </c>
      <c r="C21">
        <v>2025</v>
      </c>
      <c r="D21" t="s">
        <v>429</v>
      </c>
      <c r="E21" t="s">
        <v>400</v>
      </c>
      <c r="F21" s="201">
        <v>114</v>
      </c>
      <c r="G21" s="206">
        <v>200.2</v>
      </c>
      <c r="H21" t="str">
        <f t="shared" si="1"/>
        <v>Août</v>
      </c>
    </row>
    <row r="22" spans="1:8">
      <c r="A22" t="s">
        <v>413</v>
      </c>
      <c r="B22">
        <v>8</v>
      </c>
      <c r="C22">
        <v>2025</v>
      </c>
      <c r="D22" t="s">
        <v>430</v>
      </c>
      <c r="E22" t="s">
        <v>472</v>
      </c>
      <c r="F22" s="201">
        <v>118</v>
      </c>
      <c r="G22" s="206">
        <v>210.42</v>
      </c>
      <c r="H22" t="str">
        <f t="shared" si="1"/>
        <v>Août</v>
      </c>
    </row>
    <row r="23" spans="1:8">
      <c r="A23" t="s">
        <v>413</v>
      </c>
      <c r="B23">
        <v>8</v>
      </c>
      <c r="C23">
        <v>2025</v>
      </c>
      <c r="D23" t="s">
        <v>431</v>
      </c>
      <c r="E23" t="s">
        <v>411</v>
      </c>
      <c r="F23" s="201">
        <v>119</v>
      </c>
      <c r="G23" s="206">
        <v>220.66</v>
      </c>
      <c r="H23" t="str">
        <f t="shared" si="1"/>
        <v>Août</v>
      </c>
    </row>
    <row r="24" spans="1:8">
      <c r="A24" t="s">
        <v>413</v>
      </c>
      <c r="B24">
        <v>8</v>
      </c>
      <c r="C24">
        <v>2025</v>
      </c>
      <c r="D24" t="s">
        <v>432</v>
      </c>
      <c r="E24" t="s">
        <v>473</v>
      </c>
      <c r="F24" s="201">
        <v>120</v>
      </c>
      <c r="G24" s="206">
        <v>230.92</v>
      </c>
      <c r="H24" t="str">
        <f t="shared" si="1"/>
        <v>Août</v>
      </c>
    </row>
    <row r="25" spans="1:8">
      <c r="A25" t="s">
        <v>413</v>
      </c>
      <c r="B25">
        <v>8</v>
      </c>
      <c r="C25">
        <v>2025</v>
      </c>
      <c r="D25" t="s">
        <v>433</v>
      </c>
      <c r="E25" t="s">
        <v>9</v>
      </c>
      <c r="F25" s="201">
        <v>124</v>
      </c>
      <c r="G25" s="206">
        <v>241.2</v>
      </c>
      <c r="H25" t="str">
        <f t="shared" si="1"/>
        <v>Août</v>
      </c>
    </row>
    <row r="26" spans="1:8">
      <c r="A26" t="s">
        <v>413</v>
      </c>
      <c r="B26">
        <v>8</v>
      </c>
      <c r="C26">
        <v>2025</v>
      </c>
      <c r="D26" t="s">
        <v>434</v>
      </c>
      <c r="E26" t="s">
        <v>22</v>
      </c>
      <c r="F26" s="201">
        <v>130</v>
      </c>
      <c r="G26" s="206">
        <v>251.5</v>
      </c>
      <c r="H26" t="str">
        <f t="shared" si="1"/>
        <v>Août</v>
      </c>
    </row>
    <row r="27" spans="1:8">
      <c r="A27" t="s">
        <v>413</v>
      </c>
      <c r="B27">
        <v>8</v>
      </c>
      <c r="C27">
        <v>2025</v>
      </c>
      <c r="D27" t="s">
        <v>435</v>
      </c>
      <c r="E27" t="s">
        <v>395</v>
      </c>
      <c r="F27" s="201">
        <v>131</v>
      </c>
      <c r="G27" s="206">
        <v>261.82</v>
      </c>
      <c r="H27" t="str">
        <f t="shared" si="1"/>
        <v>Août</v>
      </c>
    </row>
    <row r="28" spans="1:8">
      <c r="A28" t="s">
        <v>413</v>
      </c>
      <c r="B28">
        <v>8</v>
      </c>
      <c r="C28">
        <v>2025</v>
      </c>
      <c r="D28" t="s">
        <v>436</v>
      </c>
      <c r="E28" t="s">
        <v>400</v>
      </c>
      <c r="F28" s="201">
        <v>138</v>
      </c>
      <c r="G28" s="206">
        <v>272.16000000000003</v>
      </c>
      <c r="H28" t="str">
        <f t="shared" si="1"/>
        <v>Août</v>
      </c>
    </row>
    <row r="29" spans="1:8">
      <c r="A29" t="s">
        <v>413</v>
      </c>
      <c r="B29">
        <v>8</v>
      </c>
      <c r="C29">
        <v>2025</v>
      </c>
      <c r="D29" t="s">
        <v>437</v>
      </c>
      <c r="E29" t="s">
        <v>472</v>
      </c>
      <c r="F29" s="201">
        <v>139</v>
      </c>
      <c r="G29" s="206">
        <v>282.52</v>
      </c>
      <c r="H29" t="str">
        <f t="shared" si="1"/>
        <v>Août</v>
      </c>
    </row>
    <row r="30" spans="1:8">
      <c r="A30" t="s">
        <v>413</v>
      </c>
      <c r="B30">
        <v>8</v>
      </c>
      <c r="C30">
        <v>2025</v>
      </c>
      <c r="D30" t="s">
        <v>438</v>
      </c>
      <c r="E30" t="s">
        <v>411</v>
      </c>
      <c r="F30" s="201">
        <v>141</v>
      </c>
      <c r="G30" s="206">
        <v>292.89999999999998</v>
      </c>
      <c r="H30" t="str">
        <f t="shared" si="1"/>
        <v>Août</v>
      </c>
    </row>
    <row r="31" spans="1:8">
      <c r="A31" t="s">
        <v>413</v>
      </c>
      <c r="B31">
        <v>8</v>
      </c>
      <c r="C31">
        <v>2025</v>
      </c>
      <c r="D31" t="s">
        <v>439</v>
      </c>
      <c r="E31" t="s">
        <v>473</v>
      </c>
      <c r="F31" s="201">
        <v>147</v>
      </c>
      <c r="G31" s="206">
        <v>303.3</v>
      </c>
      <c r="H31" t="str">
        <f t="shared" si="1"/>
        <v>Août</v>
      </c>
    </row>
    <row r="32" spans="1:8">
      <c r="A32" t="s">
        <v>413</v>
      </c>
      <c r="B32">
        <v>8</v>
      </c>
      <c r="C32">
        <v>2025</v>
      </c>
      <c r="D32" t="s">
        <v>440</v>
      </c>
      <c r="E32" t="s">
        <v>9</v>
      </c>
      <c r="F32" s="201">
        <v>148</v>
      </c>
      <c r="G32" s="206">
        <v>313.72000000000003</v>
      </c>
      <c r="H32" t="str">
        <f t="shared" si="1"/>
        <v>Août</v>
      </c>
    </row>
    <row r="33" spans="1:8">
      <c r="A33" t="s">
        <v>413</v>
      </c>
      <c r="B33">
        <v>8</v>
      </c>
      <c r="C33">
        <v>2025</v>
      </c>
      <c r="D33" t="s">
        <v>441</v>
      </c>
      <c r="E33" t="s">
        <v>22</v>
      </c>
      <c r="F33" s="201">
        <v>149</v>
      </c>
      <c r="G33" s="206">
        <v>324.16000000000003</v>
      </c>
      <c r="H33" t="str">
        <f t="shared" si="1"/>
        <v>Août</v>
      </c>
    </row>
    <row r="34" spans="1:8">
      <c r="A34" t="s">
        <v>413</v>
      </c>
      <c r="B34">
        <v>8</v>
      </c>
      <c r="C34">
        <v>2025</v>
      </c>
      <c r="D34" t="s">
        <v>442</v>
      </c>
      <c r="E34" t="s">
        <v>395</v>
      </c>
      <c r="F34" s="201">
        <v>150</v>
      </c>
      <c r="G34" s="206">
        <v>334.62</v>
      </c>
      <c r="H34" t="str">
        <f t="shared" si="1"/>
        <v>Août</v>
      </c>
    </row>
    <row r="35" spans="1:8">
      <c r="A35" t="s">
        <v>413</v>
      </c>
      <c r="B35">
        <v>8</v>
      </c>
      <c r="C35">
        <v>2025</v>
      </c>
      <c r="D35" t="s">
        <v>443</v>
      </c>
      <c r="E35" t="s">
        <v>400</v>
      </c>
      <c r="F35" s="201">
        <v>151</v>
      </c>
      <c r="G35" s="206">
        <v>345.1</v>
      </c>
      <c r="H35" t="str">
        <f t="shared" si="1"/>
        <v>Août</v>
      </c>
    </row>
    <row r="36" spans="1:8">
      <c r="A36" t="s">
        <v>413</v>
      </c>
      <c r="B36">
        <v>8</v>
      </c>
      <c r="C36">
        <v>2025</v>
      </c>
      <c r="D36" t="s">
        <v>444</v>
      </c>
      <c r="E36" t="s">
        <v>472</v>
      </c>
      <c r="F36" s="201">
        <v>160</v>
      </c>
      <c r="G36" s="206">
        <v>355.6</v>
      </c>
      <c r="H36" t="str">
        <f t="shared" si="1"/>
        <v>Août</v>
      </c>
    </row>
    <row r="37" spans="1:8">
      <c r="A37" t="s">
        <v>413</v>
      </c>
      <c r="B37">
        <v>8</v>
      </c>
      <c r="C37">
        <v>2025</v>
      </c>
      <c r="D37" t="s">
        <v>445</v>
      </c>
      <c r="E37" t="s">
        <v>411</v>
      </c>
      <c r="F37" s="201">
        <v>161</v>
      </c>
      <c r="G37" s="206">
        <v>366.12</v>
      </c>
      <c r="H37" t="str">
        <f t="shared" si="1"/>
        <v>Août</v>
      </c>
    </row>
    <row r="38" spans="1:8">
      <c r="A38" t="s">
        <v>413</v>
      </c>
      <c r="B38">
        <v>8</v>
      </c>
      <c r="C38">
        <v>2025</v>
      </c>
      <c r="D38" t="s">
        <v>446</v>
      </c>
      <c r="E38" t="s">
        <v>473</v>
      </c>
      <c r="F38" s="201">
        <v>162</v>
      </c>
      <c r="G38" s="206">
        <v>376.66</v>
      </c>
      <c r="H38" t="str">
        <f t="shared" si="1"/>
        <v>Août</v>
      </c>
    </row>
    <row r="39" spans="1:8">
      <c r="A39" t="s">
        <v>413</v>
      </c>
      <c r="B39">
        <v>8</v>
      </c>
      <c r="C39">
        <v>2025</v>
      </c>
      <c r="D39" t="s">
        <v>447</v>
      </c>
      <c r="E39" t="s">
        <v>9</v>
      </c>
      <c r="F39" s="201">
        <v>163</v>
      </c>
      <c r="G39" s="206">
        <v>387.22</v>
      </c>
      <c r="H39" t="str">
        <f t="shared" si="1"/>
        <v>Août</v>
      </c>
    </row>
    <row r="40" spans="1:8">
      <c r="A40" t="s">
        <v>413</v>
      </c>
      <c r="B40">
        <v>8</v>
      </c>
      <c r="C40">
        <v>2025</v>
      </c>
      <c r="D40" t="s">
        <v>448</v>
      </c>
      <c r="E40" t="s">
        <v>22</v>
      </c>
      <c r="F40" s="201">
        <v>164</v>
      </c>
      <c r="G40" s="206">
        <v>397.8</v>
      </c>
      <c r="H40" t="str">
        <f t="shared" si="1"/>
        <v>Août</v>
      </c>
    </row>
    <row r="41" spans="1:8">
      <c r="A41" t="s">
        <v>413</v>
      </c>
      <c r="B41">
        <v>8</v>
      </c>
      <c r="C41">
        <v>2025</v>
      </c>
      <c r="D41" t="s">
        <v>449</v>
      </c>
      <c r="E41" t="s">
        <v>395</v>
      </c>
      <c r="F41" s="201">
        <v>165</v>
      </c>
      <c r="G41" s="206">
        <v>408.4</v>
      </c>
      <c r="H41" t="str">
        <f t="shared" si="1"/>
        <v>Août</v>
      </c>
    </row>
    <row r="42" spans="1:8">
      <c r="A42" t="s">
        <v>413</v>
      </c>
      <c r="B42">
        <v>8</v>
      </c>
      <c r="C42">
        <v>2025</v>
      </c>
      <c r="D42" t="s">
        <v>450</v>
      </c>
      <c r="E42" t="s">
        <v>400</v>
      </c>
      <c r="F42" s="201">
        <v>166</v>
      </c>
      <c r="G42" s="206">
        <v>419.02</v>
      </c>
      <c r="H42" t="str">
        <f t="shared" si="1"/>
        <v>Août</v>
      </c>
    </row>
    <row r="43" spans="1:8">
      <c r="A43" t="s">
        <v>413</v>
      </c>
      <c r="B43">
        <v>8</v>
      </c>
      <c r="C43">
        <v>2025</v>
      </c>
      <c r="D43" t="s">
        <v>451</v>
      </c>
      <c r="E43" t="s">
        <v>472</v>
      </c>
      <c r="F43" s="201">
        <v>168</v>
      </c>
      <c r="G43" s="206">
        <v>429.66</v>
      </c>
      <c r="H43" t="str">
        <f t="shared" ref="H43:H74" si="2">IF(B43=1,"Janvier",IF(B43=2,"Février",IF(B43=3,"Mars",IF(B43=4,"Avril",IF(B43=5,"Mai",IF(B43=6,"Juin",IF(B43=7,"Juillet",IF(B43=8,"Août",IF(B43=9,"Septembre",IF(B43=10,"Octobre",IF(B43=11,"Novembre",IF(B43=12,"Décembre"))))))))))))</f>
        <v>Août</v>
      </c>
    </row>
    <row r="44" spans="1:8">
      <c r="A44" t="s">
        <v>413</v>
      </c>
      <c r="B44">
        <v>8</v>
      </c>
      <c r="C44">
        <v>2025</v>
      </c>
      <c r="D44" t="s">
        <v>452</v>
      </c>
      <c r="E44" t="s">
        <v>411</v>
      </c>
      <c r="F44" s="201">
        <v>1631</v>
      </c>
      <c r="G44" s="206">
        <v>440.32</v>
      </c>
      <c r="H44" t="str">
        <f t="shared" si="2"/>
        <v>Août</v>
      </c>
    </row>
    <row r="45" spans="1:8">
      <c r="A45" t="s">
        <v>413</v>
      </c>
      <c r="B45">
        <v>8</v>
      </c>
      <c r="C45">
        <v>2025</v>
      </c>
      <c r="D45" t="s">
        <v>453</v>
      </c>
      <c r="E45" t="s">
        <v>473</v>
      </c>
      <c r="F45" s="201">
        <v>1651</v>
      </c>
      <c r="G45" s="206">
        <v>451</v>
      </c>
      <c r="H45" t="str">
        <f t="shared" si="2"/>
        <v>Août</v>
      </c>
    </row>
    <row r="46" spans="1:8">
      <c r="A46" t="s">
        <v>413</v>
      </c>
      <c r="B46">
        <v>8</v>
      </c>
      <c r="C46">
        <v>2025</v>
      </c>
      <c r="D46" t="s">
        <v>454</v>
      </c>
      <c r="E46" t="s">
        <v>9</v>
      </c>
      <c r="F46" s="201">
        <v>2391</v>
      </c>
      <c r="G46" s="206">
        <v>461.7</v>
      </c>
      <c r="H46" t="str">
        <f t="shared" si="2"/>
        <v>Août</v>
      </c>
    </row>
    <row r="47" spans="1:8">
      <c r="A47" t="s">
        <v>413</v>
      </c>
      <c r="B47">
        <v>8</v>
      </c>
      <c r="C47">
        <v>2025</v>
      </c>
      <c r="D47" t="s">
        <v>455</v>
      </c>
      <c r="E47" t="s">
        <v>22</v>
      </c>
      <c r="F47" s="201">
        <v>999</v>
      </c>
      <c r="G47" s="206">
        <v>472.42</v>
      </c>
      <c r="H47" t="str">
        <f t="shared" si="2"/>
        <v>Août</v>
      </c>
    </row>
    <row r="48" spans="1:8">
      <c r="A48" t="s">
        <v>413</v>
      </c>
      <c r="B48">
        <v>8</v>
      </c>
      <c r="C48">
        <v>2025</v>
      </c>
      <c r="D48" t="s">
        <v>456</v>
      </c>
      <c r="E48" t="s">
        <v>395</v>
      </c>
      <c r="F48" s="201">
        <v>9002</v>
      </c>
      <c r="G48" s="206">
        <v>483.16</v>
      </c>
      <c r="H48" t="str">
        <f t="shared" si="2"/>
        <v>Août</v>
      </c>
    </row>
    <row r="49" spans="1:8">
      <c r="A49" t="s">
        <v>413</v>
      </c>
      <c r="B49">
        <v>8</v>
      </c>
      <c r="C49">
        <v>2025</v>
      </c>
      <c r="D49" t="s">
        <v>457</v>
      </c>
      <c r="E49" t="s">
        <v>400</v>
      </c>
      <c r="F49" s="201">
        <v>9003</v>
      </c>
      <c r="G49" s="206">
        <v>493.92</v>
      </c>
      <c r="H49" t="str">
        <f t="shared" si="2"/>
        <v>Août</v>
      </c>
    </row>
    <row r="50" spans="1:8">
      <c r="A50" t="s">
        <v>413</v>
      </c>
      <c r="B50">
        <v>8</v>
      </c>
      <c r="C50">
        <v>2025</v>
      </c>
      <c r="D50" t="s">
        <v>458</v>
      </c>
      <c r="E50" t="s">
        <v>472</v>
      </c>
      <c r="F50" s="201">
        <v>9004</v>
      </c>
      <c r="G50" s="206">
        <v>504.7</v>
      </c>
      <c r="H50" t="str">
        <f t="shared" si="2"/>
        <v>Août</v>
      </c>
    </row>
    <row r="51" spans="1:8">
      <c r="A51" t="s">
        <v>413</v>
      </c>
      <c r="B51">
        <v>8</v>
      </c>
      <c r="C51">
        <v>2025</v>
      </c>
      <c r="D51" t="s">
        <v>459</v>
      </c>
      <c r="E51" t="s">
        <v>411</v>
      </c>
      <c r="F51" s="201">
        <v>9005</v>
      </c>
      <c r="G51" s="206">
        <v>515.5</v>
      </c>
      <c r="H51" t="str">
        <f t="shared" si="2"/>
        <v>Août</v>
      </c>
    </row>
    <row r="52" spans="1:8">
      <c r="A52" t="s">
        <v>413</v>
      </c>
      <c r="B52">
        <v>8</v>
      </c>
      <c r="C52">
        <v>2025</v>
      </c>
      <c r="D52" t="s">
        <v>460</v>
      </c>
      <c r="E52" t="s">
        <v>473</v>
      </c>
      <c r="F52" s="201">
        <v>80</v>
      </c>
      <c r="G52" s="206">
        <v>526.32000000000005</v>
      </c>
      <c r="H52" t="str">
        <f t="shared" si="2"/>
        <v>Août</v>
      </c>
    </row>
    <row r="53" spans="1:8">
      <c r="A53" t="s">
        <v>413</v>
      </c>
      <c r="B53">
        <v>8</v>
      </c>
      <c r="C53">
        <v>2025</v>
      </c>
      <c r="D53" t="s">
        <v>461</v>
      </c>
      <c r="E53" t="s">
        <v>9</v>
      </c>
      <c r="F53" s="201">
        <v>100</v>
      </c>
      <c r="G53" s="206">
        <v>537.16</v>
      </c>
      <c r="H53" t="str">
        <f t="shared" si="2"/>
        <v>Août</v>
      </c>
    </row>
    <row r="54" spans="1:8">
      <c r="A54" t="s">
        <v>413</v>
      </c>
      <c r="B54">
        <v>8</v>
      </c>
      <c r="C54">
        <v>2025</v>
      </c>
      <c r="D54" t="s">
        <v>462</v>
      </c>
      <c r="E54" t="s">
        <v>22</v>
      </c>
      <c r="F54" s="201">
        <v>101</v>
      </c>
      <c r="G54" s="206">
        <v>548.02</v>
      </c>
      <c r="H54" t="str">
        <f t="shared" si="2"/>
        <v>Août</v>
      </c>
    </row>
    <row r="55" spans="1:8">
      <c r="A55" t="s">
        <v>413</v>
      </c>
      <c r="B55">
        <v>8</v>
      </c>
      <c r="C55">
        <v>2025</v>
      </c>
      <c r="D55" t="s">
        <v>463</v>
      </c>
      <c r="E55" t="s">
        <v>395</v>
      </c>
      <c r="F55" s="201">
        <v>102</v>
      </c>
      <c r="G55" s="206">
        <v>558.9</v>
      </c>
      <c r="H55" t="str">
        <f t="shared" si="2"/>
        <v>Août</v>
      </c>
    </row>
    <row r="56" spans="1:8">
      <c r="A56" t="s">
        <v>413</v>
      </c>
      <c r="B56">
        <v>8</v>
      </c>
      <c r="C56">
        <v>2025</v>
      </c>
      <c r="D56" t="s">
        <v>464</v>
      </c>
      <c r="E56" t="s">
        <v>400</v>
      </c>
      <c r="F56" s="201">
        <v>103</v>
      </c>
      <c r="G56" s="206">
        <v>569.79999999999995</v>
      </c>
      <c r="H56" t="str">
        <f t="shared" si="2"/>
        <v>Août</v>
      </c>
    </row>
    <row r="57" spans="1:8">
      <c r="A57" t="s">
        <v>413</v>
      </c>
      <c r="B57">
        <v>8</v>
      </c>
      <c r="C57">
        <v>2025</v>
      </c>
      <c r="D57" t="s">
        <v>465</v>
      </c>
      <c r="E57" t="s">
        <v>472</v>
      </c>
      <c r="F57" s="201">
        <v>104</v>
      </c>
      <c r="G57" s="206">
        <v>580.72</v>
      </c>
      <c r="H57" t="str">
        <f t="shared" si="2"/>
        <v>Août</v>
      </c>
    </row>
    <row r="58" spans="1:8">
      <c r="A58" t="s">
        <v>413</v>
      </c>
      <c r="B58">
        <v>8</v>
      </c>
      <c r="C58">
        <v>2025</v>
      </c>
      <c r="D58" t="s">
        <v>466</v>
      </c>
      <c r="E58" t="s">
        <v>411</v>
      </c>
      <c r="F58" s="201">
        <v>106</v>
      </c>
      <c r="G58" s="206">
        <v>591.66</v>
      </c>
      <c r="H58" t="str">
        <f t="shared" si="2"/>
        <v>Août</v>
      </c>
    </row>
    <row r="59" spans="1:8">
      <c r="A59" t="s">
        <v>413</v>
      </c>
      <c r="B59">
        <v>8</v>
      </c>
      <c r="C59">
        <v>2025</v>
      </c>
      <c r="D59" t="s">
        <v>467</v>
      </c>
      <c r="E59" t="s">
        <v>473</v>
      </c>
      <c r="F59" s="201">
        <v>110</v>
      </c>
      <c r="G59" s="206">
        <v>602.62</v>
      </c>
      <c r="H59" t="str">
        <f t="shared" si="2"/>
        <v>Août</v>
      </c>
    </row>
    <row r="60" spans="1:8">
      <c r="A60" t="s">
        <v>413</v>
      </c>
      <c r="B60">
        <v>8</v>
      </c>
      <c r="C60">
        <v>2025</v>
      </c>
      <c r="D60" t="s">
        <v>468</v>
      </c>
      <c r="E60" t="s">
        <v>9</v>
      </c>
      <c r="F60" s="201">
        <v>111</v>
      </c>
      <c r="G60" s="206">
        <v>613.6</v>
      </c>
      <c r="H60" t="str">
        <f t="shared" si="2"/>
        <v>Août</v>
      </c>
    </row>
    <row r="61" spans="1:8">
      <c r="A61" t="s">
        <v>413</v>
      </c>
      <c r="B61">
        <v>8</v>
      </c>
      <c r="C61">
        <v>2025</v>
      </c>
      <c r="D61" t="s">
        <v>469</v>
      </c>
      <c r="E61" t="s">
        <v>22</v>
      </c>
      <c r="F61" s="201">
        <v>112</v>
      </c>
      <c r="G61" s="206">
        <v>624.6</v>
      </c>
      <c r="H61" t="str">
        <f t="shared" si="2"/>
        <v>Août</v>
      </c>
    </row>
    <row r="62" spans="1:8">
      <c r="A62" t="s">
        <v>413</v>
      </c>
      <c r="B62">
        <v>8</v>
      </c>
      <c r="C62">
        <v>2025</v>
      </c>
      <c r="D62" t="s">
        <v>470</v>
      </c>
      <c r="E62" t="s">
        <v>395</v>
      </c>
      <c r="F62" s="201">
        <v>114</v>
      </c>
      <c r="G62" s="206">
        <v>635.62</v>
      </c>
      <c r="H62" t="str">
        <f t="shared" si="2"/>
        <v>Août</v>
      </c>
    </row>
    <row r="63" spans="1:8">
      <c r="A63" t="s">
        <v>413</v>
      </c>
      <c r="B63">
        <v>8</v>
      </c>
      <c r="C63">
        <v>2025</v>
      </c>
      <c r="D63" t="s">
        <v>471</v>
      </c>
      <c r="E63" t="s">
        <v>398</v>
      </c>
      <c r="F63" s="201">
        <v>118</v>
      </c>
      <c r="G63" s="206">
        <v>646.66</v>
      </c>
      <c r="H63" t="str">
        <f t="shared" si="2"/>
        <v>Août</v>
      </c>
    </row>
    <row r="64" spans="1:8">
      <c r="A64" t="s">
        <v>413</v>
      </c>
      <c r="B64">
        <v>8</v>
      </c>
      <c r="C64">
        <v>2025</v>
      </c>
      <c r="D64" t="s">
        <v>394</v>
      </c>
      <c r="E64" t="s">
        <v>15</v>
      </c>
      <c r="G64" s="206">
        <v>0</v>
      </c>
      <c r="H64" t="str">
        <f t="shared" si="2"/>
        <v>Août</v>
      </c>
    </row>
    <row r="65" spans="1:8">
      <c r="A65" t="s">
        <v>413</v>
      </c>
      <c r="B65">
        <v>8</v>
      </c>
      <c r="C65">
        <v>2025</v>
      </c>
      <c r="D65" t="s">
        <v>366</v>
      </c>
      <c r="E65" t="s">
        <v>15</v>
      </c>
      <c r="G65" s="206">
        <v>0</v>
      </c>
      <c r="H65" t="str">
        <f t="shared" si="2"/>
        <v>Août</v>
      </c>
    </row>
    <row r="66" spans="1:8">
      <c r="A66" t="s">
        <v>413</v>
      </c>
      <c r="B66">
        <v>8</v>
      </c>
      <c r="C66">
        <v>2025</v>
      </c>
      <c r="D66" t="s">
        <v>367</v>
      </c>
      <c r="E66" t="s">
        <v>15</v>
      </c>
      <c r="G66" s="206">
        <v>0</v>
      </c>
      <c r="H66" t="str">
        <f t="shared" si="2"/>
        <v>Août</v>
      </c>
    </row>
    <row r="67" spans="1:8">
      <c r="A67" t="s">
        <v>413</v>
      </c>
      <c r="B67">
        <v>8</v>
      </c>
      <c r="C67">
        <v>2025</v>
      </c>
      <c r="D67" t="s">
        <v>110</v>
      </c>
      <c r="E67" t="s">
        <v>18</v>
      </c>
      <c r="G67" s="206">
        <v>0</v>
      </c>
      <c r="H67" t="str">
        <f t="shared" si="2"/>
        <v>Août</v>
      </c>
    </row>
    <row r="68" spans="1:8">
      <c r="A68" t="s">
        <v>413</v>
      </c>
      <c r="B68">
        <v>8</v>
      </c>
      <c r="C68">
        <v>2025</v>
      </c>
      <c r="D68" t="s">
        <v>405</v>
      </c>
      <c r="E68" t="s">
        <v>18</v>
      </c>
      <c r="G68" s="206">
        <v>0</v>
      </c>
      <c r="H68" t="str">
        <f t="shared" si="2"/>
        <v>Août</v>
      </c>
    </row>
    <row r="69" spans="1:8">
      <c r="A69" t="s">
        <v>413</v>
      </c>
      <c r="B69">
        <v>8</v>
      </c>
      <c r="C69">
        <v>2025</v>
      </c>
      <c r="D69" t="s">
        <v>406</v>
      </c>
      <c r="E69" t="s">
        <v>18</v>
      </c>
      <c r="G69" s="206">
        <v>0</v>
      </c>
      <c r="H69" t="str">
        <f t="shared" si="2"/>
        <v>Août</v>
      </c>
    </row>
    <row r="70" spans="1:8">
      <c r="A70" t="s">
        <v>413</v>
      </c>
      <c r="B70">
        <v>8</v>
      </c>
      <c r="C70">
        <v>2025</v>
      </c>
      <c r="D70" t="s">
        <v>404</v>
      </c>
      <c r="E70" t="s">
        <v>20</v>
      </c>
      <c r="H70" t="str">
        <f t="shared" si="2"/>
        <v>Août</v>
      </c>
    </row>
    <row r="71" spans="1:8">
      <c r="A71" t="s">
        <v>413</v>
      </c>
      <c r="B71">
        <v>8</v>
      </c>
      <c r="C71">
        <v>2025</v>
      </c>
      <c r="D71" t="s">
        <v>9</v>
      </c>
      <c r="E71" t="s">
        <v>21</v>
      </c>
      <c r="G71" s="206">
        <v>25</v>
      </c>
      <c r="H71" t="str">
        <f t="shared" si="2"/>
        <v>Août</v>
      </c>
    </row>
    <row r="72" spans="1:8">
      <c r="A72" t="s">
        <v>413</v>
      </c>
      <c r="B72">
        <v>8</v>
      </c>
      <c r="C72">
        <v>2025</v>
      </c>
      <c r="D72" t="s">
        <v>22</v>
      </c>
      <c r="E72" t="s">
        <v>21</v>
      </c>
      <c r="G72" s="206">
        <v>26</v>
      </c>
      <c r="H72" t="str">
        <f t="shared" si="2"/>
        <v>Août</v>
      </c>
    </row>
    <row r="73" spans="1:8">
      <c r="A73" t="s">
        <v>413</v>
      </c>
      <c r="B73">
        <v>8</v>
      </c>
      <c r="C73">
        <v>2025</v>
      </c>
      <c r="D73" t="s">
        <v>419</v>
      </c>
      <c r="E73" t="s">
        <v>9</v>
      </c>
      <c r="F73" s="201">
        <v>80</v>
      </c>
      <c r="G73" s="206">
        <v>99.1</v>
      </c>
      <c r="H73" t="str">
        <f t="shared" si="2"/>
        <v>Août</v>
      </c>
    </row>
    <row r="74" spans="1:8">
      <c r="A74" t="s">
        <v>413</v>
      </c>
      <c r="B74">
        <v>8</v>
      </c>
      <c r="C74">
        <v>2025</v>
      </c>
      <c r="D74" t="s">
        <v>420</v>
      </c>
      <c r="E74" t="s">
        <v>22</v>
      </c>
      <c r="F74" s="201">
        <v>100</v>
      </c>
      <c r="G74" s="206">
        <v>109.12</v>
      </c>
      <c r="H74" t="str">
        <f t="shared" si="2"/>
        <v>Août</v>
      </c>
    </row>
    <row r="75" spans="1:8">
      <c r="A75" t="s">
        <v>413</v>
      </c>
      <c r="B75">
        <v>8</v>
      </c>
      <c r="C75">
        <v>2025</v>
      </c>
      <c r="D75" t="s">
        <v>421</v>
      </c>
      <c r="E75" t="s">
        <v>395</v>
      </c>
      <c r="F75" s="201">
        <v>101</v>
      </c>
      <c r="G75" s="206">
        <v>119.16</v>
      </c>
      <c r="H75" t="str">
        <f t="shared" ref="H75:H106" si="3">IF(B75=1,"Janvier",IF(B75=2,"Février",IF(B75=3,"Mars",IF(B75=4,"Avril",IF(B75=5,"Mai",IF(B75=6,"Juin",IF(B75=7,"Juillet",IF(B75=8,"Août",IF(B75=9,"Septembre",IF(B75=10,"Octobre",IF(B75=11,"Novembre",IF(B75=12,"Décembre"))))))))))))</f>
        <v>Août</v>
      </c>
    </row>
    <row r="76" spans="1:8">
      <c r="A76" t="s">
        <v>413</v>
      </c>
      <c r="B76">
        <v>8</v>
      </c>
      <c r="C76">
        <v>2025</v>
      </c>
      <c r="D76" t="s">
        <v>422</v>
      </c>
      <c r="E76" t="s">
        <v>400</v>
      </c>
      <c r="F76" s="201">
        <v>102</v>
      </c>
      <c r="G76" s="206">
        <v>129.22</v>
      </c>
      <c r="H76" t="str">
        <f t="shared" si="3"/>
        <v>Août</v>
      </c>
    </row>
    <row r="77" spans="1:8">
      <c r="A77" t="s">
        <v>413</v>
      </c>
      <c r="B77">
        <v>8</v>
      </c>
      <c r="C77">
        <v>2025</v>
      </c>
      <c r="D77" t="s">
        <v>423</v>
      </c>
      <c r="E77" t="s">
        <v>472</v>
      </c>
      <c r="F77" s="201">
        <v>103</v>
      </c>
      <c r="G77" s="206">
        <v>139.30000000000001</v>
      </c>
      <c r="H77" t="str">
        <f t="shared" si="3"/>
        <v>Août</v>
      </c>
    </row>
    <row r="78" spans="1:8">
      <c r="A78" t="s">
        <v>413</v>
      </c>
      <c r="B78">
        <v>8</v>
      </c>
      <c r="C78">
        <v>2025</v>
      </c>
      <c r="D78" t="s">
        <v>424</v>
      </c>
      <c r="E78" t="s">
        <v>411</v>
      </c>
      <c r="F78" s="201">
        <v>104</v>
      </c>
      <c r="G78" s="206">
        <v>149.4</v>
      </c>
      <c r="H78" t="str">
        <f t="shared" si="3"/>
        <v>Août</v>
      </c>
    </row>
    <row r="79" spans="1:8">
      <c r="A79" t="s">
        <v>413</v>
      </c>
      <c r="B79">
        <v>8</v>
      </c>
      <c r="C79">
        <v>2025</v>
      </c>
      <c r="D79" t="s">
        <v>425</v>
      </c>
      <c r="E79" t="s">
        <v>473</v>
      </c>
      <c r="F79" s="201">
        <v>106</v>
      </c>
      <c r="G79" s="206">
        <v>159.52000000000001</v>
      </c>
      <c r="H79" t="str">
        <f t="shared" si="3"/>
        <v>Août</v>
      </c>
    </row>
    <row r="80" spans="1:8">
      <c r="A80" t="s">
        <v>413</v>
      </c>
      <c r="B80">
        <v>8</v>
      </c>
      <c r="C80">
        <v>2025</v>
      </c>
      <c r="D80" t="s">
        <v>426</v>
      </c>
      <c r="E80" t="s">
        <v>9</v>
      </c>
      <c r="F80" s="201">
        <v>110</v>
      </c>
      <c r="G80" s="206">
        <v>169.66</v>
      </c>
      <c r="H80" t="str">
        <f t="shared" si="3"/>
        <v>Août</v>
      </c>
    </row>
    <row r="81" spans="1:8">
      <c r="A81" t="s">
        <v>413</v>
      </c>
      <c r="B81">
        <v>8</v>
      </c>
      <c r="C81">
        <v>2025</v>
      </c>
      <c r="D81" t="s">
        <v>427</v>
      </c>
      <c r="E81" t="s">
        <v>22</v>
      </c>
      <c r="F81" s="201">
        <v>111</v>
      </c>
      <c r="G81" s="206">
        <v>179.82</v>
      </c>
      <c r="H81" t="str">
        <f t="shared" si="3"/>
        <v>Août</v>
      </c>
    </row>
    <row r="82" spans="1:8">
      <c r="A82" t="s">
        <v>413</v>
      </c>
      <c r="B82">
        <v>8</v>
      </c>
      <c r="C82">
        <v>2025</v>
      </c>
      <c r="D82" t="s">
        <v>428</v>
      </c>
      <c r="E82" t="s">
        <v>395</v>
      </c>
      <c r="F82" s="201">
        <v>112</v>
      </c>
      <c r="G82" s="206">
        <v>190</v>
      </c>
      <c r="H82" t="str">
        <f t="shared" si="3"/>
        <v>Août</v>
      </c>
    </row>
    <row r="83" spans="1:8">
      <c r="A83" t="s">
        <v>413</v>
      </c>
      <c r="B83">
        <v>8</v>
      </c>
      <c r="C83">
        <v>2025</v>
      </c>
      <c r="D83" t="s">
        <v>429</v>
      </c>
      <c r="E83" t="s">
        <v>400</v>
      </c>
      <c r="F83" s="201">
        <v>114</v>
      </c>
      <c r="G83" s="206">
        <v>200.2</v>
      </c>
      <c r="H83" t="str">
        <f t="shared" si="3"/>
        <v>Août</v>
      </c>
    </row>
    <row r="84" spans="1:8">
      <c r="A84" t="s">
        <v>413</v>
      </c>
      <c r="B84">
        <v>8</v>
      </c>
      <c r="C84">
        <v>2025</v>
      </c>
      <c r="D84" t="s">
        <v>430</v>
      </c>
      <c r="E84" t="s">
        <v>472</v>
      </c>
      <c r="F84" s="201">
        <v>118</v>
      </c>
      <c r="G84" s="206">
        <v>210.42</v>
      </c>
      <c r="H84" t="str">
        <f t="shared" si="3"/>
        <v>Août</v>
      </c>
    </row>
    <row r="85" spans="1:8">
      <c r="A85" t="s">
        <v>413</v>
      </c>
      <c r="B85">
        <v>8</v>
      </c>
      <c r="C85">
        <v>2025</v>
      </c>
      <c r="D85" t="s">
        <v>431</v>
      </c>
      <c r="E85" t="s">
        <v>411</v>
      </c>
      <c r="F85" s="201">
        <v>119</v>
      </c>
      <c r="G85" s="206">
        <v>220.66</v>
      </c>
      <c r="H85" t="str">
        <f t="shared" si="3"/>
        <v>Août</v>
      </c>
    </row>
    <row r="86" spans="1:8">
      <c r="A86" t="s">
        <v>413</v>
      </c>
      <c r="B86">
        <v>8</v>
      </c>
      <c r="C86">
        <v>2025</v>
      </c>
      <c r="D86" t="s">
        <v>432</v>
      </c>
      <c r="E86" t="s">
        <v>473</v>
      </c>
      <c r="F86" s="201">
        <v>120</v>
      </c>
      <c r="G86" s="206">
        <v>230.92</v>
      </c>
      <c r="H86" t="str">
        <f t="shared" si="3"/>
        <v>Août</v>
      </c>
    </row>
    <row r="87" spans="1:8">
      <c r="A87" t="s">
        <v>413</v>
      </c>
      <c r="B87">
        <v>8</v>
      </c>
      <c r="C87">
        <v>2025</v>
      </c>
      <c r="D87" t="s">
        <v>433</v>
      </c>
      <c r="E87" t="s">
        <v>9</v>
      </c>
      <c r="F87" s="201">
        <v>124</v>
      </c>
      <c r="G87" s="206">
        <v>241.2</v>
      </c>
      <c r="H87" t="str">
        <f t="shared" si="3"/>
        <v>Août</v>
      </c>
    </row>
    <row r="88" spans="1:8">
      <c r="A88" t="s">
        <v>413</v>
      </c>
      <c r="B88">
        <v>8</v>
      </c>
      <c r="C88">
        <v>2025</v>
      </c>
      <c r="D88" t="s">
        <v>434</v>
      </c>
      <c r="E88" t="s">
        <v>22</v>
      </c>
      <c r="F88" s="201">
        <v>130</v>
      </c>
      <c r="G88" s="206">
        <v>251.5</v>
      </c>
      <c r="H88" t="str">
        <f t="shared" si="3"/>
        <v>Août</v>
      </c>
    </row>
    <row r="89" spans="1:8">
      <c r="A89" t="s">
        <v>413</v>
      </c>
      <c r="B89">
        <v>8</v>
      </c>
      <c r="C89">
        <v>2025</v>
      </c>
      <c r="D89" t="s">
        <v>435</v>
      </c>
      <c r="E89" t="s">
        <v>395</v>
      </c>
      <c r="F89" s="201">
        <v>131</v>
      </c>
      <c r="G89" s="206">
        <v>261.82</v>
      </c>
      <c r="H89" t="str">
        <f t="shared" si="3"/>
        <v>Août</v>
      </c>
    </row>
    <row r="90" spans="1:8">
      <c r="A90" t="s">
        <v>413</v>
      </c>
      <c r="B90">
        <v>8</v>
      </c>
      <c r="C90">
        <v>2025</v>
      </c>
      <c r="D90" t="s">
        <v>436</v>
      </c>
      <c r="E90" t="s">
        <v>400</v>
      </c>
      <c r="F90" s="201">
        <v>138</v>
      </c>
      <c r="G90" s="206">
        <v>272.16000000000003</v>
      </c>
      <c r="H90" t="str">
        <f t="shared" si="3"/>
        <v>Août</v>
      </c>
    </row>
    <row r="91" spans="1:8">
      <c r="A91" t="s">
        <v>413</v>
      </c>
      <c r="B91">
        <v>8</v>
      </c>
      <c r="C91">
        <v>2025</v>
      </c>
      <c r="D91" t="s">
        <v>437</v>
      </c>
      <c r="E91" t="s">
        <v>472</v>
      </c>
      <c r="F91" s="201">
        <v>139</v>
      </c>
      <c r="G91" s="206">
        <v>282.52</v>
      </c>
      <c r="H91" t="str">
        <f t="shared" si="3"/>
        <v>Août</v>
      </c>
    </row>
    <row r="92" spans="1:8">
      <c r="A92" t="s">
        <v>413</v>
      </c>
      <c r="B92">
        <v>8</v>
      </c>
      <c r="C92">
        <v>2025</v>
      </c>
      <c r="D92" t="s">
        <v>438</v>
      </c>
      <c r="E92" t="s">
        <v>411</v>
      </c>
      <c r="F92" s="201">
        <v>141</v>
      </c>
      <c r="G92" s="206">
        <v>292.89999999999998</v>
      </c>
      <c r="H92" t="str">
        <f t="shared" si="3"/>
        <v>Août</v>
      </c>
    </row>
    <row r="93" spans="1:8">
      <c r="A93" t="s">
        <v>413</v>
      </c>
      <c r="B93">
        <v>8</v>
      </c>
      <c r="C93">
        <v>2025</v>
      </c>
      <c r="D93" t="s">
        <v>439</v>
      </c>
      <c r="E93" t="s">
        <v>473</v>
      </c>
      <c r="F93" s="201">
        <v>147</v>
      </c>
      <c r="G93" s="206">
        <v>303.3</v>
      </c>
      <c r="H93" t="str">
        <f t="shared" si="3"/>
        <v>Août</v>
      </c>
    </row>
    <row r="94" spans="1:8">
      <c r="A94" t="s">
        <v>413</v>
      </c>
      <c r="B94">
        <v>8</v>
      </c>
      <c r="C94">
        <v>2025</v>
      </c>
      <c r="D94" t="s">
        <v>440</v>
      </c>
      <c r="E94" t="s">
        <v>9</v>
      </c>
      <c r="F94" s="201">
        <v>148</v>
      </c>
      <c r="G94" s="206">
        <v>313.72000000000003</v>
      </c>
      <c r="H94" t="str">
        <f t="shared" si="3"/>
        <v>Août</v>
      </c>
    </row>
    <row r="95" spans="1:8">
      <c r="A95" t="s">
        <v>413</v>
      </c>
      <c r="B95">
        <v>8</v>
      </c>
      <c r="C95">
        <v>2025</v>
      </c>
      <c r="D95" t="s">
        <v>441</v>
      </c>
      <c r="E95" t="s">
        <v>22</v>
      </c>
      <c r="F95" s="201">
        <v>149</v>
      </c>
      <c r="G95" s="206">
        <v>324.16000000000003</v>
      </c>
      <c r="H95" t="str">
        <f t="shared" si="3"/>
        <v>Août</v>
      </c>
    </row>
    <row r="96" spans="1:8">
      <c r="A96" t="s">
        <v>413</v>
      </c>
      <c r="B96">
        <v>8</v>
      </c>
      <c r="C96">
        <v>2025</v>
      </c>
      <c r="D96" t="s">
        <v>442</v>
      </c>
      <c r="E96" t="s">
        <v>395</v>
      </c>
      <c r="F96" s="201">
        <v>150</v>
      </c>
      <c r="G96" s="206">
        <v>334.62</v>
      </c>
      <c r="H96" t="str">
        <f t="shared" si="3"/>
        <v>Août</v>
      </c>
    </row>
    <row r="97" spans="1:8">
      <c r="A97" t="s">
        <v>413</v>
      </c>
      <c r="B97">
        <v>8</v>
      </c>
      <c r="C97">
        <v>2025</v>
      </c>
      <c r="D97" t="s">
        <v>443</v>
      </c>
      <c r="E97" t="s">
        <v>400</v>
      </c>
      <c r="F97" s="201">
        <v>151</v>
      </c>
      <c r="G97" s="206">
        <v>345.1</v>
      </c>
      <c r="H97" t="str">
        <f t="shared" si="3"/>
        <v>Août</v>
      </c>
    </row>
    <row r="98" spans="1:8">
      <c r="A98" t="s">
        <v>413</v>
      </c>
      <c r="B98">
        <v>8</v>
      </c>
      <c r="C98">
        <v>2025</v>
      </c>
      <c r="D98" t="s">
        <v>444</v>
      </c>
      <c r="E98" t="s">
        <v>472</v>
      </c>
      <c r="F98" s="201">
        <v>160</v>
      </c>
      <c r="G98" s="206">
        <v>355.6</v>
      </c>
      <c r="H98" t="str">
        <f t="shared" si="3"/>
        <v>Août</v>
      </c>
    </row>
    <row r="99" spans="1:8">
      <c r="A99" t="s">
        <v>413</v>
      </c>
      <c r="B99">
        <v>8</v>
      </c>
      <c r="C99">
        <v>2025</v>
      </c>
      <c r="D99" t="s">
        <v>445</v>
      </c>
      <c r="E99" t="s">
        <v>411</v>
      </c>
      <c r="F99" s="201">
        <v>161</v>
      </c>
      <c r="G99" s="206">
        <v>366.12</v>
      </c>
      <c r="H99" t="str">
        <f t="shared" si="3"/>
        <v>Août</v>
      </c>
    </row>
    <row r="100" spans="1:8">
      <c r="A100" t="s">
        <v>413</v>
      </c>
      <c r="B100">
        <v>8</v>
      </c>
      <c r="C100">
        <v>2025</v>
      </c>
      <c r="D100" t="s">
        <v>446</v>
      </c>
      <c r="E100" t="s">
        <v>473</v>
      </c>
      <c r="F100" s="201">
        <v>162</v>
      </c>
      <c r="G100" s="206">
        <v>376.66</v>
      </c>
      <c r="H100" t="str">
        <f t="shared" si="3"/>
        <v>Août</v>
      </c>
    </row>
    <row r="101" spans="1:8">
      <c r="A101" t="s">
        <v>413</v>
      </c>
      <c r="B101">
        <v>8</v>
      </c>
      <c r="C101">
        <v>2025</v>
      </c>
      <c r="D101" t="s">
        <v>447</v>
      </c>
      <c r="E101" t="s">
        <v>9</v>
      </c>
      <c r="F101" s="201">
        <v>163</v>
      </c>
      <c r="G101" s="206">
        <v>387.22</v>
      </c>
      <c r="H101" t="str">
        <f t="shared" si="3"/>
        <v>Août</v>
      </c>
    </row>
    <row r="102" spans="1:8">
      <c r="A102" t="s">
        <v>413</v>
      </c>
      <c r="B102">
        <v>8</v>
      </c>
      <c r="C102">
        <v>2025</v>
      </c>
      <c r="D102" t="s">
        <v>448</v>
      </c>
      <c r="E102" t="s">
        <v>22</v>
      </c>
      <c r="F102" s="201">
        <v>164</v>
      </c>
      <c r="G102" s="206">
        <v>397.8</v>
      </c>
      <c r="H102" t="str">
        <f t="shared" si="3"/>
        <v>Août</v>
      </c>
    </row>
    <row r="103" spans="1:8">
      <c r="A103" t="s">
        <v>413</v>
      </c>
      <c r="B103">
        <v>8</v>
      </c>
      <c r="C103">
        <v>2025</v>
      </c>
      <c r="D103" t="s">
        <v>449</v>
      </c>
      <c r="E103" t="s">
        <v>395</v>
      </c>
      <c r="F103" s="201">
        <v>165</v>
      </c>
      <c r="G103" s="206">
        <v>408.4</v>
      </c>
      <c r="H103" t="str">
        <f t="shared" si="3"/>
        <v>Août</v>
      </c>
    </row>
    <row r="104" spans="1:8">
      <c r="A104" t="s">
        <v>413</v>
      </c>
      <c r="B104">
        <v>8</v>
      </c>
      <c r="C104">
        <v>2025</v>
      </c>
      <c r="D104" t="s">
        <v>450</v>
      </c>
      <c r="E104" t="s">
        <v>400</v>
      </c>
      <c r="F104" s="201">
        <v>166</v>
      </c>
      <c r="G104" s="206">
        <v>419.02</v>
      </c>
      <c r="H104" t="str">
        <f t="shared" si="3"/>
        <v>Août</v>
      </c>
    </row>
    <row r="105" spans="1:8">
      <c r="A105" t="s">
        <v>413</v>
      </c>
      <c r="B105">
        <v>8</v>
      </c>
      <c r="C105">
        <v>2025</v>
      </c>
      <c r="D105" t="s">
        <v>451</v>
      </c>
      <c r="E105" t="s">
        <v>472</v>
      </c>
      <c r="F105" s="201">
        <v>168</v>
      </c>
      <c r="G105" s="206">
        <v>429.66</v>
      </c>
      <c r="H105" t="str">
        <f t="shared" si="3"/>
        <v>Août</v>
      </c>
    </row>
    <row r="106" spans="1:8">
      <c r="A106" t="s">
        <v>413</v>
      </c>
      <c r="B106">
        <v>8</v>
      </c>
      <c r="C106">
        <v>2025</v>
      </c>
      <c r="D106" t="s">
        <v>452</v>
      </c>
      <c r="E106" t="s">
        <v>411</v>
      </c>
      <c r="F106" s="201">
        <v>1631</v>
      </c>
      <c r="G106" s="206">
        <v>440.32</v>
      </c>
      <c r="H106" t="str">
        <f t="shared" si="3"/>
        <v>Août</v>
      </c>
    </row>
    <row r="107" spans="1:8">
      <c r="A107" t="s">
        <v>413</v>
      </c>
      <c r="B107">
        <v>8</v>
      </c>
      <c r="C107">
        <v>2025</v>
      </c>
      <c r="D107" t="s">
        <v>453</v>
      </c>
      <c r="E107" t="s">
        <v>473</v>
      </c>
      <c r="F107" s="201">
        <v>1651</v>
      </c>
      <c r="G107" s="206">
        <v>451</v>
      </c>
      <c r="H107" t="str">
        <f t="shared" ref="H107:H138" si="4">IF(B107=1,"Janvier",IF(B107=2,"Février",IF(B107=3,"Mars",IF(B107=4,"Avril",IF(B107=5,"Mai",IF(B107=6,"Juin",IF(B107=7,"Juillet",IF(B107=8,"Août",IF(B107=9,"Septembre",IF(B107=10,"Octobre",IF(B107=11,"Novembre",IF(B107=12,"Décembre"))))))))))))</f>
        <v>Août</v>
      </c>
    </row>
    <row r="108" spans="1:8">
      <c r="A108" t="s">
        <v>413</v>
      </c>
      <c r="B108">
        <v>8</v>
      </c>
      <c r="C108">
        <v>2025</v>
      </c>
      <c r="D108" t="s">
        <v>454</v>
      </c>
      <c r="E108" t="s">
        <v>9</v>
      </c>
      <c r="F108" s="201">
        <v>2391</v>
      </c>
      <c r="G108" s="206">
        <v>461.7</v>
      </c>
      <c r="H108" t="str">
        <f t="shared" si="4"/>
        <v>Août</v>
      </c>
    </row>
    <row r="109" spans="1:8">
      <c r="A109" t="s">
        <v>413</v>
      </c>
      <c r="B109">
        <v>8</v>
      </c>
      <c r="C109">
        <v>2025</v>
      </c>
      <c r="D109" t="s">
        <v>455</v>
      </c>
      <c r="E109" t="s">
        <v>22</v>
      </c>
      <c r="F109" s="201">
        <v>999</v>
      </c>
      <c r="G109" s="206">
        <v>472.42</v>
      </c>
      <c r="H109" t="str">
        <f t="shared" si="4"/>
        <v>Août</v>
      </c>
    </row>
    <row r="110" spans="1:8">
      <c r="A110" t="s">
        <v>413</v>
      </c>
      <c r="B110">
        <v>8</v>
      </c>
      <c r="C110">
        <v>2025</v>
      </c>
      <c r="D110" t="s">
        <v>456</v>
      </c>
      <c r="E110" t="s">
        <v>395</v>
      </c>
      <c r="F110" s="201">
        <v>9002</v>
      </c>
      <c r="G110" s="206">
        <v>483.16</v>
      </c>
      <c r="H110" t="str">
        <f t="shared" si="4"/>
        <v>Août</v>
      </c>
    </row>
    <row r="111" spans="1:8">
      <c r="A111" t="s">
        <v>413</v>
      </c>
      <c r="B111">
        <v>8</v>
      </c>
      <c r="C111">
        <v>2025</v>
      </c>
      <c r="D111" t="s">
        <v>457</v>
      </c>
      <c r="E111" t="s">
        <v>400</v>
      </c>
      <c r="F111" s="201">
        <v>9003</v>
      </c>
      <c r="G111" s="206">
        <v>493.92</v>
      </c>
      <c r="H111" t="str">
        <f t="shared" si="4"/>
        <v>Août</v>
      </c>
    </row>
    <row r="112" spans="1:8">
      <c r="A112" t="s">
        <v>413</v>
      </c>
      <c r="B112">
        <v>8</v>
      </c>
      <c r="C112">
        <v>2025</v>
      </c>
      <c r="D112" t="s">
        <v>458</v>
      </c>
      <c r="E112" t="s">
        <v>472</v>
      </c>
      <c r="F112" s="201">
        <v>9004</v>
      </c>
      <c r="G112" s="206">
        <v>504.7</v>
      </c>
      <c r="H112" t="str">
        <f t="shared" si="4"/>
        <v>Août</v>
      </c>
    </row>
    <row r="113" spans="1:8">
      <c r="A113" t="s">
        <v>413</v>
      </c>
      <c r="B113">
        <v>8</v>
      </c>
      <c r="C113">
        <v>2025</v>
      </c>
      <c r="D113" t="s">
        <v>459</v>
      </c>
      <c r="E113" t="s">
        <v>411</v>
      </c>
      <c r="F113" s="201">
        <v>9005</v>
      </c>
      <c r="G113" s="206">
        <v>515.5</v>
      </c>
      <c r="H113" t="str">
        <f t="shared" si="4"/>
        <v>Août</v>
      </c>
    </row>
    <row r="114" spans="1:8">
      <c r="A114" t="s">
        <v>413</v>
      </c>
      <c r="B114">
        <v>8</v>
      </c>
      <c r="C114">
        <v>2025</v>
      </c>
      <c r="D114" t="s">
        <v>460</v>
      </c>
      <c r="E114" t="s">
        <v>473</v>
      </c>
      <c r="F114" s="201">
        <v>80</v>
      </c>
      <c r="G114" s="206">
        <v>526.32000000000005</v>
      </c>
      <c r="H114" t="str">
        <f t="shared" si="4"/>
        <v>Août</v>
      </c>
    </row>
    <row r="115" spans="1:8">
      <c r="A115" t="s">
        <v>413</v>
      </c>
      <c r="B115">
        <v>8</v>
      </c>
      <c r="C115">
        <v>2025</v>
      </c>
      <c r="D115" t="s">
        <v>461</v>
      </c>
      <c r="E115" t="s">
        <v>9</v>
      </c>
      <c r="F115" s="201">
        <v>100</v>
      </c>
      <c r="G115" s="206">
        <v>537.16</v>
      </c>
      <c r="H115" t="str">
        <f t="shared" si="4"/>
        <v>Août</v>
      </c>
    </row>
    <row r="116" spans="1:8">
      <c r="A116" t="s">
        <v>413</v>
      </c>
      <c r="B116">
        <v>8</v>
      </c>
      <c r="C116">
        <v>2025</v>
      </c>
      <c r="D116" t="s">
        <v>462</v>
      </c>
      <c r="E116" t="s">
        <v>22</v>
      </c>
      <c r="F116" s="201">
        <v>101</v>
      </c>
      <c r="G116" s="206">
        <v>548.02</v>
      </c>
      <c r="H116" t="str">
        <f t="shared" si="4"/>
        <v>Août</v>
      </c>
    </row>
    <row r="117" spans="1:8">
      <c r="A117" t="s">
        <v>413</v>
      </c>
      <c r="B117">
        <v>8</v>
      </c>
      <c r="C117">
        <v>2025</v>
      </c>
      <c r="D117" t="s">
        <v>463</v>
      </c>
      <c r="E117" t="s">
        <v>395</v>
      </c>
      <c r="F117" s="201">
        <v>102</v>
      </c>
      <c r="G117" s="206">
        <v>558.9</v>
      </c>
      <c r="H117" t="str">
        <f t="shared" si="4"/>
        <v>Août</v>
      </c>
    </row>
    <row r="118" spans="1:8">
      <c r="A118" t="s">
        <v>413</v>
      </c>
      <c r="B118">
        <v>8</v>
      </c>
      <c r="C118">
        <v>2025</v>
      </c>
      <c r="D118" t="s">
        <v>464</v>
      </c>
      <c r="E118" t="s">
        <v>400</v>
      </c>
      <c r="F118" s="201">
        <v>103</v>
      </c>
      <c r="G118" s="206">
        <v>569.79999999999995</v>
      </c>
      <c r="H118" t="str">
        <f t="shared" si="4"/>
        <v>Août</v>
      </c>
    </row>
    <row r="119" spans="1:8">
      <c r="A119" t="s">
        <v>413</v>
      </c>
      <c r="B119">
        <v>8</v>
      </c>
      <c r="C119">
        <v>2025</v>
      </c>
      <c r="D119" t="s">
        <v>465</v>
      </c>
      <c r="E119" t="s">
        <v>472</v>
      </c>
      <c r="F119" s="201">
        <v>104</v>
      </c>
      <c r="G119" s="206">
        <v>580.72</v>
      </c>
      <c r="H119" t="str">
        <f t="shared" si="4"/>
        <v>Août</v>
      </c>
    </row>
    <row r="120" spans="1:8">
      <c r="A120" t="s">
        <v>413</v>
      </c>
      <c r="B120">
        <v>8</v>
      </c>
      <c r="C120">
        <v>2025</v>
      </c>
      <c r="D120" t="s">
        <v>466</v>
      </c>
      <c r="E120" t="s">
        <v>411</v>
      </c>
      <c r="F120" s="201">
        <v>106</v>
      </c>
      <c r="G120" s="206">
        <v>591.66</v>
      </c>
      <c r="H120" t="str">
        <f t="shared" si="4"/>
        <v>Août</v>
      </c>
    </row>
    <row r="121" spans="1:8">
      <c r="A121" t="s">
        <v>413</v>
      </c>
      <c r="B121">
        <v>8</v>
      </c>
      <c r="C121">
        <v>2025</v>
      </c>
      <c r="D121" t="s">
        <v>467</v>
      </c>
      <c r="E121" t="s">
        <v>473</v>
      </c>
      <c r="F121" s="201">
        <v>110</v>
      </c>
      <c r="G121" s="206">
        <v>602.62</v>
      </c>
      <c r="H121" t="str">
        <f t="shared" si="4"/>
        <v>Août</v>
      </c>
    </row>
    <row r="122" spans="1:8">
      <c r="A122" t="s">
        <v>413</v>
      </c>
      <c r="B122">
        <v>8</v>
      </c>
      <c r="C122">
        <v>2025</v>
      </c>
      <c r="D122" t="s">
        <v>468</v>
      </c>
      <c r="E122" t="s">
        <v>9</v>
      </c>
      <c r="F122" s="201">
        <v>111</v>
      </c>
      <c r="G122" s="206">
        <v>613.6</v>
      </c>
      <c r="H122" t="str">
        <f t="shared" si="4"/>
        <v>Août</v>
      </c>
    </row>
    <row r="123" spans="1:8">
      <c r="A123" t="s">
        <v>413</v>
      </c>
      <c r="B123">
        <v>8</v>
      </c>
      <c r="C123">
        <v>2025</v>
      </c>
      <c r="D123" t="s">
        <v>469</v>
      </c>
      <c r="E123" t="s">
        <v>22</v>
      </c>
      <c r="F123" s="201">
        <v>112</v>
      </c>
      <c r="G123" s="206">
        <v>624.6</v>
      </c>
      <c r="H123" t="str">
        <f t="shared" si="4"/>
        <v>Août</v>
      </c>
    </row>
    <row r="124" spans="1:8">
      <c r="A124" t="s">
        <v>413</v>
      </c>
      <c r="B124">
        <v>8</v>
      </c>
      <c r="C124">
        <v>2025</v>
      </c>
      <c r="D124" t="s">
        <v>470</v>
      </c>
      <c r="E124" t="s">
        <v>395</v>
      </c>
      <c r="F124" s="201">
        <v>114</v>
      </c>
      <c r="G124" s="206">
        <v>635.62</v>
      </c>
      <c r="H124" t="str">
        <f t="shared" si="4"/>
        <v>Août</v>
      </c>
    </row>
    <row r="125" spans="1:8">
      <c r="A125" t="s">
        <v>413</v>
      </c>
      <c r="B125">
        <v>8</v>
      </c>
      <c r="C125">
        <v>2025</v>
      </c>
      <c r="D125" t="s">
        <v>471</v>
      </c>
      <c r="E125" t="s">
        <v>398</v>
      </c>
      <c r="F125" s="201">
        <v>118</v>
      </c>
      <c r="G125" s="206">
        <v>646.66</v>
      </c>
      <c r="H125" t="str">
        <f t="shared" si="4"/>
        <v>Août</v>
      </c>
    </row>
    <row r="126" spans="1:8">
      <c r="A126" t="s">
        <v>413</v>
      </c>
      <c r="B126">
        <v>8</v>
      </c>
      <c r="C126">
        <v>2025</v>
      </c>
      <c r="D126" t="s">
        <v>394</v>
      </c>
      <c r="E126" t="s">
        <v>15</v>
      </c>
      <c r="G126" s="206">
        <v>0</v>
      </c>
      <c r="H126" t="str">
        <f t="shared" si="4"/>
        <v>Août</v>
      </c>
    </row>
    <row r="127" spans="1:8">
      <c r="A127" t="s">
        <v>413</v>
      </c>
      <c r="B127">
        <v>8</v>
      </c>
      <c r="C127">
        <v>2025</v>
      </c>
      <c r="D127" t="s">
        <v>366</v>
      </c>
      <c r="E127" t="s">
        <v>15</v>
      </c>
      <c r="G127" s="206">
        <v>0</v>
      </c>
      <c r="H127" t="str">
        <f t="shared" si="4"/>
        <v>Août</v>
      </c>
    </row>
    <row r="128" spans="1:8">
      <c r="A128" t="s">
        <v>413</v>
      </c>
      <c r="B128">
        <v>8</v>
      </c>
      <c r="C128">
        <v>2025</v>
      </c>
      <c r="D128" t="s">
        <v>367</v>
      </c>
      <c r="E128" t="s">
        <v>15</v>
      </c>
      <c r="G128" s="206">
        <v>0</v>
      </c>
      <c r="H128" t="str">
        <f t="shared" si="4"/>
        <v>Août</v>
      </c>
    </row>
    <row r="129" spans="1:8">
      <c r="A129" t="s">
        <v>413</v>
      </c>
      <c r="B129">
        <v>8</v>
      </c>
      <c r="C129">
        <v>2025</v>
      </c>
      <c r="D129" t="s">
        <v>110</v>
      </c>
      <c r="E129" t="s">
        <v>18</v>
      </c>
      <c r="G129" s="206">
        <v>0</v>
      </c>
      <c r="H129" t="str">
        <f t="shared" si="4"/>
        <v>Août</v>
      </c>
    </row>
    <row r="130" spans="1:8">
      <c r="A130" t="s">
        <v>413</v>
      </c>
      <c r="B130">
        <v>8</v>
      </c>
      <c r="C130">
        <v>2025</v>
      </c>
      <c r="D130" t="s">
        <v>405</v>
      </c>
      <c r="E130" t="s">
        <v>18</v>
      </c>
      <c r="G130" s="206">
        <v>0</v>
      </c>
      <c r="H130" t="str">
        <f t="shared" si="4"/>
        <v>Août</v>
      </c>
    </row>
    <row r="131" spans="1:8">
      <c r="A131" t="s">
        <v>413</v>
      </c>
      <c r="B131">
        <v>8</v>
      </c>
      <c r="C131">
        <v>2025</v>
      </c>
      <c r="D131" t="s">
        <v>406</v>
      </c>
      <c r="E131" t="s">
        <v>18</v>
      </c>
      <c r="G131" s="206">
        <v>0</v>
      </c>
      <c r="H131" t="str">
        <f t="shared" si="4"/>
        <v>Août</v>
      </c>
    </row>
    <row r="132" spans="1:8">
      <c r="A132" t="s">
        <v>413</v>
      </c>
      <c r="B132">
        <v>8</v>
      </c>
      <c r="C132">
        <v>2025</v>
      </c>
      <c r="D132" t="s">
        <v>404</v>
      </c>
      <c r="E132" t="s">
        <v>20</v>
      </c>
      <c r="H132" t="str">
        <f t="shared" si="4"/>
        <v>Août</v>
      </c>
    </row>
    <row r="133" spans="1:8">
      <c r="A133" t="s">
        <v>413</v>
      </c>
      <c r="B133">
        <v>8</v>
      </c>
      <c r="C133">
        <v>2025</v>
      </c>
      <c r="D133" t="s">
        <v>9</v>
      </c>
      <c r="E133" t="s">
        <v>21</v>
      </c>
      <c r="G133" s="206">
        <v>25</v>
      </c>
      <c r="H133" t="str">
        <f t="shared" si="4"/>
        <v>Août</v>
      </c>
    </row>
    <row r="134" spans="1:8">
      <c r="A134" t="s">
        <v>413</v>
      </c>
      <c r="B134">
        <v>8</v>
      </c>
      <c r="C134">
        <v>2025</v>
      </c>
      <c r="D134" t="s">
        <v>22</v>
      </c>
      <c r="E134" t="s">
        <v>21</v>
      </c>
      <c r="G134" s="206">
        <v>26</v>
      </c>
      <c r="H134" t="str">
        <f t="shared" si="4"/>
        <v>Août</v>
      </c>
    </row>
    <row r="135" spans="1:8">
      <c r="A135" t="s">
        <v>413</v>
      </c>
      <c r="B135">
        <v>8</v>
      </c>
      <c r="C135">
        <v>2025</v>
      </c>
      <c r="D135" t="s">
        <v>419</v>
      </c>
      <c r="E135" t="s">
        <v>9</v>
      </c>
      <c r="F135" s="201">
        <v>80</v>
      </c>
      <c r="G135" s="206">
        <v>99.1</v>
      </c>
      <c r="H135" t="str">
        <f t="shared" si="4"/>
        <v>Août</v>
      </c>
    </row>
    <row r="136" spans="1:8">
      <c r="A136" t="s">
        <v>413</v>
      </c>
      <c r="B136">
        <v>8</v>
      </c>
      <c r="C136">
        <v>2025</v>
      </c>
      <c r="D136" t="s">
        <v>420</v>
      </c>
      <c r="E136" t="s">
        <v>22</v>
      </c>
      <c r="F136" s="201">
        <v>100</v>
      </c>
      <c r="G136" s="206">
        <v>109.12</v>
      </c>
      <c r="H136" t="str">
        <f t="shared" si="4"/>
        <v>Août</v>
      </c>
    </row>
    <row r="137" spans="1:8">
      <c r="A137" t="s">
        <v>413</v>
      </c>
      <c r="B137">
        <v>8</v>
      </c>
      <c r="C137">
        <v>2025</v>
      </c>
      <c r="D137" t="s">
        <v>421</v>
      </c>
      <c r="E137" t="s">
        <v>395</v>
      </c>
      <c r="F137" s="201">
        <v>101</v>
      </c>
      <c r="G137" s="206">
        <v>119.16</v>
      </c>
      <c r="H137" t="str">
        <f t="shared" si="4"/>
        <v>Août</v>
      </c>
    </row>
    <row r="138" spans="1:8">
      <c r="A138" t="s">
        <v>413</v>
      </c>
      <c r="B138">
        <v>8</v>
      </c>
      <c r="C138">
        <v>2025</v>
      </c>
      <c r="D138" t="s">
        <v>422</v>
      </c>
      <c r="E138" t="s">
        <v>400</v>
      </c>
      <c r="F138" s="201">
        <v>102</v>
      </c>
      <c r="G138" s="206">
        <v>129.22</v>
      </c>
      <c r="H138" t="str">
        <f t="shared" si="4"/>
        <v>Août</v>
      </c>
    </row>
    <row r="139" spans="1:8">
      <c r="A139" t="s">
        <v>413</v>
      </c>
      <c r="B139">
        <v>8</v>
      </c>
      <c r="C139">
        <v>2025</v>
      </c>
      <c r="D139" t="s">
        <v>423</v>
      </c>
      <c r="E139" t="s">
        <v>472</v>
      </c>
      <c r="F139" s="201">
        <v>103</v>
      </c>
      <c r="G139" s="206">
        <v>139.30000000000001</v>
      </c>
      <c r="H139" t="str">
        <f t="shared" ref="H139:H170" si="5">IF(B139=1,"Janvier",IF(B139=2,"Février",IF(B139=3,"Mars",IF(B139=4,"Avril",IF(B139=5,"Mai",IF(B139=6,"Juin",IF(B139=7,"Juillet",IF(B139=8,"Août",IF(B139=9,"Septembre",IF(B139=10,"Octobre",IF(B139=11,"Novembre",IF(B139=12,"Décembre"))))))))))))</f>
        <v>Août</v>
      </c>
    </row>
    <row r="140" spans="1:8">
      <c r="A140" t="s">
        <v>413</v>
      </c>
      <c r="B140">
        <v>8</v>
      </c>
      <c r="C140">
        <v>2025</v>
      </c>
      <c r="D140" t="s">
        <v>424</v>
      </c>
      <c r="E140" t="s">
        <v>411</v>
      </c>
      <c r="F140" s="201">
        <v>104</v>
      </c>
      <c r="G140" s="206">
        <v>149.4</v>
      </c>
      <c r="H140" t="str">
        <f t="shared" si="5"/>
        <v>Août</v>
      </c>
    </row>
    <row r="141" spans="1:8">
      <c r="A141" t="s">
        <v>413</v>
      </c>
      <c r="B141">
        <v>8</v>
      </c>
      <c r="C141">
        <v>2025</v>
      </c>
      <c r="D141" t="s">
        <v>425</v>
      </c>
      <c r="E141" t="s">
        <v>473</v>
      </c>
      <c r="F141" s="201">
        <v>106</v>
      </c>
      <c r="G141" s="206">
        <v>159.52000000000001</v>
      </c>
      <c r="H141" t="str">
        <f t="shared" si="5"/>
        <v>Août</v>
      </c>
    </row>
    <row r="142" spans="1:8">
      <c r="A142" t="s">
        <v>413</v>
      </c>
      <c r="B142">
        <v>8</v>
      </c>
      <c r="C142">
        <v>2025</v>
      </c>
      <c r="D142" t="s">
        <v>426</v>
      </c>
      <c r="E142" t="s">
        <v>9</v>
      </c>
      <c r="F142" s="201">
        <v>110</v>
      </c>
      <c r="G142" s="206">
        <v>169.66</v>
      </c>
      <c r="H142" t="str">
        <f t="shared" si="5"/>
        <v>Août</v>
      </c>
    </row>
    <row r="143" spans="1:8">
      <c r="A143" t="s">
        <v>413</v>
      </c>
      <c r="B143">
        <v>8</v>
      </c>
      <c r="C143">
        <v>2025</v>
      </c>
      <c r="D143" t="s">
        <v>427</v>
      </c>
      <c r="E143" t="s">
        <v>22</v>
      </c>
      <c r="F143" s="201">
        <v>111</v>
      </c>
      <c r="G143" s="206">
        <v>179.82</v>
      </c>
      <c r="H143" t="str">
        <f t="shared" si="5"/>
        <v>Août</v>
      </c>
    </row>
    <row r="144" spans="1:8">
      <c r="A144" t="s">
        <v>413</v>
      </c>
      <c r="B144">
        <v>8</v>
      </c>
      <c r="C144">
        <v>2025</v>
      </c>
      <c r="D144" t="s">
        <v>428</v>
      </c>
      <c r="E144" t="s">
        <v>395</v>
      </c>
      <c r="F144" s="201">
        <v>112</v>
      </c>
      <c r="G144" s="206">
        <v>190</v>
      </c>
      <c r="H144" t="str">
        <f t="shared" si="5"/>
        <v>Août</v>
      </c>
    </row>
    <row r="145" spans="1:8">
      <c r="A145" t="s">
        <v>413</v>
      </c>
      <c r="B145">
        <v>8</v>
      </c>
      <c r="C145">
        <v>2025</v>
      </c>
      <c r="D145" t="s">
        <v>429</v>
      </c>
      <c r="E145" t="s">
        <v>400</v>
      </c>
      <c r="F145" s="201">
        <v>114</v>
      </c>
      <c r="G145" s="206">
        <v>200.2</v>
      </c>
      <c r="H145" t="str">
        <f t="shared" si="5"/>
        <v>Août</v>
      </c>
    </row>
    <row r="146" spans="1:8">
      <c r="A146" t="s">
        <v>413</v>
      </c>
      <c r="B146">
        <v>8</v>
      </c>
      <c r="C146">
        <v>2025</v>
      </c>
      <c r="D146" t="s">
        <v>430</v>
      </c>
      <c r="E146" t="s">
        <v>472</v>
      </c>
      <c r="F146" s="201">
        <v>118</v>
      </c>
      <c r="G146" s="206">
        <v>210.42</v>
      </c>
      <c r="H146" t="str">
        <f t="shared" si="5"/>
        <v>Août</v>
      </c>
    </row>
    <row r="147" spans="1:8">
      <c r="A147" t="s">
        <v>413</v>
      </c>
      <c r="B147">
        <v>8</v>
      </c>
      <c r="C147">
        <v>2025</v>
      </c>
      <c r="D147" t="s">
        <v>431</v>
      </c>
      <c r="E147" t="s">
        <v>411</v>
      </c>
      <c r="F147" s="201">
        <v>119</v>
      </c>
      <c r="G147" s="206">
        <v>220.66</v>
      </c>
      <c r="H147" t="str">
        <f t="shared" si="5"/>
        <v>Août</v>
      </c>
    </row>
    <row r="148" spans="1:8">
      <c r="A148" t="s">
        <v>413</v>
      </c>
      <c r="B148">
        <v>8</v>
      </c>
      <c r="C148">
        <v>2025</v>
      </c>
      <c r="D148" t="s">
        <v>432</v>
      </c>
      <c r="E148" t="s">
        <v>473</v>
      </c>
      <c r="F148" s="201">
        <v>120</v>
      </c>
      <c r="G148" s="206">
        <v>230.92</v>
      </c>
      <c r="H148" t="str">
        <f t="shared" si="5"/>
        <v>Août</v>
      </c>
    </row>
    <row r="149" spans="1:8">
      <c r="A149" t="s">
        <v>413</v>
      </c>
      <c r="B149">
        <v>8</v>
      </c>
      <c r="C149">
        <v>2025</v>
      </c>
      <c r="D149" t="s">
        <v>433</v>
      </c>
      <c r="E149" t="s">
        <v>9</v>
      </c>
      <c r="F149" s="201">
        <v>124</v>
      </c>
      <c r="G149" s="206">
        <v>241.2</v>
      </c>
      <c r="H149" t="str">
        <f t="shared" si="5"/>
        <v>Août</v>
      </c>
    </row>
    <row r="150" spans="1:8">
      <c r="A150" t="s">
        <v>413</v>
      </c>
      <c r="B150">
        <v>8</v>
      </c>
      <c r="C150">
        <v>2025</v>
      </c>
      <c r="D150" t="s">
        <v>434</v>
      </c>
      <c r="E150" t="s">
        <v>22</v>
      </c>
      <c r="F150" s="201">
        <v>130</v>
      </c>
      <c r="G150" s="206">
        <v>251.5</v>
      </c>
      <c r="H150" t="str">
        <f t="shared" si="5"/>
        <v>Août</v>
      </c>
    </row>
    <row r="151" spans="1:8">
      <c r="A151" t="s">
        <v>413</v>
      </c>
      <c r="B151">
        <v>8</v>
      </c>
      <c r="C151">
        <v>2025</v>
      </c>
      <c r="D151" t="s">
        <v>435</v>
      </c>
      <c r="E151" t="s">
        <v>395</v>
      </c>
      <c r="F151" s="201">
        <v>131</v>
      </c>
      <c r="G151" s="206">
        <v>261.82</v>
      </c>
      <c r="H151" t="str">
        <f t="shared" si="5"/>
        <v>Août</v>
      </c>
    </row>
    <row r="152" spans="1:8">
      <c r="A152" t="s">
        <v>413</v>
      </c>
      <c r="B152">
        <v>8</v>
      </c>
      <c r="C152">
        <v>2025</v>
      </c>
      <c r="D152" t="s">
        <v>436</v>
      </c>
      <c r="E152" t="s">
        <v>400</v>
      </c>
      <c r="F152" s="201">
        <v>138</v>
      </c>
      <c r="G152" s="206">
        <v>272.16000000000003</v>
      </c>
      <c r="H152" t="str">
        <f t="shared" si="5"/>
        <v>Août</v>
      </c>
    </row>
    <row r="153" spans="1:8">
      <c r="A153" t="s">
        <v>413</v>
      </c>
      <c r="B153">
        <v>8</v>
      </c>
      <c r="C153">
        <v>2025</v>
      </c>
      <c r="D153" t="s">
        <v>437</v>
      </c>
      <c r="E153" t="s">
        <v>472</v>
      </c>
      <c r="F153" s="201">
        <v>139</v>
      </c>
      <c r="G153" s="206">
        <v>282.52</v>
      </c>
      <c r="H153" t="str">
        <f t="shared" si="5"/>
        <v>Août</v>
      </c>
    </row>
    <row r="154" spans="1:8">
      <c r="A154" t="s">
        <v>413</v>
      </c>
      <c r="B154">
        <v>8</v>
      </c>
      <c r="C154">
        <v>2025</v>
      </c>
      <c r="D154" t="s">
        <v>438</v>
      </c>
      <c r="E154" t="s">
        <v>411</v>
      </c>
      <c r="F154" s="201">
        <v>141</v>
      </c>
      <c r="G154" s="206">
        <v>292.89999999999998</v>
      </c>
      <c r="H154" t="str">
        <f t="shared" si="5"/>
        <v>Août</v>
      </c>
    </row>
    <row r="155" spans="1:8">
      <c r="A155" t="s">
        <v>413</v>
      </c>
      <c r="B155">
        <v>8</v>
      </c>
      <c r="C155">
        <v>2025</v>
      </c>
      <c r="D155" t="s">
        <v>439</v>
      </c>
      <c r="E155" t="s">
        <v>473</v>
      </c>
      <c r="F155" s="201">
        <v>147</v>
      </c>
      <c r="G155" s="206">
        <v>303.3</v>
      </c>
      <c r="H155" t="str">
        <f t="shared" si="5"/>
        <v>Août</v>
      </c>
    </row>
    <row r="156" spans="1:8">
      <c r="A156" t="s">
        <v>413</v>
      </c>
      <c r="B156">
        <v>8</v>
      </c>
      <c r="C156">
        <v>2025</v>
      </c>
      <c r="D156" t="s">
        <v>440</v>
      </c>
      <c r="E156" t="s">
        <v>9</v>
      </c>
      <c r="F156" s="201">
        <v>148</v>
      </c>
      <c r="G156" s="206">
        <v>313.72000000000003</v>
      </c>
      <c r="H156" t="str">
        <f t="shared" si="5"/>
        <v>Août</v>
      </c>
    </row>
    <row r="157" spans="1:8">
      <c r="A157" t="s">
        <v>413</v>
      </c>
      <c r="B157">
        <v>8</v>
      </c>
      <c r="C157">
        <v>2025</v>
      </c>
      <c r="D157" t="s">
        <v>441</v>
      </c>
      <c r="E157" t="s">
        <v>22</v>
      </c>
      <c r="F157" s="201">
        <v>149</v>
      </c>
      <c r="G157" s="206">
        <v>324.16000000000003</v>
      </c>
      <c r="H157" t="str">
        <f t="shared" si="5"/>
        <v>Août</v>
      </c>
    </row>
    <row r="158" spans="1:8">
      <c r="A158" t="s">
        <v>413</v>
      </c>
      <c r="B158">
        <v>8</v>
      </c>
      <c r="C158">
        <v>2025</v>
      </c>
      <c r="D158" t="s">
        <v>442</v>
      </c>
      <c r="E158" t="s">
        <v>395</v>
      </c>
      <c r="F158" s="201">
        <v>150</v>
      </c>
      <c r="G158" s="206">
        <v>334.62</v>
      </c>
      <c r="H158" t="str">
        <f t="shared" si="5"/>
        <v>Août</v>
      </c>
    </row>
    <row r="159" spans="1:8">
      <c r="A159" t="s">
        <v>413</v>
      </c>
      <c r="B159">
        <v>8</v>
      </c>
      <c r="C159">
        <v>2025</v>
      </c>
      <c r="D159" t="s">
        <v>443</v>
      </c>
      <c r="E159" t="s">
        <v>400</v>
      </c>
      <c r="F159" s="201">
        <v>151</v>
      </c>
      <c r="G159" s="206">
        <v>345.1</v>
      </c>
      <c r="H159" t="str">
        <f t="shared" si="5"/>
        <v>Août</v>
      </c>
    </row>
    <row r="160" spans="1:8">
      <c r="A160" t="s">
        <v>413</v>
      </c>
      <c r="B160">
        <v>8</v>
      </c>
      <c r="C160">
        <v>2025</v>
      </c>
      <c r="D160" t="s">
        <v>444</v>
      </c>
      <c r="E160" t="s">
        <v>472</v>
      </c>
      <c r="F160" s="201">
        <v>160</v>
      </c>
      <c r="G160" s="206">
        <v>355.6</v>
      </c>
      <c r="H160" t="str">
        <f t="shared" si="5"/>
        <v>Août</v>
      </c>
    </row>
    <row r="161" spans="1:8">
      <c r="A161" t="s">
        <v>413</v>
      </c>
      <c r="B161">
        <v>8</v>
      </c>
      <c r="C161">
        <v>2025</v>
      </c>
      <c r="D161" t="s">
        <v>445</v>
      </c>
      <c r="E161" t="s">
        <v>411</v>
      </c>
      <c r="F161" s="201">
        <v>161</v>
      </c>
      <c r="G161" s="206">
        <v>366.12</v>
      </c>
      <c r="H161" t="str">
        <f t="shared" si="5"/>
        <v>Août</v>
      </c>
    </row>
    <row r="162" spans="1:8">
      <c r="A162" t="s">
        <v>413</v>
      </c>
      <c r="B162">
        <v>8</v>
      </c>
      <c r="C162">
        <v>2025</v>
      </c>
      <c r="D162" t="s">
        <v>446</v>
      </c>
      <c r="E162" t="s">
        <v>473</v>
      </c>
      <c r="F162" s="201">
        <v>162</v>
      </c>
      <c r="G162" s="206">
        <v>376.66</v>
      </c>
      <c r="H162" t="str">
        <f t="shared" si="5"/>
        <v>Août</v>
      </c>
    </row>
    <row r="163" spans="1:8">
      <c r="A163" t="s">
        <v>413</v>
      </c>
      <c r="B163">
        <v>8</v>
      </c>
      <c r="C163">
        <v>2025</v>
      </c>
      <c r="D163" t="s">
        <v>447</v>
      </c>
      <c r="E163" t="s">
        <v>9</v>
      </c>
      <c r="F163" s="201">
        <v>163</v>
      </c>
      <c r="G163" s="206">
        <v>387.22</v>
      </c>
      <c r="H163" t="str">
        <f t="shared" si="5"/>
        <v>Août</v>
      </c>
    </row>
    <row r="164" spans="1:8">
      <c r="A164" t="s">
        <v>413</v>
      </c>
      <c r="B164">
        <v>8</v>
      </c>
      <c r="C164">
        <v>2025</v>
      </c>
      <c r="D164" t="s">
        <v>448</v>
      </c>
      <c r="E164" t="s">
        <v>22</v>
      </c>
      <c r="F164" s="201">
        <v>164</v>
      </c>
      <c r="G164" s="206">
        <v>397.8</v>
      </c>
      <c r="H164" t="str">
        <f t="shared" si="5"/>
        <v>Août</v>
      </c>
    </row>
    <row r="165" spans="1:8">
      <c r="A165" t="s">
        <v>413</v>
      </c>
      <c r="B165">
        <v>8</v>
      </c>
      <c r="C165">
        <v>2025</v>
      </c>
      <c r="D165" t="s">
        <v>449</v>
      </c>
      <c r="E165" t="s">
        <v>395</v>
      </c>
      <c r="F165" s="201">
        <v>165</v>
      </c>
      <c r="G165" s="206">
        <v>408.4</v>
      </c>
      <c r="H165" t="str">
        <f t="shared" si="5"/>
        <v>Août</v>
      </c>
    </row>
    <row r="166" spans="1:8">
      <c r="A166" t="s">
        <v>413</v>
      </c>
      <c r="B166">
        <v>8</v>
      </c>
      <c r="C166">
        <v>2025</v>
      </c>
      <c r="D166" t="s">
        <v>450</v>
      </c>
      <c r="E166" t="s">
        <v>400</v>
      </c>
      <c r="F166" s="201">
        <v>166</v>
      </c>
      <c r="G166" s="206">
        <v>419.02</v>
      </c>
      <c r="H166" t="str">
        <f t="shared" si="5"/>
        <v>Août</v>
      </c>
    </row>
    <row r="167" spans="1:8">
      <c r="A167" t="s">
        <v>413</v>
      </c>
      <c r="B167">
        <v>8</v>
      </c>
      <c r="C167">
        <v>2025</v>
      </c>
      <c r="D167" t="s">
        <v>451</v>
      </c>
      <c r="E167" t="s">
        <v>472</v>
      </c>
      <c r="F167" s="201">
        <v>168</v>
      </c>
      <c r="G167" s="206">
        <v>429.66</v>
      </c>
      <c r="H167" t="str">
        <f t="shared" si="5"/>
        <v>Août</v>
      </c>
    </row>
    <row r="168" spans="1:8">
      <c r="A168" t="s">
        <v>413</v>
      </c>
      <c r="B168">
        <v>8</v>
      </c>
      <c r="C168">
        <v>2025</v>
      </c>
      <c r="D168" t="s">
        <v>452</v>
      </c>
      <c r="E168" t="s">
        <v>411</v>
      </c>
      <c r="F168" s="201">
        <v>1631</v>
      </c>
      <c r="G168" s="206">
        <v>440.32</v>
      </c>
      <c r="H168" t="str">
        <f t="shared" si="5"/>
        <v>Août</v>
      </c>
    </row>
    <row r="169" spans="1:8">
      <c r="A169" t="s">
        <v>413</v>
      </c>
      <c r="B169">
        <v>8</v>
      </c>
      <c r="C169">
        <v>2025</v>
      </c>
      <c r="D169" t="s">
        <v>453</v>
      </c>
      <c r="E169" t="s">
        <v>473</v>
      </c>
      <c r="F169" s="201">
        <v>1651</v>
      </c>
      <c r="G169" s="206">
        <v>451</v>
      </c>
      <c r="H169" t="str">
        <f t="shared" si="5"/>
        <v>Août</v>
      </c>
    </row>
    <row r="170" spans="1:8">
      <c r="A170" t="s">
        <v>413</v>
      </c>
      <c r="B170">
        <v>8</v>
      </c>
      <c r="C170">
        <v>2025</v>
      </c>
      <c r="D170" t="s">
        <v>454</v>
      </c>
      <c r="E170" t="s">
        <v>9</v>
      </c>
      <c r="F170" s="201">
        <v>2391</v>
      </c>
      <c r="G170" s="206">
        <v>461.7</v>
      </c>
      <c r="H170" t="str">
        <f t="shared" si="5"/>
        <v>Août</v>
      </c>
    </row>
    <row r="171" spans="1:8">
      <c r="A171" t="s">
        <v>413</v>
      </c>
      <c r="B171">
        <v>8</v>
      </c>
      <c r="C171">
        <v>2025</v>
      </c>
      <c r="D171" t="s">
        <v>455</v>
      </c>
      <c r="E171" t="s">
        <v>22</v>
      </c>
      <c r="F171" s="201">
        <v>999</v>
      </c>
      <c r="G171" s="206">
        <v>472.42</v>
      </c>
      <c r="H171" t="str">
        <f t="shared" ref="H171:H196" si="6">IF(B171=1,"Janvier",IF(B171=2,"Février",IF(B171=3,"Mars",IF(B171=4,"Avril",IF(B171=5,"Mai",IF(B171=6,"Juin",IF(B171=7,"Juillet",IF(B171=8,"Août",IF(B171=9,"Septembre",IF(B171=10,"Octobre",IF(B171=11,"Novembre",IF(B171=12,"Décembre"))))))))))))</f>
        <v>Août</v>
      </c>
    </row>
    <row r="172" spans="1:8">
      <c r="A172" t="s">
        <v>413</v>
      </c>
      <c r="B172">
        <v>8</v>
      </c>
      <c r="C172">
        <v>2025</v>
      </c>
      <c r="D172" t="s">
        <v>456</v>
      </c>
      <c r="E172" t="s">
        <v>395</v>
      </c>
      <c r="F172" s="201">
        <v>9002</v>
      </c>
      <c r="G172" s="206">
        <v>483.16</v>
      </c>
      <c r="H172" t="str">
        <f t="shared" si="6"/>
        <v>Août</v>
      </c>
    </row>
    <row r="173" spans="1:8">
      <c r="A173" t="s">
        <v>413</v>
      </c>
      <c r="B173">
        <v>8</v>
      </c>
      <c r="C173">
        <v>2025</v>
      </c>
      <c r="D173" t="s">
        <v>457</v>
      </c>
      <c r="E173" t="s">
        <v>400</v>
      </c>
      <c r="F173" s="201">
        <v>9003</v>
      </c>
      <c r="G173" s="206">
        <v>493.92</v>
      </c>
      <c r="H173" t="str">
        <f t="shared" si="6"/>
        <v>Août</v>
      </c>
    </row>
    <row r="174" spans="1:8">
      <c r="A174" t="s">
        <v>413</v>
      </c>
      <c r="B174">
        <v>8</v>
      </c>
      <c r="C174">
        <v>2025</v>
      </c>
      <c r="D174" t="s">
        <v>458</v>
      </c>
      <c r="E174" t="s">
        <v>472</v>
      </c>
      <c r="F174" s="201">
        <v>9004</v>
      </c>
      <c r="G174" s="206">
        <v>504.7</v>
      </c>
      <c r="H174" t="str">
        <f t="shared" si="6"/>
        <v>Août</v>
      </c>
    </row>
    <row r="175" spans="1:8">
      <c r="A175" t="s">
        <v>413</v>
      </c>
      <c r="B175">
        <v>8</v>
      </c>
      <c r="C175">
        <v>2025</v>
      </c>
      <c r="D175" t="s">
        <v>459</v>
      </c>
      <c r="E175" t="s">
        <v>411</v>
      </c>
      <c r="F175" s="201">
        <v>9005</v>
      </c>
      <c r="G175" s="206">
        <v>515.5</v>
      </c>
      <c r="H175" t="str">
        <f t="shared" si="6"/>
        <v>Août</v>
      </c>
    </row>
    <row r="176" spans="1:8">
      <c r="A176" t="s">
        <v>413</v>
      </c>
      <c r="B176">
        <v>8</v>
      </c>
      <c r="C176">
        <v>2025</v>
      </c>
      <c r="D176" t="s">
        <v>460</v>
      </c>
      <c r="E176" t="s">
        <v>473</v>
      </c>
      <c r="F176" s="201">
        <v>80</v>
      </c>
      <c r="G176" s="206">
        <v>526.32000000000005</v>
      </c>
      <c r="H176" t="str">
        <f t="shared" si="6"/>
        <v>Août</v>
      </c>
    </row>
    <row r="177" spans="1:8">
      <c r="A177" t="s">
        <v>413</v>
      </c>
      <c r="B177">
        <v>8</v>
      </c>
      <c r="C177">
        <v>2025</v>
      </c>
      <c r="D177" t="s">
        <v>461</v>
      </c>
      <c r="E177" t="s">
        <v>9</v>
      </c>
      <c r="F177" s="201">
        <v>100</v>
      </c>
      <c r="G177" s="206">
        <v>537.16</v>
      </c>
      <c r="H177" t="str">
        <f t="shared" si="6"/>
        <v>Août</v>
      </c>
    </row>
    <row r="178" spans="1:8">
      <c r="A178" t="s">
        <v>413</v>
      </c>
      <c r="B178">
        <v>8</v>
      </c>
      <c r="C178">
        <v>2025</v>
      </c>
      <c r="D178" t="s">
        <v>462</v>
      </c>
      <c r="E178" t="s">
        <v>22</v>
      </c>
      <c r="F178" s="201">
        <v>101</v>
      </c>
      <c r="G178" s="206">
        <v>548.02</v>
      </c>
      <c r="H178" t="str">
        <f t="shared" si="6"/>
        <v>Août</v>
      </c>
    </row>
    <row r="179" spans="1:8">
      <c r="A179" t="s">
        <v>413</v>
      </c>
      <c r="B179">
        <v>8</v>
      </c>
      <c r="C179">
        <v>2025</v>
      </c>
      <c r="D179" t="s">
        <v>463</v>
      </c>
      <c r="E179" t="s">
        <v>395</v>
      </c>
      <c r="F179" s="201">
        <v>102</v>
      </c>
      <c r="G179" s="206">
        <v>558.9</v>
      </c>
      <c r="H179" t="str">
        <f t="shared" si="6"/>
        <v>Août</v>
      </c>
    </row>
    <row r="180" spans="1:8">
      <c r="A180" t="s">
        <v>413</v>
      </c>
      <c r="B180">
        <v>8</v>
      </c>
      <c r="C180">
        <v>2025</v>
      </c>
      <c r="D180" t="s">
        <v>464</v>
      </c>
      <c r="E180" t="s">
        <v>400</v>
      </c>
      <c r="F180" s="201">
        <v>103</v>
      </c>
      <c r="G180" s="206">
        <v>569.79999999999995</v>
      </c>
      <c r="H180" t="str">
        <f t="shared" si="6"/>
        <v>Août</v>
      </c>
    </row>
    <row r="181" spans="1:8">
      <c r="A181" t="s">
        <v>413</v>
      </c>
      <c r="B181">
        <v>8</v>
      </c>
      <c r="C181">
        <v>2025</v>
      </c>
      <c r="D181" t="s">
        <v>465</v>
      </c>
      <c r="E181" t="s">
        <v>472</v>
      </c>
      <c r="F181" s="201">
        <v>104</v>
      </c>
      <c r="G181" s="206">
        <v>580.72</v>
      </c>
      <c r="H181" t="str">
        <f t="shared" si="6"/>
        <v>Août</v>
      </c>
    </row>
    <row r="182" spans="1:8">
      <c r="A182" t="s">
        <v>413</v>
      </c>
      <c r="B182">
        <v>8</v>
      </c>
      <c r="C182">
        <v>2025</v>
      </c>
      <c r="D182" t="s">
        <v>466</v>
      </c>
      <c r="E182" t="s">
        <v>411</v>
      </c>
      <c r="F182" s="201">
        <v>106</v>
      </c>
      <c r="G182" s="206">
        <v>591.66</v>
      </c>
      <c r="H182" t="str">
        <f t="shared" si="6"/>
        <v>Août</v>
      </c>
    </row>
    <row r="183" spans="1:8">
      <c r="A183" t="s">
        <v>413</v>
      </c>
      <c r="B183">
        <v>8</v>
      </c>
      <c r="C183">
        <v>2025</v>
      </c>
      <c r="D183" t="s">
        <v>467</v>
      </c>
      <c r="E183" t="s">
        <v>473</v>
      </c>
      <c r="F183" s="201">
        <v>110</v>
      </c>
      <c r="G183" s="206">
        <v>602.62</v>
      </c>
      <c r="H183" t="str">
        <f t="shared" si="6"/>
        <v>Août</v>
      </c>
    </row>
    <row r="184" spans="1:8">
      <c r="A184" t="s">
        <v>413</v>
      </c>
      <c r="B184">
        <v>8</v>
      </c>
      <c r="C184">
        <v>2025</v>
      </c>
      <c r="D184" t="s">
        <v>468</v>
      </c>
      <c r="E184" t="s">
        <v>9</v>
      </c>
      <c r="F184" s="201">
        <v>111</v>
      </c>
      <c r="G184" s="206">
        <v>613.6</v>
      </c>
      <c r="H184" t="str">
        <f t="shared" si="6"/>
        <v>Août</v>
      </c>
    </row>
    <row r="185" spans="1:8">
      <c r="A185" t="s">
        <v>413</v>
      </c>
      <c r="B185">
        <v>8</v>
      </c>
      <c r="C185">
        <v>2025</v>
      </c>
      <c r="D185" t="s">
        <v>469</v>
      </c>
      <c r="E185" t="s">
        <v>22</v>
      </c>
      <c r="F185" s="201">
        <v>112</v>
      </c>
      <c r="G185" s="206">
        <v>624.6</v>
      </c>
      <c r="H185" t="str">
        <f t="shared" si="6"/>
        <v>Août</v>
      </c>
    </row>
    <row r="186" spans="1:8">
      <c r="A186" t="s">
        <v>413</v>
      </c>
      <c r="B186">
        <v>8</v>
      </c>
      <c r="C186">
        <v>2025</v>
      </c>
      <c r="D186" t="s">
        <v>470</v>
      </c>
      <c r="E186" t="s">
        <v>395</v>
      </c>
      <c r="F186" s="201">
        <v>114</v>
      </c>
      <c r="G186" s="206">
        <v>635.62</v>
      </c>
      <c r="H186" t="str">
        <f t="shared" si="6"/>
        <v>Août</v>
      </c>
    </row>
    <row r="187" spans="1:8">
      <c r="A187" t="s">
        <v>413</v>
      </c>
      <c r="B187">
        <v>8</v>
      </c>
      <c r="C187">
        <v>2025</v>
      </c>
      <c r="D187" t="s">
        <v>471</v>
      </c>
      <c r="E187" t="s">
        <v>398</v>
      </c>
      <c r="F187" s="201">
        <v>118</v>
      </c>
      <c r="G187" s="206">
        <v>646.66</v>
      </c>
      <c r="H187" t="str">
        <f t="shared" si="6"/>
        <v>Août</v>
      </c>
    </row>
    <row r="188" spans="1:8">
      <c r="A188" t="s">
        <v>413</v>
      </c>
      <c r="B188">
        <v>8</v>
      </c>
      <c r="C188">
        <v>2025</v>
      </c>
      <c r="D188" t="s">
        <v>394</v>
      </c>
      <c r="E188" t="s">
        <v>15</v>
      </c>
      <c r="G188" s="206">
        <v>0</v>
      </c>
      <c r="H188" t="str">
        <f t="shared" si="6"/>
        <v>Août</v>
      </c>
    </row>
    <row r="189" spans="1:8">
      <c r="A189" t="s">
        <v>413</v>
      </c>
      <c r="B189">
        <v>8</v>
      </c>
      <c r="C189">
        <v>2025</v>
      </c>
      <c r="D189" t="s">
        <v>366</v>
      </c>
      <c r="E189" t="s">
        <v>15</v>
      </c>
      <c r="G189" s="206">
        <v>0</v>
      </c>
      <c r="H189" t="str">
        <f t="shared" si="6"/>
        <v>Août</v>
      </c>
    </row>
    <row r="190" spans="1:8">
      <c r="A190" t="s">
        <v>413</v>
      </c>
      <c r="B190">
        <v>8</v>
      </c>
      <c r="C190">
        <v>2025</v>
      </c>
      <c r="D190" t="s">
        <v>367</v>
      </c>
      <c r="E190" t="s">
        <v>15</v>
      </c>
      <c r="G190" s="206">
        <v>0</v>
      </c>
      <c r="H190" t="str">
        <f t="shared" si="6"/>
        <v>Août</v>
      </c>
    </row>
    <row r="191" spans="1:8">
      <c r="A191" t="s">
        <v>413</v>
      </c>
      <c r="B191">
        <v>8</v>
      </c>
      <c r="C191">
        <v>2025</v>
      </c>
      <c r="D191" t="s">
        <v>110</v>
      </c>
      <c r="E191" t="s">
        <v>18</v>
      </c>
      <c r="G191" s="206">
        <v>0</v>
      </c>
      <c r="H191" t="str">
        <f t="shared" si="6"/>
        <v>Août</v>
      </c>
    </row>
    <row r="192" spans="1:8">
      <c r="A192" t="s">
        <v>413</v>
      </c>
      <c r="B192">
        <v>8</v>
      </c>
      <c r="C192">
        <v>2025</v>
      </c>
      <c r="D192" t="s">
        <v>405</v>
      </c>
      <c r="E192" t="s">
        <v>18</v>
      </c>
      <c r="G192" s="206">
        <v>0</v>
      </c>
      <c r="H192" t="str">
        <f t="shared" si="6"/>
        <v>Août</v>
      </c>
    </row>
    <row r="193" spans="1:8">
      <c r="A193" t="s">
        <v>413</v>
      </c>
      <c r="B193">
        <v>8</v>
      </c>
      <c r="C193">
        <v>2025</v>
      </c>
      <c r="D193" t="s">
        <v>406</v>
      </c>
      <c r="E193" t="s">
        <v>18</v>
      </c>
      <c r="G193" s="206">
        <v>0</v>
      </c>
      <c r="H193" t="str">
        <f t="shared" si="6"/>
        <v>Août</v>
      </c>
    </row>
    <row r="194" spans="1:8">
      <c r="A194" t="s">
        <v>413</v>
      </c>
      <c r="B194">
        <v>8</v>
      </c>
      <c r="C194">
        <v>2025</v>
      </c>
      <c r="D194" t="s">
        <v>404</v>
      </c>
      <c r="E194" t="s">
        <v>20</v>
      </c>
      <c r="H194" t="str">
        <f t="shared" si="6"/>
        <v>Août</v>
      </c>
    </row>
    <row r="195" spans="1:8">
      <c r="A195" t="s">
        <v>413</v>
      </c>
      <c r="B195">
        <v>8</v>
      </c>
      <c r="C195">
        <v>2025</v>
      </c>
      <c r="D195" t="s">
        <v>9</v>
      </c>
      <c r="E195" t="s">
        <v>21</v>
      </c>
      <c r="G195" s="206">
        <v>25</v>
      </c>
      <c r="H195" t="str">
        <f t="shared" si="6"/>
        <v>Août</v>
      </c>
    </row>
    <row r="196" spans="1:8">
      <c r="A196" t="s">
        <v>413</v>
      </c>
      <c r="B196">
        <v>8</v>
      </c>
      <c r="C196">
        <v>2025</v>
      </c>
      <c r="D196" t="s">
        <v>22</v>
      </c>
      <c r="E196" t="s">
        <v>21</v>
      </c>
      <c r="G196" s="206">
        <v>26</v>
      </c>
      <c r="H196" t="str">
        <f t="shared" si="6"/>
        <v>Août</v>
      </c>
    </row>
    <row r="197" spans="1:8">
      <c r="A197" t="s">
        <v>413</v>
      </c>
      <c r="B197">
        <v>8</v>
      </c>
      <c r="C197">
        <v>2025</v>
      </c>
      <c r="D197" t="s">
        <v>419</v>
      </c>
      <c r="E197" t="s">
        <v>9</v>
      </c>
      <c r="F197" s="201">
        <v>80</v>
      </c>
      <c r="G197" s="206">
        <v>99.1</v>
      </c>
      <c r="H197" t="str">
        <f t="shared" ref="H197:H228" si="7">IF(B197=1,"Janvier",IF(B197=2,"Février",IF(B197=3,"Mars",IF(B197=4,"Avril",IF(B197=5,"Mai",IF(B197=6,"Juin",IF(B197=7,"Juillet",IF(B197=8,"Août",IF(B197=9,"Septembre",IF(B197=10,"Octobre",IF(B197=11,"Novembre",IF(B197=12,"Décembre"))))))))))))</f>
        <v>Août</v>
      </c>
    </row>
    <row r="198" spans="1:8">
      <c r="A198" t="s">
        <v>413</v>
      </c>
      <c r="B198">
        <v>8</v>
      </c>
      <c r="C198">
        <v>2025</v>
      </c>
      <c r="D198" t="s">
        <v>420</v>
      </c>
      <c r="E198" t="s">
        <v>22</v>
      </c>
      <c r="F198" s="201">
        <v>100</v>
      </c>
      <c r="G198" s="206">
        <v>109.12</v>
      </c>
      <c r="H198" t="str">
        <f t="shared" si="7"/>
        <v>Août</v>
      </c>
    </row>
    <row r="199" spans="1:8">
      <c r="A199" t="s">
        <v>413</v>
      </c>
      <c r="B199">
        <v>8</v>
      </c>
      <c r="C199">
        <v>2025</v>
      </c>
      <c r="D199" t="s">
        <v>421</v>
      </c>
      <c r="E199" t="s">
        <v>395</v>
      </c>
      <c r="F199" s="201">
        <v>101</v>
      </c>
      <c r="G199" s="206">
        <v>119.16</v>
      </c>
      <c r="H199" t="str">
        <f t="shared" si="7"/>
        <v>Août</v>
      </c>
    </row>
    <row r="200" spans="1:8">
      <c r="A200" t="s">
        <v>413</v>
      </c>
      <c r="B200">
        <v>8</v>
      </c>
      <c r="C200">
        <v>2025</v>
      </c>
      <c r="D200" t="s">
        <v>422</v>
      </c>
      <c r="E200" t="s">
        <v>400</v>
      </c>
      <c r="F200" s="201">
        <v>102</v>
      </c>
      <c r="G200" s="206">
        <v>129.22</v>
      </c>
      <c r="H200" t="str">
        <f t="shared" si="7"/>
        <v>Août</v>
      </c>
    </row>
    <row r="201" spans="1:8">
      <c r="A201" t="s">
        <v>413</v>
      </c>
      <c r="B201">
        <v>8</v>
      </c>
      <c r="C201">
        <v>2025</v>
      </c>
      <c r="D201" t="s">
        <v>423</v>
      </c>
      <c r="E201" t="s">
        <v>472</v>
      </c>
      <c r="F201" s="201">
        <v>103</v>
      </c>
      <c r="G201" s="206">
        <v>139.30000000000001</v>
      </c>
      <c r="H201" t="str">
        <f t="shared" si="7"/>
        <v>Août</v>
      </c>
    </row>
    <row r="202" spans="1:8">
      <c r="A202" t="s">
        <v>413</v>
      </c>
      <c r="B202">
        <v>8</v>
      </c>
      <c r="C202">
        <v>2025</v>
      </c>
      <c r="D202" t="s">
        <v>424</v>
      </c>
      <c r="E202" t="s">
        <v>411</v>
      </c>
      <c r="F202" s="201">
        <v>104</v>
      </c>
      <c r="G202" s="206">
        <v>149.4</v>
      </c>
      <c r="H202" t="str">
        <f t="shared" si="7"/>
        <v>Août</v>
      </c>
    </row>
    <row r="203" spans="1:8">
      <c r="A203" t="s">
        <v>413</v>
      </c>
      <c r="B203">
        <v>8</v>
      </c>
      <c r="C203">
        <v>2025</v>
      </c>
      <c r="D203" t="s">
        <v>425</v>
      </c>
      <c r="E203" t="s">
        <v>473</v>
      </c>
      <c r="F203" s="201">
        <v>106</v>
      </c>
      <c r="G203" s="206">
        <v>159.52000000000001</v>
      </c>
      <c r="H203" t="str">
        <f t="shared" si="7"/>
        <v>Août</v>
      </c>
    </row>
    <row r="204" spans="1:8">
      <c r="A204" t="s">
        <v>413</v>
      </c>
      <c r="B204">
        <v>8</v>
      </c>
      <c r="C204">
        <v>2025</v>
      </c>
      <c r="D204" t="s">
        <v>426</v>
      </c>
      <c r="E204" t="s">
        <v>9</v>
      </c>
      <c r="F204" s="201">
        <v>110</v>
      </c>
      <c r="G204" s="206">
        <v>169.66</v>
      </c>
      <c r="H204" t="str">
        <f t="shared" si="7"/>
        <v>Août</v>
      </c>
    </row>
    <row r="205" spans="1:8">
      <c r="A205" t="s">
        <v>413</v>
      </c>
      <c r="B205">
        <v>8</v>
      </c>
      <c r="C205">
        <v>2025</v>
      </c>
      <c r="D205" t="s">
        <v>427</v>
      </c>
      <c r="E205" t="s">
        <v>22</v>
      </c>
      <c r="F205" s="201">
        <v>111</v>
      </c>
      <c r="G205" s="206">
        <v>179.82</v>
      </c>
      <c r="H205" t="str">
        <f t="shared" si="7"/>
        <v>Août</v>
      </c>
    </row>
    <row r="206" spans="1:8">
      <c r="A206" t="s">
        <v>413</v>
      </c>
      <c r="B206">
        <v>8</v>
      </c>
      <c r="C206">
        <v>2025</v>
      </c>
      <c r="D206" t="s">
        <v>428</v>
      </c>
      <c r="E206" t="s">
        <v>395</v>
      </c>
      <c r="F206" s="201">
        <v>112</v>
      </c>
      <c r="G206" s="206">
        <v>190</v>
      </c>
      <c r="H206" t="str">
        <f t="shared" si="7"/>
        <v>Août</v>
      </c>
    </row>
    <row r="207" spans="1:8">
      <c r="A207" t="s">
        <v>413</v>
      </c>
      <c r="B207">
        <v>8</v>
      </c>
      <c r="C207">
        <v>2025</v>
      </c>
      <c r="D207" t="s">
        <v>429</v>
      </c>
      <c r="E207" t="s">
        <v>400</v>
      </c>
      <c r="F207" s="201">
        <v>114</v>
      </c>
      <c r="G207" s="206">
        <v>200.2</v>
      </c>
      <c r="H207" t="str">
        <f t="shared" si="7"/>
        <v>Août</v>
      </c>
    </row>
    <row r="208" spans="1:8">
      <c r="A208" t="s">
        <v>413</v>
      </c>
      <c r="B208">
        <v>8</v>
      </c>
      <c r="C208">
        <v>2025</v>
      </c>
      <c r="D208" t="s">
        <v>430</v>
      </c>
      <c r="E208" t="s">
        <v>472</v>
      </c>
      <c r="F208" s="201">
        <v>118</v>
      </c>
      <c r="G208" s="206">
        <v>210.42</v>
      </c>
      <c r="H208" t="str">
        <f t="shared" si="7"/>
        <v>Août</v>
      </c>
    </row>
    <row r="209" spans="1:8">
      <c r="A209" t="s">
        <v>413</v>
      </c>
      <c r="B209">
        <v>8</v>
      </c>
      <c r="C209">
        <v>2025</v>
      </c>
      <c r="D209" t="s">
        <v>431</v>
      </c>
      <c r="E209" t="s">
        <v>411</v>
      </c>
      <c r="F209" s="201">
        <v>119</v>
      </c>
      <c r="G209" s="206">
        <v>220.66</v>
      </c>
      <c r="H209" t="str">
        <f t="shared" si="7"/>
        <v>Août</v>
      </c>
    </row>
    <row r="210" spans="1:8">
      <c r="A210" t="s">
        <v>413</v>
      </c>
      <c r="B210">
        <v>8</v>
      </c>
      <c r="C210">
        <v>2025</v>
      </c>
      <c r="D210" t="s">
        <v>432</v>
      </c>
      <c r="E210" t="s">
        <v>473</v>
      </c>
      <c r="F210" s="201">
        <v>120</v>
      </c>
      <c r="G210" s="206">
        <v>230.92</v>
      </c>
      <c r="H210" t="str">
        <f t="shared" si="7"/>
        <v>Août</v>
      </c>
    </row>
    <row r="211" spans="1:8">
      <c r="A211" t="s">
        <v>413</v>
      </c>
      <c r="B211">
        <v>8</v>
      </c>
      <c r="C211">
        <v>2025</v>
      </c>
      <c r="D211" t="s">
        <v>433</v>
      </c>
      <c r="E211" t="s">
        <v>9</v>
      </c>
      <c r="F211" s="201">
        <v>124</v>
      </c>
      <c r="G211" s="206">
        <v>241.2</v>
      </c>
      <c r="H211" t="str">
        <f t="shared" si="7"/>
        <v>Août</v>
      </c>
    </row>
    <row r="212" spans="1:8">
      <c r="A212" t="s">
        <v>413</v>
      </c>
      <c r="B212">
        <v>8</v>
      </c>
      <c r="C212">
        <v>2025</v>
      </c>
      <c r="D212" t="s">
        <v>434</v>
      </c>
      <c r="E212" t="s">
        <v>22</v>
      </c>
      <c r="F212" s="201">
        <v>130</v>
      </c>
      <c r="G212" s="206">
        <v>251.5</v>
      </c>
      <c r="H212" t="str">
        <f t="shared" si="7"/>
        <v>Août</v>
      </c>
    </row>
    <row r="213" spans="1:8">
      <c r="A213" t="s">
        <v>413</v>
      </c>
      <c r="B213">
        <v>8</v>
      </c>
      <c r="C213">
        <v>2025</v>
      </c>
      <c r="D213" t="s">
        <v>435</v>
      </c>
      <c r="E213" t="s">
        <v>395</v>
      </c>
      <c r="F213" s="201">
        <v>131</v>
      </c>
      <c r="G213" s="206">
        <v>261.82</v>
      </c>
      <c r="H213" t="str">
        <f t="shared" si="7"/>
        <v>Août</v>
      </c>
    </row>
    <row r="214" spans="1:8">
      <c r="A214" t="s">
        <v>413</v>
      </c>
      <c r="B214">
        <v>8</v>
      </c>
      <c r="C214">
        <v>2025</v>
      </c>
      <c r="D214" t="s">
        <v>436</v>
      </c>
      <c r="E214" t="s">
        <v>400</v>
      </c>
      <c r="F214" s="201">
        <v>138</v>
      </c>
      <c r="G214" s="206">
        <v>272.16000000000003</v>
      </c>
      <c r="H214" t="str">
        <f t="shared" si="7"/>
        <v>Août</v>
      </c>
    </row>
    <row r="215" spans="1:8">
      <c r="A215" t="s">
        <v>413</v>
      </c>
      <c r="B215">
        <v>8</v>
      </c>
      <c r="C215">
        <v>2025</v>
      </c>
      <c r="D215" t="s">
        <v>437</v>
      </c>
      <c r="E215" t="s">
        <v>472</v>
      </c>
      <c r="F215" s="201">
        <v>139</v>
      </c>
      <c r="G215" s="206">
        <v>282.52</v>
      </c>
      <c r="H215" t="str">
        <f t="shared" si="7"/>
        <v>Août</v>
      </c>
    </row>
    <row r="216" spans="1:8">
      <c r="A216" t="s">
        <v>413</v>
      </c>
      <c r="B216">
        <v>8</v>
      </c>
      <c r="C216">
        <v>2025</v>
      </c>
      <c r="D216" t="s">
        <v>438</v>
      </c>
      <c r="E216" t="s">
        <v>411</v>
      </c>
      <c r="F216" s="201">
        <v>141</v>
      </c>
      <c r="G216" s="206">
        <v>292.89999999999998</v>
      </c>
      <c r="H216" t="str">
        <f t="shared" si="7"/>
        <v>Août</v>
      </c>
    </row>
    <row r="217" spans="1:8">
      <c r="A217" t="s">
        <v>413</v>
      </c>
      <c r="B217">
        <v>8</v>
      </c>
      <c r="C217">
        <v>2025</v>
      </c>
      <c r="D217" t="s">
        <v>439</v>
      </c>
      <c r="E217" t="s">
        <v>473</v>
      </c>
      <c r="F217" s="201">
        <v>147</v>
      </c>
      <c r="G217" s="206">
        <v>303.3</v>
      </c>
      <c r="H217" t="str">
        <f t="shared" si="7"/>
        <v>Août</v>
      </c>
    </row>
    <row r="218" spans="1:8">
      <c r="A218" t="s">
        <v>413</v>
      </c>
      <c r="B218">
        <v>8</v>
      </c>
      <c r="C218">
        <v>2025</v>
      </c>
      <c r="D218" t="s">
        <v>440</v>
      </c>
      <c r="E218" t="s">
        <v>9</v>
      </c>
      <c r="F218" s="201">
        <v>148</v>
      </c>
      <c r="G218" s="206">
        <v>313.72000000000003</v>
      </c>
      <c r="H218" t="str">
        <f t="shared" si="7"/>
        <v>Août</v>
      </c>
    </row>
    <row r="219" spans="1:8">
      <c r="A219" t="s">
        <v>413</v>
      </c>
      <c r="B219">
        <v>8</v>
      </c>
      <c r="C219">
        <v>2025</v>
      </c>
      <c r="D219" t="s">
        <v>441</v>
      </c>
      <c r="E219" t="s">
        <v>22</v>
      </c>
      <c r="F219" s="201">
        <v>149</v>
      </c>
      <c r="G219" s="206">
        <v>324.16000000000003</v>
      </c>
      <c r="H219" t="str">
        <f t="shared" si="7"/>
        <v>Août</v>
      </c>
    </row>
    <row r="220" spans="1:8">
      <c r="A220" t="s">
        <v>413</v>
      </c>
      <c r="B220">
        <v>8</v>
      </c>
      <c r="C220">
        <v>2025</v>
      </c>
      <c r="D220" t="s">
        <v>442</v>
      </c>
      <c r="E220" t="s">
        <v>395</v>
      </c>
      <c r="F220" s="201">
        <v>150</v>
      </c>
      <c r="G220" s="206">
        <v>334.62</v>
      </c>
      <c r="H220" t="str">
        <f t="shared" si="7"/>
        <v>Août</v>
      </c>
    </row>
    <row r="221" spans="1:8">
      <c r="A221" t="s">
        <v>413</v>
      </c>
      <c r="B221">
        <v>8</v>
      </c>
      <c r="C221">
        <v>2025</v>
      </c>
      <c r="D221" t="s">
        <v>443</v>
      </c>
      <c r="E221" t="s">
        <v>400</v>
      </c>
      <c r="F221" s="201">
        <v>151</v>
      </c>
      <c r="G221" s="206">
        <v>345.1</v>
      </c>
      <c r="H221" t="str">
        <f t="shared" si="7"/>
        <v>Août</v>
      </c>
    </row>
    <row r="222" spans="1:8">
      <c r="A222" t="s">
        <v>413</v>
      </c>
      <c r="B222">
        <v>8</v>
      </c>
      <c r="C222">
        <v>2025</v>
      </c>
      <c r="D222" t="s">
        <v>444</v>
      </c>
      <c r="E222" t="s">
        <v>472</v>
      </c>
      <c r="F222" s="201">
        <v>160</v>
      </c>
      <c r="G222" s="206">
        <v>355.6</v>
      </c>
      <c r="H222" t="str">
        <f t="shared" si="7"/>
        <v>Août</v>
      </c>
    </row>
    <row r="223" spans="1:8">
      <c r="A223" t="s">
        <v>413</v>
      </c>
      <c r="B223">
        <v>8</v>
      </c>
      <c r="C223">
        <v>2025</v>
      </c>
      <c r="D223" t="s">
        <v>445</v>
      </c>
      <c r="E223" t="s">
        <v>411</v>
      </c>
      <c r="F223" s="201">
        <v>161</v>
      </c>
      <c r="G223" s="206">
        <v>366.12</v>
      </c>
      <c r="H223" t="str">
        <f t="shared" si="7"/>
        <v>Août</v>
      </c>
    </row>
    <row r="224" spans="1:8">
      <c r="A224" t="s">
        <v>413</v>
      </c>
      <c r="B224">
        <v>8</v>
      </c>
      <c r="C224">
        <v>2025</v>
      </c>
      <c r="D224" t="s">
        <v>446</v>
      </c>
      <c r="E224" t="s">
        <v>473</v>
      </c>
      <c r="F224" s="201">
        <v>162</v>
      </c>
      <c r="G224" s="206">
        <v>376.66</v>
      </c>
      <c r="H224" t="str">
        <f t="shared" si="7"/>
        <v>Août</v>
      </c>
    </row>
    <row r="225" spans="1:8">
      <c r="A225" t="s">
        <v>413</v>
      </c>
      <c r="B225">
        <v>8</v>
      </c>
      <c r="C225">
        <v>2025</v>
      </c>
      <c r="D225" t="s">
        <v>447</v>
      </c>
      <c r="E225" t="s">
        <v>9</v>
      </c>
      <c r="F225" s="201">
        <v>163</v>
      </c>
      <c r="G225" s="206">
        <v>387.22</v>
      </c>
      <c r="H225" t="str">
        <f t="shared" si="7"/>
        <v>Août</v>
      </c>
    </row>
    <row r="226" spans="1:8">
      <c r="A226" t="s">
        <v>413</v>
      </c>
      <c r="B226">
        <v>8</v>
      </c>
      <c r="C226">
        <v>2025</v>
      </c>
      <c r="D226" t="s">
        <v>448</v>
      </c>
      <c r="E226" t="s">
        <v>22</v>
      </c>
      <c r="F226" s="201">
        <v>164</v>
      </c>
      <c r="G226" s="206">
        <v>397.8</v>
      </c>
      <c r="H226" t="str">
        <f t="shared" si="7"/>
        <v>Août</v>
      </c>
    </row>
    <row r="227" spans="1:8">
      <c r="A227" t="s">
        <v>413</v>
      </c>
      <c r="B227">
        <v>8</v>
      </c>
      <c r="C227">
        <v>2025</v>
      </c>
      <c r="D227" t="s">
        <v>449</v>
      </c>
      <c r="E227" t="s">
        <v>395</v>
      </c>
      <c r="F227" s="201">
        <v>165</v>
      </c>
      <c r="G227" s="206">
        <v>408.4</v>
      </c>
      <c r="H227" t="str">
        <f t="shared" si="7"/>
        <v>Août</v>
      </c>
    </row>
    <row r="228" spans="1:8">
      <c r="A228" t="s">
        <v>413</v>
      </c>
      <c r="B228">
        <v>8</v>
      </c>
      <c r="C228">
        <v>2025</v>
      </c>
      <c r="D228" t="s">
        <v>450</v>
      </c>
      <c r="E228" t="s">
        <v>400</v>
      </c>
      <c r="F228" s="201">
        <v>166</v>
      </c>
      <c r="G228" s="206">
        <v>419.02</v>
      </c>
      <c r="H228" t="str">
        <f t="shared" si="7"/>
        <v>Août</v>
      </c>
    </row>
    <row r="229" spans="1:8">
      <c r="A229" t="s">
        <v>413</v>
      </c>
      <c r="B229">
        <v>8</v>
      </c>
      <c r="C229">
        <v>2025</v>
      </c>
      <c r="D229" t="s">
        <v>451</v>
      </c>
      <c r="E229" t="s">
        <v>472</v>
      </c>
      <c r="F229" s="201">
        <v>168</v>
      </c>
      <c r="G229" s="206">
        <v>429.66</v>
      </c>
      <c r="H229" t="str">
        <f t="shared" ref="H229:H258" si="8">IF(B229=1,"Janvier",IF(B229=2,"Février",IF(B229=3,"Mars",IF(B229=4,"Avril",IF(B229=5,"Mai",IF(B229=6,"Juin",IF(B229=7,"Juillet",IF(B229=8,"Août",IF(B229=9,"Septembre",IF(B229=10,"Octobre",IF(B229=11,"Novembre",IF(B229=12,"Décembre"))))))))))))</f>
        <v>Août</v>
      </c>
    </row>
    <row r="230" spans="1:8">
      <c r="A230" t="s">
        <v>413</v>
      </c>
      <c r="B230">
        <v>8</v>
      </c>
      <c r="C230">
        <v>2025</v>
      </c>
      <c r="D230" t="s">
        <v>452</v>
      </c>
      <c r="E230" t="s">
        <v>411</v>
      </c>
      <c r="F230" s="201">
        <v>1631</v>
      </c>
      <c r="G230" s="206">
        <v>440.32</v>
      </c>
      <c r="H230" t="str">
        <f t="shared" si="8"/>
        <v>Août</v>
      </c>
    </row>
    <row r="231" spans="1:8">
      <c r="A231" t="s">
        <v>413</v>
      </c>
      <c r="B231">
        <v>8</v>
      </c>
      <c r="C231">
        <v>2025</v>
      </c>
      <c r="D231" t="s">
        <v>453</v>
      </c>
      <c r="E231" t="s">
        <v>473</v>
      </c>
      <c r="F231" s="201">
        <v>1651</v>
      </c>
      <c r="G231" s="206">
        <v>451</v>
      </c>
      <c r="H231" t="str">
        <f t="shared" si="8"/>
        <v>Août</v>
      </c>
    </row>
    <row r="232" spans="1:8">
      <c r="A232" t="s">
        <v>413</v>
      </c>
      <c r="B232">
        <v>8</v>
      </c>
      <c r="C232">
        <v>2025</v>
      </c>
      <c r="D232" t="s">
        <v>454</v>
      </c>
      <c r="E232" t="s">
        <v>9</v>
      </c>
      <c r="F232" s="201">
        <v>2391</v>
      </c>
      <c r="G232" s="206">
        <v>461.7</v>
      </c>
      <c r="H232" t="str">
        <f t="shared" si="8"/>
        <v>Août</v>
      </c>
    </row>
    <row r="233" spans="1:8">
      <c r="A233" t="s">
        <v>413</v>
      </c>
      <c r="B233">
        <v>8</v>
      </c>
      <c r="C233">
        <v>2025</v>
      </c>
      <c r="D233" t="s">
        <v>455</v>
      </c>
      <c r="E233" t="s">
        <v>22</v>
      </c>
      <c r="F233" s="201">
        <v>999</v>
      </c>
      <c r="G233" s="206">
        <v>472.42</v>
      </c>
      <c r="H233" t="str">
        <f t="shared" si="8"/>
        <v>Août</v>
      </c>
    </row>
    <row r="234" spans="1:8">
      <c r="A234" t="s">
        <v>413</v>
      </c>
      <c r="B234">
        <v>8</v>
      </c>
      <c r="C234">
        <v>2025</v>
      </c>
      <c r="D234" t="s">
        <v>456</v>
      </c>
      <c r="E234" t="s">
        <v>395</v>
      </c>
      <c r="F234" s="201">
        <v>9002</v>
      </c>
      <c r="G234" s="206">
        <v>483.16</v>
      </c>
      <c r="H234" t="str">
        <f t="shared" si="8"/>
        <v>Août</v>
      </c>
    </row>
    <row r="235" spans="1:8">
      <c r="A235" t="s">
        <v>413</v>
      </c>
      <c r="B235">
        <v>8</v>
      </c>
      <c r="C235">
        <v>2025</v>
      </c>
      <c r="D235" t="s">
        <v>457</v>
      </c>
      <c r="E235" t="s">
        <v>400</v>
      </c>
      <c r="F235" s="201">
        <v>9003</v>
      </c>
      <c r="G235" s="206">
        <v>493.92</v>
      </c>
      <c r="H235" t="str">
        <f t="shared" si="8"/>
        <v>Août</v>
      </c>
    </row>
    <row r="236" spans="1:8">
      <c r="A236" t="s">
        <v>413</v>
      </c>
      <c r="B236">
        <v>8</v>
      </c>
      <c r="C236">
        <v>2025</v>
      </c>
      <c r="D236" t="s">
        <v>458</v>
      </c>
      <c r="E236" t="s">
        <v>472</v>
      </c>
      <c r="F236" s="201">
        <v>9004</v>
      </c>
      <c r="G236" s="206">
        <v>504.7</v>
      </c>
      <c r="H236" t="str">
        <f t="shared" si="8"/>
        <v>Août</v>
      </c>
    </row>
    <row r="237" spans="1:8">
      <c r="A237" t="s">
        <v>413</v>
      </c>
      <c r="B237">
        <v>8</v>
      </c>
      <c r="C237">
        <v>2025</v>
      </c>
      <c r="D237" t="s">
        <v>459</v>
      </c>
      <c r="E237" t="s">
        <v>411</v>
      </c>
      <c r="F237" s="201">
        <v>9005</v>
      </c>
      <c r="G237" s="206">
        <v>515.5</v>
      </c>
      <c r="H237" t="str">
        <f t="shared" si="8"/>
        <v>Août</v>
      </c>
    </row>
    <row r="238" spans="1:8">
      <c r="A238" t="s">
        <v>413</v>
      </c>
      <c r="B238">
        <v>8</v>
      </c>
      <c r="C238">
        <v>2025</v>
      </c>
      <c r="D238" t="s">
        <v>460</v>
      </c>
      <c r="E238" t="s">
        <v>473</v>
      </c>
      <c r="F238" s="201">
        <v>80</v>
      </c>
      <c r="G238" s="206">
        <v>526.32000000000005</v>
      </c>
      <c r="H238" t="str">
        <f t="shared" si="8"/>
        <v>Août</v>
      </c>
    </row>
    <row r="239" spans="1:8">
      <c r="A239" t="s">
        <v>413</v>
      </c>
      <c r="B239">
        <v>8</v>
      </c>
      <c r="C239">
        <v>2025</v>
      </c>
      <c r="D239" t="s">
        <v>461</v>
      </c>
      <c r="E239" t="s">
        <v>9</v>
      </c>
      <c r="F239" s="201">
        <v>100</v>
      </c>
      <c r="G239" s="206">
        <v>537.16</v>
      </c>
      <c r="H239" t="str">
        <f t="shared" si="8"/>
        <v>Août</v>
      </c>
    </row>
    <row r="240" spans="1:8">
      <c r="A240" t="s">
        <v>413</v>
      </c>
      <c r="B240">
        <v>8</v>
      </c>
      <c r="C240">
        <v>2025</v>
      </c>
      <c r="D240" t="s">
        <v>462</v>
      </c>
      <c r="E240" t="s">
        <v>22</v>
      </c>
      <c r="F240" s="201">
        <v>101</v>
      </c>
      <c r="G240" s="206">
        <v>548.02</v>
      </c>
      <c r="H240" t="str">
        <f t="shared" si="8"/>
        <v>Août</v>
      </c>
    </row>
    <row r="241" spans="1:8">
      <c r="A241" t="s">
        <v>413</v>
      </c>
      <c r="B241">
        <v>8</v>
      </c>
      <c r="C241">
        <v>2025</v>
      </c>
      <c r="D241" t="s">
        <v>463</v>
      </c>
      <c r="E241" t="s">
        <v>395</v>
      </c>
      <c r="F241" s="201">
        <v>102</v>
      </c>
      <c r="G241" s="206">
        <v>558.9</v>
      </c>
      <c r="H241" t="str">
        <f t="shared" si="8"/>
        <v>Août</v>
      </c>
    </row>
    <row r="242" spans="1:8">
      <c r="A242" t="s">
        <v>413</v>
      </c>
      <c r="B242">
        <v>8</v>
      </c>
      <c r="C242">
        <v>2025</v>
      </c>
      <c r="D242" t="s">
        <v>464</v>
      </c>
      <c r="E242" t="s">
        <v>400</v>
      </c>
      <c r="F242" s="201">
        <v>103</v>
      </c>
      <c r="G242" s="206">
        <v>569.79999999999995</v>
      </c>
      <c r="H242" t="str">
        <f t="shared" si="8"/>
        <v>Août</v>
      </c>
    </row>
    <row r="243" spans="1:8">
      <c r="A243" t="s">
        <v>413</v>
      </c>
      <c r="B243">
        <v>8</v>
      </c>
      <c r="C243">
        <v>2025</v>
      </c>
      <c r="D243" t="s">
        <v>465</v>
      </c>
      <c r="E243" t="s">
        <v>472</v>
      </c>
      <c r="F243" s="201">
        <v>104</v>
      </c>
      <c r="G243" s="206">
        <v>580.72</v>
      </c>
      <c r="H243" t="str">
        <f t="shared" si="8"/>
        <v>Août</v>
      </c>
    </row>
    <row r="244" spans="1:8">
      <c r="A244" t="s">
        <v>413</v>
      </c>
      <c r="B244">
        <v>8</v>
      </c>
      <c r="C244">
        <v>2025</v>
      </c>
      <c r="D244" t="s">
        <v>466</v>
      </c>
      <c r="E244" t="s">
        <v>411</v>
      </c>
      <c r="F244" s="201">
        <v>106</v>
      </c>
      <c r="G244" s="206">
        <v>591.66</v>
      </c>
      <c r="H244" t="str">
        <f t="shared" si="8"/>
        <v>Août</v>
      </c>
    </row>
    <row r="245" spans="1:8">
      <c r="A245" t="s">
        <v>413</v>
      </c>
      <c r="B245">
        <v>8</v>
      </c>
      <c r="C245">
        <v>2025</v>
      </c>
      <c r="D245" t="s">
        <v>467</v>
      </c>
      <c r="E245" t="s">
        <v>473</v>
      </c>
      <c r="F245" s="201">
        <v>110</v>
      </c>
      <c r="G245" s="206">
        <v>602.62</v>
      </c>
      <c r="H245" t="str">
        <f t="shared" si="8"/>
        <v>Août</v>
      </c>
    </row>
    <row r="246" spans="1:8">
      <c r="A246" t="s">
        <v>413</v>
      </c>
      <c r="B246">
        <v>8</v>
      </c>
      <c r="C246">
        <v>2025</v>
      </c>
      <c r="D246" t="s">
        <v>468</v>
      </c>
      <c r="E246" t="s">
        <v>9</v>
      </c>
      <c r="F246" s="201">
        <v>111</v>
      </c>
      <c r="G246" s="206">
        <v>613.6</v>
      </c>
      <c r="H246" t="str">
        <f t="shared" si="8"/>
        <v>Août</v>
      </c>
    </row>
    <row r="247" spans="1:8">
      <c r="A247" t="s">
        <v>413</v>
      </c>
      <c r="B247">
        <v>8</v>
      </c>
      <c r="C247">
        <v>2025</v>
      </c>
      <c r="D247" t="s">
        <v>469</v>
      </c>
      <c r="E247" t="s">
        <v>22</v>
      </c>
      <c r="F247" s="201">
        <v>112</v>
      </c>
      <c r="G247" s="206">
        <v>624.6</v>
      </c>
      <c r="H247" t="str">
        <f t="shared" si="8"/>
        <v>Août</v>
      </c>
    </row>
    <row r="248" spans="1:8">
      <c r="A248" t="s">
        <v>413</v>
      </c>
      <c r="B248">
        <v>8</v>
      </c>
      <c r="C248">
        <v>2025</v>
      </c>
      <c r="D248" t="s">
        <v>470</v>
      </c>
      <c r="E248" t="s">
        <v>395</v>
      </c>
      <c r="F248" s="201">
        <v>114</v>
      </c>
      <c r="G248" s="206">
        <v>635.62</v>
      </c>
      <c r="H248" t="str">
        <f t="shared" si="8"/>
        <v>Août</v>
      </c>
    </row>
    <row r="249" spans="1:8">
      <c r="A249" t="s">
        <v>413</v>
      </c>
      <c r="B249">
        <v>8</v>
      </c>
      <c r="C249">
        <v>2025</v>
      </c>
      <c r="D249" t="s">
        <v>471</v>
      </c>
      <c r="E249" t="s">
        <v>398</v>
      </c>
      <c r="F249" s="201">
        <v>118</v>
      </c>
      <c r="G249" s="206">
        <v>646.66</v>
      </c>
      <c r="H249" t="str">
        <f t="shared" si="8"/>
        <v>Août</v>
      </c>
    </row>
    <row r="250" spans="1:8">
      <c r="A250" t="s">
        <v>413</v>
      </c>
      <c r="B250">
        <v>8</v>
      </c>
      <c r="C250">
        <v>2025</v>
      </c>
      <c r="D250" t="s">
        <v>394</v>
      </c>
      <c r="E250" t="s">
        <v>15</v>
      </c>
      <c r="G250" s="206">
        <v>0</v>
      </c>
      <c r="H250" t="str">
        <f t="shared" si="8"/>
        <v>Août</v>
      </c>
    </row>
    <row r="251" spans="1:8">
      <c r="A251" t="s">
        <v>413</v>
      </c>
      <c r="B251">
        <v>8</v>
      </c>
      <c r="C251">
        <v>2025</v>
      </c>
      <c r="D251" t="s">
        <v>366</v>
      </c>
      <c r="E251" t="s">
        <v>15</v>
      </c>
      <c r="G251" s="206">
        <v>0</v>
      </c>
      <c r="H251" t="str">
        <f t="shared" si="8"/>
        <v>Août</v>
      </c>
    </row>
    <row r="252" spans="1:8">
      <c r="A252" t="s">
        <v>413</v>
      </c>
      <c r="B252">
        <v>8</v>
      </c>
      <c r="C252">
        <v>2025</v>
      </c>
      <c r="D252" t="s">
        <v>367</v>
      </c>
      <c r="E252" t="s">
        <v>15</v>
      </c>
      <c r="G252" s="206">
        <v>0</v>
      </c>
      <c r="H252" t="str">
        <f t="shared" si="8"/>
        <v>Août</v>
      </c>
    </row>
    <row r="253" spans="1:8">
      <c r="A253" t="s">
        <v>413</v>
      </c>
      <c r="B253">
        <v>8</v>
      </c>
      <c r="C253">
        <v>2025</v>
      </c>
      <c r="D253" t="s">
        <v>110</v>
      </c>
      <c r="E253" t="s">
        <v>18</v>
      </c>
      <c r="G253" s="206">
        <v>0</v>
      </c>
      <c r="H253" t="str">
        <f t="shared" si="8"/>
        <v>Août</v>
      </c>
    </row>
    <row r="254" spans="1:8">
      <c r="A254" t="s">
        <v>413</v>
      </c>
      <c r="B254">
        <v>8</v>
      </c>
      <c r="C254">
        <v>2025</v>
      </c>
      <c r="D254" t="s">
        <v>405</v>
      </c>
      <c r="E254" t="s">
        <v>18</v>
      </c>
      <c r="G254" s="206">
        <v>0</v>
      </c>
      <c r="H254" t="str">
        <f t="shared" si="8"/>
        <v>Août</v>
      </c>
    </row>
    <row r="255" spans="1:8">
      <c r="A255" t="s">
        <v>413</v>
      </c>
      <c r="B255">
        <v>8</v>
      </c>
      <c r="C255">
        <v>2025</v>
      </c>
      <c r="D255" t="s">
        <v>406</v>
      </c>
      <c r="E255" t="s">
        <v>18</v>
      </c>
      <c r="G255" s="206">
        <v>0</v>
      </c>
      <c r="H255" t="str">
        <f t="shared" si="8"/>
        <v>Août</v>
      </c>
    </row>
    <row r="256" spans="1:8">
      <c r="A256" t="s">
        <v>413</v>
      </c>
      <c r="B256">
        <v>8</v>
      </c>
      <c r="C256">
        <v>2025</v>
      </c>
      <c r="D256" t="s">
        <v>404</v>
      </c>
      <c r="E256" t="s">
        <v>20</v>
      </c>
      <c r="H256" t="str">
        <f t="shared" si="8"/>
        <v>Août</v>
      </c>
    </row>
    <row r="257" spans="1:8">
      <c r="A257" t="s">
        <v>413</v>
      </c>
      <c r="B257">
        <v>8</v>
      </c>
      <c r="C257">
        <v>2025</v>
      </c>
      <c r="D257" t="s">
        <v>9</v>
      </c>
      <c r="E257" t="s">
        <v>21</v>
      </c>
      <c r="G257" s="206">
        <v>25</v>
      </c>
      <c r="H257" t="str">
        <f t="shared" si="8"/>
        <v>Août</v>
      </c>
    </row>
    <row r="258" spans="1:8">
      <c r="A258" t="s">
        <v>413</v>
      </c>
      <c r="B258">
        <v>8</v>
      </c>
      <c r="C258">
        <v>2025</v>
      </c>
      <c r="D258" t="s">
        <v>22</v>
      </c>
      <c r="E258" t="s">
        <v>21</v>
      </c>
      <c r="G258" s="206">
        <v>26</v>
      </c>
      <c r="H258" t="str">
        <f t="shared" si="8"/>
        <v>Août</v>
      </c>
    </row>
    <row r="259" spans="1:8">
      <c r="A259" t="s">
        <v>413</v>
      </c>
      <c r="B259">
        <v>8</v>
      </c>
      <c r="C259">
        <v>2025</v>
      </c>
      <c r="D259" t="s">
        <v>419</v>
      </c>
      <c r="E259" t="s">
        <v>9</v>
      </c>
      <c r="F259" s="201">
        <v>80</v>
      </c>
      <c r="G259" s="206">
        <v>99.1</v>
      </c>
      <c r="H259" t="str">
        <f t="shared" ref="H259:H290" si="9">IF(B259=1,"Janvier",IF(B259=2,"Février",IF(B259=3,"Mars",IF(B259=4,"Avril",IF(B259=5,"Mai",IF(B259=6,"Juin",IF(B259=7,"Juillet",IF(B259=8,"Août",IF(B259=9,"Septembre",IF(B259=10,"Octobre",IF(B259=11,"Novembre",IF(B259=12,"Décembre"))))))))))))</f>
        <v>Août</v>
      </c>
    </row>
    <row r="260" spans="1:8">
      <c r="A260" t="s">
        <v>413</v>
      </c>
      <c r="B260">
        <v>8</v>
      </c>
      <c r="C260">
        <v>2025</v>
      </c>
      <c r="D260" t="s">
        <v>420</v>
      </c>
      <c r="E260" t="s">
        <v>22</v>
      </c>
      <c r="F260" s="201">
        <v>100</v>
      </c>
      <c r="G260" s="206">
        <v>109.12</v>
      </c>
      <c r="H260" t="str">
        <f t="shared" si="9"/>
        <v>Août</v>
      </c>
    </row>
    <row r="261" spans="1:8">
      <c r="A261" t="s">
        <v>413</v>
      </c>
      <c r="B261">
        <v>8</v>
      </c>
      <c r="C261">
        <v>2025</v>
      </c>
      <c r="D261" t="s">
        <v>421</v>
      </c>
      <c r="E261" t="s">
        <v>395</v>
      </c>
      <c r="F261" s="201">
        <v>101</v>
      </c>
      <c r="G261" s="206">
        <v>119.16</v>
      </c>
      <c r="H261" t="str">
        <f t="shared" si="9"/>
        <v>Août</v>
      </c>
    </row>
    <row r="262" spans="1:8">
      <c r="A262" t="s">
        <v>413</v>
      </c>
      <c r="B262">
        <v>8</v>
      </c>
      <c r="C262">
        <v>2025</v>
      </c>
      <c r="D262" t="s">
        <v>422</v>
      </c>
      <c r="E262" t="s">
        <v>400</v>
      </c>
      <c r="F262" s="201">
        <v>102</v>
      </c>
      <c r="G262" s="206">
        <v>129.22</v>
      </c>
      <c r="H262" t="str">
        <f t="shared" si="9"/>
        <v>Août</v>
      </c>
    </row>
    <row r="263" spans="1:8">
      <c r="A263" t="s">
        <v>413</v>
      </c>
      <c r="B263">
        <v>8</v>
      </c>
      <c r="C263">
        <v>2025</v>
      </c>
      <c r="D263" t="s">
        <v>423</v>
      </c>
      <c r="E263" t="s">
        <v>472</v>
      </c>
      <c r="F263" s="201">
        <v>103</v>
      </c>
      <c r="G263" s="206">
        <v>139.30000000000001</v>
      </c>
      <c r="H263" t="str">
        <f t="shared" si="9"/>
        <v>Août</v>
      </c>
    </row>
    <row r="264" spans="1:8">
      <c r="A264" t="s">
        <v>413</v>
      </c>
      <c r="B264">
        <v>8</v>
      </c>
      <c r="C264">
        <v>2025</v>
      </c>
      <c r="D264" t="s">
        <v>424</v>
      </c>
      <c r="E264" t="s">
        <v>411</v>
      </c>
      <c r="F264" s="201">
        <v>104</v>
      </c>
      <c r="G264" s="206">
        <v>149.4</v>
      </c>
      <c r="H264" t="str">
        <f t="shared" si="9"/>
        <v>Août</v>
      </c>
    </row>
    <row r="265" spans="1:8">
      <c r="A265" t="s">
        <v>413</v>
      </c>
      <c r="B265">
        <v>8</v>
      </c>
      <c r="C265">
        <v>2025</v>
      </c>
      <c r="D265" t="s">
        <v>425</v>
      </c>
      <c r="E265" t="s">
        <v>473</v>
      </c>
      <c r="F265" s="201">
        <v>106</v>
      </c>
      <c r="G265" s="206">
        <v>159.52000000000001</v>
      </c>
      <c r="H265" t="str">
        <f t="shared" si="9"/>
        <v>Août</v>
      </c>
    </row>
    <row r="266" spans="1:8">
      <c r="A266" t="s">
        <v>413</v>
      </c>
      <c r="B266">
        <v>8</v>
      </c>
      <c r="C266">
        <v>2025</v>
      </c>
      <c r="D266" t="s">
        <v>426</v>
      </c>
      <c r="E266" t="s">
        <v>9</v>
      </c>
      <c r="F266" s="201">
        <v>110</v>
      </c>
      <c r="G266" s="206">
        <v>169.66</v>
      </c>
      <c r="H266" t="str">
        <f t="shared" si="9"/>
        <v>Août</v>
      </c>
    </row>
    <row r="267" spans="1:8">
      <c r="A267" t="s">
        <v>413</v>
      </c>
      <c r="B267">
        <v>8</v>
      </c>
      <c r="C267">
        <v>2025</v>
      </c>
      <c r="D267" t="s">
        <v>427</v>
      </c>
      <c r="E267" t="s">
        <v>22</v>
      </c>
      <c r="F267" s="201">
        <v>111</v>
      </c>
      <c r="G267" s="206">
        <v>179.82</v>
      </c>
      <c r="H267" t="str">
        <f t="shared" si="9"/>
        <v>Août</v>
      </c>
    </row>
    <row r="268" spans="1:8">
      <c r="A268" t="s">
        <v>413</v>
      </c>
      <c r="B268">
        <v>8</v>
      </c>
      <c r="C268">
        <v>2025</v>
      </c>
      <c r="D268" t="s">
        <v>428</v>
      </c>
      <c r="E268" t="s">
        <v>395</v>
      </c>
      <c r="F268" s="201">
        <v>112</v>
      </c>
      <c r="G268" s="206">
        <v>190</v>
      </c>
      <c r="H268" t="str">
        <f t="shared" si="9"/>
        <v>Août</v>
      </c>
    </row>
    <row r="269" spans="1:8">
      <c r="A269" t="s">
        <v>413</v>
      </c>
      <c r="B269">
        <v>8</v>
      </c>
      <c r="C269">
        <v>2025</v>
      </c>
      <c r="D269" t="s">
        <v>429</v>
      </c>
      <c r="E269" t="s">
        <v>400</v>
      </c>
      <c r="F269" s="201">
        <v>114</v>
      </c>
      <c r="G269" s="206">
        <v>200.2</v>
      </c>
      <c r="H269" t="str">
        <f t="shared" si="9"/>
        <v>Août</v>
      </c>
    </row>
    <row r="270" spans="1:8">
      <c r="A270" t="s">
        <v>413</v>
      </c>
      <c r="B270">
        <v>8</v>
      </c>
      <c r="C270">
        <v>2025</v>
      </c>
      <c r="D270" t="s">
        <v>430</v>
      </c>
      <c r="E270" t="s">
        <v>472</v>
      </c>
      <c r="F270" s="201">
        <v>118</v>
      </c>
      <c r="G270" s="206">
        <v>210.42</v>
      </c>
      <c r="H270" t="str">
        <f t="shared" si="9"/>
        <v>Août</v>
      </c>
    </row>
    <row r="271" spans="1:8">
      <c r="A271" t="s">
        <v>413</v>
      </c>
      <c r="B271">
        <v>8</v>
      </c>
      <c r="C271">
        <v>2025</v>
      </c>
      <c r="D271" t="s">
        <v>431</v>
      </c>
      <c r="E271" t="s">
        <v>411</v>
      </c>
      <c r="F271" s="201">
        <v>119</v>
      </c>
      <c r="G271" s="206">
        <v>220.66</v>
      </c>
      <c r="H271" t="str">
        <f t="shared" si="9"/>
        <v>Août</v>
      </c>
    </row>
    <row r="272" spans="1:8">
      <c r="A272" t="s">
        <v>413</v>
      </c>
      <c r="B272">
        <v>8</v>
      </c>
      <c r="C272">
        <v>2025</v>
      </c>
      <c r="D272" t="s">
        <v>432</v>
      </c>
      <c r="E272" t="s">
        <v>473</v>
      </c>
      <c r="F272" s="201">
        <v>120</v>
      </c>
      <c r="G272" s="206">
        <v>230.92</v>
      </c>
      <c r="H272" t="str">
        <f t="shared" si="9"/>
        <v>Août</v>
      </c>
    </row>
    <row r="273" spans="1:8">
      <c r="A273" t="s">
        <v>413</v>
      </c>
      <c r="B273">
        <v>8</v>
      </c>
      <c r="C273">
        <v>2025</v>
      </c>
      <c r="D273" t="s">
        <v>433</v>
      </c>
      <c r="E273" t="s">
        <v>9</v>
      </c>
      <c r="F273" s="201">
        <v>124</v>
      </c>
      <c r="G273" s="206">
        <v>241.2</v>
      </c>
      <c r="H273" t="str">
        <f t="shared" si="9"/>
        <v>Août</v>
      </c>
    </row>
    <row r="274" spans="1:8">
      <c r="A274" t="s">
        <v>413</v>
      </c>
      <c r="B274">
        <v>8</v>
      </c>
      <c r="C274">
        <v>2025</v>
      </c>
      <c r="D274" t="s">
        <v>434</v>
      </c>
      <c r="E274" t="s">
        <v>22</v>
      </c>
      <c r="F274" s="201">
        <v>130</v>
      </c>
      <c r="G274" s="206">
        <v>251.5</v>
      </c>
      <c r="H274" t="str">
        <f t="shared" si="9"/>
        <v>Août</v>
      </c>
    </row>
    <row r="275" spans="1:8">
      <c r="A275" t="s">
        <v>413</v>
      </c>
      <c r="B275">
        <v>8</v>
      </c>
      <c r="C275">
        <v>2025</v>
      </c>
      <c r="D275" t="s">
        <v>435</v>
      </c>
      <c r="E275" t="s">
        <v>395</v>
      </c>
      <c r="F275" s="201">
        <v>131</v>
      </c>
      <c r="G275" s="206">
        <v>261.82</v>
      </c>
      <c r="H275" t="str">
        <f t="shared" si="9"/>
        <v>Août</v>
      </c>
    </row>
    <row r="276" spans="1:8">
      <c r="A276" t="s">
        <v>413</v>
      </c>
      <c r="B276">
        <v>8</v>
      </c>
      <c r="C276">
        <v>2025</v>
      </c>
      <c r="D276" t="s">
        <v>436</v>
      </c>
      <c r="E276" t="s">
        <v>400</v>
      </c>
      <c r="F276" s="201">
        <v>138</v>
      </c>
      <c r="G276" s="206">
        <v>272.16000000000003</v>
      </c>
      <c r="H276" t="str">
        <f t="shared" si="9"/>
        <v>Août</v>
      </c>
    </row>
    <row r="277" spans="1:8">
      <c r="A277" t="s">
        <v>413</v>
      </c>
      <c r="B277">
        <v>8</v>
      </c>
      <c r="C277">
        <v>2025</v>
      </c>
      <c r="D277" t="s">
        <v>437</v>
      </c>
      <c r="E277" t="s">
        <v>472</v>
      </c>
      <c r="F277" s="201">
        <v>139</v>
      </c>
      <c r="G277" s="206">
        <v>282.52</v>
      </c>
      <c r="H277" t="str">
        <f t="shared" si="9"/>
        <v>Août</v>
      </c>
    </row>
    <row r="278" spans="1:8">
      <c r="A278" t="s">
        <v>413</v>
      </c>
      <c r="B278">
        <v>8</v>
      </c>
      <c r="C278">
        <v>2025</v>
      </c>
      <c r="D278" t="s">
        <v>438</v>
      </c>
      <c r="E278" t="s">
        <v>411</v>
      </c>
      <c r="F278" s="201">
        <v>141</v>
      </c>
      <c r="G278" s="206">
        <v>292.89999999999998</v>
      </c>
      <c r="H278" t="str">
        <f t="shared" si="9"/>
        <v>Août</v>
      </c>
    </row>
    <row r="279" spans="1:8">
      <c r="A279" t="s">
        <v>413</v>
      </c>
      <c r="B279">
        <v>8</v>
      </c>
      <c r="C279">
        <v>2025</v>
      </c>
      <c r="D279" t="s">
        <v>439</v>
      </c>
      <c r="E279" t="s">
        <v>473</v>
      </c>
      <c r="F279" s="201">
        <v>147</v>
      </c>
      <c r="G279" s="206">
        <v>303.3</v>
      </c>
      <c r="H279" t="str">
        <f t="shared" si="9"/>
        <v>Août</v>
      </c>
    </row>
    <row r="280" spans="1:8">
      <c r="A280" t="s">
        <v>413</v>
      </c>
      <c r="B280">
        <v>8</v>
      </c>
      <c r="C280">
        <v>2025</v>
      </c>
      <c r="D280" t="s">
        <v>440</v>
      </c>
      <c r="E280" t="s">
        <v>9</v>
      </c>
      <c r="F280" s="201">
        <v>148</v>
      </c>
      <c r="G280" s="206">
        <v>313.72000000000003</v>
      </c>
      <c r="H280" t="str">
        <f t="shared" si="9"/>
        <v>Août</v>
      </c>
    </row>
    <row r="281" spans="1:8">
      <c r="A281" t="s">
        <v>413</v>
      </c>
      <c r="B281">
        <v>8</v>
      </c>
      <c r="C281">
        <v>2025</v>
      </c>
      <c r="D281" t="s">
        <v>441</v>
      </c>
      <c r="E281" t="s">
        <v>22</v>
      </c>
      <c r="F281" s="201">
        <v>149</v>
      </c>
      <c r="G281" s="206">
        <v>324.16000000000003</v>
      </c>
      <c r="H281" t="str">
        <f t="shared" si="9"/>
        <v>Août</v>
      </c>
    </row>
    <row r="282" spans="1:8">
      <c r="A282" t="s">
        <v>413</v>
      </c>
      <c r="B282">
        <v>8</v>
      </c>
      <c r="C282">
        <v>2025</v>
      </c>
      <c r="D282" t="s">
        <v>442</v>
      </c>
      <c r="E282" t="s">
        <v>395</v>
      </c>
      <c r="F282" s="201">
        <v>150</v>
      </c>
      <c r="G282" s="206">
        <v>334.62</v>
      </c>
      <c r="H282" t="str">
        <f t="shared" si="9"/>
        <v>Août</v>
      </c>
    </row>
    <row r="283" spans="1:8">
      <c r="A283" t="s">
        <v>413</v>
      </c>
      <c r="B283">
        <v>8</v>
      </c>
      <c r="C283">
        <v>2025</v>
      </c>
      <c r="D283" t="s">
        <v>443</v>
      </c>
      <c r="E283" t="s">
        <v>400</v>
      </c>
      <c r="F283" s="201">
        <v>151</v>
      </c>
      <c r="G283" s="206">
        <v>345.1</v>
      </c>
      <c r="H283" t="str">
        <f t="shared" si="9"/>
        <v>Août</v>
      </c>
    </row>
    <row r="284" spans="1:8">
      <c r="A284" t="s">
        <v>413</v>
      </c>
      <c r="B284">
        <v>8</v>
      </c>
      <c r="C284">
        <v>2025</v>
      </c>
      <c r="D284" t="s">
        <v>444</v>
      </c>
      <c r="E284" t="s">
        <v>472</v>
      </c>
      <c r="F284" s="201">
        <v>160</v>
      </c>
      <c r="G284" s="206">
        <v>355.6</v>
      </c>
      <c r="H284" t="str">
        <f t="shared" si="9"/>
        <v>Août</v>
      </c>
    </row>
    <row r="285" spans="1:8">
      <c r="A285" t="s">
        <v>413</v>
      </c>
      <c r="B285">
        <v>8</v>
      </c>
      <c r="C285">
        <v>2025</v>
      </c>
      <c r="D285" t="s">
        <v>445</v>
      </c>
      <c r="E285" t="s">
        <v>411</v>
      </c>
      <c r="F285" s="201">
        <v>161</v>
      </c>
      <c r="G285" s="206">
        <v>366.12</v>
      </c>
      <c r="H285" t="str">
        <f t="shared" si="9"/>
        <v>Août</v>
      </c>
    </row>
    <row r="286" spans="1:8">
      <c r="A286" t="s">
        <v>413</v>
      </c>
      <c r="B286">
        <v>8</v>
      </c>
      <c r="C286">
        <v>2025</v>
      </c>
      <c r="D286" t="s">
        <v>446</v>
      </c>
      <c r="E286" t="s">
        <v>473</v>
      </c>
      <c r="F286" s="201">
        <v>162</v>
      </c>
      <c r="G286" s="206">
        <v>376.66</v>
      </c>
      <c r="H286" t="str">
        <f t="shared" si="9"/>
        <v>Août</v>
      </c>
    </row>
    <row r="287" spans="1:8">
      <c r="A287" t="s">
        <v>413</v>
      </c>
      <c r="B287">
        <v>8</v>
      </c>
      <c r="C287">
        <v>2025</v>
      </c>
      <c r="D287" t="s">
        <v>447</v>
      </c>
      <c r="E287" t="s">
        <v>9</v>
      </c>
      <c r="F287" s="201">
        <v>163</v>
      </c>
      <c r="G287" s="206">
        <v>387.22</v>
      </c>
      <c r="H287" t="str">
        <f t="shared" si="9"/>
        <v>Août</v>
      </c>
    </row>
    <row r="288" spans="1:8">
      <c r="A288" t="s">
        <v>413</v>
      </c>
      <c r="B288">
        <v>8</v>
      </c>
      <c r="C288">
        <v>2025</v>
      </c>
      <c r="D288" t="s">
        <v>448</v>
      </c>
      <c r="E288" t="s">
        <v>22</v>
      </c>
      <c r="F288" s="201">
        <v>164</v>
      </c>
      <c r="G288" s="206">
        <v>397.8</v>
      </c>
      <c r="H288" t="str">
        <f t="shared" si="9"/>
        <v>Août</v>
      </c>
    </row>
    <row r="289" spans="1:8">
      <c r="A289" t="s">
        <v>413</v>
      </c>
      <c r="B289">
        <v>8</v>
      </c>
      <c r="C289">
        <v>2025</v>
      </c>
      <c r="D289" t="s">
        <v>449</v>
      </c>
      <c r="E289" t="s">
        <v>395</v>
      </c>
      <c r="F289" s="201">
        <v>165</v>
      </c>
      <c r="G289" s="206">
        <v>408.4</v>
      </c>
      <c r="H289" t="str">
        <f t="shared" si="9"/>
        <v>Août</v>
      </c>
    </row>
    <row r="290" spans="1:8">
      <c r="A290" t="s">
        <v>413</v>
      </c>
      <c r="B290">
        <v>8</v>
      </c>
      <c r="C290">
        <v>2025</v>
      </c>
      <c r="D290" t="s">
        <v>450</v>
      </c>
      <c r="E290" t="s">
        <v>400</v>
      </c>
      <c r="F290" s="201">
        <v>166</v>
      </c>
      <c r="G290" s="206">
        <v>419.02</v>
      </c>
      <c r="H290" t="str">
        <f t="shared" si="9"/>
        <v>Août</v>
      </c>
    </row>
    <row r="291" spans="1:8">
      <c r="A291" t="s">
        <v>413</v>
      </c>
      <c r="B291">
        <v>8</v>
      </c>
      <c r="C291">
        <v>2025</v>
      </c>
      <c r="D291" t="s">
        <v>451</v>
      </c>
      <c r="E291" t="s">
        <v>472</v>
      </c>
      <c r="F291" s="201">
        <v>168</v>
      </c>
      <c r="G291" s="206">
        <v>429.66</v>
      </c>
      <c r="H291" t="str">
        <f t="shared" ref="H291:H320" si="10">IF(B291=1,"Janvier",IF(B291=2,"Février",IF(B291=3,"Mars",IF(B291=4,"Avril",IF(B291=5,"Mai",IF(B291=6,"Juin",IF(B291=7,"Juillet",IF(B291=8,"Août",IF(B291=9,"Septembre",IF(B291=10,"Octobre",IF(B291=11,"Novembre",IF(B291=12,"Décembre"))))))))))))</f>
        <v>Août</v>
      </c>
    </row>
    <row r="292" spans="1:8">
      <c r="A292" t="s">
        <v>413</v>
      </c>
      <c r="B292">
        <v>8</v>
      </c>
      <c r="C292">
        <v>2025</v>
      </c>
      <c r="D292" t="s">
        <v>452</v>
      </c>
      <c r="E292" t="s">
        <v>411</v>
      </c>
      <c r="F292" s="201">
        <v>1631</v>
      </c>
      <c r="G292" s="206">
        <v>440.32</v>
      </c>
      <c r="H292" t="str">
        <f t="shared" si="10"/>
        <v>Août</v>
      </c>
    </row>
    <row r="293" spans="1:8">
      <c r="A293" t="s">
        <v>413</v>
      </c>
      <c r="B293">
        <v>8</v>
      </c>
      <c r="C293">
        <v>2025</v>
      </c>
      <c r="D293" t="s">
        <v>453</v>
      </c>
      <c r="E293" t="s">
        <v>473</v>
      </c>
      <c r="F293" s="201">
        <v>1651</v>
      </c>
      <c r="G293" s="206">
        <v>451</v>
      </c>
      <c r="H293" t="str">
        <f t="shared" si="10"/>
        <v>Août</v>
      </c>
    </row>
    <row r="294" spans="1:8">
      <c r="A294" t="s">
        <v>413</v>
      </c>
      <c r="B294">
        <v>8</v>
      </c>
      <c r="C294">
        <v>2025</v>
      </c>
      <c r="D294" t="s">
        <v>454</v>
      </c>
      <c r="E294" t="s">
        <v>9</v>
      </c>
      <c r="F294" s="201">
        <v>2391</v>
      </c>
      <c r="G294" s="206">
        <v>461.7</v>
      </c>
      <c r="H294" t="str">
        <f t="shared" si="10"/>
        <v>Août</v>
      </c>
    </row>
    <row r="295" spans="1:8">
      <c r="A295" t="s">
        <v>413</v>
      </c>
      <c r="B295">
        <v>8</v>
      </c>
      <c r="C295">
        <v>2025</v>
      </c>
      <c r="D295" t="s">
        <v>455</v>
      </c>
      <c r="E295" t="s">
        <v>22</v>
      </c>
      <c r="F295" s="201">
        <v>999</v>
      </c>
      <c r="G295" s="206">
        <v>472.42</v>
      </c>
      <c r="H295" t="str">
        <f t="shared" si="10"/>
        <v>Août</v>
      </c>
    </row>
    <row r="296" spans="1:8">
      <c r="A296" t="s">
        <v>413</v>
      </c>
      <c r="B296">
        <v>8</v>
      </c>
      <c r="C296">
        <v>2025</v>
      </c>
      <c r="D296" t="s">
        <v>456</v>
      </c>
      <c r="E296" t="s">
        <v>395</v>
      </c>
      <c r="F296" s="201">
        <v>9002</v>
      </c>
      <c r="G296" s="206">
        <v>483.16</v>
      </c>
      <c r="H296" t="str">
        <f t="shared" si="10"/>
        <v>Août</v>
      </c>
    </row>
    <row r="297" spans="1:8">
      <c r="A297" t="s">
        <v>413</v>
      </c>
      <c r="B297">
        <v>8</v>
      </c>
      <c r="C297">
        <v>2025</v>
      </c>
      <c r="D297" t="s">
        <v>457</v>
      </c>
      <c r="E297" t="s">
        <v>400</v>
      </c>
      <c r="F297" s="201">
        <v>9003</v>
      </c>
      <c r="G297" s="206">
        <v>493.92</v>
      </c>
      <c r="H297" t="str">
        <f t="shared" si="10"/>
        <v>Août</v>
      </c>
    </row>
    <row r="298" spans="1:8">
      <c r="A298" t="s">
        <v>413</v>
      </c>
      <c r="B298">
        <v>8</v>
      </c>
      <c r="C298">
        <v>2025</v>
      </c>
      <c r="D298" t="s">
        <v>458</v>
      </c>
      <c r="E298" t="s">
        <v>472</v>
      </c>
      <c r="F298" s="201">
        <v>9004</v>
      </c>
      <c r="G298" s="206">
        <v>504.7</v>
      </c>
      <c r="H298" t="str">
        <f t="shared" si="10"/>
        <v>Août</v>
      </c>
    </row>
    <row r="299" spans="1:8">
      <c r="A299" t="s">
        <v>413</v>
      </c>
      <c r="B299">
        <v>8</v>
      </c>
      <c r="C299">
        <v>2025</v>
      </c>
      <c r="D299" t="s">
        <v>459</v>
      </c>
      <c r="E299" t="s">
        <v>411</v>
      </c>
      <c r="F299" s="201">
        <v>9005</v>
      </c>
      <c r="G299" s="206">
        <v>515.5</v>
      </c>
      <c r="H299" t="str">
        <f t="shared" si="10"/>
        <v>Août</v>
      </c>
    </row>
    <row r="300" spans="1:8">
      <c r="A300" t="s">
        <v>413</v>
      </c>
      <c r="B300">
        <v>8</v>
      </c>
      <c r="C300">
        <v>2025</v>
      </c>
      <c r="D300" t="s">
        <v>460</v>
      </c>
      <c r="E300" t="s">
        <v>473</v>
      </c>
      <c r="F300" s="201">
        <v>80</v>
      </c>
      <c r="G300" s="206">
        <v>526.32000000000005</v>
      </c>
      <c r="H300" t="str">
        <f t="shared" si="10"/>
        <v>Août</v>
      </c>
    </row>
    <row r="301" spans="1:8">
      <c r="A301" t="s">
        <v>413</v>
      </c>
      <c r="B301">
        <v>8</v>
      </c>
      <c r="C301">
        <v>2025</v>
      </c>
      <c r="D301" t="s">
        <v>461</v>
      </c>
      <c r="E301" t="s">
        <v>9</v>
      </c>
      <c r="F301" s="201">
        <v>100</v>
      </c>
      <c r="G301" s="206">
        <v>537.16</v>
      </c>
      <c r="H301" t="str">
        <f t="shared" si="10"/>
        <v>Août</v>
      </c>
    </row>
    <row r="302" spans="1:8">
      <c r="A302" t="s">
        <v>413</v>
      </c>
      <c r="B302">
        <v>8</v>
      </c>
      <c r="C302">
        <v>2025</v>
      </c>
      <c r="D302" t="s">
        <v>462</v>
      </c>
      <c r="E302" t="s">
        <v>22</v>
      </c>
      <c r="F302" s="201">
        <v>101</v>
      </c>
      <c r="G302" s="206">
        <v>548.02</v>
      </c>
      <c r="H302" t="str">
        <f t="shared" si="10"/>
        <v>Août</v>
      </c>
    </row>
    <row r="303" spans="1:8">
      <c r="A303" t="s">
        <v>413</v>
      </c>
      <c r="B303">
        <v>8</v>
      </c>
      <c r="C303">
        <v>2025</v>
      </c>
      <c r="D303" t="s">
        <v>463</v>
      </c>
      <c r="E303" t="s">
        <v>395</v>
      </c>
      <c r="F303" s="201">
        <v>102</v>
      </c>
      <c r="G303" s="206">
        <v>558.9</v>
      </c>
      <c r="H303" t="str">
        <f t="shared" si="10"/>
        <v>Août</v>
      </c>
    </row>
    <row r="304" spans="1:8">
      <c r="A304" t="s">
        <v>413</v>
      </c>
      <c r="B304">
        <v>8</v>
      </c>
      <c r="C304">
        <v>2025</v>
      </c>
      <c r="D304" t="s">
        <v>464</v>
      </c>
      <c r="E304" t="s">
        <v>400</v>
      </c>
      <c r="F304" s="201">
        <v>103</v>
      </c>
      <c r="G304" s="206">
        <v>569.79999999999995</v>
      </c>
      <c r="H304" t="str">
        <f t="shared" si="10"/>
        <v>Août</v>
      </c>
    </row>
    <row r="305" spans="1:8">
      <c r="A305" t="s">
        <v>413</v>
      </c>
      <c r="B305">
        <v>8</v>
      </c>
      <c r="C305">
        <v>2025</v>
      </c>
      <c r="D305" t="s">
        <v>465</v>
      </c>
      <c r="E305" t="s">
        <v>472</v>
      </c>
      <c r="F305" s="201">
        <v>104</v>
      </c>
      <c r="G305" s="206">
        <v>580.72</v>
      </c>
      <c r="H305" t="str">
        <f t="shared" si="10"/>
        <v>Août</v>
      </c>
    </row>
    <row r="306" spans="1:8">
      <c r="A306" t="s">
        <v>413</v>
      </c>
      <c r="B306">
        <v>8</v>
      </c>
      <c r="C306">
        <v>2025</v>
      </c>
      <c r="D306" t="s">
        <v>466</v>
      </c>
      <c r="E306" t="s">
        <v>411</v>
      </c>
      <c r="F306" s="201">
        <v>106</v>
      </c>
      <c r="G306" s="206">
        <v>591.66</v>
      </c>
      <c r="H306" t="str">
        <f t="shared" si="10"/>
        <v>Août</v>
      </c>
    </row>
    <row r="307" spans="1:8">
      <c r="A307" t="s">
        <v>413</v>
      </c>
      <c r="B307">
        <v>8</v>
      </c>
      <c r="C307">
        <v>2025</v>
      </c>
      <c r="D307" t="s">
        <v>467</v>
      </c>
      <c r="E307" t="s">
        <v>473</v>
      </c>
      <c r="F307" s="201">
        <v>110</v>
      </c>
      <c r="G307" s="206">
        <v>602.62</v>
      </c>
      <c r="H307" t="str">
        <f t="shared" si="10"/>
        <v>Août</v>
      </c>
    </row>
    <row r="308" spans="1:8">
      <c r="A308" t="s">
        <v>413</v>
      </c>
      <c r="B308">
        <v>8</v>
      </c>
      <c r="C308">
        <v>2025</v>
      </c>
      <c r="D308" t="s">
        <v>468</v>
      </c>
      <c r="E308" t="s">
        <v>9</v>
      </c>
      <c r="F308" s="201">
        <v>111</v>
      </c>
      <c r="G308" s="206">
        <v>613.6</v>
      </c>
      <c r="H308" t="str">
        <f t="shared" si="10"/>
        <v>Août</v>
      </c>
    </row>
    <row r="309" spans="1:8">
      <c r="A309" t="s">
        <v>413</v>
      </c>
      <c r="B309">
        <v>8</v>
      </c>
      <c r="C309">
        <v>2025</v>
      </c>
      <c r="D309" t="s">
        <v>469</v>
      </c>
      <c r="E309" t="s">
        <v>22</v>
      </c>
      <c r="F309" s="201">
        <v>112</v>
      </c>
      <c r="G309" s="206">
        <v>624.6</v>
      </c>
      <c r="H309" t="str">
        <f t="shared" si="10"/>
        <v>Août</v>
      </c>
    </row>
    <row r="310" spans="1:8">
      <c r="A310" t="s">
        <v>413</v>
      </c>
      <c r="B310">
        <v>8</v>
      </c>
      <c r="C310">
        <v>2025</v>
      </c>
      <c r="D310" t="s">
        <v>470</v>
      </c>
      <c r="E310" t="s">
        <v>395</v>
      </c>
      <c r="F310" s="201">
        <v>114</v>
      </c>
      <c r="G310" s="206">
        <v>635.62</v>
      </c>
      <c r="H310" t="str">
        <f t="shared" si="10"/>
        <v>Août</v>
      </c>
    </row>
    <row r="311" spans="1:8">
      <c r="A311" t="s">
        <v>413</v>
      </c>
      <c r="B311">
        <v>8</v>
      </c>
      <c r="C311">
        <v>2025</v>
      </c>
      <c r="D311" t="s">
        <v>471</v>
      </c>
      <c r="E311" t="s">
        <v>398</v>
      </c>
      <c r="F311" s="201">
        <v>118</v>
      </c>
      <c r="G311" s="206">
        <v>646.66</v>
      </c>
      <c r="H311" t="str">
        <f t="shared" si="10"/>
        <v>Août</v>
      </c>
    </row>
    <row r="312" spans="1:8">
      <c r="A312" t="s">
        <v>413</v>
      </c>
      <c r="B312">
        <v>8</v>
      </c>
      <c r="C312">
        <v>2025</v>
      </c>
      <c r="D312" t="s">
        <v>394</v>
      </c>
      <c r="E312" t="s">
        <v>15</v>
      </c>
      <c r="G312" s="206">
        <v>0</v>
      </c>
      <c r="H312" t="str">
        <f t="shared" si="10"/>
        <v>Août</v>
      </c>
    </row>
    <row r="313" spans="1:8">
      <c r="A313" t="s">
        <v>413</v>
      </c>
      <c r="B313">
        <v>8</v>
      </c>
      <c r="C313">
        <v>2025</v>
      </c>
      <c r="D313" t="s">
        <v>366</v>
      </c>
      <c r="E313" t="s">
        <v>15</v>
      </c>
      <c r="G313" s="206">
        <v>0</v>
      </c>
      <c r="H313" t="str">
        <f t="shared" si="10"/>
        <v>Août</v>
      </c>
    </row>
    <row r="314" spans="1:8">
      <c r="A314" t="s">
        <v>413</v>
      </c>
      <c r="B314">
        <v>8</v>
      </c>
      <c r="C314">
        <v>2025</v>
      </c>
      <c r="D314" t="s">
        <v>367</v>
      </c>
      <c r="E314" t="s">
        <v>15</v>
      </c>
      <c r="G314" s="206">
        <v>0</v>
      </c>
      <c r="H314" t="str">
        <f t="shared" si="10"/>
        <v>Août</v>
      </c>
    </row>
    <row r="315" spans="1:8">
      <c r="A315" t="s">
        <v>413</v>
      </c>
      <c r="B315">
        <v>8</v>
      </c>
      <c r="C315">
        <v>2025</v>
      </c>
      <c r="D315" t="s">
        <v>110</v>
      </c>
      <c r="E315" t="s">
        <v>18</v>
      </c>
      <c r="G315" s="206">
        <v>0</v>
      </c>
      <c r="H315" t="str">
        <f t="shared" si="10"/>
        <v>Août</v>
      </c>
    </row>
    <row r="316" spans="1:8">
      <c r="A316" t="s">
        <v>413</v>
      </c>
      <c r="B316">
        <v>8</v>
      </c>
      <c r="C316">
        <v>2025</v>
      </c>
      <c r="D316" t="s">
        <v>405</v>
      </c>
      <c r="E316" t="s">
        <v>18</v>
      </c>
      <c r="G316" s="206">
        <v>0</v>
      </c>
      <c r="H316" t="str">
        <f t="shared" si="10"/>
        <v>Août</v>
      </c>
    </row>
    <row r="317" spans="1:8">
      <c r="A317" t="s">
        <v>413</v>
      </c>
      <c r="B317">
        <v>8</v>
      </c>
      <c r="C317">
        <v>2025</v>
      </c>
      <c r="D317" t="s">
        <v>406</v>
      </c>
      <c r="E317" t="s">
        <v>18</v>
      </c>
      <c r="G317" s="206">
        <v>0</v>
      </c>
      <c r="H317" t="str">
        <f t="shared" si="10"/>
        <v>Août</v>
      </c>
    </row>
    <row r="318" spans="1:8">
      <c r="A318" t="s">
        <v>413</v>
      </c>
      <c r="B318">
        <v>8</v>
      </c>
      <c r="C318">
        <v>2025</v>
      </c>
      <c r="D318" t="s">
        <v>404</v>
      </c>
      <c r="E318" t="s">
        <v>20</v>
      </c>
      <c r="H318" t="str">
        <f t="shared" si="10"/>
        <v>Août</v>
      </c>
    </row>
    <row r="319" spans="1:8">
      <c r="A319" t="s">
        <v>413</v>
      </c>
      <c r="B319">
        <v>8</v>
      </c>
      <c r="C319">
        <v>2025</v>
      </c>
      <c r="D319" t="s">
        <v>9</v>
      </c>
      <c r="E319" t="s">
        <v>21</v>
      </c>
      <c r="G319" s="206">
        <v>25</v>
      </c>
      <c r="H319" t="str">
        <f t="shared" si="10"/>
        <v>Août</v>
      </c>
    </row>
    <row r="320" spans="1:8">
      <c r="A320" t="s">
        <v>413</v>
      </c>
      <c r="B320">
        <v>8</v>
      </c>
      <c r="C320">
        <v>2025</v>
      </c>
      <c r="D320" t="s">
        <v>22</v>
      </c>
      <c r="E320" t="s">
        <v>21</v>
      </c>
      <c r="G320" s="206">
        <v>26</v>
      </c>
      <c r="H320" t="str">
        <f t="shared" si="10"/>
        <v>Août</v>
      </c>
    </row>
    <row r="321" spans="1:8">
      <c r="A321" t="s">
        <v>413</v>
      </c>
      <c r="B321">
        <v>8</v>
      </c>
      <c r="C321">
        <v>2025</v>
      </c>
      <c r="D321" t="s">
        <v>419</v>
      </c>
      <c r="E321" t="s">
        <v>9</v>
      </c>
      <c r="F321" s="201">
        <v>80</v>
      </c>
      <c r="G321" s="206">
        <v>99.1</v>
      </c>
      <c r="H321" t="str">
        <f t="shared" ref="H321:H352" si="11">IF(B321=1,"Janvier",IF(B321=2,"Février",IF(B321=3,"Mars",IF(B321=4,"Avril",IF(B321=5,"Mai",IF(B321=6,"Juin",IF(B321=7,"Juillet",IF(B321=8,"Août",IF(B321=9,"Septembre",IF(B321=10,"Octobre",IF(B321=11,"Novembre",IF(B321=12,"Décembre"))))))))))))</f>
        <v>Août</v>
      </c>
    </row>
    <row r="322" spans="1:8">
      <c r="A322" t="s">
        <v>413</v>
      </c>
      <c r="B322">
        <v>8</v>
      </c>
      <c r="C322">
        <v>2025</v>
      </c>
      <c r="D322" t="s">
        <v>420</v>
      </c>
      <c r="E322" t="s">
        <v>22</v>
      </c>
      <c r="F322" s="201">
        <v>100</v>
      </c>
      <c r="G322" s="206">
        <v>109.12</v>
      </c>
      <c r="H322" t="str">
        <f t="shared" si="11"/>
        <v>Août</v>
      </c>
    </row>
    <row r="323" spans="1:8">
      <c r="A323" t="s">
        <v>413</v>
      </c>
      <c r="B323">
        <v>8</v>
      </c>
      <c r="C323">
        <v>2025</v>
      </c>
      <c r="D323" t="s">
        <v>421</v>
      </c>
      <c r="E323" t="s">
        <v>395</v>
      </c>
      <c r="F323" s="201">
        <v>101</v>
      </c>
      <c r="G323" s="206">
        <v>119.16</v>
      </c>
      <c r="H323" t="str">
        <f t="shared" si="11"/>
        <v>Août</v>
      </c>
    </row>
    <row r="324" spans="1:8">
      <c r="A324" t="s">
        <v>413</v>
      </c>
      <c r="B324">
        <v>8</v>
      </c>
      <c r="C324">
        <v>2025</v>
      </c>
      <c r="D324" t="s">
        <v>422</v>
      </c>
      <c r="E324" t="s">
        <v>400</v>
      </c>
      <c r="F324" s="201">
        <v>102</v>
      </c>
      <c r="G324" s="206">
        <v>129.22</v>
      </c>
      <c r="H324" t="str">
        <f t="shared" si="11"/>
        <v>Août</v>
      </c>
    </row>
    <row r="325" spans="1:8">
      <c r="A325" t="s">
        <v>413</v>
      </c>
      <c r="B325">
        <v>8</v>
      </c>
      <c r="C325">
        <v>2025</v>
      </c>
      <c r="D325" t="s">
        <v>423</v>
      </c>
      <c r="E325" t="s">
        <v>472</v>
      </c>
      <c r="F325" s="201">
        <v>103</v>
      </c>
      <c r="G325" s="206">
        <v>139.30000000000001</v>
      </c>
      <c r="H325" t="str">
        <f t="shared" si="11"/>
        <v>Août</v>
      </c>
    </row>
    <row r="326" spans="1:8">
      <c r="A326" t="s">
        <v>413</v>
      </c>
      <c r="B326">
        <v>8</v>
      </c>
      <c r="C326">
        <v>2025</v>
      </c>
      <c r="D326" t="s">
        <v>424</v>
      </c>
      <c r="E326" t="s">
        <v>411</v>
      </c>
      <c r="F326" s="201">
        <v>104</v>
      </c>
      <c r="G326" s="206">
        <v>149.4</v>
      </c>
      <c r="H326" t="str">
        <f t="shared" si="11"/>
        <v>Août</v>
      </c>
    </row>
    <row r="327" spans="1:8">
      <c r="A327" t="s">
        <v>413</v>
      </c>
      <c r="B327">
        <v>8</v>
      </c>
      <c r="C327">
        <v>2025</v>
      </c>
      <c r="D327" t="s">
        <v>425</v>
      </c>
      <c r="E327" t="s">
        <v>473</v>
      </c>
      <c r="F327" s="201">
        <v>106</v>
      </c>
      <c r="G327" s="206">
        <v>159.52000000000001</v>
      </c>
      <c r="H327" t="str">
        <f t="shared" si="11"/>
        <v>Août</v>
      </c>
    </row>
    <row r="328" spans="1:8">
      <c r="A328" t="s">
        <v>413</v>
      </c>
      <c r="B328">
        <v>8</v>
      </c>
      <c r="C328">
        <v>2025</v>
      </c>
      <c r="D328" t="s">
        <v>426</v>
      </c>
      <c r="E328" t="s">
        <v>9</v>
      </c>
      <c r="F328" s="201">
        <v>110</v>
      </c>
      <c r="G328" s="206">
        <v>169.66</v>
      </c>
      <c r="H328" t="str">
        <f t="shared" si="11"/>
        <v>Août</v>
      </c>
    </row>
    <row r="329" spans="1:8">
      <c r="A329" t="s">
        <v>413</v>
      </c>
      <c r="B329">
        <v>8</v>
      </c>
      <c r="C329">
        <v>2025</v>
      </c>
      <c r="D329" t="s">
        <v>427</v>
      </c>
      <c r="E329" t="s">
        <v>22</v>
      </c>
      <c r="F329" s="201">
        <v>111</v>
      </c>
      <c r="G329" s="206">
        <v>179.82</v>
      </c>
      <c r="H329" t="str">
        <f t="shared" si="11"/>
        <v>Août</v>
      </c>
    </row>
    <row r="330" spans="1:8">
      <c r="A330" t="s">
        <v>413</v>
      </c>
      <c r="B330">
        <v>8</v>
      </c>
      <c r="C330">
        <v>2025</v>
      </c>
      <c r="D330" t="s">
        <v>428</v>
      </c>
      <c r="E330" t="s">
        <v>395</v>
      </c>
      <c r="F330" s="201">
        <v>112</v>
      </c>
      <c r="G330" s="206">
        <v>190</v>
      </c>
      <c r="H330" t="str">
        <f t="shared" si="11"/>
        <v>Août</v>
      </c>
    </row>
    <row r="331" spans="1:8">
      <c r="A331" t="s">
        <v>413</v>
      </c>
      <c r="B331">
        <v>8</v>
      </c>
      <c r="C331">
        <v>2025</v>
      </c>
      <c r="D331" t="s">
        <v>429</v>
      </c>
      <c r="E331" t="s">
        <v>400</v>
      </c>
      <c r="F331" s="201">
        <v>114</v>
      </c>
      <c r="G331" s="206">
        <v>200.2</v>
      </c>
      <c r="H331" t="str">
        <f t="shared" si="11"/>
        <v>Août</v>
      </c>
    </row>
    <row r="332" spans="1:8">
      <c r="A332" t="s">
        <v>413</v>
      </c>
      <c r="B332">
        <v>8</v>
      </c>
      <c r="C332">
        <v>2025</v>
      </c>
      <c r="D332" t="s">
        <v>430</v>
      </c>
      <c r="E332" t="s">
        <v>472</v>
      </c>
      <c r="F332" s="201">
        <v>118</v>
      </c>
      <c r="G332" s="206">
        <v>210.42</v>
      </c>
      <c r="H332" t="str">
        <f t="shared" si="11"/>
        <v>Août</v>
      </c>
    </row>
    <row r="333" spans="1:8">
      <c r="A333" t="s">
        <v>413</v>
      </c>
      <c r="B333">
        <v>8</v>
      </c>
      <c r="C333">
        <v>2025</v>
      </c>
      <c r="D333" t="s">
        <v>431</v>
      </c>
      <c r="E333" t="s">
        <v>411</v>
      </c>
      <c r="F333" s="201">
        <v>119</v>
      </c>
      <c r="G333" s="206">
        <v>220.66</v>
      </c>
      <c r="H333" t="str">
        <f t="shared" si="11"/>
        <v>Août</v>
      </c>
    </row>
    <row r="334" spans="1:8">
      <c r="A334" t="s">
        <v>413</v>
      </c>
      <c r="B334">
        <v>8</v>
      </c>
      <c r="C334">
        <v>2025</v>
      </c>
      <c r="D334" t="s">
        <v>432</v>
      </c>
      <c r="E334" t="s">
        <v>473</v>
      </c>
      <c r="F334" s="201">
        <v>120</v>
      </c>
      <c r="G334" s="206">
        <v>230.92</v>
      </c>
      <c r="H334" t="str">
        <f t="shared" si="11"/>
        <v>Août</v>
      </c>
    </row>
    <row r="335" spans="1:8">
      <c r="A335" t="s">
        <v>413</v>
      </c>
      <c r="B335">
        <v>8</v>
      </c>
      <c r="C335">
        <v>2025</v>
      </c>
      <c r="D335" t="s">
        <v>433</v>
      </c>
      <c r="E335" t="s">
        <v>9</v>
      </c>
      <c r="F335" s="201">
        <v>124</v>
      </c>
      <c r="G335" s="206">
        <v>241.2</v>
      </c>
      <c r="H335" t="str">
        <f t="shared" si="11"/>
        <v>Août</v>
      </c>
    </row>
    <row r="336" spans="1:8">
      <c r="A336" t="s">
        <v>413</v>
      </c>
      <c r="B336">
        <v>8</v>
      </c>
      <c r="C336">
        <v>2025</v>
      </c>
      <c r="D336" t="s">
        <v>434</v>
      </c>
      <c r="E336" t="s">
        <v>22</v>
      </c>
      <c r="F336" s="201">
        <v>130</v>
      </c>
      <c r="G336" s="206">
        <v>251.5</v>
      </c>
      <c r="H336" t="str">
        <f t="shared" si="11"/>
        <v>Août</v>
      </c>
    </row>
    <row r="337" spans="1:8">
      <c r="A337" t="s">
        <v>413</v>
      </c>
      <c r="B337">
        <v>8</v>
      </c>
      <c r="C337">
        <v>2025</v>
      </c>
      <c r="D337" t="s">
        <v>435</v>
      </c>
      <c r="E337" t="s">
        <v>395</v>
      </c>
      <c r="F337" s="201">
        <v>131</v>
      </c>
      <c r="G337" s="206">
        <v>261.82</v>
      </c>
      <c r="H337" t="str">
        <f t="shared" si="11"/>
        <v>Août</v>
      </c>
    </row>
    <row r="338" spans="1:8">
      <c r="A338" t="s">
        <v>413</v>
      </c>
      <c r="B338">
        <v>8</v>
      </c>
      <c r="C338">
        <v>2025</v>
      </c>
      <c r="D338" t="s">
        <v>436</v>
      </c>
      <c r="E338" t="s">
        <v>400</v>
      </c>
      <c r="F338" s="201">
        <v>138</v>
      </c>
      <c r="G338" s="206">
        <v>272.16000000000003</v>
      </c>
      <c r="H338" t="str">
        <f t="shared" si="11"/>
        <v>Août</v>
      </c>
    </row>
    <row r="339" spans="1:8">
      <c r="A339" t="s">
        <v>413</v>
      </c>
      <c r="B339">
        <v>8</v>
      </c>
      <c r="C339">
        <v>2025</v>
      </c>
      <c r="D339" t="s">
        <v>437</v>
      </c>
      <c r="E339" t="s">
        <v>472</v>
      </c>
      <c r="F339" s="201">
        <v>139</v>
      </c>
      <c r="G339" s="206">
        <v>282.52</v>
      </c>
      <c r="H339" t="str">
        <f t="shared" si="11"/>
        <v>Août</v>
      </c>
    </row>
    <row r="340" spans="1:8">
      <c r="A340" t="s">
        <v>413</v>
      </c>
      <c r="B340">
        <v>8</v>
      </c>
      <c r="C340">
        <v>2025</v>
      </c>
      <c r="D340" t="s">
        <v>438</v>
      </c>
      <c r="E340" t="s">
        <v>411</v>
      </c>
      <c r="F340" s="201">
        <v>141</v>
      </c>
      <c r="G340" s="206">
        <v>292.89999999999998</v>
      </c>
      <c r="H340" t="str">
        <f t="shared" si="11"/>
        <v>Août</v>
      </c>
    </row>
    <row r="341" spans="1:8">
      <c r="A341" t="s">
        <v>413</v>
      </c>
      <c r="B341">
        <v>8</v>
      </c>
      <c r="C341">
        <v>2025</v>
      </c>
      <c r="D341" t="s">
        <v>439</v>
      </c>
      <c r="E341" t="s">
        <v>473</v>
      </c>
      <c r="F341" s="201">
        <v>147</v>
      </c>
      <c r="G341" s="206">
        <v>303.3</v>
      </c>
      <c r="H341" t="str">
        <f t="shared" si="11"/>
        <v>Août</v>
      </c>
    </row>
    <row r="342" spans="1:8">
      <c r="A342" t="s">
        <v>413</v>
      </c>
      <c r="B342">
        <v>8</v>
      </c>
      <c r="C342">
        <v>2025</v>
      </c>
      <c r="D342" t="s">
        <v>440</v>
      </c>
      <c r="E342" t="s">
        <v>9</v>
      </c>
      <c r="F342" s="201">
        <v>148</v>
      </c>
      <c r="G342" s="206">
        <v>313.72000000000003</v>
      </c>
      <c r="H342" t="str">
        <f t="shared" si="11"/>
        <v>Août</v>
      </c>
    </row>
    <row r="343" spans="1:8">
      <c r="A343" t="s">
        <v>413</v>
      </c>
      <c r="B343">
        <v>8</v>
      </c>
      <c r="C343">
        <v>2025</v>
      </c>
      <c r="D343" t="s">
        <v>441</v>
      </c>
      <c r="E343" t="s">
        <v>22</v>
      </c>
      <c r="F343" s="201">
        <v>149</v>
      </c>
      <c r="G343" s="206">
        <v>324.16000000000003</v>
      </c>
      <c r="H343" t="str">
        <f t="shared" si="11"/>
        <v>Août</v>
      </c>
    </row>
    <row r="344" spans="1:8">
      <c r="A344" t="s">
        <v>413</v>
      </c>
      <c r="B344">
        <v>8</v>
      </c>
      <c r="C344">
        <v>2025</v>
      </c>
      <c r="D344" t="s">
        <v>442</v>
      </c>
      <c r="E344" t="s">
        <v>395</v>
      </c>
      <c r="F344" s="201">
        <v>150</v>
      </c>
      <c r="G344" s="206">
        <v>334.62</v>
      </c>
      <c r="H344" t="str">
        <f t="shared" si="11"/>
        <v>Août</v>
      </c>
    </row>
    <row r="345" spans="1:8">
      <c r="A345" t="s">
        <v>413</v>
      </c>
      <c r="B345">
        <v>8</v>
      </c>
      <c r="C345">
        <v>2025</v>
      </c>
      <c r="D345" t="s">
        <v>443</v>
      </c>
      <c r="E345" t="s">
        <v>400</v>
      </c>
      <c r="F345" s="201">
        <v>151</v>
      </c>
      <c r="G345" s="206">
        <v>345.1</v>
      </c>
      <c r="H345" t="str">
        <f t="shared" si="11"/>
        <v>Août</v>
      </c>
    </row>
    <row r="346" spans="1:8">
      <c r="A346" t="s">
        <v>413</v>
      </c>
      <c r="B346">
        <v>8</v>
      </c>
      <c r="C346">
        <v>2025</v>
      </c>
      <c r="D346" t="s">
        <v>444</v>
      </c>
      <c r="E346" t="s">
        <v>472</v>
      </c>
      <c r="F346" s="201">
        <v>160</v>
      </c>
      <c r="G346" s="206">
        <v>355.6</v>
      </c>
      <c r="H346" t="str">
        <f t="shared" si="11"/>
        <v>Août</v>
      </c>
    </row>
    <row r="347" spans="1:8">
      <c r="A347" t="s">
        <v>413</v>
      </c>
      <c r="B347">
        <v>8</v>
      </c>
      <c r="C347">
        <v>2025</v>
      </c>
      <c r="D347" t="s">
        <v>445</v>
      </c>
      <c r="E347" t="s">
        <v>411</v>
      </c>
      <c r="F347" s="201">
        <v>161</v>
      </c>
      <c r="G347" s="206">
        <v>366.12</v>
      </c>
      <c r="H347" t="str">
        <f t="shared" si="11"/>
        <v>Août</v>
      </c>
    </row>
    <row r="348" spans="1:8">
      <c r="A348" t="s">
        <v>413</v>
      </c>
      <c r="B348">
        <v>8</v>
      </c>
      <c r="C348">
        <v>2025</v>
      </c>
      <c r="D348" t="s">
        <v>446</v>
      </c>
      <c r="E348" t="s">
        <v>473</v>
      </c>
      <c r="F348" s="201">
        <v>162</v>
      </c>
      <c r="G348" s="206">
        <v>376.66</v>
      </c>
      <c r="H348" t="str">
        <f t="shared" si="11"/>
        <v>Août</v>
      </c>
    </row>
    <row r="349" spans="1:8">
      <c r="A349" t="s">
        <v>413</v>
      </c>
      <c r="B349">
        <v>8</v>
      </c>
      <c r="C349">
        <v>2025</v>
      </c>
      <c r="D349" t="s">
        <v>447</v>
      </c>
      <c r="E349" t="s">
        <v>9</v>
      </c>
      <c r="F349" s="201">
        <v>163</v>
      </c>
      <c r="G349" s="206">
        <v>387.22</v>
      </c>
      <c r="H349" t="str">
        <f t="shared" si="11"/>
        <v>Août</v>
      </c>
    </row>
    <row r="350" spans="1:8">
      <c r="A350" t="s">
        <v>413</v>
      </c>
      <c r="B350">
        <v>8</v>
      </c>
      <c r="C350">
        <v>2025</v>
      </c>
      <c r="D350" t="s">
        <v>448</v>
      </c>
      <c r="E350" t="s">
        <v>22</v>
      </c>
      <c r="F350" s="201">
        <v>164</v>
      </c>
      <c r="G350" s="206">
        <v>397.8</v>
      </c>
      <c r="H350" t="str">
        <f t="shared" si="11"/>
        <v>Août</v>
      </c>
    </row>
    <row r="351" spans="1:8">
      <c r="A351" t="s">
        <v>413</v>
      </c>
      <c r="B351">
        <v>8</v>
      </c>
      <c r="C351">
        <v>2025</v>
      </c>
      <c r="D351" t="s">
        <v>449</v>
      </c>
      <c r="E351" t="s">
        <v>395</v>
      </c>
      <c r="F351" s="201">
        <v>165</v>
      </c>
      <c r="G351" s="206">
        <v>408.4</v>
      </c>
      <c r="H351" t="str">
        <f t="shared" si="11"/>
        <v>Août</v>
      </c>
    </row>
    <row r="352" spans="1:8">
      <c r="A352" t="s">
        <v>413</v>
      </c>
      <c r="B352">
        <v>8</v>
      </c>
      <c r="C352">
        <v>2025</v>
      </c>
      <c r="D352" t="s">
        <v>450</v>
      </c>
      <c r="E352" t="s">
        <v>400</v>
      </c>
      <c r="F352" s="201">
        <v>166</v>
      </c>
      <c r="G352" s="206">
        <v>419.02</v>
      </c>
      <c r="H352" t="str">
        <f t="shared" si="11"/>
        <v>Août</v>
      </c>
    </row>
    <row r="353" spans="1:8">
      <c r="A353" t="s">
        <v>413</v>
      </c>
      <c r="B353">
        <v>8</v>
      </c>
      <c r="C353">
        <v>2025</v>
      </c>
      <c r="D353" t="s">
        <v>451</v>
      </c>
      <c r="E353" t="s">
        <v>472</v>
      </c>
      <c r="F353" s="201">
        <v>168</v>
      </c>
      <c r="G353" s="206">
        <v>429.66</v>
      </c>
      <c r="H353" t="str">
        <f t="shared" ref="H353:H384" si="12">IF(B353=1,"Janvier",IF(B353=2,"Février",IF(B353=3,"Mars",IF(B353=4,"Avril",IF(B353=5,"Mai",IF(B353=6,"Juin",IF(B353=7,"Juillet",IF(B353=8,"Août",IF(B353=9,"Septembre",IF(B353=10,"Octobre",IF(B353=11,"Novembre",IF(B353=12,"Décembre"))))))))))))</f>
        <v>Août</v>
      </c>
    </row>
    <row r="354" spans="1:8">
      <c r="A354" t="s">
        <v>413</v>
      </c>
      <c r="B354">
        <v>8</v>
      </c>
      <c r="C354">
        <v>2025</v>
      </c>
      <c r="D354" t="s">
        <v>452</v>
      </c>
      <c r="E354" t="s">
        <v>411</v>
      </c>
      <c r="F354" s="201">
        <v>1631</v>
      </c>
      <c r="G354" s="206">
        <v>440.32</v>
      </c>
      <c r="H354" t="str">
        <f t="shared" si="12"/>
        <v>Août</v>
      </c>
    </row>
    <row r="355" spans="1:8">
      <c r="A355" t="s">
        <v>413</v>
      </c>
      <c r="B355">
        <v>8</v>
      </c>
      <c r="C355">
        <v>2025</v>
      </c>
      <c r="D355" t="s">
        <v>453</v>
      </c>
      <c r="E355" t="s">
        <v>473</v>
      </c>
      <c r="F355" s="201">
        <v>1651</v>
      </c>
      <c r="G355" s="206">
        <v>451</v>
      </c>
      <c r="H355" t="str">
        <f t="shared" si="12"/>
        <v>Août</v>
      </c>
    </row>
    <row r="356" spans="1:8">
      <c r="A356" t="s">
        <v>413</v>
      </c>
      <c r="B356">
        <v>8</v>
      </c>
      <c r="C356">
        <v>2025</v>
      </c>
      <c r="D356" t="s">
        <v>454</v>
      </c>
      <c r="E356" t="s">
        <v>9</v>
      </c>
      <c r="F356" s="201">
        <v>2391</v>
      </c>
      <c r="G356" s="206">
        <v>461.7</v>
      </c>
      <c r="H356" t="str">
        <f t="shared" si="12"/>
        <v>Août</v>
      </c>
    </row>
    <row r="357" spans="1:8">
      <c r="A357" t="s">
        <v>413</v>
      </c>
      <c r="B357">
        <v>8</v>
      </c>
      <c r="C357">
        <v>2025</v>
      </c>
      <c r="D357" t="s">
        <v>455</v>
      </c>
      <c r="E357" t="s">
        <v>22</v>
      </c>
      <c r="F357" s="201">
        <v>999</v>
      </c>
      <c r="G357" s="206">
        <v>472.42</v>
      </c>
      <c r="H357" t="str">
        <f t="shared" si="12"/>
        <v>Août</v>
      </c>
    </row>
    <row r="358" spans="1:8">
      <c r="A358" t="s">
        <v>413</v>
      </c>
      <c r="B358">
        <v>8</v>
      </c>
      <c r="C358">
        <v>2025</v>
      </c>
      <c r="D358" t="s">
        <v>456</v>
      </c>
      <c r="E358" t="s">
        <v>395</v>
      </c>
      <c r="F358" s="201">
        <v>9002</v>
      </c>
      <c r="G358" s="206">
        <v>483.16</v>
      </c>
      <c r="H358" t="str">
        <f t="shared" si="12"/>
        <v>Août</v>
      </c>
    </row>
    <row r="359" spans="1:8">
      <c r="A359" t="s">
        <v>413</v>
      </c>
      <c r="B359">
        <v>8</v>
      </c>
      <c r="C359">
        <v>2025</v>
      </c>
      <c r="D359" t="s">
        <v>457</v>
      </c>
      <c r="E359" t="s">
        <v>400</v>
      </c>
      <c r="F359" s="201">
        <v>9003</v>
      </c>
      <c r="G359" s="206">
        <v>493.92</v>
      </c>
      <c r="H359" t="str">
        <f t="shared" si="12"/>
        <v>Août</v>
      </c>
    </row>
    <row r="360" spans="1:8">
      <c r="A360" t="s">
        <v>413</v>
      </c>
      <c r="B360">
        <v>8</v>
      </c>
      <c r="C360">
        <v>2025</v>
      </c>
      <c r="D360" t="s">
        <v>458</v>
      </c>
      <c r="E360" t="s">
        <v>472</v>
      </c>
      <c r="F360" s="201">
        <v>9004</v>
      </c>
      <c r="G360" s="206">
        <v>504.7</v>
      </c>
      <c r="H360" t="str">
        <f t="shared" si="12"/>
        <v>Août</v>
      </c>
    </row>
    <row r="361" spans="1:8">
      <c r="A361" t="s">
        <v>413</v>
      </c>
      <c r="B361">
        <v>8</v>
      </c>
      <c r="C361">
        <v>2025</v>
      </c>
      <c r="D361" t="s">
        <v>459</v>
      </c>
      <c r="E361" t="s">
        <v>411</v>
      </c>
      <c r="F361" s="201">
        <v>9005</v>
      </c>
      <c r="G361" s="206">
        <v>515.5</v>
      </c>
      <c r="H361" t="str">
        <f t="shared" si="12"/>
        <v>Août</v>
      </c>
    </row>
    <row r="362" spans="1:8">
      <c r="A362" t="s">
        <v>413</v>
      </c>
      <c r="B362">
        <v>8</v>
      </c>
      <c r="C362">
        <v>2025</v>
      </c>
      <c r="D362" t="s">
        <v>460</v>
      </c>
      <c r="E362" t="s">
        <v>473</v>
      </c>
      <c r="F362" s="201">
        <v>80</v>
      </c>
      <c r="G362" s="206">
        <v>526.32000000000005</v>
      </c>
      <c r="H362" t="str">
        <f t="shared" si="12"/>
        <v>Août</v>
      </c>
    </row>
    <row r="363" spans="1:8">
      <c r="A363" t="s">
        <v>413</v>
      </c>
      <c r="B363">
        <v>8</v>
      </c>
      <c r="C363">
        <v>2025</v>
      </c>
      <c r="D363" t="s">
        <v>461</v>
      </c>
      <c r="E363" t="s">
        <v>9</v>
      </c>
      <c r="F363" s="201">
        <v>100</v>
      </c>
      <c r="G363" s="206">
        <v>537.16</v>
      </c>
      <c r="H363" t="str">
        <f t="shared" si="12"/>
        <v>Août</v>
      </c>
    </row>
    <row r="364" spans="1:8">
      <c r="A364" t="s">
        <v>413</v>
      </c>
      <c r="B364">
        <v>8</v>
      </c>
      <c r="C364">
        <v>2025</v>
      </c>
      <c r="D364" t="s">
        <v>462</v>
      </c>
      <c r="E364" t="s">
        <v>22</v>
      </c>
      <c r="F364" s="201">
        <v>101</v>
      </c>
      <c r="G364" s="206">
        <v>548.02</v>
      </c>
      <c r="H364" t="str">
        <f t="shared" si="12"/>
        <v>Août</v>
      </c>
    </row>
    <row r="365" spans="1:8">
      <c r="A365" t="s">
        <v>413</v>
      </c>
      <c r="B365">
        <v>8</v>
      </c>
      <c r="C365">
        <v>2025</v>
      </c>
      <c r="D365" t="s">
        <v>463</v>
      </c>
      <c r="E365" t="s">
        <v>395</v>
      </c>
      <c r="F365" s="201">
        <v>102</v>
      </c>
      <c r="G365" s="206">
        <v>558.9</v>
      </c>
      <c r="H365" t="str">
        <f t="shared" si="12"/>
        <v>Août</v>
      </c>
    </row>
    <row r="366" spans="1:8">
      <c r="A366" t="s">
        <v>413</v>
      </c>
      <c r="B366">
        <v>8</v>
      </c>
      <c r="C366">
        <v>2025</v>
      </c>
      <c r="D366" t="s">
        <v>464</v>
      </c>
      <c r="E366" t="s">
        <v>400</v>
      </c>
      <c r="F366" s="201">
        <v>103</v>
      </c>
      <c r="G366" s="206">
        <v>569.79999999999995</v>
      </c>
      <c r="H366" t="str">
        <f t="shared" si="12"/>
        <v>Août</v>
      </c>
    </row>
    <row r="367" spans="1:8">
      <c r="A367" t="s">
        <v>413</v>
      </c>
      <c r="B367">
        <v>8</v>
      </c>
      <c r="C367">
        <v>2025</v>
      </c>
      <c r="D367" t="s">
        <v>465</v>
      </c>
      <c r="E367" t="s">
        <v>472</v>
      </c>
      <c r="F367" s="201">
        <v>104</v>
      </c>
      <c r="G367" s="206">
        <v>580.72</v>
      </c>
      <c r="H367" t="str">
        <f t="shared" si="12"/>
        <v>Août</v>
      </c>
    </row>
    <row r="368" spans="1:8">
      <c r="A368" t="s">
        <v>413</v>
      </c>
      <c r="B368">
        <v>8</v>
      </c>
      <c r="C368">
        <v>2025</v>
      </c>
      <c r="D368" t="s">
        <v>466</v>
      </c>
      <c r="E368" t="s">
        <v>411</v>
      </c>
      <c r="F368" s="201">
        <v>106</v>
      </c>
      <c r="G368" s="206">
        <v>591.66</v>
      </c>
      <c r="H368" t="str">
        <f t="shared" si="12"/>
        <v>Août</v>
      </c>
    </row>
    <row r="369" spans="1:8">
      <c r="A369" t="s">
        <v>413</v>
      </c>
      <c r="B369">
        <v>8</v>
      </c>
      <c r="C369">
        <v>2025</v>
      </c>
      <c r="D369" t="s">
        <v>467</v>
      </c>
      <c r="E369" t="s">
        <v>473</v>
      </c>
      <c r="F369" s="201">
        <v>110</v>
      </c>
      <c r="G369" s="206">
        <v>602.62</v>
      </c>
      <c r="H369" t="str">
        <f t="shared" si="12"/>
        <v>Août</v>
      </c>
    </row>
    <row r="370" spans="1:8">
      <c r="A370" t="s">
        <v>413</v>
      </c>
      <c r="B370">
        <v>8</v>
      </c>
      <c r="C370">
        <v>2025</v>
      </c>
      <c r="D370" t="s">
        <v>468</v>
      </c>
      <c r="E370" t="s">
        <v>9</v>
      </c>
      <c r="F370" s="201">
        <v>111</v>
      </c>
      <c r="G370" s="206">
        <v>613.6</v>
      </c>
      <c r="H370" t="str">
        <f t="shared" si="12"/>
        <v>Août</v>
      </c>
    </row>
    <row r="371" spans="1:8">
      <c r="A371" t="s">
        <v>413</v>
      </c>
      <c r="B371">
        <v>8</v>
      </c>
      <c r="C371">
        <v>2025</v>
      </c>
      <c r="D371" t="s">
        <v>469</v>
      </c>
      <c r="E371" t="s">
        <v>22</v>
      </c>
      <c r="F371" s="201">
        <v>112</v>
      </c>
      <c r="G371" s="206">
        <v>624.6</v>
      </c>
      <c r="H371" t="str">
        <f t="shared" si="12"/>
        <v>Août</v>
      </c>
    </row>
    <row r="372" spans="1:8">
      <c r="A372" t="s">
        <v>413</v>
      </c>
      <c r="B372">
        <v>8</v>
      </c>
      <c r="C372">
        <v>2025</v>
      </c>
      <c r="D372" t="s">
        <v>470</v>
      </c>
      <c r="E372" t="s">
        <v>395</v>
      </c>
      <c r="F372" s="201">
        <v>114</v>
      </c>
      <c r="G372" s="206">
        <v>635.62</v>
      </c>
      <c r="H372" t="str">
        <f t="shared" si="12"/>
        <v>Août</v>
      </c>
    </row>
    <row r="373" spans="1:8">
      <c r="A373" t="s">
        <v>413</v>
      </c>
      <c r="B373">
        <v>8</v>
      </c>
      <c r="C373">
        <v>2025</v>
      </c>
      <c r="D373" t="s">
        <v>471</v>
      </c>
      <c r="E373" t="s">
        <v>398</v>
      </c>
      <c r="F373" s="201">
        <v>118</v>
      </c>
      <c r="G373" s="206">
        <v>646.66</v>
      </c>
      <c r="H373" t="str">
        <f t="shared" si="12"/>
        <v>Août</v>
      </c>
    </row>
    <row r="374" spans="1:8">
      <c r="A374" t="s">
        <v>413</v>
      </c>
      <c r="B374">
        <v>8</v>
      </c>
      <c r="C374">
        <v>2025</v>
      </c>
      <c r="D374" t="s">
        <v>394</v>
      </c>
      <c r="E374" t="s">
        <v>15</v>
      </c>
      <c r="G374" s="206">
        <v>0</v>
      </c>
      <c r="H374" t="str">
        <f t="shared" si="12"/>
        <v>Août</v>
      </c>
    </row>
    <row r="375" spans="1:8">
      <c r="A375" t="s">
        <v>413</v>
      </c>
      <c r="B375">
        <v>8</v>
      </c>
      <c r="C375">
        <v>2025</v>
      </c>
      <c r="D375" t="s">
        <v>366</v>
      </c>
      <c r="E375" t="s">
        <v>15</v>
      </c>
      <c r="G375" s="206">
        <v>0</v>
      </c>
      <c r="H375" t="str">
        <f t="shared" si="12"/>
        <v>Août</v>
      </c>
    </row>
    <row r="376" spans="1:8">
      <c r="A376" t="s">
        <v>413</v>
      </c>
      <c r="B376">
        <v>8</v>
      </c>
      <c r="C376">
        <v>2025</v>
      </c>
      <c r="D376" t="s">
        <v>367</v>
      </c>
      <c r="E376" t="s">
        <v>15</v>
      </c>
      <c r="G376" s="206">
        <v>0</v>
      </c>
      <c r="H376" t="str">
        <f t="shared" si="12"/>
        <v>Août</v>
      </c>
    </row>
    <row r="377" spans="1:8">
      <c r="A377" t="s">
        <v>413</v>
      </c>
      <c r="B377">
        <v>8</v>
      </c>
      <c r="C377">
        <v>2025</v>
      </c>
      <c r="D377" t="s">
        <v>110</v>
      </c>
      <c r="E377" t="s">
        <v>18</v>
      </c>
      <c r="G377" s="206">
        <v>0</v>
      </c>
      <c r="H377" t="str">
        <f t="shared" si="12"/>
        <v>Août</v>
      </c>
    </row>
    <row r="378" spans="1:8">
      <c r="A378" t="s">
        <v>413</v>
      </c>
      <c r="B378">
        <v>8</v>
      </c>
      <c r="C378">
        <v>2025</v>
      </c>
      <c r="D378" t="s">
        <v>405</v>
      </c>
      <c r="E378" t="s">
        <v>18</v>
      </c>
      <c r="G378" s="206">
        <v>0</v>
      </c>
      <c r="H378" t="str">
        <f t="shared" si="12"/>
        <v>Août</v>
      </c>
    </row>
    <row r="379" spans="1:8">
      <c r="A379" t="s">
        <v>413</v>
      </c>
      <c r="B379">
        <v>8</v>
      </c>
      <c r="C379">
        <v>2025</v>
      </c>
      <c r="D379" t="s">
        <v>406</v>
      </c>
      <c r="E379" t="s">
        <v>18</v>
      </c>
      <c r="G379" s="206">
        <v>0</v>
      </c>
      <c r="H379" t="str">
        <f t="shared" si="12"/>
        <v>Août</v>
      </c>
    </row>
    <row r="380" spans="1:8">
      <c r="A380" t="s">
        <v>413</v>
      </c>
      <c r="B380">
        <v>8</v>
      </c>
      <c r="C380">
        <v>2025</v>
      </c>
      <c r="D380" t="s">
        <v>404</v>
      </c>
      <c r="E380" t="s">
        <v>20</v>
      </c>
      <c r="H380" t="str">
        <f t="shared" si="12"/>
        <v>Août</v>
      </c>
    </row>
    <row r="381" spans="1:8">
      <c r="A381" t="s">
        <v>413</v>
      </c>
      <c r="B381">
        <v>8</v>
      </c>
      <c r="C381">
        <v>2025</v>
      </c>
      <c r="D381" t="s">
        <v>9</v>
      </c>
      <c r="E381" t="s">
        <v>21</v>
      </c>
      <c r="G381" s="206">
        <v>25</v>
      </c>
      <c r="H381" t="str">
        <f t="shared" si="12"/>
        <v>Août</v>
      </c>
    </row>
    <row r="382" spans="1:8">
      <c r="A382" t="s">
        <v>413</v>
      </c>
      <c r="B382">
        <v>8</v>
      </c>
      <c r="C382">
        <v>2025</v>
      </c>
      <c r="D382" t="s">
        <v>22</v>
      </c>
      <c r="E382" t="s">
        <v>21</v>
      </c>
      <c r="G382" s="206">
        <v>26</v>
      </c>
      <c r="H382" t="str">
        <f t="shared" si="12"/>
        <v>Août</v>
      </c>
    </row>
    <row r="383" spans="1:8">
      <c r="A383" t="s">
        <v>401</v>
      </c>
      <c r="B383">
        <v>8</v>
      </c>
      <c r="C383">
        <v>2025</v>
      </c>
      <c r="D383" t="s">
        <v>419</v>
      </c>
      <c r="E383" t="s">
        <v>9</v>
      </c>
      <c r="F383" s="201">
        <v>80</v>
      </c>
      <c r="G383" s="206">
        <v>99.1</v>
      </c>
      <c r="H383" t="str">
        <f t="shared" si="12"/>
        <v>Août</v>
      </c>
    </row>
    <row r="384" spans="1:8">
      <c r="A384" t="s">
        <v>401</v>
      </c>
      <c r="B384">
        <v>8</v>
      </c>
      <c r="C384">
        <v>2025</v>
      </c>
      <c r="D384" t="s">
        <v>420</v>
      </c>
      <c r="E384" t="s">
        <v>22</v>
      </c>
      <c r="F384" s="201">
        <v>100</v>
      </c>
      <c r="G384" s="206">
        <v>109.12</v>
      </c>
      <c r="H384" t="str">
        <f t="shared" si="12"/>
        <v>Août</v>
      </c>
    </row>
    <row r="385" spans="1:8">
      <c r="A385" t="s">
        <v>401</v>
      </c>
      <c r="B385">
        <v>8</v>
      </c>
      <c r="C385">
        <v>2025</v>
      </c>
      <c r="D385" t="s">
        <v>421</v>
      </c>
      <c r="E385" t="s">
        <v>395</v>
      </c>
      <c r="F385" s="201">
        <v>101</v>
      </c>
      <c r="G385" s="206">
        <v>119.16</v>
      </c>
      <c r="H385" t="str">
        <f t="shared" ref="H385:H416" si="13">IF(B385=1,"Janvier",IF(B385=2,"Février",IF(B385=3,"Mars",IF(B385=4,"Avril",IF(B385=5,"Mai",IF(B385=6,"Juin",IF(B385=7,"Juillet",IF(B385=8,"Août",IF(B385=9,"Septembre",IF(B385=10,"Octobre",IF(B385=11,"Novembre",IF(B385=12,"Décembre"))))))))))))</f>
        <v>Août</v>
      </c>
    </row>
    <row r="386" spans="1:8">
      <c r="A386" t="s">
        <v>401</v>
      </c>
      <c r="B386">
        <v>8</v>
      </c>
      <c r="C386">
        <v>2025</v>
      </c>
      <c r="D386" t="s">
        <v>422</v>
      </c>
      <c r="E386" t="s">
        <v>400</v>
      </c>
      <c r="F386" s="201">
        <v>102</v>
      </c>
      <c r="G386" s="206">
        <v>129.22</v>
      </c>
      <c r="H386" t="str">
        <f t="shared" si="13"/>
        <v>Août</v>
      </c>
    </row>
    <row r="387" spans="1:8">
      <c r="A387" t="s">
        <v>401</v>
      </c>
      <c r="B387">
        <v>8</v>
      </c>
      <c r="C387">
        <v>2025</v>
      </c>
      <c r="D387" t="s">
        <v>423</v>
      </c>
      <c r="E387" t="s">
        <v>472</v>
      </c>
      <c r="F387" s="201">
        <v>103</v>
      </c>
      <c r="G387" s="206">
        <v>139.30000000000001</v>
      </c>
      <c r="H387" t="str">
        <f t="shared" si="13"/>
        <v>Août</v>
      </c>
    </row>
    <row r="388" spans="1:8">
      <c r="A388" t="s">
        <v>401</v>
      </c>
      <c r="B388">
        <v>8</v>
      </c>
      <c r="C388">
        <v>2025</v>
      </c>
      <c r="D388" t="s">
        <v>424</v>
      </c>
      <c r="E388" t="s">
        <v>411</v>
      </c>
      <c r="F388" s="201">
        <v>104</v>
      </c>
      <c r="G388" s="206">
        <v>149.4</v>
      </c>
      <c r="H388" t="str">
        <f t="shared" si="13"/>
        <v>Août</v>
      </c>
    </row>
    <row r="389" spans="1:8">
      <c r="A389" t="s">
        <v>401</v>
      </c>
      <c r="B389">
        <v>8</v>
      </c>
      <c r="C389">
        <v>2025</v>
      </c>
      <c r="D389" t="s">
        <v>425</v>
      </c>
      <c r="E389" t="s">
        <v>473</v>
      </c>
      <c r="F389" s="201">
        <v>106</v>
      </c>
      <c r="G389" s="206">
        <v>159.52000000000001</v>
      </c>
      <c r="H389" t="str">
        <f t="shared" si="13"/>
        <v>Août</v>
      </c>
    </row>
    <row r="390" spans="1:8">
      <c r="A390" t="s">
        <v>401</v>
      </c>
      <c r="B390">
        <v>8</v>
      </c>
      <c r="C390">
        <v>2025</v>
      </c>
      <c r="D390" t="s">
        <v>426</v>
      </c>
      <c r="E390" t="s">
        <v>9</v>
      </c>
      <c r="F390" s="201">
        <v>110</v>
      </c>
      <c r="G390" s="206">
        <v>169.66</v>
      </c>
      <c r="H390" t="str">
        <f t="shared" si="13"/>
        <v>Août</v>
      </c>
    </row>
    <row r="391" spans="1:8">
      <c r="A391" t="s">
        <v>401</v>
      </c>
      <c r="B391">
        <v>8</v>
      </c>
      <c r="C391">
        <v>2025</v>
      </c>
      <c r="D391" t="s">
        <v>427</v>
      </c>
      <c r="E391" t="s">
        <v>22</v>
      </c>
      <c r="F391" s="201">
        <v>111</v>
      </c>
      <c r="G391" s="206">
        <v>179.82</v>
      </c>
      <c r="H391" t="str">
        <f t="shared" si="13"/>
        <v>Août</v>
      </c>
    </row>
    <row r="392" spans="1:8">
      <c r="A392" t="s">
        <v>401</v>
      </c>
      <c r="B392">
        <v>8</v>
      </c>
      <c r="C392">
        <v>2025</v>
      </c>
      <c r="D392" t="s">
        <v>428</v>
      </c>
      <c r="E392" t="s">
        <v>395</v>
      </c>
      <c r="F392" s="201">
        <v>112</v>
      </c>
      <c r="G392" s="206">
        <v>190</v>
      </c>
      <c r="H392" t="str">
        <f t="shared" si="13"/>
        <v>Août</v>
      </c>
    </row>
    <row r="393" spans="1:8">
      <c r="A393" t="s">
        <v>401</v>
      </c>
      <c r="B393">
        <v>8</v>
      </c>
      <c r="C393">
        <v>2025</v>
      </c>
      <c r="D393" t="s">
        <v>429</v>
      </c>
      <c r="E393" t="s">
        <v>400</v>
      </c>
      <c r="F393" s="201">
        <v>114</v>
      </c>
      <c r="G393" s="206">
        <v>200.2</v>
      </c>
      <c r="H393" t="str">
        <f t="shared" si="13"/>
        <v>Août</v>
      </c>
    </row>
    <row r="394" spans="1:8">
      <c r="A394" t="s">
        <v>401</v>
      </c>
      <c r="B394">
        <v>8</v>
      </c>
      <c r="C394">
        <v>2025</v>
      </c>
      <c r="D394" t="s">
        <v>430</v>
      </c>
      <c r="E394" t="s">
        <v>472</v>
      </c>
      <c r="F394" s="201">
        <v>118</v>
      </c>
      <c r="G394" s="206">
        <v>210.42</v>
      </c>
      <c r="H394" t="str">
        <f t="shared" si="13"/>
        <v>Août</v>
      </c>
    </row>
    <row r="395" spans="1:8">
      <c r="A395" t="s">
        <v>401</v>
      </c>
      <c r="B395">
        <v>8</v>
      </c>
      <c r="C395">
        <v>2025</v>
      </c>
      <c r="D395" t="s">
        <v>431</v>
      </c>
      <c r="E395" t="s">
        <v>411</v>
      </c>
      <c r="F395" s="201">
        <v>119</v>
      </c>
      <c r="G395" s="206">
        <v>220.66</v>
      </c>
      <c r="H395" t="str">
        <f t="shared" si="13"/>
        <v>Août</v>
      </c>
    </row>
    <row r="396" spans="1:8">
      <c r="A396" t="s">
        <v>401</v>
      </c>
      <c r="B396">
        <v>8</v>
      </c>
      <c r="C396">
        <v>2025</v>
      </c>
      <c r="D396" t="s">
        <v>432</v>
      </c>
      <c r="E396" t="s">
        <v>473</v>
      </c>
      <c r="F396" s="201">
        <v>120</v>
      </c>
      <c r="G396" s="206">
        <v>230.92</v>
      </c>
      <c r="H396" t="str">
        <f t="shared" si="13"/>
        <v>Août</v>
      </c>
    </row>
    <row r="397" spans="1:8">
      <c r="A397" t="s">
        <v>401</v>
      </c>
      <c r="B397">
        <v>8</v>
      </c>
      <c r="C397">
        <v>2025</v>
      </c>
      <c r="D397" t="s">
        <v>433</v>
      </c>
      <c r="E397" t="s">
        <v>9</v>
      </c>
      <c r="F397" s="201">
        <v>124</v>
      </c>
      <c r="G397" s="206">
        <v>241.2</v>
      </c>
      <c r="H397" t="str">
        <f t="shared" si="13"/>
        <v>Août</v>
      </c>
    </row>
    <row r="398" spans="1:8">
      <c r="A398" t="s">
        <v>401</v>
      </c>
      <c r="B398">
        <v>8</v>
      </c>
      <c r="C398">
        <v>2025</v>
      </c>
      <c r="D398" t="s">
        <v>434</v>
      </c>
      <c r="E398" t="s">
        <v>22</v>
      </c>
      <c r="F398" s="201">
        <v>130</v>
      </c>
      <c r="G398" s="206">
        <v>251.5</v>
      </c>
      <c r="H398" t="str">
        <f t="shared" si="13"/>
        <v>Août</v>
      </c>
    </row>
    <row r="399" spans="1:8">
      <c r="A399" t="s">
        <v>401</v>
      </c>
      <c r="B399">
        <v>8</v>
      </c>
      <c r="C399">
        <v>2025</v>
      </c>
      <c r="D399" t="s">
        <v>435</v>
      </c>
      <c r="E399" t="s">
        <v>395</v>
      </c>
      <c r="F399" s="201">
        <v>131</v>
      </c>
      <c r="G399" s="206">
        <v>261.82</v>
      </c>
      <c r="H399" t="str">
        <f t="shared" si="13"/>
        <v>Août</v>
      </c>
    </row>
    <row r="400" spans="1:8">
      <c r="A400" t="s">
        <v>401</v>
      </c>
      <c r="B400">
        <v>8</v>
      </c>
      <c r="C400">
        <v>2025</v>
      </c>
      <c r="D400" t="s">
        <v>436</v>
      </c>
      <c r="E400" t="s">
        <v>400</v>
      </c>
      <c r="F400" s="201">
        <v>138</v>
      </c>
      <c r="G400" s="206">
        <v>272.16000000000003</v>
      </c>
      <c r="H400" t="str">
        <f t="shared" si="13"/>
        <v>Août</v>
      </c>
    </row>
    <row r="401" spans="1:8">
      <c r="A401" t="s">
        <v>401</v>
      </c>
      <c r="B401">
        <v>8</v>
      </c>
      <c r="C401">
        <v>2025</v>
      </c>
      <c r="D401" t="s">
        <v>437</v>
      </c>
      <c r="E401" t="s">
        <v>472</v>
      </c>
      <c r="F401" s="201">
        <v>139</v>
      </c>
      <c r="G401" s="206">
        <v>282.52</v>
      </c>
      <c r="H401" t="str">
        <f t="shared" si="13"/>
        <v>Août</v>
      </c>
    </row>
    <row r="402" spans="1:8">
      <c r="A402" t="s">
        <v>401</v>
      </c>
      <c r="B402">
        <v>8</v>
      </c>
      <c r="C402">
        <v>2025</v>
      </c>
      <c r="D402" t="s">
        <v>438</v>
      </c>
      <c r="E402" t="s">
        <v>411</v>
      </c>
      <c r="F402" s="201">
        <v>141</v>
      </c>
      <c r="G402" s="206">
        <v>292.89999999999998</v>
      </c>
      <c r="H402" t="str">
        <f t="shared" si="13"/>
        <v>Août</v>
      </c>
    </row>
    <row r="403" spans="1:8">
      <c r="A403" t="s">
        <v>401</v>
      </c>
      <c r="B403">
        <v>8</v>
      </c>
      <c r="C403">
        <v>2025</v>
      </c>
      <c r="D403" t="s">
        <v>439</v>
      </c>
      <c r="E403" t="s">
        <v>473</v>
      </c>
      <c r="F403" s="201">
        <v>147</v>
      </c>
      <c r="G403" s="206">
        <v>303.3</v>
      </c>
      <c r="H403" t="str">
        <f t="shared" si="13"/>
        <v>Août</v>
      </c>
    </row>
    <row r="404" spans="1:8">
      <c r="A404" t="s">
        <v>401</v>
      </c>
      <c r="B404">
        <v>8</v>
      </c>
      <c r="C404">
        <v>2025</v>
      </c>
      <c r="D404" t="s">
        <v>440</v>
      </c>
      <c r="E404" t="s">
        <v>9</v>
      </c>
      <c r="F404" s="201">
        <v>148</v>
      </c>
      <c r="G404" s="206">
        <v>313.72000000000003</v>
      </c>
      <c r="H404" t="str">
        <f t="shared" si="13"/>
        <v>Août</v>
      </c>
    </row>
    <row r="405" spans="1:8">
      <c r="A405" t="s">
        <v>401</v>
      </c>
      <c r="B405">
        <v>8</v>
      </c>
      <c r="C405">
        <v>2025</v>
      </c>
      <c r="D405" t="s">
        <v>441</v>
      </c>
      <c r="E405" t="s">
        <v>22</v>
      </c>
      <c r="F405" s="201">
        <v>149</v>
      </c>
      <c r="G405" s="206">
        <v>324.16000000000003</v>
      </c>
      <c r="H405" t="str">
        <f t="shared" si="13"/>
        <v>Août</v>
      </c>
    </row>
    <row r="406" spans="1:8">
      <c r="A406" t="s">
        <v>401</v>
      </c>
      <c r="B406">
        <v>8</v>
      </c>
      <c r="C406">
        <v>2025</v>
      </c>
      <c r="D406" t="s">
        <v>442</v>
      </c>
      <c r="E406" t="s">
        <v>395</v>
      </c>
      <c r="F406" s="201">
        <v>150</v>
      </c>
      <c r="G406" s="206">
        <v>334.62</v>
      </c>
      <c r="H406" t="str">
        <f t="shared" si="13"/>
        <v>Août</v>
      </c>
    </row>
    <row r="407" spans="1:8">
      <c r="A407" t="s">
        <v>401</v>
      </c>
      <c r="B407">
        <v>8</v>
      </c>
      <c r="C407">
        <v>2025</v>
      </c>
      <c r="D407" t="s">
        <v>443</v>
      </c>
      <c r="E407" t="s">
        <v>400</v>
      </c>
      <c r="F407" s="201">
        <v>151</v>
      </c>
      <c r="G407" s="206">
        <v>345.1</v>
      </c>
      <c r="H407" t="str">
        <f t="shared" si="13"/>
        <v>Août</v>
      </c>
    </row>
    <row r="408" spans="1:8">
      <c r="A408" t="s">
        <v>401</v>
      </c>
      <c r="B408">
        <v>8</v>
      </c>
      <c r="C408">
        <v>2025</v>
      </c>
      <c r="D408" t="s">
        <v>444</v>
      </c>
      <c r="E408" t="s">
        <v>472</v>
      </c>
      <c r="F408" s="201">
        <v>160</v>
      </c>
      <c r="G408" s="206">
        <v>355.6</v>
      </c>
      <c r="H408" t="str">
        <f t="shared" si="13"/>
        <v>Août</v>
      </c>
    </row>
    <row r="409" spans="1:8">
      <c r="A409" t="s">
        <v>401</v>
      </c>
      <c r="B409">
        <v>8</v>
      </c>
      <c r="C409">
        <v>2025</v>
      </c>
      <c r="D409" t="s">
        <v>445</v>
      </c>
      <c r="E409" t="s">
        <v>411</v>
      </c>
      <c r="F409" s="201">
        <v>161</v>
      </c>
      <c r="G409" s="206">
        <v>366.12</v>
      </c>
      <c r="H409" t="str">
        <f t="shared" si="13"/>
        <v>Août</v>
      </c>
    </row>
    <row r="410" spans="1:8">
      <c r="A410" t="s">
        <v>401</v>
      </c>
      <c r="B410">
        <v>8</v>
      </c>
      <c r="C410">
        <v>2025</v>
      </c>
      <c r="D410" t="s">
        <v>446</v>
      </c>
      <c r="E410" t="s">
        <v>473</v>
      </c>
      <c r="F410" s="201">
        <v>162</v>
      </c>
      <c r="G410" s="206">
        <v>376.66</v>
      </c>
      <c r="H410" t="str">
        <f t="shared" si="13"/>
        <v>Août</v>
      </c>
    </row>
    <row r="411" spans="1:8">
      <c r="A411" t="s">
        <v>401</v>
      </c>
      <c r="B411">
        <v>8</v>
      </c>
      <c r="C411">
        <v>2025</v>
      </c>
      <c r="D411" t="s">
        <v>447</v>
      </c>
      <c r="E411" t="s">
        <v>9</v>
      </c>
      <c r="F411" s="201">
        <v>163</v>
      </c>
      <c r="G411" s="206">
        <v>387.22</v>
      </c>
      <c r="H411" t="str">
        <f t="shared" si="13"/>
        <v>Août</v>
      </c>
    </row>
    <row r="412" spans="1:8">
      <c r="A412" t="s">
        <v>401</v>
      </c>
      <c r="B412">
        <v>8</v>
      </c>
      <c r="C412">
        <v>2025</v>
      </c>
      <c r="D412" t="s">
        <v>448</v>
      </c>
      <c r="E412" t="s">
        <v>22</v>
      </c>
      <c r="F412" s="201">
        <v>164</v>
      </c>
      <c r="G412" s="206">
        <v>397.8</v>
      </c>
      <c r="H412" t="str">
        <f t="shared" si="13"/>
        <v>Août</v>
      </c>
    </row>
    <row r="413" spans="1:8">
      <c r="A413" t="s">
        <v>401</v>
      </c>
      <c r="B413">
        <v>8</v>
      </c>
      <c r="C413">
        <v>2025</v>
      </c>
      <c r="D413" t="s">
        <v>449</v>
      </c>
      <c r="E413" t="s">
        <v>395</v>
      </c>
      <c r="F413" s="201">
        <v>165</v>
      </c>
      <c r="G413" s="206">
        <v>408.4</v>
      </c>
      <c r="H413" t="str">
        <f t="shared" si="13"/>
        <v>Août</v>
      </c>
    </row>
    <row r="414" spans="1:8">
      <c r="A414" t="s">
        <v>401</v>
      </c>
      <c r="B414">
        <v>8</v>
      </c>
      <c r="C414">
        <v>2025</v>
      </c>
      <c r="D414" t="s">
        <v>450</v>
      </c>
      <c r="E414" t="s">
        <v>400</v>
      </c>
      <c r="F414" s="201">
        <v>166</v>
      </c>
      <c r="G414" s="206">
        <v>419.02</v>
      </c>
      <c r="H414" t="str">
        <f t="shared" si="13"/>
        <v>Août</v>
      </c>
    </row>
    <row r="415" spans="1:8">
      <c r="A415" t="s">
        <v>401</v>
      </c>
      <c r="B415">
        <v>8</v>
      </c>
      <c r="C415">
        <v>2025</v>
      </c>
      <c r="D415" t="s">
        <v>451</v>
      </c>
      <c r="E415" t="s">
        <v>472</v>
      </c>
      <c r="F415" s="201">
        <v>168</v>
      </c>
      <c r="G415" s="206">
        <v>429.66</v>
      </c>
      <c r="H415" t="str">
        <f t="shared" si="13"/>
        <v>Août</v>
      </c>
    </row>
    <row r="416" spans="1:8">
      <c r="A416" t="s">
        <v>401</v>
      </c>
      <c r="B416">
        <v>8</v>
      </c>
      <c r="C416">
        <v>2025</v>
      </c>
      <c r="D416" t="s">
        <v>452</v>
      </c>
      <c r="E416" t="s">
        <v>411</v>
      </c>
      <c r="F416" s="201">
        <v>1631</v>
      </c>
      <c r="G416" s="206">
        <v>440.32</v>
      </c>
      <c r="H416" t="str">
        <f t="shared" si="13"/>
        <v>Août</v>
      </c>
    </row>
    <row r="417" spans="1:8">
      <c r="A417" t="s">
        <v>401</v>
      </c>
      <c r="B417">
        <v>8</v>
      </c>
      <c r="C417">
        <v>2025</v>
      </c>
      <c r="D417" t="s">
        <v>453</v>
      </c>
      <c r="E417" t="s">
        <v>473</v>
      </c>
      <c r="F417" s="201">
        <v>1651</v>
      </c>
      <c r="G417" s="206">
        <v>451</v>
      </c>
      <c r="H417" t="str">
        <f t="shared" ref="H417:H444" si="14">IF(B417=1,"Janvier",IF(B417=2,"Février",IF(B417=3,"Mars",IF(B417=4,"Avril",IF(B417=5,"Mai",IF(B417=6,"Juin",IF(B417=7,"Juillet",IF(B417=8,"Août",IF(B417=9,"Septembre",IF(B417=10,"Octobre",IF(B417=11,"Novembre",IF(B417=12,"Décembre"))))))))))))</f>
        <v>Août</v>
      </c>
    </row>
    <row r="418" spans="1:8">
      <c r="A418" t="s">
        <v>401</v>
      </c>
      <c r="B418">
        <v>8</v>
      </c>
      <c r="C418">
        <v>2025</v>
      </c>
      <c r="D418" t="s">
        <v>454</v>
      </c>
      <c r="E418" t="s">
        <v>9</v>
      </c>
      <c r="F418" s="201">
        <v>2391</v>
      </c>
      <c r="G418" s="206">
        <v>461.7</v>
      </c>
      <c r="H418" t="str">
        <f t="shared" si="14"/>
        <v>Août</v>
      </c>
    </row>
    <row r="419" spans="1:8">
      <c r="A419" t="s">
        <v>401</v>
      </c>
      <c r="B419">
        <v>8</v>
      </c>
      <c r="C419">
        <v>2025</v>
      </c>
      <c r="D419" t="s">
        <v>455</v>
      </c>
      <c r="E419" t="s">
        <v>22</v>
      </c>
      <c r="F419" s="201">
        <v>999</v>
      </c>
      <c r="G419" s="206">
        <v>472.42</v>
      </c>
      <c r="H419" t="str">
        <f t="shared" si="14"/>
        <v>Août</v>
      </c>
    </row>
    <row r="420" spans="1:8">
      <c r="A420" t="s">
        <v>401</v>
      </c>
      <c r="B420">
        <v>8</v>
      </c>
      <c r="C420">
        <v>2025</v>
      </c>
      <c r="D420" t="s">
        <v>456</v>
      </c>
      <c r="E420" t="s">
        <v>395</v>
      </c>
      <c r="F420" s="201">
        <v>9002</v>
      </c>
      <c r="G420" s="206">
        <v>483.16</v>
      </c>
      <c r="H420" t="str">
        <f t="shared" si="14"/>
        <v>Août</v>
      </c>
    </row>
    <row r="421" spans="1:8">
      <c r="A421" t="s">
        <v>401</v>
      </c>
      <c r="B421">
        <v>8</v>
      </c>
      <c r="C421">
        <v>2025</v>
      </c>
      <c r="D421" t="s">
        <v>457</v>
      </c>
      <c r="E421" t="s">
        <v>400</v>
      </c>
      <c r="F421" s="201">
        <v>9003</v>
      </c>
      <c r="G421" s="206">
        <v>493.92</v>
      </c>
      <c r="H421" t="str">
        <f t="shared" si="14"/>
        <v>Août</v>
      </c>
    </row>
    <row r="422" spans="1:8">
      <c r="A422" t="s">
        <v>401</v>
      </c>
      <c r="B422">
        <v>8</v>
      </c>
      <c r="C422">
        <v>2025</v>
      </c>
      <c r="D422" t="s">
        <v>458</v>
      </c>
      <c r="E422" t="s">
        <v>472</v>
      </c>
      <c r="F422" s="201">
        <v>9004</v>
      </c>
      <c r="G422" s="206">
        <v>504.7</v>
      </c>
      <c r="H422" t="str">
        <f t="shared" si="14"/>
        <v>Août</v>
      </c>
    </row>
    <row r="423" spans="1:8">
      <c r="A423" t="s">
        <v>401</v>
      </c>
      <c r="B423">
        <v>8</v>
      </c>
      <c r="C423">
        <v>2025</v>
      </c>
      <c r="D423" t="s">
        <v>459</v>
      </c>
      <c r="E423" t="s">
        <v>411</v>
      </c>
      <c r="F423" s="201">
        <v>9005</v>
      </c>
      <c r="G423" s="206">
        <v>515.5</v>
      </c>
      <c r="H423" t="str">
        <f t="shared" si="14"/>
        <v>Août</v>
      </c>
    </row>
    <row r="424" spans="1:8">
      <c r="A424" t="s">
        <v>401</v>
      </c>
      <c r="B424">
        <v>8</v>
      </c>
      <c r="C424">
        <v>2025</v>
      </c>
      <c r="D424" t="s">
        <v>460</v>
      </c>
      <c r="E424" t="s">
        <v>473</v>
      </c>
      <c r="F424" s="201">
        <v>80</v>
      </c>
      <c r="G424" s="206">
        <v>526.32000000000005</v>
      </c>
      <c r="H424" t="str">
        <f t="shared" si="14"/>
        <v>Août</v>
      </c>
    </row>
    <row r="425" spans="1:8">
      <c r="A425" t="s">
        <v>401</v>
      </c>
      <c r="B425">
        <v>8</v>
      </c>
      <c r="C425">
        <v>2025</v>
      </c>
      <c r="D425" t="s">
        <v>461</v>
      </c>
      <c r="E425" t="s">
        <v>9</v>
      </c>
      <c r="F425" s="201">
        <v>100</v>
      </c>
      <c r="G425" s="206">
        <v>537.16</v>
      </c>
      <c r="H425" t="str">
        <f t="shared" si="14"/>
        <v>Août</v>
      </c>
    </row>
    <row r="426" spans="1:8">
      <c r="A426" t="s">
        <v>401</v>
      </c>
      <c r="B426">
        <v>8</v>
      </c>
      <c r="C426">
        <v>2025</v>
      </c>
      <c r="D426" t="s">
        <v>462</v>
      </c>
      <c r="E426" t="s">
        <v>22</v>
      </c>
      <c r="F426" s="201">
        <v>101</v>
      </c>
      <c r="G426" s="206">
        <v>548.02</v>
      </c>
      <c r="H426" t="str">
        <f t="shared" si="14"/>
        <v>Août</v>
      </c>
    </row>
    <row r="427" spans="1:8">
      <c r="A427" t="s">
        <v>401</v>
      </c>
      <c r="B427">
        <v>8</v>
      </c>
      <c r="C427">
        <v>2025</v>
      </c>
      <c r="D427" t="s">
        <v>463</v>
      </c>
      <c r="E427" t="s">
        <v>395</v>
      </c>
      <c r="F427" s="201">
        <v>102</v>
      </c>
      <c r="G427" s="206">
        <v>558.9</v>
      </c>
      <c r="H427" t="str">
        <f t="shared" si="14"/>
        <v>Août</v>
      </c>
    </row>
    <row r="428" spans="1:8">
      <c r="A428" t="s">
        <v>401</v>
      </c>
      <c r="B428">
        <v>8</v>
      </c>
      <c r="C428">
        <v>2025</v>
      </c>
      <c r="D428" t="s">
        <v>464</v>
      </c>
      <c r="E428" t="s">
        <v>400</v>
      </c>
      <c r="F428" s="201">
        <v>103</v>
      </c>
      <c r="G428" s="206">
        <v>569.79999999999995</v>
      </c>
      <c r="H428" t="str">
        <f t="shared" si="14"/>
        <v>Août</v>
      </c>
    </row>
    <row r="429" spans="1:8">
      <c r="A429" t="s">
        <v>401</v>
      </c>
      <c r="B429">
        <v>8</v>
      </c>
      <c r="C429">
        <v>2025</v>
      </c>
      <c r="D429" t="s">
        <v>465</v>
      </c>
      <c r="E429" t="s">
        <v>472</v>
      </c>
      <c r="F429" s="201">
        <v>104</v>
      </c>
      <c r="G429" s="206">
        <v>580.72</v>
      </c>
      <c r="H429" t="str">
        <f t="shared" si="14"/>
        <v>Août</v>
      </c>
    </row>
    <row r="430" spans="1:8">
      <c r="A430" t="s">
        <v>401</v>
      </c>
      <c r="B430">
        <v>8</v>
      </c>
      <c r="C430">
        <v>2025</v>
      </c>
      <c r="D430" t="s">
        <v>466</v>
      </c>
      <c r="E430" t="s">
        <v>411</v>
      </c>
      <c r="F430" s="201">
        <v>106</v>
      </c>
      <c r="G430" s="206">
        <v>591.66</v>
      </c>
      <c r="H430" t="str">
        <f t="shared" si="14"/>
        <v>Août</v>
      </c>
    </row>
    <row r="431" spans="1:8">
      <c r="A431" t="s">
        <v>401</v>
      </c>
      <c r="B431">
        <v>8</v>
      </c>
      <c r="C431">
        <v>2025</v>
      </c>
      <c r="D431" t="s">
        <v>467</v>
      </c>
      <c r="E431" t="s">
        <v>473</v>
      </c>
      <c r="F431" s="201">
        <v>110</v>
      </c>
      <c r="G431" s="206">
        <v>602.62</v>
      </c>
      <c r="H431" t="str">
        <f t="shared" si="14"/>
        <v>Août</v>
      </c>
    </row>
    <row r="432" spans="1:8">
      <c r="A432" t="s">
        <v>401</v>
      </c>
      <c r="B432">
        <v>8</v>
      </c>
      <c r="C432">
        <v>2025</v>
      </c>
      <c r="D432" t="s">
        <v>468</v>
      </c>
      <c r="E432" t="s">
        <v>9</v>
      </c>
      <c r="F432" s="201">
        <v>111</v>
      </c>
      <c r="G432" s="206">
        <v>613.6</v>
      </c>
      <c r="H432" t="str">
        <f t="shared" si="14"/>
        <v>Août</v>
      </c>
    </row>
    <row r="433" spans="1:8">
      <c r="A433" t="s">
        <v>401</v>
      </c>
      <c r="B433">
        <v>8</v>
      </c>
      <c r="C433">
        <v>2025</v>
      </c>
      <c r="D433" t="s">
        <v>469</v>
      </c>
      <c r="E433" t="s">
        <v>22</v>
      </c>
      <c r="F433" s="201">
        <v>112</v>
      </c>
      <c r="G433" s="206">
        <v>624.6</v>
      </c>
      <c r="H433" t="str">
        <f t="shared" si="14"/>
        <v>Août</v>
      </c>
    </row>
    <row r="434" spans="1:8">
      <c r="A434" t="s">
        <v>401</v>
      </c>
      <c r="B434">
        <v>8</v>
      </c>
      <c r="C434">
        <v>2025</v>
      </c>
      <c r="D434" t="s">
        <v>470</v>
      </c>
      <c r="E434" t="s">
        <v>395</v>
      </c>
      <c r="F434" s="201">
        <v>114</v>
      </c>
      <c r="G434" s="206">
        <v>635.62</v>
      </c>
      <c r="H434" t="str">
        <f t="shared" si="14"/>
        <v>Août</v>
      </c>
    </row>
    <row r="435" spans="1:8">
      <c r="A435" t="s">
        <v>401</v>
      </c>
      <c r="B435">
        <v>8</v>
      </c>
      <c r="C435">
        <v>2025</v>
      </c>
      <c r="D435" t="s">
        <v>471</v>
      </c>
      <c r="E435" t="s">
        <v>398</v>
      </c>
      <c r="F435" s="201">
        <v>118</v>
      </c>
      <c r="G435" s="206">
        <v>646.66</v>
      </c>
      <c r="H435" t="str">
        <f t="shared" si="14"/>
        <v>Août</v>
      </c>
    </row>
    <row r="436" spans="1:8">
      <c r="A436" t="s">
        <v>401</v>
      </c>
      <c r="B436">
        <v>8</v>
      </c>
      <c r="C436">
        <v>2025</v>
      </c>
      <c r="D436" t="s">
        <v>394</v>
      </c>
      <c r="E436" t="s">
        <v>15</v>
      </c>
      <c r="G436" s="206">
        <v>0</v>
      </c>
      <c r="H436" t="str">
        <f t="shared" si="14"/>
        <v>Août</v>
      </c>
    </row>
    <row r="437" spans="1:8">
      <c r="A437" t="s">
        <v>401</v>
      </c>
      <c r="B437">
        <v>8</v>
      </c>
      <c r="C437">
        <v>2025</v>
      </c>
      <c r="D437" t="s">
        <v>366</v>
      </c>
      <c r="E437" t="s">
        <v>15</v>
      </c>
      <c r="G437" s="206">
        <v>0</v>
      </c>
      <c r="H437" t="str">
        <f t="shared" si="14"/>
        <v>Août</v>
      </c>
    </row>
    <row r="438" spans="1:8">
      <c r="A438" t="s">
        <v>401</v>
      </c>
      <c r="B438">
        <v>8</v>
      </c>
      <c r="C438">
        <v>2025</v>
      </c>
      <c r="D438" t="s">
        <v>367</v>
      </c>
      <c r="E438" t="s">
        <v>15</v>
      </c>
      <c r="G438" s="206">
        <v>0</v>
      </c>
      <c r="H438" t="str">
        <f t="shared" si="14"/>
        <v>Août</v>
      </c>
    </row>
    <row r="439" spans="1:8">
      <c r="A439" t="s">
        <v>401</v>
      </c>
      <c r="B439">
        <v>8</v>
      </c>
      <c r="C439">
        <v>2025</v>
      </c>
      <c r="D439" t="s">
        <v>110</v>
      </c>
      <c r="E439" t="s">
        <v>18</v>
      </c>
      <c r="G439" s="206">
        <v>0</v>
      </c>
      <c r="H439" t="str">
        <f t="shared" si="14"/>
        <v>Août</v>
      </c>
    </row>
    <row r="440" spans="1:8">
      <c r="A440" t="s">
        <v>401</v>
      </c>
      <c r="B440">
        <v>8</v>
      </c>
      <c r="C440">
        <v>2025</v>
      </c>
      <c r="D440" t="s">
        <v>405</v>
      </c>
      <c r="E440" t="s">
        <v>18</v>
      </c>
      <c r="G440" s="206">
        <v>0</v>
      </c>
      <c r="H440" t="str">
        <f t="shared" si="14"/>
        <v>Août</v>
      </c>
    </row>
    <row r="441" spans="1:8">
      <c r="A441" t="s">
        <v>401</v>
      </c>
      <c r="B441">
        <v>8</v>
      </c>
      <c r="C441">
        <v>2025</v>
      </c>
      <c r="D441" t="s">
        <v>406</v>
      </c>
      <c r="E441" t="s">
        <v>18</v>
      </c>
      <c r="G441" s="206">
        <v>0</v>
      </c>
      <c r="H441" t="str">
        <f t="shared" si="14"/>
        <v>Août</v>
      </c>
    </row>
    <row r="442" spans="1:8">
      <c r="A442" t="s">
        <v>401</v>
      </c>
      <c r="B442">
        <v>8</v>
      </c>
      <c r="C442">
        <v>2025</v>
      </c>
      <c r="D442" t="s">
        <v>404</v>
      </c>
      <c r="E442" t="s">
        <v>20</v>
      </c>
      <c r="H442" t="str">
        <f t="shared" si="14"/>
        <v>Août</v>
      </c>
    </row>
    <row r="443" spans="1:8">
      <c r="A443" t="s">
        <v>401</v>
      </c>
      <c r="B443">
        <v>8</v>
      </c>
      <c r="C443">
        <v>2025</v>
      </c>
      <c r="D443" t="s">
        <v>9</v>
      </c>
      <c r="E443" t="s">
        <v>21</v>
      </c>
      <c r="G443" s="206">
        <v>25</v>
      </c>
      <c r="H443" t="str">
        <f t="shared" si="14"/>
        <v>Août</v>
      </c>
    </row>
    <row r="444" spans="1:8">
      <c r="A444" t="s">
        <v>401</v>
      </c>
      <c r="B444">
        <v>8</v>
      </c>
      <c r="C444">
        <v>2025</v>
      </c>
      <c r="D444" t="s">
        <v>22</v>
      </c>
      <c r="E444" t="s">
        <v>21</v>
      </c>
      <c r="G444" s="206">
        <v>26</v>
      </c>
      <c r="H444" t="str">
        <f t="shared" si="14"/>
        <v>Août</v>
      </c>
    </row>
    <row r="445" spans="1:8">
      <c r="A445" t="s">
        <v>895</v>
      </c>
      <c r="B445">
        <v>11</v>
      </c>
      <c r="C445">
        <v>2025</v>
      </c>
      <c r="D445" t="s">
        <v>419</v>
      </c>
      <c r="E445" t="s">
        <v>9</v>
      </c>
      <c r="F445" s="201">
        <v>80</v>
      </c>
      <c r="G445" s="206">
        <v>99.1</v>
      </c>
      <c r="H445" t="str">
        <f t="shared" ref="H445:H508" si="15">IF(B445=1,"Janvier",IF(B445=2,"Février",IF(B445=3,"Mars",IF(B445=4,"Avril",IF(B445=5,"Mai",IF(B445=6,"Juin",IF(B445=7,"Juillet",IF(B445=8,"Août",IF(B445=9,"Septembre",IF(B445=10,"Octobre",IF(B445=11,"Novembre",IF(B445=12,"Décembre"))))))))))))</f>
        <v>Novembre</v>
      </c>
    </row>
    <row r="446" spans="1:8">
      <c r="A446" t="s">
        <v>895</v>
      </c>
      <c r="B446">
        <v>11</v>
      </c>
      <c r="C446">
        <v>2025</v>
      </c>
      <c r="D446" t="s">
        <v>420</v>
      </c>
      <c r="E446" t="s">
        <v>22</v>
      </c>
      <c r="F446" s="201">
        <v>100</v>
      </c>
      <c r="G446" s="206">
        <v>109.12</v>
      </c>
      <c r="H446" t="str">
        <f t="shared" si="15"/>
        <v>Novembre</v>
      </c>
    </row>
    <row r="447" spans="1:8">
      <c r="A447" t="s">
        <v>895</v>
      </c>
      <c r="B447">
        <v>11</v>
      </c>
      <c r="C447">
        <v>2025</v>
      </c>
      <c r="D447" t="s">
        <v>421</v>
      </c>
      <c r="E447" t="s">
        <v>395</v>
      </c>
      <c r="F447" s="201">
        <v>101</v>
      </c>
      <c r="G447" s="206">
        <v>119.16</v>
      </c>
      <c r="H447" t="str">
        <f t="shared" si="15"/>
        <v>Novembre</v>
      </c>
    </row>
    <row r="448" spans="1:8">
      <c r="A448" t="s">
        <v>895</v>
      </c>
      <c r="B448">
        <v>11</v>
      </c>
      <c r="C448">
        <v>2025</v>
      </c>
      <c r="D448" t="s">
        <v>422</v>
      </c>
      <c r="E448" t="s">
        <v>400</v>
      </c>
      <c r="F448" s="201">
        <v>102</v>
      </c>
      <c r="G448" s="206">
        <v>129.22</v>
      </c>
      <c r="H448" t="str">
        <f t="shared" si="15"/>
        <v>Novembre</v>
      </c>
    </row>
    <row r="449" spans="1:8">
      <c r="A449" t="s">
        <v>895</v>
      </c>
      <c r="B449">
        <v>11</v>
      </c>
      <c r="C449">
        <v>2025</v>
      </c>
      <c r="D449" t="s">
        <v>423</v>
      </c>
      <c r="E449" t="s">
        <v>472</v>
      </c>
      <c r="F449" s="201">
        <v>103</v>
      </c>
      <c r="G449" s="206">
        <v>139.30000000000001</v>
      </c>
      <c r="H449" t="str">
        <f t="shared" si="15"/>
        <v>Novembre</v>
      </c>
    </row>
    <row r="450" spans="1:8">
      <c r="A450" t="s">
        <v>895</v>
      </c>
      <c r="B450">
        <v>11</v>
      </c>
      <c r="C450">
        <v>2025</v>
      </c>
      <c r="D450" t="s">
        <v>424</v>
      </c>
      <c r="E450" t="s">
        <v>411</v>
      </c>
      <c r="F450" s="201">
        <v>104</v>
      </c>
      <c r="G450" s="206">
        <v>149.4</v>
      </c>
      <c r="H450" t="str">
        <f t="shared" si="15"/>
        <v>Novembre</v>
      </c>
    </row>
    <row r="451" spans="1:8">
      <c r="A451" t="s">
        <v>895</v>
      </c>
      <c r="B451">
        <v>11</v>
      </c>
      <c r="C451">
        <v>2025</v>
      </c>
      <c r="D451" t="s">
        <v>425</v>
      </c>
      <c r="E451" t="s">
        <v>473</v>
      </c>
      <c r="F451" s="201">
        <v>106</v>
      </c>
      <c r="G451" s="206">
        <v>159.52000000000001</v>
      </c>
      <c r="H451" t="str">
        <f t="shared" si="15"/>
        <v>Novembre</v>
      </c>
    </row>
    <row r="452" spans="1:8">
      <c r="A452" t="s">
        <v>895</v>
      </c>
      <c r="B452">
        <v>11</v>
      </c>
      <c r="C452">
        <v>2025</v>
      </c>
      <c r="D452" t="s">
        <v>426</v>
      </c>
      <c r="E452" t="s">
        <v>9</v>
      </c>
      <c r="F452" s="201">
        <v>110</v>
      </c>
      <c r="G452" s="206">
        <v>169.66</v>
      </c>
      <c r="H452" t="str">
        <f t="shared" si="15"/>
        <v>Novembre</v>
      </c>
    </row>
    <row r="453" spans="1:8">
      <c r="A453" t="s">
        <v>895</v>
      </c>
      <c r="B453">
        <v>11</v>
      </c>
      <c r="C453">
        <v>2025</v>
      </c>
      <c r="D453" t="s">
        <v>427</v>
      </c>
      <c r="E453" t="s">
        <v>22</v>
      </c>
      <c r="F453" s="201">
        <v>111</v>
      </c>
      <c r="G453" s="206">
        <v>179.82</v>
      </c>
      <c r="H453" t="str">
        <f t="shared" si="15"/>
        <v>Novembre</v>
      </c>
    </row>
    <row r="454" spans="1:8">
      <c r="A454" t="s">
        <v>895</v>
      </c>
      <c r="B454">
        <v>11</v>
      </c>
      <c r="C454">
        <v>2025</v>
      </c>
      <c r="D454" t="s">
        <v>428</v>
      </c>
      <c r="E454" t="s">
        <v>395</v>
      </c>
      <c r="F454" s="201">
        <v>112</v>
      </c>
      <c r="G454" s="206">
        <v>190</v>
      </c>
      <c r="H454" t="str">
        <f t="shared" si="15"/>
        <v>Novembre</v>
      </c>
    </row>
    <row r="455" spans="1:8">
      <c r="A455" t="s">
        <v>895</v>
      </c>
      <c r="B455">
        <v>11</v>
      </c>
      <c r="C455">
        <v>2025</v>
      </c>
      <c r="D455" t="s">
        <v>429</v>
      </c>
      <c r="E455" t="s">
        <v>400</v>
      </c>
      <c r="F455" s="201">
        <v>114</v>
      </c>
      <c r="G455" s="206">
        <v>200.2</v>
      </c>
      <c r="H455" t="str">
        <f t="shared" si="15"/>
        <v>Novembre</v>
      </c>
    </row>
    <row r="456" spans="1:8">
      <c r="A456" t="s">
        <v>895</v>
      </c>
      <c r="B456">
        <v>11</v>
      </c>
      <c r="C456">
        <v>2025</v>
      </c>
      <c r="D456" t="s">
        <v>430</v>
      </c>
      <c r="E456" t="s">
        <v>472</v>
      </c>
      <c r="F456" s="201">
        <v>118</v>
      </c>
      <c r="G456" s="206">
        <v>210.42</v>
      </c>
      <c r="H456" t="str">
        <f t="shared" si="15"/>
        <v>Novembre</v>
      </c>
    </row>
    <row r="457" spans="1:8">
      <c r="A457" t="s">
        <v>895</v>
      </c>
      <c r="B457">
        <v>11</v>
      </c>
      <c r="C457">
        <v>2025</v>
      </c>
      <c r="D457" t="s">
        <v>431</v>
      </c>
      <c r="E457" t="s">
        <v>411</v>
      </c>
      <c r="F457" s="201">
        <v>119</v>
      </c>
      <c r="G457" s="206">
        <v>220.66</v>
      </c>
      <c r="H457" t="str">
        <f t="shared" si="15"/>
        <v>Novembre</v>
      </c>
    </row>
    <row r="458" spans="1:8">
      <c r="A458" t="s">
        <v>895</v>
      </c>
      <c r="B458">
        <v>11</v>
      </c>
      <c r="C458">
        <v>2025</v>
      </c>
      <c r="D458" t="s">
        <v>432</v>
      </c>
      <c r="E458" t="s">
        <v>473</v>
      </c>
      <c r="F458" s="201">
        <v>120</v>
      </c>
      <c r="G458" s="206">
        <v>230.92</v>
      </c>
      <c r="H458" t="str">
        <f t="shared" si="15"/>
        <v>Novembre</v>
      </c>
    </row>
    <row r="459" spans="1:8">
      <c r="A459" t="s">
        <v>895</v>
      </c>
      <c r="B459">
        <v>11</v>
      </c>
      <c r="C459">
        <v>2025</v>
      </c>
      <c r="D459" t="s">
        <v>433</v>
      </c>
      <c r="E459" t="s">
        <v>9</v>
      </c>
      <c r="F459" s="201">
        <v>124</v>
      </c>
      <c r="G459" s="206">
        <v>241.2</v>
      </c>
      <c r="H459" t="str">
        <f t="shared" si="15"/>
        <v>Novembre</v>
      </c>
    </row>
    <row r="460" spans="1:8">
      <c r="A460" t="s">
        <v>895</v>
      </c>
      <c r="B460">
        <v>11</v>
      </c>
      <c r="C460">
        <v>2025</v>
      </c>
      <c r="D460" t="s">
        <v>434</v>
      </c>
      <c r="E460" t="s">
        <v>22</v>
      </c>
      <c r="F460" s="201">
        <v>130</v>
      </c>
      <c r="G460" s="206">
        <v>251.5</v>
      </c>
      <c r="H460" t="str">
        <f t="shared" si="15"/>
        <v>Novembre</v>
      </c>
    </row>
    <row r="461" spans="1:8">
      <c r="A461" t="s">
        <v>895</v>
      </c>
      <c r="B461">
        <v>11</v>
      </c>
      <c r="C461">
        <v>2025</v>
      </c>
      <c r="D461" t="s">
        <v>435</v>
      </c>
      <c r="E461" t="s">
        <v>395</v>
      </c>
      <c r="F461" s="201">
        <v>131</v>
      </c>
      <c r="G461" s="206">
        <v>261.82</v>
      </c>
      <c r="H461" t="str">
        <f t="shared" si="15"/>
        <v>Novembre</v>
      </c>
    </row>
    <row r="462" spans="1:8">
      <c r="A462" t="s">
        <v>895</v>
      </c>
      <c r="B462">
        <v>11</v>
      </c>
      <c r="C462">
        <v>2025</v>
      </c>
      <c r="D462" t="s">
        <v>436</v>
      </c>
      <c r="E462" t="s">
        <v>400</v>
      </c>
      <c r="F462" s="201">
        <v>138</v>
      </c>
      <c r="G462" s="206">
        <v>272.16000000000003</v>
      </c>
      <c r="H462" t="str">
        <f t="shared" si="15"/>
        <v>Novembre</v>
      </c>
    </row>
    <row r="463" spans="1:8">
      <c r="A463" t="s">
        <v>895</v>
      </c>
      <c r="B463">
        <v>11</v>
      </c>
      <c r="C463">
        <v>2025</v>
      </c>
      <c r="D463" t="s">
        <v>437</v>
      </c>
      <c r="E463" t="s">
        <v>472</v>
      </c>
      <c r="F463" s="201">
        <v>139</v>
      </c>
      <c r="G463" s="206">
        <v>282.52</v>
      </c>
      <c r="H463" t="str">
        <f t="shared" si="15"/>
        <v>Novembre</v>
      </c>
    </row>
    <row r="464" spans="1:8">
      <c r="A464" t="s">
        <v>895</v>
      </c>
      <c r="B464">
        <v>11</v>
      </c>
      <c r="C464">
        <v>2025</v>
      </c>
      <c r="D464" t="s">
        <v>438</v>
      </c>
      <c r="E464" t="s">
        <v>411</v>
      </c>
      <c r="F464" s="201">
        <v>141</v>
      </c>
      <c r="G464" s="206">
        <v>292.89999999999998</v>
      </c>
      <c r="H464" t="str">
        <f t="shared" si="15"/>
        <v>Novembre</v>
      </c>
    </row>
    <row r="465" spans="1:8">
      <c r="A465" t="s">
        <v>895</v>
      </c>
      <c r="B465">
        <v>11</v>
      </c>
      <c r="C465">
        <v>2025</v>
      </c>
      <c r="D465" t="s">
        <v>439</v>
      </c>
      <c r="E465" t="s">
        <v>473</v>
      </c>
      <c r="F465" s="201">
        <v>147</v>
      </c>
      <c r="G465" s="206">
        <v>303.3</v>
      </c>
      <c r="H465" t="str">
        <f t="shared" si="15"/>
        <v>Novembre</v>
      </c>
    </row>
    <row r="466" spans="1:8">
      <c r="A466" t="s">
        <v>895</v>
      </c>
      <c r="B466">
        <v>11</v>
      </c>
      <c r="C466">
        <v>2025</v>
      </c>
      <c r="D466" t="s">
        <v>440</v>
      </c>
      <c r="E466" t="s">
        <v>9</v>
      </c>
      <c r="F466" s="201">
        <v>148</v>
      </c>
      <c r="G466" s="206">
        <v>313.72000000000003</v>
      </c>
      <c r="H466" t="str">
        <f t="shared" si="15"/>
        <v>Novembre</v>
      </c>
    </row>
    <row r="467" spans="1:8">
      <c r="A467" t="s">
        <v>895</v>
      </c>
      <c r="B467">
        <v>11</v>
      </c>
      <c r="C467">
        <v>2025</v>
      </c>
      <c r="D467" t="s">
        <v>441</v>
      </c>
      <c r="E467" t="s">
        <v>22</v>
      </c>
      <c r="F467" s="201">
        <v>149</v>
      </c>
      <c r="G467" s="206">
        <v>324.16000000000003</v>
      </c>
      <c r="H467" t="str">
        <f t="shared" si="15"/>
        <v>Novembre</v>
      </c>
    </row>
    <row r="468" spans="1:8">
      <c r="A468" t="s">
        <v>895</v>
      </c>
      <c r="B468">
        <v>11</v>
      </c>
      <c r="C468">
        <v>2025</v>
      </c>
      <c r="D468" t="s">
        <v>442</v>
      </c>
      <c r="E468" t="s">
        <v>395</v>
      </c>
      <c r="F468" s="201">
        <v>150</v>
      </c>
      <c r="G468" s="206">
        <v>334.62</v>
      </c>
      <c r="H468" t="str">
        <f t="shared" si="15"/>
        <v>Novembre</v>
      </c>
    </row>
    <row r="469" spans="1:8">
      <c r="A469" t="s">
        <v>895</v>
      </c>
      <c r="B469">
        <v>11</v>
      </c>
      <c r="C469">
        <v>2025</v>
      </c>
      <c r="D469" t="s">
        <v>443</v>
      </c>
      <c r="E469" t="s">
        <v>400</v>
      </c>
      <c r="F469" s="201">
        <v>151</v>
      </c>
      <c r="G469" s="206">
        <v>345.1</v>
      </c>
      <c r="H469" t="str">
        <f t="shared" si="15"/>
        <v>Novembre</v>
      </c>
    </row>
    <row r="470" spans="1:8">
      <c r="A470" t="s">
        <v>895</v>
      </c>
      <c r="B470">
        <v>11</v>
      </c>
      <c r="C470">
        <v>2025</v>
      </c>
      <c r="D470" t="s">
        <v>444</v>
      </c>
      <c r="E470" t="s">
        <v>472</v>
      </c>
      <c r="F470" s="201">
        <v>160</v>
      </c>
      <c r="G470" s="206">
        <v>355.6</v>
      </c>
      <c r="H470" t="str">
        <f t="shared" si="15"/>
        <v>Novembre</v>
      </c>
    </row>
    <row r="471" spans="1:8">
      <c r="A471" t="s">
        <v>895</v>
      </c>
      <c r="B471">
        <v>11</v>
      </c>
      <c r="C471">
        <v>2025</v>
      </c>
      <c r="D471" t="s">
        <v>445</v>
      </c>
      <c r="E471" t="s">
        <v>411</v>
      </c>
      <c r="F471" s="201">
        <v>161</v>
      </c>
      <c r="G471" s="206">
        <v>366.12</v>
      </c>
      <c r="H471" t="str">
        <f t="shared" si="15"/>
        <v>Novembre</v>
      </c>
    </row>
    <row r="472" spans="1:8">
      <c r="A472" t="s">
        <v>895</v>
      </c>
      <c r="B472">
        <v>11</v>
      </c>
      <c r="C472">
        <v>2025</v>
      </c>
      <c r="D472" t="s">
        <v>446</v>
      </c>
      <c r="E472" t="s">
        <v>473</v>
      </c>
      <c r="F472" s="201">
        <v>162</v>
      </c>
      <c r="G472" s="206">
        <v>376.66</v>
      </c>
      <c r="H472" t="str">
        <f t="shared" si="15"/>
        <v>Novembre</v>
      </c>
    </row>
    <row r="473" spans="1:8">
      <c r="A473" t="s">
        <v>895</v>
      </c>
      <c r="B473">
        <v>11</v>
      </c>
      <c r="C473">
        <v>2025</v>
      </c>
      <c r="D473" t="s">
        <v>447</v>
      </c>
      <c r="E473" t="s">
        <v>9</v>
      </c>
      <c r="F473" s="201">
        <v>163</v>
      </c>
      <c r="G473" s="206">
        <v>387.22</v>
      </c>
      <c r="H473" t="str">
        <f t="shared" si="15"/>
        <v>Novembre</v>
      </c>
    </row>
    <row r="474" spans="1:8">
      <c r="A474" t="s">
        <v>895</v>
      </c>
      <c r="B474">
        <v>11</v>
      </c>
      <c r="C474">
        <v>2025</v>
      </c>
      <c r="D474" t="s">
        <v>448</v>
      </c>
      <c r="E474" t="s">
        <v>22</v>
      </c>
      <c r="F474" s="201">
        <v>164</v>
      </c>
      <c r="G474" s="206">
        <v>397.8</v>
      </c>
      <c r="H474" t="str">
        <f t="shared" si="15"/>
        <v>Novembre</v>
      </c>
    </row>
    <row r="475" spans="1:8">
      <c r="A475" t="s">
        <v>895</v>
      </c>
      <c r="B475">
        <v>11</v>
      </c>
      <c r="C475">
        <v>2025</v>
      </c>
      <c r="D475" t="s">
        <v>449</v>
      </c>
      <c r="E475" t="s">
        <v>395</v>
      </c>
      <c r="F475" s="201">
        <v>165</v>
      </c>
      <c r="G475" s="206">
        <v>408.4</v>
      </c>
      <c r="H475" t="str">
        <f t="shared" si="15"/>
        <v>Novembre</v>
      </c>
    </row>
    <row r="476" spans="1:8">
      <c r="A476" t="s">
        <v>895</v>
      </c>
      <c r="B476">
        <v>11</v>
      </c>
      <c r="C476">
        <v>2025</v>
      </c>
      <c r="D476" t="s">
        <v>450</v>
      </c>
      <c r="E476" t="s">
        <v>400</v>
      </c>
      <c r="F476" s="201">
        <v>166</v>
      </c>
      <c r="G476" s="206">
        <v>419.02</v>
      </c>
      <c r="H476" t="str">
        <f t="shared" si="15"/>
        <v>Novembre</v>
      </c>
    </row>
    <row r="477" spans="1:8">
      <c r="A477" t="s">
        <v>895</v>
      </c>
      <c r="B477">
        <v>11</v>
      </c>
      <c r="C477">
        <v>2025</v>
      </c>
      <c r="D477" t="s">
        <v>451</v>
      </c>
      <c r="E477" t="s">
        <v>472</v>
      </c>
      <c r="F477" s="201">
        <v>168</v>
      </c>
      <c r="G477" s="206">
        <v>429.66</v>
      </c>
      <c r="H477" t="str">
        <f t="shared" si="15"/>
        <v>Novembre</v>
      </c>
    </row>
    <row r="478" spans="1:8">
      <c r="A478" t="s">
        <v>895</v>
      </c>
      <c r="B478">
        <v>11</v>
      </c>
      <c r="C478">
        <v>2025</v>
      </c>
      <c r="D478" t="s">
        <v>452</v>
      </c>
      <c r="E478" t="s">
        <v>411</v>
      </c>
      <c r="F478" s="201">
        <v>1631</v>
      </c>
      <c r="G478" s="206">
        <v>440.32</v>
      </c>
      <c r="H478" t="str">
        <f t="shared" si="15"/>
        <v>Novembre</v>
      </c>
    </row>
    <row r="479" spans="1:8">
      <c r="A479" t="s">
        <v>895</v>
      </c>
      <c r="B479">
        <v>11</v>
      </c>
      <c r="C479">
        <v>2025</v>
      </c>
      <c r="D479" t="s">
        <v>453</v>
      </c>
      <c r="E479" t="s">
        <v>473</v>
      </c>
      <c r="F479" s="201">
        <v>1651</v>
      </c>
      <c r="G479" s="206">
        <v>451</v>
      </c>
      <c r="H479" t="str">
        <f t="shared" si="15"/>
        <v>Novembre</v>
      </c>
    </row>
    <row r="480" spans="1:8">
      <c r="A480" t="s">
        <v>895</v>
      </c>
      <c r="B480">
        <v>11</v>
      </c>
      <c r="C480">
        <v>2025</v>
      </c>
      <c r="D480" t="s">
        <v>454</v>
      </c>
      <c r="E480" t="s">
        <v>9</v>
      </c>
      <c r="F480" s="201">
        <v>2391</v>
      </c>
      <c r="G480" s="206">
        <v>461.7</v>
      </c>
      <c r="H480" t="str">
        <f t="shared" si="15"/>
        <v>Novembre</v>
      </c>
    </row>
    <row r="481" spans="1:8">
      <c r="A481" t="s">
        <v>895</v>
      </c>
      <c r="B481">
        <v>11</v>
      </c>
      <c r="C481">
        <v>2025</v>
      </c>
      <c r="D481" t="s">
        <v>455</v>
      </c>
      <c r="E481" t="s">
        <v>22</v>
      </c>
      <c r="F481" s="201">
        <v>999</v>
      </c>
      <c r="G481" s="206">
        <v>472.42</v>
      </c>
      <c r="H481" t="str">
        <f t="shared" si="15"/>
        <v>Novembre</v>
      </c>
    </row>
    <row r="482" spans="1:8">
      <c r="A482" t="s">
        <v>895</v>
      </c>
      <c r="B482">
        <v>11</v>
      </c>
      <c r="C482">
        <v>2025</v>
      </c>
      <c r="D482" t="s">
        <v>456</v>
      </c>
      <c r="E482" t="s">
        <v>395</v>
      </c>
      <c r="F482" s="201">
        <v>9002</v>
      </c>
      <c r="G482" s="206">
        <v>483.16</v>
      </c>
      <c r="H482" t="str">
        <f t="shared" si="15"/>
        <v>Novembre</v>
      </c>
    </row>
    <row r="483" spans="1:8">
      <c r="A483" t="s">
        <v>895</v>
      </c>
      <c r="B483">
        <v>11</v>
      </c>
      <c r="C483">
        <v>2025</v>
      </c>
      <c r="D483" t="s">
        <v>457</v>
      </c>
      <c r="E483" t="s">
        <v>400</v>
      </c>
      <c r="F483" s="201">
        <v>9003</v>
      </c>
      <c r="G483" s="206">
        <v>493.92</v>
      </c>
      <c r="H483" t="str">
        <f t="shared" si="15"/>
        <v>Novembre</v>
      </c>
    </row>
    <row r="484" spans="1:8">
      <c r="A484" t="s">
        <v>895</v>
      </c>
      <c r="B484">
        <v>11</v>
      </c>
      <c r="C484">
        <v>2025</v>
      </c>
      <c r="D484" t="s">
        <v>458</v>
      </c>
      <c r="E484" t="s">
        <v>472</v>
      </c>
      <c r="F484" s="201">
        <v>9004</v>
      </c>
      <c r="G484" s="206">
        <v>504.7</v>
      </c>
      <c r="H484" t="str">
        <f t="shared" si="15"/>
        <v>Novembre</v>
      </c>
    </row>
    <row r="485" spans="1:8">
      <c r="A485" t="s">
        <v>895</v>
      </c>
      <c r="B485">
        <v>11</v>
      </c>
      <c r="C485">
        <v>2025</v>
      </c>
      <c r="D485" t="s">
        <v>459</v>
      </c>
      <c r="E485" t="s">
        <v>411</v>
      </c>
      <c r="F485" s="201">
        <v>9005</v>
      </c>
      <c r="G485" s="206">
        <v>515.5</v>
      </c>
      <c r="H485" t="str">
        <f t="shared" si="15"/>
        <v>Novembre</v>
      </c>
    </row>
    <row r="486" spans="1:8">
      <c r="A486" t="s">
        <v>895</v>
      </c>
      <c r="B486">
        <v>11</v>
      </c>
      <c r="C486">
        <v>2025</v>
      </c>
      <c r="D486" t="s">
        <v>460</v>
      </c>
      <c r="E486" t="s">
        <v>473</v>
      </c>
      <c r="F486" s="201">
        <v>80</v>
      </c>
      <c r="G486" s="206">
        <v>526.32000000000005</v>
      </c>
      <c r="H486" t="str">
        <f t="shared" si="15"/>
        <v>Novembre</v>
      </c>
    </row>
    <row r="487" spans="1:8">
      <c r="A487" t="s">
        <v>895</v>
      </c>
      <c r="B487">
        <v>11</v>
      </c>
      <c r="C487">
        <v>2025</v>
      </c>
      <c r="D487" t="s">
        <v>461</v>
      </c>
      <c r="E487" t="s">
        <v>9</v>
      </c>
      <c r="F487" s="201">
        <v>100</v>
      </c>
      <c r="G487" s="206">
        <v>537.16</v>
      </c>
      <c r="H487" t="str">
        <f t="shared" si="15"/>
        <v>Novembre</v>
      </c>
    </row>
    <row r="488" spans="1:8">
      <c r="A488" t="s">
        <v>895</v>
      </c>
      <c r="B488">
        <v>11</v>
      </c>
      <c r="C488">
        <v>2025</v>
      </c>
      <c r="D488" t="s">
        <v>462</v>
      </c>
      <c r="E488" t="s">
        <v>22</v>
      </c>
      <c r="F488" s="201">
        <v>101</v>
      </c>
      <c r="G488" s="206">
        <v>548.02</v>
      </c>
      <c r="H488" t="str">
        <f t="shared" si="15"/>
        <v>Novembre</v>
      </c>
    </row>
    <row r="489" spans="1:8">
      <c r="A489" t="s">
        <v>895</v>
      </c>
      <c r="B489">
        <v>11</v>
      </c>
      <c r="C489">
        <v>2025</v>
      </c>
      <c r="D489" t="s">
        <v>463</v>
      </c>
      <c r="E489" t="s">
        <v>395</v>
      </c>
      <c r="F489" s="201">
        <v>102</v>
      </c>
      <c r="G489" s="206">
        <v>558.9</v>
      </c>
      <c r="H489" t="str">
        <f t="shared" si="15"/>
        <v>Novembre</v>
      </c>
    </row>
    <row r="490" spans="1:8">
      <c r="A490" t="s">
        <v>895</v>
      </c>
      <c r="B490">
        <v>11</v>
      </c>
      <c r="C490">
        <v>2025</v>
      </c>
      <c r="D490" t="s">
        <v>464</v>
      </c>
      <c r="E490" t="s">
        <v>400</v>
      </c>
      <c r="F490" s="201">
        <v>103</v>
      </c>
      <c r="G490" s="206">
        <v>569.79999999999995</v>
      </c>
      <c r="H490" t="str">
        <f t="shared" si="15"/>
        <v>Novembre</v>
      </c>
    </row>
    <row r="491" spans="1:8">
      <c r="A491" t="s">
        <v>895</v>
      </c>
      <c r="B491">
        <v>11</v>
      </c>
      <c r="C491">
        <v>2025</v>
      </c>
      <c r="D491" t="s">
        <v>465</v>
      </c>
      <c r="E491" t="s">
        <v>472</v>
      </c>
      <c r="F491" s="201">
        <v>104</v>
      </c>
      <c r="G491" s="206">
        <v>580.72</v>
      </c>
      <c r="H491" t="str">
        <f t="shared" si="15"/>
        <v>Novembre</v>
      </c>
    </row>
    <row r="492" spans="1:8">
      <c r="A492" t="s">
        <v>895</v>
      </c>
      <c r="B492">
        <v>11</v>
      </c>
      <c r="C492">
        <v>2025</v>
      </c>
      <c r="D492" t="s">
        <v>466</v>
      </c>
      <c r="E492" t="s">
        <v>411</v>
      </c>
      <c r="F492" s="201">
        <v>106</v>
      </c>
      <c r="G492" s="206">
        <v>591.66</v>
      </c>
      <c r="H492" t="str">
        <f t="shared" si="15"/>
        <v>Novembre</v>
      </c>
    </row>
    <row r="493" spans="1:8">
      <c r="A493" t="s">
        <v>895</v>
      </c>
      <c r="B493">
        <v>11</v>
      </c>
      <c r="C493">
        <v>2025</v>
      </c>
      <c r="D493" t="s">
        <v>467</v>
      </c>
      <c r="E493" t="s">
        <v>473</v>
      </c>
      <c r="F493" s="201">
        <v>110</v>
      </c>
      <c r="G493" s="206">
        <v>602.62</v>
      </c>
      <c r="H493" t="str">
        <f t="shared" si="15"/>
        <v>Novembre</v>
      </c>
    </row>
    <row r="494" spans="1:8">
      <c r="A494" t="s">
        <v>895</v>
      </c>
      <c r="B494">
        <v>11</v>
      </c>
      <c r="C494">
        <v>2025</v>
      </c>
      <c r="D494" t="s">
        <v>468</v>
      </c>
      <c r="E494" t="s">
        <v>9</v>
      </c>
      <c r="F494" s="201">
        <v>111</v>
      </c>
      <c r="G494" s="206">
        <v>613.6</v>
      </c>
      <c r="H494" t="str">
        <f t="shared" si="15"/>
        <v>Novembre</v>
      </c>
    </row>
    <row r="495" spans="1:8">
      <c r="A495" t="s">
        <v>895</v>
      </c>
      <c r="B495">
        <v>11</v>
      </c>
      <c r="C495">
        <v>2025</v>
      </c>
      <c r="D495" t="s">
        <v>469</v>
      </c>
      <c r="E495" t="s">
        <v>22</v>
      </c>
      <c r="F495" s="201">
        <v>112</v>
      </c>
      <c r="G495" s="206">
        <v>624.6</v>
      </c>
      <c r="H495" t="str">
        <f t="shared" si="15"/>
        <v>Novembre</v>
      </c>
    </row>
    <row r="496" spans="1:8">
      <c r="A496" t="s">
        <v>895</v>
      </c>
      <c r="B496">
        <v>11</v>
      </c>
      <c r="C496">
        <v>2025</v>
      </c>
      <c r="D496" t="s">
        <v>470</v>
      </c>
      <c r="E496" t="s">
        <v>395</v>
      </c>
      <c r="F496" s="201">
        <v>114</v>
      </c>
      <c r="G496" s="206">
        <v>635.62</v>
      </c>
      <c r="H496" t="str">
        <f t="shared" si="15"/>
        <v>Novembre</v>
      </c>
    </row>
    <row r="497" spans="1:8">
      <c r="A497" t="s">
        <v>895</v>
      </c>
      <c r="B497">
        <v>11</v>
      </c>
      <c r="C497">
        <v>2025</v>
      </c>
      <c r="D497" t="s">
        <v>471</v>
      </c>
      <c r="E497" t="s">
        <v>398</v>
      </c>
      <c r="F497" s="201">
        <v>118</v>
      </c>
      <c r="G497" s="206">
        <v>646.66</v>
      </c>
      <c r="H497" t="str">
        <f t="shared" si="15"/>
        <v>Novembre</v>
      </c>
    </row>
    <row r="498" spans="1:8">
      <c r="A498" t="s">
        <v>895</v>
      </c>
      <c r="B498">
        <v>11</v>
      </c>
      <c r="C498">
        <v>2025</v>
      </c>
      <c r="D498" t="s">
        <v>394</v>
      </c>
      <c r="E498" t="s">
        <v>15</v>
      </c>
      <c r="G498" s="206">
        <v>0</v>
      </c>
      <c r="H498" t="str">
        <f t="shared" si="15"/>
        <v>Novembre</v>
      </c>
    </row>
    <row r="499" spans="1:8">
      <c r="A499" t="s">
        <v>895</v>
      </c>
      <c r="B499">
        <v>11</v>
      </c>
      <c r="C499">
        <v>2025</v>
      </c>
      <c r="D499" t="s">
        <v>366</v>
      </c>
      <c r="E499" t="s">
        <v>15</v>
      </c>
      <c r="G499" s="206">
        <v>0</v>
      </c>
      <c r="H499" t="str">
        <f t="shared" si="15"/>
        <v>Novembre</v>
      </c>
    </row>
    <row r="500" spans="1:8">
      <c r="A500" t="s">
        <v>895</v>
      </c>
      <c r="B500">
        <v>11</v>
      </c>
      <c r="C500">
        <v>2025</v>
      </c>
      <c r="D500" t="s">
        <v>367</v>
      </c>
      <c r="E500" t="s">
        <v>15</v>
      </c>
      <c r="G500" s="206">
        <v>0</v>
      </c>
      <c r="H500" t="str">
        <f t="shared" si="15"/>
        <v>Novembre</v>
      </c>
    </row>
    <row r="501" spans="1:8">
      <c r="A501" t="s">
        <v>895</v>
      </c>
      <c r="B501">
        <v>11</v>
      </c>
      <c r="C501">
        <v>2025</v>
      </c>
      <c r="D501" t="s">
        <v>110</v>
      </c>
      <c r="E501" t="s">
        <v>18</v>
      </c>
      <c r="G501" s="206">
        <v>0</v>
      </c>
      <c r="H501" t="str">
        <f t="shared" si="15"/>
        <v>Novembre</v>
      </c>
    </row>
    <row r="502" spans="1:8">
      <c r="A502" t="s">
        <v>895</v>
      </c>
      <c r="B502">
        <v>11</v>
      </c>
      <c r="C502">
        <v>2025</v>
      </c>
      <c r="D502" t="s">
        <v>405</v>
      </c>
      <c r="E502" t="s">
        <v>18</v>
      </c>
      <c r="G502" s="206">
        <v>0</v>
      </c>
      <c r="H502" t="str">
        <f t="shared" si="15"/>
        <v>Novembre</v>
      </c>
    </row>
    <row r="503" spans="1:8">
      <c r="A503" t="s">
        <v>895</v>
      </c>
      <c r="B503">
        <v>11</v>
      </c>
      <c r="C503">
        <v>2025</v>
      </c>
      <c r="D503" t="s">
        <v>406</v>
      </c>
      <c r="E503" t="s">
        <v>18</v>
      </c>
      <c r="G503" s="206">
        <v>0</v>
      </c>
      <c r="H503" t="str">
        <f t="shared" si="15"/>
        <v>Novembre</v>
      </c>
    </row>
    <row r="504" spans="1:8">
      <c r="A504" t="s">
        <v>895</v>
      </c>
      <c r="B504">
        <v>11</v>
      </c>
      <c r="C504">
        <v>2025</v>
      </c>
      <c r="D504" t="s">
        <v>404</v>
      </c>
      <c r="E504" t="s">
        <v>20</v>
      </c>
      <c r="H504" t="str">
        <f t="shared" si="15"/>
        <v>Novembre</v>
      </c>
    </row>
    <row r="505" spans="1:8">
      <c r="A505" t="s">
        <v>895</v>
      </c>
      <c r="B505">
        <v>11</v>
      </c>
      <c r="C505">
        <v>2025</v>
      </c>
      <c r="D505" t="s">
        <v>9</v>
      </c>
      <c r="E505" t="s">
        <v>21</v>
      </c>
      <c r="G505" s="206">
        <v>25</v>
      </c>
      <c r="H505" t="str">
        <f t="shared" si="15"/>
        <v>Novembre</v>
      </c>
    </row>
    <row r="506" spans="1:8">
      <c r="A506" t="s">
        <v>895</v>
      </c>
      <c r="B506">
        <v>11</v>
      </c>
      <c r="C506">
        <v>2025</v>
      </c>
      <c r="D506" t="s">
        <v>22</v>
      </c>
      <c r="E506" t="s">
        <v>21</v>
      </c>
      <c r="G506" s="206">
        <v>26</v>
      </c>
      <c r="H506" t="str">
        <f t="shared" si="15"/>
        <v>Novembre</v>
      </c>
    </row>
    <row r="507" spans="1:8">
      <c r="A507" t="s">
        <v>895</v>
      </c>
      <c r="B507">
        <v>11</v>
      </c>
      <c r="C507">
        <v>2025</v>
      </c>
      <c r="D507" t="s">
        <v>419</v>
      </c>
      <c r="E507" t="s">
        <v>9</v>
      </c>
      <c r="F507" s="201">
        <v>80</v>
      </c>
      <c r="G507" s="206">
        <v>99.1</v>
      </c>
      <c r="H507" t="str">
        <f t="shared" si="15"/>
        <v>Novembre</v>
      </c>
    </row>
    <row r="508" spans="1:8">
      <c r="A508" t="s">
        <v>895</v>
      </c>
      <c r="B508">
        <v>11</v>
      </c>
      <c r="C508">
        <v>2025</v>
      </c>
      <c r="D508" t="s">
        <v>420</v>
      </c>
      <c r="E508" t="s">
        <v>22</v>
      </c>
      <c r="F508" s="201">
        <v>100</v>
      </c>
      <c r="G508" s="206">
        <v>109.12</v>
      </c>
      <c r="H508" t="str">
        <f t="shared" si="15"/>
        <v>Novembre</v>
      </c>
    </row>
    <row r="509" spans="1:8">
      <c r="A509" t="s">
        <v>895</v>
      </c>
      <c r="B509">
        <v>11</v>
      </c>
      <c r="C509">
        <v>2025</v>
      </c>
      <c r="D509" t="s">
        <v>421</v>
      </c>
      <c r="E509" t="s">
        <v>395</v>
      </c>
      <c r="F509" s="201">
        <v>101</v>
      </c>
      <c r="G509" s="206">
        <v>119.16</v>
      </c>
      <c r="H509" t="str">
        <f t="shared" ref="H509:H572" si="16">IF(B509=1,"Janvier",IF(B509=2,"Février",IF(B509=3,"Mars",IF(B509=4,"Avril",IF(B509=5,"Mai",IF(B509=6,"Juin",IF(B509=7,"Juillet",IF(B509=8,"Août",IF(B509=9,"Septembre",IF(B509=10,"Octobre",IF(B509=11,"Novembre",IF(B509=12,"Décembre"))))))))))))</f>
        <v>Novembre</v>
      </c>
    </row>
    <row r="510" spans="1:8">
      <c r="A510" t="s">
        <v>895</v>
      </c>
      <c r="B510">
        <v>11</v>
      </c>
      <c r="C510">
        <v>2025</v>
      </c>
      <c r="D510" t="s">
        <v>422</v>
      </c>
      <c r="E510" t="s">
        <v>400</v>
      </c>
      <c r="F510" s="201">
        <v>102</v>
      </c>
      <c r="G510" s="206">
        <v>129.22</v>
      </c>
      <c r="H510" t="str">
        <f t="shared" si="16"/>
        <v>Novembre</v>
      </c>
    </row>
    <row r="511" spans="1:8">
      <c r="A511" t="s">
        <v>895</v>
      </c>
      <c r="B511">
        <v>11</v>
      </c>
      <c r="C511">
        <v>2025</v>
      </c>
      <c r="D511" t="s">
        <v>423</v>
      </c>
      <c r="E511" t="s">
        <v>472</v>
      </c>
      <c r="F511" s="201">
        <v>103</v>
      </c>
      <c r="G511" s="206">
        <v>139.30000000000001</v>
      </c>
      <c r="H511" t="str">
        <f t="shared" si="16"/>
        <v>Novembre</v>
      </c>
    </row>
    <row r="512" spans="1:8">
      <c r="A512" t="s">
        <v>895</v>
      </c>
      <c r="B512">
        <v>11</v>
      </c>
      <c r="C512">
        <v>2025</v>
      </c>
      <c r="D512" t="s">
        <v>424</v>
      </c>
      <c r="E512" t="s">
        <v>411</v>
      </c>
      <c r="F512" s="201">
        <v>104</v>
      </c>
      <c r="G512" s="206">
        <v>149.4</v>
      </c>
      <c r="H512" t="str">
        <f t="shared" si="16"/>
        <v>Novembre</v>
      </c>
    </row>
    <row r="513" spans="1:8">
      <c r="A513" t="s">
        <v>895</v>
      </c>
      <c r="B513">
        <v>11</v>
      </c>
      <c r="C513">
        <v>2025</v>
      </c>
      <c r="D513" t="s">
        <v>425</v>
      </c>
      <c r="E513" t="s">
        <v>473</v>
      </c>
      <c r="F513" s="201">
        <v>106</v>
      </c>
      <c r="G513" s="206">
        <v>159.52000000000001</v>
      </c>
      <c r="H513" t="str">
        <f t="shared" si="16"/>
        <v>Novembre</v>
      </c>
    </row>
    <row r="514" spans="1:8">
      <c r="A514" t="s">
        <v>895</v>
      </c>
      <c r="B514">
        <v>11</v>
      </c>
      <c r="C514">
        <v>2025</v>
      </c>
      <c r="D514" t="s">
        <v>426</v>
      </c>
      <c r="E514" t="s">
        <v>9</v>
      </c>
      <c r="F514" s="201">
        <v>110</v>
      </c>
      <c r="G514" s="206">
        <v>169.66</v>
      </c>
      <c r="H514" t="str">
        <f t="shared" si="16"/>
        <v>Novembre</v>
      </c>
    </row>
    <row r="515" spans="1:8">
      <c r="A515" t="s">
        <v>895</v>
      </c>
      <c r="B515">
        <v>11</v>
      </c>
      <c r="C515">
        <v>2025</v>
      </c>
      <c r="D515" t="s">
        <v>427</v>
      </c>
      <c r="E515" t="s">
        <v>22</v>
      </c>
      <c r="F515" s="201">
        <v>111</v>
      </c>
      <c r="G515" s="206">
        <v>179.82</v>
      </c>
      <c r="H515" t="str">
        <f t="shared" si="16"/>
        <v>Novembre</v>
      </c>
    </row>
    <row r="516" spans="1:8">
      <c r="A516" t="s">
        <v>895</v>
      </c>
      <c r="B516">
        <v>11</v>
      </c>
      <c r="C516">
        <v>2025</v>
      </c>
      <c r="D516" t="s">
        <v>428</v>
      </c>
      <c r="E516" t="s">
        <v>395</v>
      </c>
      <c r="F516" s="201">
        <v>112</v>
      </c>
      <c r="G516" s="206">
        <v>190</v>
      </c>
      <c r="H516" t="str">
        <f t="shared" si="16"/>
        <v>Novembre</v>
      </c>
    </row>
    <row r="517" spans="1:8">
      <c r="A517" t="s">
        <v>895</v>
      </c>
      <c r="B517">
        <v>11</v>
      </c>
      <c r="C517">
        <v>2025</v>
      </c>
      <c r="D517" t="s">
        <v>429</v>
      </c>
      <c r="E517" t="s">
        <v>400</v>
      </c>
      <c r="F517" s="201">
        <v>114</v>
      </c>
      <c r="G517" s="206">
        <v>200.2</v>
      </c>
      <c r="H517" t="str">
        <f t="shared" si="16"/>
        <v>Novembre</v>
      </c>
    </row>
    <row r="518" spans="1:8">
      <c r="A518" t="s">
        <v>895</v>
      </c>
      <c r="B518">
        <v>11</v>
      </c>
      <c r="C518">
        <v>2025</v>
      </c>
      <c r="D518" t="s">
        <v>430</v>
      </c>
      <c r="E518" t="s">
        <v>472</v>
      </c>
      <c r="F518" s="201">
        <v>118</v>
      </c>
      <c r="G518" s="206">
        <v>210.42</v>
      </c>
      <c r="H518" t="str">
        <f t="shared" si="16"/>
        <v>Novembre</v>
      </c>
    </row>
    <row r="519" spans="1:8">
      <c r="A519" t="s">
        <v>895</v>
      </c>
      <c r="B519">
        <v>11</v>
      </c>
      <c r="C519">
        <v>2025</v>
      </c>
      <c r="D519" t="s">
        <v>431</v>
      </c>
      <c r="E519" t="s">
        <v>411</v>
      </c>
      <c r="F519" s="201">
        <v>119</v>
      </c>
      <c r="G519" s="206">
        <v>220.66</v>
      </c>
      <c r="H519" t="str">
        <f t="shared" si="16"/>
        <v>Novembre</v>
      </c>
    </row>
    <row r="520" spans="1:8">
      <c r="A520" t="s">
        <v>895</v>
      </c>
      <c r="B520">
        <v>11</v>
      </c>
      <c r="C520">
        <v>2025</v>
      </c>
      <c r="D520" t="s">
        <v>432</v>
      </c>
      <c r="E520" t="s">
        <v>473</v>
      </c>
      <c r="F520" s="201">
        <v>120</v>
      </c>
      <c r="G520" s="206">
        <v>230.92</v>
      </c>
      <c r="H520" t="str">
        <f t="shared" si="16"/>
        <v>Novembre</v>
      </c>
    </row>
    <row r="521" spans="1:8">
      <c r="A521" t="s">
        <v>895</v>
      </c>
      <c r="B521">
        <v>11</v>
      </c>
      <c r="C521">
        <v>2025</v>
      </c>
      <c r="D521" t="s">
        <v>433</v>
      </c>
      <c r="E521" t="s">
        <v>9</v>
      </c>
      <c r="F521" s="201">
        <v>124</v>
      </c>
      <c r="G521" s="206">
        <v>241.2</v>
      </c>
      <c r="H521" t="str">
        <f t="shared" si="16"/>
        <v>Novembre</v>
      </c>
    </row>
    <row r="522" spans="1:8">
      <c r="A522" t="s">
        <v>895</v>
      </c>
      <c r="B522">
        <v>11</v>
      </c>
      <c r="C522">
        <v>2025</v>
      </c>
      <c r="D522" t="s">
        <v>434</v>
      </c>
      <c r="E522" t="s">
        <v>22</v>
      </c>
      <c r="F522" s="201">
        <v>130</v>
      </c>
      <c r="G522" s="206">
        <v>251.5</v>
      </c>
      <c r="H522" t="str">
        <f t="shared" si="16"/>
        <v>Novembre</v>
      </c>
    </row>
    <row r="523" spans="1:8">
      <c r="A523" t="s">
        <v>895</v>
      </c>
      <c r="B523">
        <v>11</v>
      </c>
      <c r="C523">
        <v>2025</v>
      </c>
      <c r="D523" t="s">
        <v>435</v>
      </c>
      <c r="E523" t="s">
        <v>395</v>
      </c>
      <c r="F523" s="201">
        <v>131</v>
      </c>
      <c r="G523" s="206">
        <v>261.82</v>
      </c>
      <c r="H523" t="str">
        <f t="shared" si="16"/>
        <v>Novembre</v>
      </c>
    </row>
    <row r="524" spans="1:8">
      <c r="A524" t="s">
        <v>895</v>
      </c>
      <c r="B524">
        <v>11</v>
      </c>
      <c r="C524">
        <v>2025</v>
      </c>
      <c r="D524" t="s">
        <v>436</v>
      </c>
      <c r="E524" t="s">
        <v>400</v>
      </c>
      <c r="F524" s="201">
        <v>138</v>
      </c>
      <c r="G524" s="206">
        <v>272.16000000000003</v>
      </c>
      <c r="H524" t="str">
        <f t="shared" si="16"/>
        <v>Novembre</v>
      </c>
    </row>
    <row r="525" spans="1:8">
      <c r="A525" t="s">
        <v>895</v>
      </c>
      <c r="B525">
        <v>11</v>
      </c>
      <c r="C525">
        <v>2025</v>
      </c>
      <c r="D525" t="s">
        <v>437</v>
      </c>
      <c r="E525" t="s">
        <v>472</v>
      </c>
      <c r="F525" s="201">
        <v>139</v>
      </c>
      <c r="G525" s="206">
        <v>282.52</v>
      </c>
      <c r="H525" t="str">
        <f t="shared" si="16"/>
        <v>Novembre</v>
      </c>
    </row>
    <row r="526" spans="1:8">
      <c r="A526" t="s">
        <v>895</v>
      </c>
      <c r="B526">
        <v>11</v>
      </c>
      <c r="C526">
        <v>2025</v>
      </c>
      <c r="D526" t="s">
        <v>438</v>
      </c>
      <c r="E526" t="s">
        <v>411</v>
      </c>
      <c r="F526" s="201">
        <v>141</v>
      </c>
      <c r="G526" s="206">
        <v>292.89999999999998</v>
      </c>
      <c r="H526" t="str">
        <f t="shared" si="16"/>
        <v>Novembre</v>
      </c>
    </row>
    <row r="527" spans="1:8">
      <c r="A527" t="s">
        <v>895</v>
      </c>
      <c r="B527">
        <v>11</v>
      </c>
      <c r="C527">
        <v>2025</v>
      </c>
      <c r="D527" t="s">
        <v>439</v>
      </c>
      <c r="E527" t="s">
        <v>473</v>
      </c>
      <c r="F527" s="201">
        <v>147</v>
      </c>
      <c r="G527" s="206">
        <v>303.3</v>
      </c>
      <c r="H527" t="str">
        <f t="shared" si="16"/>
        <v>Novembre</v>
      </c>
    </row>
    <row r="528" spans="1:8">
      <c r="A528" t="s">
        <v>895</v>
      </c>
      <c r="B528">
        <v>11</v>
      </c>
      <c r="C528">
        <v>2025</v>
      </c>
      <c r="D528" t="s">
        <v>440</v>
      </c>
      <c r="E528" t="s">
        <v>9</v>
      </c>
      <c r="F528" s="201">
        <v>148</v>
      </c>
      <c r="G528" s="206">
        <v>313.72000000000003</v>
      </c>
      <c r="H528" t="str">
        <f t="shared" si="16"/>
        <v>Novembre</v>
      </c>
    </row>
    <row r="529" spans="1:8">
      <c r="A529" t="s">
        <v>895</v>
      </c>
      <c r="B529">
        <v>11</v>
      </c>
      <c r="C529">
        <v>2025</v>
      </c>
      <c r="D529" t="s">
        <v>441</v>
      </c>
      <c r="E529" t="s">
        <v>22</v>
      </c>
      <c r="F529" s="201">
        <v>149</v>
      </c>
      <c r="G529" s="206">
        <v>324.16000000000003</v>
      </c>
      <c r="H529" t="str">
        <f t="shared" si="16"/>
        <v>Novembre</v>
      </c>
    </row>
    <row r="530" spans="1:8">
      <c r="A530" t="s">
        <v>895</v>
      </c>
      <c r="B530">
        <v>11</v>
      </c>
      <c r="C530">
        <v>2025</v>
      </c>
      <c r="D530" t="s">
        <v>442</v>
      </c>
      <c r="E530" t="s">
        <v>395</v>
      </c>
      <c r="F530" s="201">
        <v>150</v>
      </c>
      <c r="G530" s="206">
        <v>334.62</v>
      </c>
      <c r="H530" t="str">
        <f t="shared" si="16"/>
        <v>Novembre</v>
      </c>
    </row>
    <row r="531" spans="1:8">
      <c r="A531" t="s">
        <v>895</v>
      </c>
      <c r="B531">
        <v>11</v>
      </c>
      <c r="C531">
        <v>2025</v>
      </c>
      <c r="D531" t="s">
        <v>443</v>
      </c>
      <c r="E531" t="s">
        <v>400</v>
      </c>
      <c r="F531" s="201">
        <v>151</v>
      </c>
      <c r="G531" s="206">
        <v>345.1</v>
      </c>
      <c r="H531" t="str">
        <f t="shared" si="16"/>
        <v>Novembre</v>
      </c>
    </row>
    <row r="532" spans="1:8">
      <c r="A532" t="s">
        <v>895</v>
      </c>
      <c r="B532">
        <v>11</v>
      </c>
      <c r="C532">
        <v>2025</v>
      </c>
      <c r="D532" t="s">
        <v>444</v>
      </c>
      <c r="E532" t="s">
        <v>472</v>
      </c>
      <c r="F532" s="201">
        <v>160</v>
      </c>
      <c r="G532" s="206">
        <v>355.6</v>
      </c>
      <c r="H532" t="str">
        <f t="shared" si="16"/>
        <v>Novembre</v>
      </c>
    </row>
    <row r="533" spans="1:8">
      <c r="A533" t="s">
        <v>895</v>
      </c>
      <c r="B533">
        <v>11</v>
      </c>
      <c r="C533">
        <v>2025</v>
      </c>
      <c r="D533" t="s">
        <v>445</v>
      </c>
      <c r="E533" t="s">
        <v>411</v>
      </c>
      <c r="F533" s="201">
        <v>161</v>
      </c>
      <c r="G533" s="206">
        <v>366.12</v>
      </c>
      <c r="H533" t="str">
        <f t="shared" si="16"/>
        <v>Novembre</v>
      </c>
    </row>
    <row r="534" spans="1:8">
      <c r="A534" t="s">
        <v>895</v>
      </c>
      <c r="B534">
        <v>11</v>
      </c>
      <c r="C534">
        <v>2025</v>
      </c>
      <c r="D534" t="s">
        <v>446</v>
      </c>
      <c r="E534" t="s">
        <v>473</v>
      </c>
      <c r="F534" s="201">
        <v>162</v>
      </c>
      <c r="G534" s="206">
        <v>376.66</v>
      </c>
      <c r="H534" t="str">
        <f t="shared" si="16"/>
        <v>Novembre</v>
      </c>
    </row>
    <row r="535" spans="1:8">
      <c r="A535" t="s">
        <v>895</v>
      </c>
      <c r="B535">
        <v>11</v>
      </c>
      <c r="C535">
        <v>2025</v>
      </c>
      <c r="D535" t="s">
        <v>447</v>
      </c>
      <c r="E535" t="s">
        <v>9</v>
      </c>
      <c r="F535" s="201">
        <v>163</v>
      </c>
      <c r="G535" s="206">
        <v>387.22</v>
      </c>
      <c r="H535" t="str">
        <f t="shared" si="16"/>
        <v>Novembre</v>
      </c>
    </row>
    <row r="536" spans="1:8">
      <c r="A536" t="s">
        <v>895</v>
      </c>
      <c r="B536">
        <v>11</v>
      </c>
      <c r="C536">
        <v>2025</v>
      </c>
      <c r="D536" t="s">
        <v>448</v>
      </c>
      <c r="E536" t="s">
        <v>22</v>
      </c>
      <c r="F536" s="201">
        <v>164</v>
      </c>
      <c r="G536" s="206">
        <v>397.8</v>
      </c>
      <c r="H536" t="str">
        <f t="shared" si="16"/>
        <v>Novembre</v>
      </c>
    </row>
    <row r="537" spans="1:8">
      <c r="A537" t="s">
        <v>895</v>
      </c>
      <c r="B537">
        <v>11</v>
      </c>
      <c r="C537">
        <v>2025</v>
      </c>
      <c r="D537" t="s">
        <v>449</v>
      </c>
      <c r="E537" t="s">
        <v>395</v>
      </c>
      <c r="F537" s="201">
        <v>165</v>
      </c>
      <c r="G537" s="206">
        <v>408.4</v>
      </c>
      <c r="H537" t="str">
        <f t="shared" si="16"/>
        <v>Novembre</v>
      </c>
    </row>
    <row r="538" spans="1:8">
      <c r="A538" t="s">
        <v>895</v>
      </c>
      <c r="B538">
        <v>11</v>
      </c>
      <c r="C538">
        <v>2025</v>
      </c>
      <c r="D538" t="s">
        <v>450</v>
      </c>
      <c r="E538" t="s">
        <v>400</v>
      </c>
      <c r="F538" s="201">
        <v>166</v>
      </c>
      <c r="G538" s="206">
        <v>419.02</v>
      </c>
      <c r="H538" t="str">
        <f t="shared" si="16"/>
        <v>Novembre</v>
      </c>
    </row>
    <row r="539" spans="1:8">
      <c r="A539" t="s">
        <v>895</v>
      </c>
      <c r="B539">
        <v>11</v>
      </c>
      <c r="C539">
        <v>2025</v>
      </c>
      <c r="D539" t="s">
        <v>451</v>
      </c>
      <c r="E539" t="s">
        <v>472</v>
      </c>
      <c r="F539" s="201">
        <v>168</v>
      </c>
      <c r="G539" s="206">
        <v>429.66</v>
      </c>
      <c r="H539" t="str">
        <f t="shared" si="16"/>
        <v>Novembre</v>
      </c>
    </row>
    <row r="540" spans="1:8">
      <c r="A540" t="s">
        <v>895</v>
      </c>
      <c r="B540">
        <v>11</v>
      </c>
      <c r="C540">
        <v>2025</v>
      </c>
      <c r="D540" t="s">
        <v>452</v>
      </c>
      <c r="E540" t="s">
        <v>411</v>
      </c>
      <c r="F540" s="201">
        <v>1631</v>
      </c>
      <c r="G540" s="206">
        <v>440.32</v>
      </c>
      <c r="H540" t="str">
        <f t="shared" si="16"/>
        <v>Novembre</v>
      </c>
    </row>
    <row r="541" spans="1:8">
      <c r="A541" t="s">
        <v>895</v>
      </c>
      <c r="B541">
        <v>11</v>
      </c>
      <c r="C541">
        <v>2025</v>
      </c>
      <c r="D541" t="s">
        <v>453</v>
      </c>
      <c r="E541" t="s">
        <v>473</v>
      </c>
      <c r="F541" s="201">
        <v>1651</v>
      </c>
      <c r="G541" s="206">
        <v>451</v>
      </c>
      <c r="H541" t="str">
        <f t="shared" si="16"/>
        <v>Novembre</v>
      </c>
    </row>
    <row r="542" spans="1:8">
      <c r="A542" t="s">
        <v>895</v>
      </c>
      <c r="B542">
        <v>11</v>
      </c>
      <c r="C542">
        <v>2025</v>
      </c>
      <c r="D542" t="s">
        <v>454</v>
      </c>
      <c r="E542" t="s">
        <v>9</v>
      </c>
      <c r="F542" s="201">
        <v>2391</v>
      </c>
      <c r="G542" s="206">
        <v>461.7</v>
      </c>
      <c r="H542" t="str">
        <f t="shared" si="16"/>
        <v>Novembre</v>
      </c>
    </row>
    <row r="543" spans="1:8">
      <c r="A543" t="s">
        <v>895</v>
      </c>
      <c r="B543">
        <v>11</v>
      </c>
      <c r="C543">
        <v>2025</v>
      </c>
      <c r="D543" t="s">
        <v>455</v>
      </c>
      <c r="E543" t="s">
        <v>22</v>
      </c>
      <c r="F543" s="201">
        <v>999</v>
      </c>
      <c r="G543" s="206">
        <v>472.42</v>
      </c>
      <c r="H543" t="str">
        <f t="shared" si="16"/>
        <v>Novembre</v>
      </c>
    </row>
    <row r="544" spans="1:8">
      <c r="A544" t="s">
        <v>895</v>
      </c>
      <c r="B544">
        <v>11</v>
      </c>
      <c r="C544">
        <v>2025</v>
      </c>
      <c r="D544" t="s">
        <v>456</v>
      </c>
      <c r="E544" t="s">
        <v>395</v>
      </c>
      <c r="F544" s="201">
        <v>9002</v>
      </c>
      <c r="G544" s="206">
        <v>483.16</v>
      </c>
      <c r="H544" t="str">
        <f t="shared" si="16"/>
        <v>Novembre</v>
      </c>
    </row>
    <row r="545" spans="1:8">
      <c r="A545" t="s">
        <v>895</v>
      </c>
      <c r="B545">
        <v>11</v>
      </c>
      <c r="C545">
        <v>2025</v>
      </c>
      <c r="D545" t="s">
        <v>457</v>
      </c>
      <c r="E545" t="s">
        <v>400</v>
      </c>
      <c r="F545" s="201">
        <v>9003</v>
      </c>
      <c r="G545" s="206">
        <v>493.92</v>
      </c>
      <c r="H545" t="str">
        <f t="shared" si="16"/>
        <v>Novembre</v>
      </c>
    </row>
    <row r="546" spans="1:8">
      <c r="A546" t="s">
        <v>895</v>
      </c>
      <c r="B546">
        <v>11</v>
      </c>
      <c r="C546">
        <v>2025</v>
      </c>
      <c r="D546" t="s">
        <v>458</v>
      </c>
      <c r="E546" t="s">
        <v>472</v>
      </c>
      <c r="F546" s="201">
        <v>9004</v>
      </c>
      <c r="G546" s="206">
        <v>504.7</v>
      </c>
      <c r="H546" t="str">
        <f t="shared" si="16"/>
        <v>Novembre</v>
      </c>
    </row>
    <row r="547" spans="1:8">
      <c r="A547" t="s">
        <v>895</v>
      </c>
      <c r="B547">
        <v>11</v>
      </c>
      <c r="C547">
        <v>2025</v>
      </c>
      <c r="D547" t="s">
        <v>459</v>
      </c>
      <c r="E547" t="s">
        <v>411</v>
      </c>
      <c r="F547" s="201">
        <v>9005</v>
      </c>
      <c r="G547" s="206">
        <v>515.5</v>
      </c>
      <c r="H547" t="str">
        <f t="shared" si="16"/>
        <v>Novembre</v>
      </c>
    </row>
    <row r="548" spans="1:8">
      <c r="A548" t="s">
        <v>895</v>
      </c>
      <c r="B548">
        <v>11</v>
      </c>
      <c r="C548">
        <v>2025</v>
      </c>
      <c r="D548" t="s">
        <v>460</v>
      </c>
      <c r="E548" t="s">
        <v>473</v>
      </c>
      <c r="F548" s="201">
        <v>80</v>
      </c>
      <c r="G548" s="206">
        <v>526.32000000000005</v>
      </c>
      <c r="H548" t="str">
        <f t="shared" si="16"/>
        <v>Novembre</v>
      </c>
    </row>
    <row r="549" spans="1:8">
      <c r="A549" t="s">
        <v>895</v>
      </c>
      <c r="B549">
        <v>11</v>
      </c>
      <c r="C549">
        <v>2025</v>
      </c>
      <c r="D549" t="s">
        <v>461</v>
      </c>
      <c r="E549" t="s">
        <v>9</v>
      </c>
      <c r="F549" s="201">
        <v>100</v>
      </c>
      <c r="G549" s="206">
        <v>537.16</v>
      </c>
      <c r="H549" t="str">
        <f t="shared" si="16"/>
        <v>Novembre</v>
      </c>
    </row>
    <row r="550" spans="1:8">
      <c r="A550" t="s">
        <v>895</v>
      </c>
      <c r="B550">
        <v>11</v>
      </c>
      <c r="C550">
        <v>2025</v>
      </c>
      <c r="D550" t="s">
        <v>462</v>
      </c>
      <c r="E550" t="s">
        <v>22</v>
      </c>
      <c r="F550" s="201">
        <v>101</v>
      </c>
      <c r="G550" s="206">
        <v>548.02</v>
      </c>
      <c r="H550" t="str">
        <f t="shared" si="16"/>
        <v>Novembre</v>
      </c>
    </row>
    <row r="551" spans="1:8">
      <c r="A551" t="s">
        <v>895</v>
      </c>
      <c r="B551">
        <v>11</v>
      </c>
      <c r="C551">
        <v>2025</v>
      </c>
      <c r="D551" t="s">
        <v>463</v>
      </c>
      <c r="E551" t="s">
        <v>395</v>
      </c>
      <c r="F551" s="201">
        <v>102</v>
      </c>
      <c r="G551" s="206">
        <v>558.9</v>
      </c>
      <c r="H551" t="str">
        <f t="shared" si="16"/>
        <v>Novembre</v>
      </c>
    </row>
    <row r="552" spans="1:8">
      <c r="A552" t="s">
        <v>895</v>
      </c>
      <c r="B552">
        <v>11</v>
      </c>
      <c r="C552">
        <v>2025</v>
      </c>
      <c r="D552" t="s">
        <v>464</v>
      </c>
      <c r="E552" t="s">
        <v>400</v>
      </c>
      <c r="F552" s="201">
        <v>103</v>
      </c>
      <c r="G552" s="206">
        <v>569.79999999999995</v>
      </c>
      <c r="H552" t="str">
        <f t="shared" si="16"/>
        <v>Novembre</v>
      </c>
    </row>
    <row r="553" spans="1:8">
      <c r="A553" t="s">
        <v>895</v>
      </c>
      <c r="B553">
        <v>11</v>
      </c>
      <c r="C553">
        <v>2025</v>
      </c>
      <c r="D553" t="s">
        <v>465</v>
      </c>
      <c r="E553" t="s">
        <v>472</v>
      </c>
      <c r="F553" s="201">
        <v>104</v>
      </c>
      <c r="G553" s="206">
        <v>580.72</v>
      </c>
      <c r="H553" t="str">
        <f t="shared" si="16"/>
        <v>Novembre</v>
      </c>
    </row>
    <row r="554" spans="1:8">
      <c r="A554" t="s">
        <v>895</v>
      </c>
      <c r="B554">
        <v>11</v>
      </c>
      <c r="C554">
        <v>2025</v>
      </c>
      <c r="D554" t="s">
        <v>466</v>
      </c>
      <c r="E554" t="s">
        <v>411</v>
      </c>
      <c r="F554" s="201">
        <v>106</v>
      </c>
      <c r="G554" s="206">
        <v>591.66</v>
      </c>
      <c r="H554" t="str">
        <f t="shared" si="16"/>
        <v>Novembre</v>
      </c>
    </row>
    <row r="555" spans="1:8">
      <c r="A555" t="s">
        <v>895</v>
      </c>
      <c r="B555">
        <v>11</v>
      </c>
      <c r="C555">
        <v>2025</v>
      </c>
      <c r="D555" t="s">
        <v>467</v>
      </c>
      <c r="E555" t="s">
        <v>473</v>
      </c>
      <c r="F555" s="201">
        <v>110</v>
      </c>
      <c r="G555" s="206">
        <v>602.62</v>
      </c>
      <c r="H555" t="str">
        <f t="shared" si="16"/>
        <v>Novembre</v>
      </c>
    </row>
    <row r="556" spans="1:8">
      <c r="A556" t="s">
        <v>895</v>
      </c>
      <c r="B556">
        <v>11</v>
      </c>
      <c r="C556">
        <v>2025</v>
      </c>
      <c r="D556" t="s">
        <v>468</v>
      </c>
      <c r="E556" t="s">
        <v>9</v>
      </c>
      <c r="F556" s="201">
        <v>111</v>
      </c>
      <c r="G556" s="206">
        <v>613.6</v>
      </c>
      <c r="H556" t="str">
        <f t="shared" si="16"/>
        <v>Novembre</v>
      </c>
    </row>
    <row r="557" spans="1:8">
      <c r="A557" t="s">
        <v>895</v>
      </c>
      <c r="B557">
        <v>11</v>
      </c>
      <c r="C557">
        <v>2025</v>
      </c>
      <c r="D557" t="s">
        <v>469</v>
      </c>
      <c r="E557" t="s">
        <v>22</v>
      </c>
      <c r="F557" s="201">
        <v>112</v>
      </c>
      <c r="G557" s="206">
        <v>624.6</v>
      </c>
      <c r="H557" t="str">
        <f t="shared" si="16"/>
        <v>Novembre</v>
      </c>
    </row>
    <row r="558" spans="1:8">
      <c r="A558" t="s">
        <v>895</v>
      </c>
      <c r="B558">
        <v>11</v>
      </c>
      <c r="C558">
        <v>2025</v>
      </c>
      <c r="D558" t="s">
        <v>470</v>
      </c>
      <c r="E558" t="s">
        <v>395</v>
      </c>
      <c r="F558" s="201">
        <v>114</v>
      </c>
      <c r="G558" s="206">
        <v>635.62</v>
      </c>
      <c r="H558" t="str">
        <f t="shared" si="16"/>
        <v>Novembre</v>
      </c>
    </row>
    <row r="559" spans="1:8">
      <c r="A559" t="s">
        <v>895</v>
      </c>
      <c r="B559">
        <v>11</v>
      </c>
      <c r="C559">
        <v>2025</v>
      </c>
      <c r="D559" t="s">
        <v>471</v>
      </c>
      <c r="E559" t="s">
        <v>398</v>
      </c>
      <c r="F559" s="201">
        <v>118</v>
      </c>
      <c r="G559" s="206">
        <v>646.66</v>
      </c>
      <c r="H559" t="str">
        <f t="shared" si="16"/>
        <v>Novembre</v>
      </c>
    </row>
    <row r="560" spans="1:8">
      <c r="A560" t="s">
        <v>895</v>
      </c>
      <c r="B560">
        <v>11</v>
      </c>
      <c r="C560">
        <v>2025</v>
      </c>
      <c r="D560" t="s">
        <v>394</v>
      </c>
      <c r="E560" t="s">
        <v>15</v>
      </c>
      <c r="G560" s="206">
        <v>0</v>
      </c>
      <c r="H560" t="str">
        <f t="shared" si="16"/>
        <v>Novembre</v>
      </c>
    </row>
    <row r="561" spans="1:8">
      <c r="A561" t="s">
        <v>895</v>
      </c>
      <c r="B561">
        <v>11</v>
      </c>
      <c r="C561">
        <v>2025</v>
      </c>
      <c r="D561" t="s">
        <v>366</v>
      </c>
      <c r="E561" t="s">
        <v>15</v>
      </c>
      <c r="G561" s="206">
        <v>0</v>
      </c>
      <c r="H561" t="str">
        <f t="shared" si="16"/>
        <v>Novembre</v>
      </c>
    </row>
    <row r="562" spans="1:8">
      <c r="A562" t="s">
        <v>895</v>
      </c>
      <c r="B562">
        <v>11</v>
      </c>
      <c r="C562">
        <v>2025</v>
      </c>
      <c r="D562" t="s">
        <v>367</v>
      </c>
      <c r="E562" t="s">
        <v>15</v>
      </c>
      <c r="G562" s="206">
        <v>0</v>
      </c>
      <c r="H562" t="str">
        <f t="shared" si="16"/>
        <v>Novembre</v>
      </c>
    </row>
    <row r="563" spans="1:8">
      <c r="A563" t="s">
        <v>895</v>
      </c>
      <c r="B563">
        <v>11</v>
      </c>
      <c r="C563">
        <v>2025</v>
      </c>
      <c r="D563" t="s">
        <v>110</v>
      </c>
      <c r="E563" t="s">
        <v>18</v>
      </c>
      <c r="G563" s="206">
        <v>0</v>
      </c>
      <c r="H563" t="str">
        <f t="shared" si="16"/>
        <v>Novembre</v>
      </c>
    </row>
    <row r="564" spans="1:8">
      <c r="A564" t="s">
        <v>895</v>
      </c>
      <c r="B564">
        <v>11</v>
      </c>
      <c r="C564">
        <v>2025</v>
      </c>
      <c r="D564" t="s">
        <v>405</v>
      </c>
      <c r="E564" t="s">
        <v>18</v>
      </c>
      <c r="G564" s="206">
        <v>0</v>
      </c>
      <c r="H564" t="str">
        <f t="shared" si="16"/>
        <v>Novembre</v>
      </c>
    </row>
    <row r="565" spans="1:8">
      <c r="A565" t="s">
        <v>895</v>
      </c>
      <c r="B565">
        <v>11</v>
      </c>
      <c r="C565">
        <v>2025</v>
      </c>
      <c r="D565" t="s">
        <v>406</v>
      </c>
      <c r="E565" t="s">
        <v>18</v>
      </c>
      <c r="G565" s="206">
        <v>0</v>
      </c>
      <c r="H565" t="str">
        <f t="shared" si="16"/>
        <v>Novembre</v>
      </c>
    </row>
    <row r="566" spans="1:8">
      <c r="A566" t="s">
        <v>895</v>
      </c>
      <c r="B566">
        <v>11</v>
      </c>
      <c r="C566">
        <v>2025</v>
      </c>
      <c r="D566" t="s">
        <v>404</v>
      </c>
      <c r="E566" t="s">
        <v>20</v>
      </c>
      <c r="H566" t="str">
        <f t="shared" si="16"/>
        <v>Novembre</v>
      </c>
    </row>
    <row r="567" spans="1:8">
      <c r="A567" t="s">
        <v>895</v>
      </c>
      <c r="B567">
        <v>11</v>
      </c>
      <c r="C567">
        <v>2025</v>
      </c>
      <c r="D567" t="s">
        <v>9</v>
      </c>
      <c r="E567" t="s">
        <v>21</v>
      </c>
      <c r="G567" s="206">
        <v>25</v>
      </c>
      <c r="H567" t="str">
        <f t="shared" si="16"/>
        <v>Novembre</v>
      </c>
    </row>
    <row r="568" spans="1:8">
      <c r="A568" t="s">
        <v>895</v>
      </c>
      <c r="B568">
        <v>11</v>
      </c>
      <c r="C568">
        <v>2025</v>
      </c>
      <c r="D568" t="s">
        <v>22</v>
      </c>
      <c r="E568" t="s">
        <v>21</v>
      </c>
      <c r="G568" s="206">
        <v>26</v>
      </c>
      <c r="H568" t="str">
        <f t="shared" si="16"/>
        <v>Novembre</v>
      </c>
    </row>
    <row r="569" spans="1:8">
      <c r="A569" t="s">
        <v>895</v>
      </c>
      <c r="B569">
        <v>11</v>
      </c>
      <c r="C569">
        <v>2025</v>
      </c>
      <c r="D569" t="s">
        <v>419</v>
      </c>
      <c r="E569" t="s">
        <v>9</v>
      </c>
      <c r="F569" s="201">
        <v>80</v>
      </c>
      <c r="G569" s="206">
        <v>99.1</v>
      </c>
      <c r="H569" t="str">
        <f t="shared" si="16"/>
        <v>Novembre</v>
      </c>
    </row>
    <row r="570" spans="1:8">
      <c r="A570" t="s">
        <v>895</v>
      </c>
      <c r="B570">
        <v>11</v>
      </c>
      <c r="C570">
        <v>2025</v>
      </c>
      <c r="D570" t="s">
        <v>420</v>
      </c>
      <c r="E570" t="s">
        <v>22</v>
      </c>
      <c r="F570" s="201">
        <v>100</v>
      </c>
      <c r="G570" s="206">
        <v>109.12</v>
      </c>
      <c r="H570" t="str">
        <f t="shared" si="16"/>
        <v>Novembre</v>
      </c>
    </row>
    <row r="571" spans="1:8">
      <c r="A571" t="s">
        <v>895</v>
      </c>
      <c r="B571">
        <v>11</v>
      </c>
      <c r="C571">
        <v>2025</v>
      </c>
      <c r="D571" t="s">
        <v>421</v>
      </c>
      <c r="E571" t="s">
        <v>395</v>
      </c>
      <c r="F571" s="201">
        <v>101</v>
      </c>
      <c r="G571" s="206">
        <v>119.16</v>
      </c>
      <c r="H571" t="str">
        <f t="shared" si="16"/>
        <v>Novembre</v>
      </c>
    </row>
    <row r="572" spans="1:8">
      <c r="A572" t="s">
        <v>895</v>
      </c>
      <c r="B572">
        <v>11</v>
      </c>
      <c r="C572">
        <v>2025</v>
      </c>
      <c r="D572" t="s">
        <v>422</v>
      </c>
      <c r="E572" t="s">
        <v>400</v>
      </c>
      <c r="F572" s="201">
        <v>102</v>
      </c>
      <c r="G572" s="206">
        <v>129.22</v>
      </c>
      <c r="H572" t="str">
        <f t="shared" si="16"/>
        <v>Novembre</v>
      </c>
    </row>
    <row r="573" spans="1:8">
      <c r="A573" t="s">
        <v>895</v>
      </c>
      <c r="B573">
        <v>11</v>
      </c>
      <c r="C573">
        <v>2025</v>
      </c>
      <c r="D573" t="s">
        <v>423</v>
      </c>
      <c r="E573" t="s">
        <v>472</v>
      </c>
      <c r="F573" s="201">
        <v>103</v>
      </c>
      <c r="G573" s="206">
        <v>139.30000000000001</v>
      </c>
      <c r="H573" t="str">
        <f t="shared" ref="H573:H636" si="17">IF(B573=1,"Janvier",IF(B573=2,"Février",IF(B573=3,"Mars",IF(B573=4,"Avril",IF(B573=5,"Mai",IF(B573=6,"Juin",IF(B573=7,"Juillet",IF(B573=8,"Août",IF(B573=9,"Septembre",IF(B573=10,"Octobre",IF(B573=11,"Novembre",IF(B573=12,"Décembre"))))))))))))</f>
        <v>Novembre</v>
      </c>
    </row>
    <row r="574" spans="1:8">
      <c r="A574" t="s">
        <v>895</v>
      </c>
      <c r="B574">
        <v>11</v>
      </c>
      <c r="C574">
        <v>2025</v>
      </c>
      <c r="D574" t="s">
        <v>424</v>
      </c>
      <c r="E574" t="s">
        <v>411</v>
      </c>
      <c r="F574" s="201">
        <v>104</v>
      </c>
      <c r="G574" s="206">
        <v>149.4</v>
      </c>
      <c r="H574" t="str">
        <f t="shared" si="17"/>
        <v>Novembre</v>
      </c>
    </row>
    <row r="575" spans="1:8">
      <c r="A575" t="s">
        <v>895</v>
      </c>
      <c r="B575">
        <v>11</v>
      </c>
      <c r="C575">
        <v>2025</v>
      </c>
      <c r="D575" t="s">
        <v>425</v>
      </c>
      <c r="E575" t="s">
        <v>473</v>
      </c>
      <c r="F575" s="201">
        <v>106</v>
      </c>
      <c r="G575" s="206">
        <v>159.52000000000001</v>
      </c>
      <c r="H575" t="str">
        <f t="shared" si="17"/>
        <v>Novembre</v>
      </c>
    </row>
    <row r="576" spans="1:8">
      <c r="A576" t="s">
        <v>895</v>
      </c>
      <c r="B576">
        <v>11</v>
      </c>
      <c r="C576">
        <v>2025</v>
      </c>
      <c r="D576" t="s">
        <v>426</v>
      </c>
      <c r="E576" t="s">
        <v>9</v>
      </c>
      <c r="F576" s="201">
        <v>110</v>
      </c>
      <c r="G576" s="206">
        <v>169.66</v>
      </c>
      <c r="H576" t="str">
        <f t="shared" si="17"/>
        <v>Novembre</v>
      </c>
    </row>
    <row r="577" spans="1:8">
      <c r="A577" t="s">
        <v>895</v>
      </c>
      <c r="B577">
        <v>11</v>
      </c>
      <c r="C577">
        <v>2025</v>
      </c>
      <c r="D577" t="s">
        <v>427</v>
      </c>
      <c r="E577" t="s">
        <v>22</v>
      </c>
      <c r="F577" s="201">
        <v>111</v>
      </c>
      <c r="G577" s="206">
        <v>179.82</v>
      </c>
      <c r="H577" t="str">
        <f t="shared" si="17"/>
        <v>Novembre</v>
      </c>
    </row>
    <row r="578" spans="1:8">
      <c r="A578" t="s">
        <v>895</v>
      </c>
      <c r="B578">
        <v>11</v>
      </c>
      <c r="C578">
        <v>2025</v>
      </c>
      <c r="D578" t="s">
        <v>428</v>
      </c>
      <c r="E578" t="s">
        <v>395</v>
      </c>
      <c r="F578" s="201">
        <v>112</v>
      </c>
      <c r="G578" s="206">
        <v>190</v>
      </c>
      <c r="H578" t="str">
        <f t="shared" si="17"/>
        <v>Novembre</v>
      </c>
    </row>
    <row r="579" spans="1:8">
      <c r="A579" t="s">
        <v>895</v>
      </c>
      <c r="B579">
        <v>11</v>
      </c>
      <c r="C579">
        <v>2025</v>
      </c>
      <c r="D579" t="s">
        <v>429</v>
      </c>
      <c r="E579" t="s">
        <v>400</v>
      </c>
      <c r="F579" s="201">
        <v>114</v>
      </c>
      <c r="G579" s="206">
        <v>200.2</v>
      </c>
      <c r="H579" t="str">
        <f t="shared" si="17"/>
        <v>Novembre</v>
      </c>
    </row>
    <row r="580" spans="1:8">
      <c r="A580" t="s">
        <v>895</v>
      </c>
      <c r="B580">
        <v>11</v>
      </c>
      <c r="C580">
        <v>2025</v>
      </c>
      <c r="D580" t="s">
        <v>430</v>
      </c>
      <c r="E580" t="s">
        <v>472</v>
      </c>
      <c r="F580" s="201">
        <v>118</v>
      </c>
      <c r="G580" s="206">
        <v>210.42</v>
      </c>
      <c r="H580" t="str">
        <f t="shared" si="17"/>
        <v>Novembre</v>
      </c>
    </row>
    <row r="581" spans="1:8">
      <c r="A581" t="s">
        <v>895</v>
      </c>
      <c r="B581">
        <v>11</v>
      </c>
      <c r="C581">
        <v>2025</v>
      </c>
      <c r="D581" t="s">
        <v>431</v>
      </c>
      <c r="E581" t="s">
        <v>411</v>
      </c>
      <c r="F581" s="201">
        <v>119</v>
      </c>
      <c r="G581" s="206">
        <v>220.66</v>
      </c>
      <c r="H581" t="str">
        <f t="shared" si="17"/>
        <v>Novembre</v>
      </c>
    </row>
    <row r="582" spans="1:8">
      <c r="A582" t="s">
        <v>895</v>
      </c>
      <c r="B582">
        <v>11</v>
      </c>
      <c r="C582">
        <v>2025</v>
      </c>
      <c r="D582" t="s">
        <v>432</v>
      </c>
      <c r="E582" t="s">
        <v>473</v>
      </c>
      <c r="F582" s="201">
        <v>120</v>
      </c>
      <c r="G582" s="206">
        <v>230.92</v>
      </c>
      <c r="H582" t="str">
        <f t="shared" si="17"/>
        <v>Novembre</v>
      </c>
    </row>
    <row r="583" spans="1:8">
      <c r="A583" t="s">
        <v>895</v>
      </c>
      <c r="B583">
        <v>11</v>
      </c>
      <c r="C583">
        <v>2025</v>
      </c>
      <c r="D583" t="s">
        <v>433</v>
      </c>
      <c r="E583" t="s">
        <v>9</v>
      </c>
      <c r="F583" s="201">
        <v>124</v>
      </c>
      <c r="G583" s="206">
        <v>241.2</v>
      </c>
      <c r="H583" t="str">
        <f t="shared" si="17"/>
        <v>Novembre</v>
      </c>
    </row>
    <row r="584" spans="1:8">
      <c r="A584" t="s">
        <v>895</v>
      </c>
      <c r="B584">
        <v>11</v>
      </c>
      <c r="C584">
        <v>2025</v>
      </c>
      <c r="D584" t="s">
        <v>434</v>
      </c>
      <c r="E584" t="s">
        <v>22</v>
      </c>
      <c r="F584" s="201">
        <v>130</v>
      </c>
      <c r="G584" s="206">
        <v>251.5</v>
      </c>
      <c r="H584" t="str">
        <f t="shared" si="17"/>
        <v>Novembre</v>
      </c>
    </row>
    <row r="585" spans="1:8">
      <c r="A585" t="s">
        <v>895</v>
      </c>
      <c r="B585">
        <v>11</v>
      </c>
      <c r="C585">
        <v>2025</v>
      </c>
      <c r="D585" t="s">
        <v>435</v>
      </c>
      <c r="E585" t="s">
        <v>395</v>
      </c>
      <c r="F585" s="201">
        <v>131</v>
      </c>
      <c r="G585" s="206">
        <v>261.82</v>
      </c>
      <c r="H585" t="str">
        <f t="shared" si="17"/>
        <v>Novembre</v>
      </c>
    </row>
    <row r="586" spans="1:8">
      <c r="A586" t="s">
        <v>895</v>
      </c>
      <c r="B586">
        <v>11</v>
      </c>
      <c r="C586">
        <v>2025</v>
      </c>
      <c r="D586" t="s">
        <v>436</v>
      </c>
      <c r="E586" t="s">
        <v>400</v>
      </c>
      <c r="F586" s="201">
        <v>138</v>
      </c>
      <c r="G586" s="206">
        <v>272.16000000000003</v>
      </c>
      <c r="H586" t="str">
        <f t="shared" si="17"/>
        <v>Novembre</v>
      </c>
    </row>
    <row r="587" spans="1:8">
      <c r="A587" t="s">
        <v>895</v>
      </c>
      <c r="B587">
        <v>11</v>
      </c>
      <c r="C587">
        <v>2025</v>
      </c>
      <c r="D587" t="s">
        <v>437</v>
      </c>
      <c r="E587" t="s">
        <v>472</v>
      </c>
      <c r="F587" s="201">
        <v>139</v>
      </c>
      <c r="G587" s="206">
        <v>282.52</v>
      </c>
      <c r="H587" t="str">
        <f t="shared" si="17"/>
        <v>Novembre</v>
      </c>
    </row>
    <row r="588" spans="1:8">
      <c r="A588" t="s">
        <v>895</v>
      </c>
      <c r="B588">
        <v>11</v>
      </c>
      <c r="C588">
        <v>2025</v>
      </c>
      <c r="D588" t="s">
        <v>438</v>
      </c>
      <c r="E588" t="s">
        <v>411</v>
      </c>
      <c r="F588" s="201">
        <v>141</v>
      </c>
      <c r="G588" s="206">
        <v>292.89999999999998</v>
      </c>
      <c r="H588" t="str">
        <f t="shared" si="17"/>
        <v>Novembre</v>
      </c>
    </row>
    <row r="589" spans="1:8">
      <c r="A589" t="s">
        <v>895</v>
      </c>
      <c r="B589">
        <v>11</v>
      </c>
      <c r="C589">
        <v>2025</v>
      </c>
      <c r="D589" t="s">
        <v>439</v>
      </c>
      <c r="E589" t="s">
        <v>473</v>
      </c>
      <c r="F589" s="201">
        <v>147</v>
      </c>
      <c r="G589" s="206">
        <v>303.3</v>
      </c>
      <c r="H589" t="str">
        <f t="shared" si="17"/>
        <v>Novembre</v>
      </c>
    </row>
    <row r="590" spans="1:8">
      <c r="A590" t="s">
        <v>895</v>
      </c>
      <c r="B590">
        <v>11</v>
      </c>
      <c r="C590">
        <v>2025</v>
      </c>
      <c r="D590" t="s">
        <v>440</v>
      </c>
      <c r="E590" t="s">
        <v>9</v>
      </c>
      <c r="F590" s="201">
        <v>148</v>
      </c>
      <c r="G590" s="206">
        <v>313.72000000000003</v>
      </c>
      <c r="H590" t="str">
        <f t="shared" si="17"/>
        <v>Novembre</v>
      </c>
    </row>
    <row r="591" spans="1:8">
      <c r="A591" t="s">
        <v>895</v>
      </c>
      <c r="B591">
        <v>11</v>
      </c>
      <c r="C591">
        <v>2025</v>
      </c>
      <c r="D591" t="s">
        <v>441</v>
      </c>
      <c r="E591" t="s">
        <v>22</v>
      </c>
      <c r="F591" s="201">
        <v>149</v>
      </c>
      <c r="G591" s="206">
        <v>324.16000000000003</v>
      </c>
      <c r="H591" t="str">
        <f t="shared" si="17"/>
        <v>Novembre</v>
      </c>
    </row>
    <row r="592" spans="1:8">
      <c r="A592" t="s">
        <v>895</v>
      </c>
      <c r="B592">
        <v>11</v>
      </c>
      <c r="C592">
        <v>2025</v>
      </c>
      <c r="D592" t="s">
        <v>442</v>
      </c>
      <c r="E592" t="s">
        <v>395</v>
      </c>
      <c r="F592" s="201">
        <v>150</v>
      </c>
      <c r="G592" s="206">
        <v>334.62</v>
      </c>
      <c r="H592" t="str">
        <f t="shared" si="17"/>
        <v>Novembre</v>
      </c>
    </row>
    <row r="593" spans="1:8">
      <c r="A593" t="s">
        <v>895</v>
      </c>
      <c r="B593">
        <v>11</v>
      </c>
      <c r="C593">
        <v>2025</v>
      </c>
      <c r="D593" t="s">
        <v>443</v>
      </c>
      <c r="E593" t="s">
        <v>400</v>
      </c>
      <c r="F593" s="201">
        <v>151</v>
      </c>
      <c r="G593" s="206">
        <v>345.1</v>
      </c>
      <c r="H593" t="str">
        <f t="shared" si="17"/>
        <v>Novembre</v>
      </c>
    </row>
    <row r="594" spans="1:8">
      <c r="A594" t="s">
        <v>895</v>
      </c>
      <c r="B594">
        <v>11</v>
      </c>
      <c r="C594">
        <v>2025</v>
      </c>
      <c r="D594" t="s">
        <v>444</v>
      </c>
      <c r="E594" t="s">
        <v>472</v>
      </c>
      <c r="F594" s="201">
        <v>160</v>
      </c>
      <c r="G594" s="206">
        <v>355.6</v>
      </c>
      <c r="H594" t="str">
        <f t="shared" si="17"/>
        <v>Novembre</v>
      </c>
    </row>
    <row r="595" spans="1:8">
      <c r="A595" t="s">
        <v>895</v>
      </c>
      <c r="B595">
        <v>11</v>
      </c>
      <c r="C595">
        <v>2025</v>
      </c>
      <c r="D595" t="s">
        <v>445</v>
      </c>
      <c r="E595" t="s">
        <v>411</v>
      </c>
      <c r="F595" s="201">
        <v>161</v>
      </c>
      <c r="G595" s="206">
        <v>366.12</v>
      </c>
      <c r="H595" t="str">
        <f t="shared" si="17"/>
        <v>Novembre</v>
      </c>
    </row>
    <row r="596" spans="1:8">
      <c r="A596" t="s">
        <v>895</v>
      </c>
      <c r="B596">
        <v>11</v>
      </c>
      <c r="C596">
        <v>2025</v>
      </c>
      <c r="D596" t="s">
        <v>446</v>
      </c>
      <c r="E596" t="s">
        <v>473</v>
      </c>
      <c r="F596" s="201">
        <v>162</v>
      </c>
      <c r="G596" s="206">
        <v>376.66</v>
      </c>
      <c r="H596" t="str">
        <f t="shared" si="17"/>
        <v>Novembre</v>
      </c>
    </row>
    <row r="597" spans="1:8">
      <c r="A597" t="s">
        <v>895</v>
      </c>
      <c r="B597">
        <v>11</v>
      </c>
      <c r="C597">
        <v>2025</v>
      </c>
      <c r="D597" t="s">
        <v>447</v>
      </c>
      <c r="E597" t="s">
        <v>9</v>
      </c>
      <c r="F597" s="201">
        <v>163</v>
      </c>
      <c r="G597" s="206">
        <v>387.22</v>
      </c>
      <c r="H597" t="str">
        <f t="shared" si="17"/>
        <v>Novembre</v>
      </c>
    </row>
    <row r="598" spans="1:8">
      <c r="A598" t="s">
        <v>895</v>
      </c>
      <c r="B598">
        <v>11</v>
      </c>
      <c r="C598">
        <v>2025</v>
      </c>
      <c r="D598" t="s">
        <v>448</v>
      </c>
      <c r="E598" t="s">
        <v>22</v>
      </c>
      <c r="F598" s="201">
        <v>164</v>
      </c>
      <c r="G598" s="206">
        <v>397.8</v>
      </c>
      <c r="H598" t="str">
        <f t="shared" si="17"/>
        <v>Novembre</v>
      </c>
    </row>
    <row r="599" spans="1:8">
      <c r="A599" t="s">
        <v>895</v>
      </c>
      <c r="B599">
        <v>11</v>
      </c>
      <c r="C599">
        <v>2025</v>
      </c>
      <c r="D599" t="s">
        <v>449</v>
      </c>
      <c r="E599" t="s">
        <v>395</v>
      </c>
      <c r="F599" s="201">
        <v>165</v>
      </c>
      <c r="G599" s="206">
        <v>408.4</v>
      </c>
      <c r="H599" t="str">
        <f t="shared" si="17"/>
        <v>Novembre</v>
      </c>
    </row>
    <row r="600" spans="1:8">
      <c r="A600" t="s">
        <v>895</v>
      </c>
      <c r="B600">
        <v>11</v>
      </c>
      <c r="C600">
        <v>2025</v>
      </c>
      <c r="D600" t="s">
        <v>450</v>
      </c>
      <c r="E600" t="s">
        <v>400</v>
      </c>
      <c r="F600" s="201">
        <v>166</v>
      </c>
      <c r="G600" s="206">
        <v>419.02</v>
      </c>
      <c r="H600" t="str">
        <f t="shared" si="17"/>
        <v>Novembre</v>
      </c>
    </row>
    <row r="601" spans="1:8">
      <c r="A601" t="s">
        <v>895</v>
      </c>
      <c r="B601">
        <v>11</v>
      </c>
      <c r="C601">
        <v>2025</v>
      </c>
      <c r="D601" t="s">
        <v>451</v>
      </c>
      <c r="E601" t="s">
        <v>472</v>
      </c>
      <c r="F601" s="201">
        <v>168</v>
      </c>
      <c r="G601" s="206">
        <v>429.66</v>
      </c>
      <c r="H601" t="str">
        <f t="shared" si="17"/>
        <v>Novembre</v>
      </c>
    </row>
    <row r="602" spans="1:8">
      <c r="A602" t="s">
        <v>895</v>
      </c>
      <c r="B602">
        <v>11</v>
      </c>
      <c r="C602">
        <v>2025</v>
      </c>
      <c r="D602" t="s">
        <v>452</v>
      </c>
      <c r="E602" t="s">
        <v>411</v>
      </c>
      <c r="F602" s="201">
        <v>1631</v>
      </c>
      <c r="G602" s="206">
        <v>440.32</v>
      </c>
      <c r="H602" t="str">
        <f t="shared" si="17"/>
        <v>Novembre</v>
      </c>
    </row>
    <row r="603" spans="1:8">
      <c r="A603" t="s">
        <v>895</v>
      </c>
      <c r="B603">
        <v>11</v>
      </c>
      <c r="C603">
        <v>2025</v>
      </c>
      <c r="D603" t="s">
        <v>453</v>
      </c>
      <c r="E603" t="s">
        <v>473</v>
      </c>
      <c r="F603" s="201">
        <v>1651</v>
      </c>
      <c r="G603" s="206">
        <v>451</v>
      </c>
      <c r="H603" t="str">
        <f t="shared" si="17"/>
        <v>Novembre</v>
      </c>
    </row>
    <row r="604" spans="1:8">
      <c r="A604" t="s">
        <v>895</v>
      </c>
      <c r="B604">
        <v>11</v>
      </c>
      <c r="C604">
        <v>2025</v>
      </c>
      <c r="D604" t="s">
        <v>454</v>
      </c>
      <c r="E604" t="s">
        <v>9</v>
      </c>
      <c r="F604" s="201">
        <v>2391</v>
      </c>
      <c r="G604" s="206">
        <v>461.7</v>
      </c>
      <c r="H604" t="str">
        <f t="shared" si="17"/>
        <v>Novembre</v>
      </c>
    </row>
    <row r="605" spans="1:8">
      <c r="A605" t="s">
        <v>895</v>
      </c>
      <c r="B605">
        <v>11</v>
      </c>
      <c r="C605">
        <v>2025</v>
      </c>
      <c r="D605" t="s">
        <v>455</v>
      </c>
      <c r="E605" t="s">
        <v>22</v>
      </c>
      <c r="F605" s="201">
        <v>999</v>
      </c>
      <c r="G605" s="206">
        <v>472.42</v>
      </c>
      <c r="H605" t="str">
        <f t="shared" si="17"/>
        <v>Novembre</v>
      </c>
    </row>
    <row r="606" spans="1:8">
      <c r="A606" t="s">
        <v>895</v>
      </c>
      <c r="B606">
        <v>11</v>
      </c>
      <c r="C606">
        <v>2025</v>
      </c>
      <c r="D606" t="s">
        <v>456</v>
      </c>
      <c r="E606" t="s">
        <v>395</v>
      </c>
      <c r="F606" s="201">
        <v>9002</v>
      </c>
      <c r="G606" s="206">
        <v>483.16</v>
      </c>
      <c r="H606" t="str">
        <f t="shared" si="17"/>
        <v>Novembre</v>
      </c>
    </row>
    <row r="607" spans="1:8">
      <c r="A607" t="s">
        <v>895</v>
      </c>
      <c r="B607">
        <v>11</v>
      </c>
      <c r="C607">
        <v>2025</v>
      </c>
      <c r="D607" t="s">
        <v>457</v>
      </c>
      <c r="E607" t="s">
        <v>400</v>
      </c>
      <c r="F607" s="201">
        <v>9003</v>
      </c>
      <c r="G607" s="206">
        <v>493.92</v>
      </c>
      <c r="H607" t="str">
        <f t="shared" si="17"/>
        <v>Novembre</v>
      </c>
    </row>
    <row r="608" spans="1:8">
      <c r="A608" t="s">
        <v>895</v>
      </c>
      <c r="B608">
        <v>11</v>
      </c>
      <c r="C608">
        <v>2025</v>
      </c>
      <c r="D608" t="s">
        <v>458</v>
      </c>
      <c r="E608" t="s">
        <v>472</v>
      </c>
      <c r="F608" s="201">
        <v>9004</v>
      </c>
      <c r="G608" s="206">
        <v>504.7</v>
      </c>
      <c r="H608" t="str">
        <f t="shared" si="17"/>
        <v>Novembre</v>
      </c>
    </row>
    <row r="609" spans="1:8">
      <c r="A609" t="s">
        <v>895</v>
      </c>
      <c r="B609">
        <v>11</v>
      </c>
      <c r="C609">
        <v>2025</v>
      </c>
      <c r="D609" t="s">
        <v>459</v>
      </c>
      <c r="E609" t="s">
        <v>411</v>
      </c>
      <c r="F609" s="201">
        <v>9005</v>
      </c>
      <c r="G609" s="206">
        <v>515.5</v>
      </c>
      <c r="H609" t="str">
        <f t="shared" si="17"/>
        <v>Novembre</v>
      </c>
    </row>
    <row r="610" spans="1:8">
      <c r="A610" t="s">
        <v>895</v>
      </c>
      <c r="B610">
        <v>11</v>
      </c>
      <c r="C610">
        <v>2025</v>
      </c>
      <c r="D610" t="s">
        <v>460</v>
      </c>
      <c r="E610" t="s">
        <v>473</v>
      </c>
      <c r="F610" s="201">
        <v>80</v>
      </c>
      <c r="G610" s="206">
        <v>526.32000000000005</v>
      </c>
      <c r="H610" t="str">
        <f t="shared" si="17"/>
        <v>Novembre</v>
      </c>
    </row>
    <row r="611" spans="1:8">
      <c r="A611" t="s">
        <v>895</v>
      </c>
      <c r="B611">
        <v>11</v>
      </c>
      <c r="C611">
        <v>2025</v>
      </c>
      <c r="D611" t="s">
        <v>461</v>
      </c>
      <c r="E611" t="s">
        <v>9</v>
      </c>
      <c r="F611" s="201">
        <v>100</v>
      </c>
      <c r="G611" s="206">
        <v>537.16</v>
      </c>
      <c r="H611" t="str">
        <f t="shared" si="17"/>
        <v>Novembre</v>
      </c>
    </row>
    <row r="612" spans="1:8">
      <c r="A612" t="s">
        <v>895</v>
      </c>
      <c r="B612">
        <v>11</v>
      </c>
      <c r="C612">
        <v>2025</v>
      </c>
      <c r="D612" t="s">
        <v>462</v>
      </c>
      <c r="E612" t="s">
        <v>22</v>
      </c>
      <c r="F612" s="201">
        <v>101</v>
      </c>
      <c r="G612" s="206">
        <v>548.02</v>
      </c>
      <c r="H612" t="str">
        <f t="shared" si="17"/>
        <v>Novembre</v>
      </c>
    </row>
    <row r="613" spans="1:8">
      <c r="A613" t="s">
        <v>895</v>
      </c>
      <c r="B613">
        <v>11</v>
      </c>
      <c r="C613">
        <v>2025</v>
      </c>
      <c r="D613" t="s">
        <v>463</v>
      </c>
      <c r="E613" t="s">
        <v>395</v>
      </c>
      <c r="F613" s="201">
        <v>102</v>
      </c>
      <c r="G613" s="206">
        <v>558.9</v>
      </c>
      <c r="H613" t="str">
        <f t="shared" si="17"/>
        <v>Novembre</v>
      </c>
    </row>
    <row r="614" spans="1:8">
      <c r="A614" t="s">
        <v>895</v>
      </c>
      <c r="B614">
        <v>11</v>
      </c>
      <c r="C614">
        <v>2025</v>
      </c>
      <c r="D614" t="s">
        <v>464</v>
      </c>
      <c r="E614" t="s">
        <v>400</v>
      </c>
      <c r="F614" s="201">
        <v>103</v>
      </c>
      <c r="G614" s="206">
        <v>569.79999999999995</v>
      </c>
      <c r="H614" t="str">
        <f t="shared" si="17"/>
        <v>Novembre</v>
      </c>
    </row>
    <row r="615" spans="1:8">
      <c r="A615" t="s">
        <v>895</v>
      </c>
      <c r="B615">
        <v>11</v>
      </c>
      <c r="C615">
        <v>2025</v>
      </c>
      <c r="D615" t="s">
        <v>465</v>
      </c>
      <c r="E615" t="s">
        <v>472</v>
      </c>
      <c r="F615" s="201">
        <v>104</v>
      </c>
      <c r="G615" s="206">
        <v>580.72</v>
      </c>
      <c r="H615" t="str">
        <f t="shared" si="17"/>
        <v>Novembre</v>
      </c>
    </row>
    <row r="616" spans="1:8">
      <c r="A616" t="s">
        <v>895</v>
      </c>
      <c r="B616">
        <v>11</v>
      </c>
      <c r="C616">
        <v>2025</v>
      </c>
      <c r="D616" t="s">
        <v>466</v>
      </c>
      <c r="E616" t="s">
        <v>411</v>
      </c>
      <c r="F616" s="201">
        <v>106</v>
      </c>
      <c r="G616" s="206">
        <v>591.66</v>
      </c>
      <c r="H616" t="str">
        <f t="shared" si="17"/>
        <v>Novembre</v>
      </c>
    </row>
    <row r="617" spans="1:8">
      <c r="A617" t="s">
        <v>895</v>
      </c>
      <c r="B617">
        <v>11</v>
      </c>
      <c r="C617">
        <v>2025</v>
      </c>
      <c r="D617" t="s">
        <v>467</v>
      </c>
      <c r="E617" t="s">
        <v>473</v>
      </c>
      <c r="F617" s="201">
        <v>110</v>
      </c>
      <c r="G617" s="206">
        <v>602.62</v>
      </c>
      <c r="H617" t="str">
        <f t="shared" si="17"/>
        <v>Novembre</v>
      </c>
    </row>
    <row r="618" spans="1:8">
      <c r="A618" t="s">
        <v>895</v>
      </c>
      <c r="B618">
        <v>11</v>
      </c>
      <c r="C618">
        <v>2025</v>
      </c>
      <c r="D618" t="s">
        <v>468</v>
      </c>
      <c r="E618" t="s">
        <v>9</v>
      </c>
      <c r="F618" s="201">
        <v>111</v>
      </c>
      <c r="G618" s="206">
        <v>613.6</v>
      </c>
      <c r="H618" t="str">
        <f t="shared" si="17"/>
        <v>Novembre</v>
      </c>
    </row>
    <row r="619" spans="1:8">
      <c r="A619" t="s">
        <v>895</v>
      </c>
      <c r="B619">
        <v>11</v>
      </c>
      <c r="C619">
        <v>2025</v>
      </c>
      <c r="D619" t="s">
        <v>469</v>
      </c>
      <c r="E619" t="s">
        <v>22</v>
      </c>
      <c r="F619" s="201">
        <v>112</v>
      </c>
      <c r="G619" s="206">
        <v>624.6</v>
      </c>
      <c r="H619" t="str">
        <f t="shared" si="17"/>
        <v>Novembre</v>
      </c>
    </row>
    <row r="620" spans="1:8">
      <c r="A620" t="s">
        <v>895</v>
      </c>
      <c r="B620">
        <v>11</v>
      </c>
      <c r="C620">
        <v>2025</v>
      </c>
      <c r="D620" t="s">
        <v>470</v>
      </c>
      <c r="E620" t="s">
        <v>395</v>
      </c>
      <c r="F620" s="201">
        <v>114</v>
      </c>
      <c r="G620" s="206">
        <v>635.62</v>
      </c>
      <c r="H620" t="str">
        <f t="shared" si="17"/>
        <v>Novembre</v>
      </c>
    </row>
    <row r="621" spans="1:8">
      <c r="A621" t="s">
        <v>895</v>
      </c>
      <c r="B621">
        <v>11</v>
      </c>
      <c r="C621">
        <v>2025</v>
      </c>
      <c r="D621" t="s">
        <v>471</v>
      </c>
      <c r="E621" t="s">
        <v>398</v>
      </c>
      <c r="F621" s="201">
        <v>118</v>
      </c>
      <c r="G621" s="206">
        <v>646.66</v>
      </c>
      <c r="H621" t="str">
        <f t="shared" si="17"/>
        <v>Novembre</v>
      </c>
    </row>
    <row r="622" spans="1:8">
      <c r="A622" t="s">
        <v>895</v>
      </c>
      <c r="B622">
        <v>11</v>
      </c>
      <c r="C622">
        <v>2025</v>
      </c>
      <c r="D622" t="s">
        <v>394</v>
      </c>
      <c r="E622" t="s">
        <v>15</v>
      </c>
      <c r="G622" s="206">
        <v>0</v>
      </c>
      <c r="H622" t="str">
        <f t="shared" si="17"/>
        <v>Novembre</v>
      </c>
    </row>
    <row r="623" spans="1:8">
      <c r="A623" t="s">
        <v>895</v>
      </c>
      <c r="B623">
        <v>11</v>
      </c>
      <c r="C623">
        <v>2025</v>
      </c>
      <c r="D623" t="s">
        <v>366</v>
      </c>
      <c r="E623" t="s">
        <v>15</v>
      </c>
      <c r="G623" s="206">
        <v>0</v>
      </c>
      <c r="H623" t="str">
        <f t="shared" si="17"/>
        <v>Novembre</v>
      </c>
    </row>
    <row r="624" spans="1:8">
      <c r="A624" t="s">
        <v>895</v>
      </c>
      <c r="B624">
        <v>11</v>
      </c>
      <c r="C624">
        <v>2025</v>
      </c>
      <c r="D624" t="s">
        <v>367</v>
      </c>
      <c r="E624" t="s">
        <v>15</v>
      </c>
      <c r="G624" s="206">
        <v>0</v>
      </c>
      <c r="H624" t="str">
        <f t="shared" si="17"/>
        <v>Novembre</v>
      </c>
    </row>
    <row r="625" spans="1:8">
      <c r="A625" t="s">
        <v>895</v>
      </c>
      <c r="B625">
        <v>11</v>
      </c>
      <c r="C625">
        <v>2025</v>
      </c>
      <c r="D625" t="s">
        <v>110</v>
      </c>
      <c r="E625" t="s">
        <v>18</v>
      </c>
      <c r="G625" s="206">
        <v>0</v>
      </c>
      <c r="H625" t="str">
        <f t="shared" si="17"/>
        <v>Novembre</v>
      </c>
    </row>
    <row r="626" spans="1:8">
      <c r="A626" t="s">
        <v>895</v>
      </c>
      <c r="B626">
        <v>11</v>
      </c>
      <c r="C626">
        <v>2025</v>
      </c>
      <c r="D626" t="s">
        <v>405</v>
      </c>
      <c r="E626" t="s">
        <v>18</v>
      </c>
      <c r="G626" s="206">
        <v>0</v>
      </c>
      <c r="H626" t="str">
        <f t="shared" si="17"/>
        <v>Novembre</v>
      </c>
    </row>
    <row r="627" spans="1:8">
      <c r="A627" t="s">
        <v>895</v>
      </c>
      <c r="B627">
        <v>11</v>
      </c>
      <c r="C627">
        <v>2025</v>
      </c>
      <c r="D627" t="s">
        <v>406</v>
      </c>
      <c r="E627" t="s">
        <v>18</v>
      </c>
      <c r="G627" s="206">
        <v>0</v>
      </c>
      <c r="H627" t="str">
        <f t="shared" si="17"/>
        <v>Novembre</v>
      </c>
    </row>
    <row r="628" spans="1:8">
      <c r="A628" t="s">
        <v>895</v>
      </c>
      <c r="B628">
        <v>11</v>
      </c>
      <c r="C628">
        <v>2025</v>
      </c>
      <c r="D628" t="s">
        <v>404</v>
      </c>
      <c r="E628" t="s">
        <v>20</v>
      </c>
      <c r="H628" t="str">
        <f t="shared" si="17"/>
        <v>Novembre</v>
      </c>
    </row>
    <row r="629" spans="1:8">
      <c r="A629" t="s">
        <v>895</v>
      </c>
      <c r="B629">
        <v>11</v>
      </c>
      <c r="C629">
        <v>2025</v>
      </c>
      <c r="D629" t="s">
        <v>9</v>
      </c>
      <c r="E629" t="s">
        <v>21</v>
      </c>
      <c r="G629" s="206">
        <v>25</v>
      </c>
      <c r="H629" t="str">
        <f t="shared" si="17"/>
        <v>Novembre</v>
      </c>
    </row>
    <row r="630" spans="1:8">
      <c r="A630" t="s">
        <v>895</v>
      </c>
      <c r="B630">
        <v>11</v>
      </c>
      <c r="C630">
        <v>2025</v>
      </c>
      <c r="D630" t="s">
        <v>22</v>
      </c>
      <c r="E630" t="s">
        <v>21</v>
      </c>
      <c r="G630" s="206">
        <v>26</v>
      </c>
      <c r="H630" t="str">
        <f t="shared" si="17"/>
        <v>Novembre</v>
      </c>
    </row>
    <row r="631" spans="1:8">
      <c r="A631" t="s">
        <v>895</v>
      </c>
      <c r="B631">
        <v>11</v>
      </c>
      <c r="C631">
        <v>2025</v>
      </c>
      <c r="D631" t="s">
        <v>419</v>
      </c>
      <c r="E631" t="s">
        <v>9</v>
      </c>
      <c r="F631" s="201">
        <v>80</v>
      </c>
      <c r="G631" s="206">
        <v>99.1</v>
      </c>
      <c r="H631" t="str">
        <f t="shared" si="17"/>
        <v>Novembre</v>
      </c>
    </row>
    <row r="632" spans="1:8">
      <c r="A632" t="s">
        <v>895</v>
      </c>
      <c r="B632">
        <v>11</v>
      </c>
      <c r="C632">
        <v>2025</v>
      </c>
      <c r="D632" t="s">
        <v>420</v>
      </c>
      <c r="E632" t="s">
        <v>22</v>
      </c>
      <c r="F632" s="201">
        <v>100</v>
      </c>
      <c r="G632" s="206">
        <v>109.12</v>
      </c>
      <c r="H632" t="str">
        <f t="shared" si="17"/>
        <v>Novembre</v>
      </c>
    </row>
    <row r="633" spans="1:8">
      <c r="A633" t="s">
        <v>895</v>
      </c>
      <c r="B633">
        <v>11</v>
      </c>
      <c r="C633">
        <v>2025</v>
      </c>
      <c r="D633" t="s">
        <v>421</v>
      </c>
      <c r="E633" t="s">
        <v>395</v>
      </c>
      <c r="F633" s="201">
        <v>101</v>
      </c>
      <c r="G633" s="206">
        <v>119.16</v>
      </c>
      <c r="H633" t="str">
        <f t="shared" si="17"/>
        <v>Novembre</v>
      </c>
    </row>
    <row r="634" spans="1:8">
      <c r="A634" t="s">
        <v>895</v>
      </c>
      <c r="B634">
        <v>11</v>
      </c>
      <c r="C634">
        <v>2025</v>
      </c>
      <c r="D634" t="s">
        <v>422</v>
      </c>
      <c r="E634" t="s">
        <v>400</v>
      </c>
      <c r="F634" s="201">
        <v>102</v>
      </c>
      <c r="G634" s="206">
        <v>129.22</v>
      </c>
      <c r="H634" t="str">
        <f t="shared" si="17"/>
        <v>Novembre</v>
      </c>
    </row>
    <row r="635" spans="1:8">
      <c r="A635" t="s">
        <v>895</v>
      </c>
      <c r="B635">
        <v>11</v>
      </c>
      <c r="C635">
        <v>2025</v>
      </c>
      <c r="D635" t="s">
        <v>423</v>
      </c>
      <c r="E635" t="s">
        <v>472</v>
      </c>
      <c r="F635" s="201">
        <v>103</v>
      </c>
      <c r="G635" s="206">
        <v>139.30000000000001</v>
      </c>
      <c r="H635" t="str">
        <f t="shared" si="17"/>
        <v>Novembre</v>
      </c>
    </row>
    <row r="636" spans="1:8">
      <c r="A636" t="s">
        <v>895</v>
      </c>
      <c r="B636">
        <v>11</v>
      </c>
      <c r="C636">
        <v>2025</v>
      </c>
      <c r="D636" t="s">
        <v>424</v>
      </c>
      <c r="E636" t="s">
        <v>411</v>
      </c>
      <c r="F636" s="201">
        <v>104</v>
      </c>
      <c r="G636" s="206">
        <v>149.4</v>
      </c>
      <c r="H636" t="str">
        <f t="shared" si="17"/>
        <v>Novembre</v>
      </c>
    </row>
    <row r="637" spans="1:8">
      <c r="A637" t="s">
        <v>895</v>
      </c>
      <c r="B637">
        <v>11</v>
      </c>
      <c r="C637">
        <v>2025</v>
      </c>
      <c r="D637" t="s">
        <v>425</v>
      </c>
      <c r="E637" t="s">
        <v>473</v>
      </c>
      <c r="F637" s="201">
        <v>106</v>
      </c>
      <c r="G637" s="206">
        <v>159.52000000000001</v>
      </c>
      <c r="H637" t="str">
        <f t="shared" ref="H637:H700" si="18">IF(B637=1,"Janvier",IF(B637=2,"Février",IF(B637=3,"Mars",IF(B637=4,"Avril",IF(B637=5,"Mai",IF(B637=6,"Juin",IF(B637=7,"Juillet",IF(B637=8,"Août",IF(B637=9,"Septembre",IF(B637=10,"Octobre",IF(B637=11,"Novembre",IF(B637=12,"Décembre"))))))))))))</f>
        <v>Novembre</v>
      </c>
    </row>
    <row r="638" spans="1:8">
      <c r="A638" t="s">
        <v>895</v>
      </c>
      <c r="B638">
        <v>11</v>
      </c>
      <c r="C638">
        <v>2025</v>
      </c>
      <c r="D638" t="s">
        <v>426</v>
      </c>
      <c r="E638" t="s">
        <v>9</v>
      </c>
      <c r="F638" s="201">
        <v>110</v>
      </c>
      <c r="G638" s="206">
        <v>169.66</v>
      </c>
      <c r="H638" t="str">
        <f t="shared" si="18"/>
        <v>Novembre</v>
      </c>
    </row>
    <row r="639" spans="1:8">
      <c r="A639" t="s">
        <v>895</v>
      </c>
      <c r="B639">
        <v>11</v>
      </c>
      <c r="C639">
        <v>2025</v>
      </c>
      <c r="D639" t="s">
        <v>427</v>
      </c>
      <c r="E639" t="s">
        <v>22</v>
      </c>
      <c r="F639" s="201">
        <v>111</v>
      </c>
      <c r="G639" s="206">
        <v>179.82</v>
      </c>
      <c r="H639" t="str">
        <f t="shared" si="18"/>
        <v>Novembre</v>
      </c>
    </row>
    <row r="640" spans="1:8">
      <c r="A640" t="s">
        <v>895</v>
      </c>
      <c r="B640">
        <v>11</v>
      </c>
      <c r="C640">
        <v>2025</v>
      </c>
      <c r="D640" t="s">
        <v>428</v>
      </c>
      <c r="E640" t="s">
        <v>395</v>
      </c>
      <c r="F640" s="201">
        <v>112</v>
      </c>
      <c r="G640" s="206">
        <v>190</v>
      </c>
      <c r="H640" t="str">
        <f t="shared" si="18"/>
        <v>Novembre</v>
      </c>
    </row>
    <row r="641" spans="1:8">
      <c r="A641" t="s">
        <v>895</v>
      </c>
      <c r="B641">
        <v>11</v>
      </c>
      <c r="C641">
        <v>2025</v>
      </c>
      <c r="D641" t="s">
        <v>429</v>
      </c>
      <c r="E641" t="s">
        <v>400</v>
      </c>
      <c r="F641" s="201">
        <v>114</v>
      </c>
      <c r="G641" s="206">
        <v>200.2</v>
      </c>
      <c r="H641" t="str">
        <f t="shared" si="18"/>
        <v>Novembre</v>
      </c>
    </row>
    <row r="642" spans="1:8">
      <c r="A642" t="s">
        <v>895</v>
      </c>
      <c r="B642">
        <v>11</v>
      </c>
      <c r="C642">
        <v>2025</v>
      </c>
      <c r="D642" t="s">
        <v>430</v>
      </c>
      <c r="E642" t="s">
        <v>472</v>
      </c>
      <c r="F642" s="201">
        <v>118</v>
      </c>
      <c r="G642" s="206">
        <v>210.42</v>
      </c>
      <c r="H642" t="str">
        <f t="shared" si="18"/>
        <v>Novembre</v>
      </c>
    </row>
    <row r="643" spans="1:8">
      <c r="A643" t="s">
        <v>895</v>
      </c>
      <c r="B643">
        <v>11</v>
      </c>
      <c r="C643">
        <v>2025</v>
      </c>
      <c r="D643" t="s">
        <v>431</v>
      </c>
      <c r="E643" t="s">
        <v>411</v>
      </c>
      <c r="F643" s="201">
        <v>119</v>
      </c>
      <c r="G643" s="206">
        <v>220.66</v>
      </c>
      <c r="H643" t="str">
        <f t="shared" si="18"/>
        <v>Novembre</v>
      </c>
    </row>
    <row r="644" spans="1:8">
      <c r="A644" t="s">
        <v>895</v>
      </c>
      <c r="B644">
        <v>11</v>
      </c>
      <c r="C644">
        <v>2025</v>
      </c>
      <c r="D644" t="s">
        <v>432</v>
      </c>
      <c r="E644" t="s">
        <v>473</v>
      </c>
      <c r="F644" s="201">
        <v>120</v>
      </c>
      <c r="G644" s="206">
        <v>230.92</v>
      </c>
      <c r="H644" t="str">
        <f t="shared" si="18"/>
        <v>Novembre</v>
      </c>
    </row>
    <row r="645" spans="1:8">
      <c r="A645" t="s">
        <v>895</v>
      </c>
      <c r="B645">
        <v>11</v>
      </c>
      <c r="C645">
        <v>2025</v>
      </c>
      <c r="D645" t="s">
        <v>433</v>
      </c>
      <c r="E645" t="s">
        <v>9</v>
      </c>
      <c r="F645" s="201">
        <v>124</v>
      </c>
      <c r="G645" s="206">
        <v>241.2</v>
      </c>
      <c r="H645" t="str">
        <f t="shared" si="18"/>
        <v>Novembre</v>
      </c>
    </row>
    <row r="646" spans="1:8">
      <c r="A646" t="s">
        <v>895</v>
      </c>
      <c r="B646">
        <v>11</v>
      </c>
      <c r="C646">
        <v>2025</v>
      </c>
      <c r="D646" t="s">
        <v>434</v>
      </c>
      <c r="E646" t="s">
        <v>22</v>
      </c>
      <c r="F646" s="201">
        <v>130</v>
      </c>
      <c r="G646" s="206">
        <v>251.5</v>
      </c>
      <c r="H646" t="str">
        <f t="shared" si="18"/>
        <v>Novembre</v>
      </c>
    </row>
    <row r="647" spans="1:8">
      <c r="A647" t="s">
        <v>895</v>
      </c>
      <c r="B647">
        <v>11</v>
      </c>
      <c r="C647">
        <v>2025</v>
      </c>
      <c r="D647" t="s">
        <v>435</v>
      </c>
      <c r="E647" t="s">
        <v>395</v>
      </c>
      <c r="F647" s="201">
        <v>131</v>
      </c>
      <c r="G647" s="206">
        <v>261.82</v>
      </c>
      <c r="H647" t="str">
        <f t="shared" si="18"/>
        <v>Novembre</v>
      </c>
    </row>
    <row r="648" spans="1:8">
      <c r="A648" t="s">
        <v>895</v>
      </c>
      <c r="B648">
        <v>11</v>
      </c>
      <c r="C648">
        <v>2025</v>
      </c>
      <c r="D648" t="s">
        <v>436</v>
      </c>
      <c r="E648" t="s">
        <v>400</v>
      </c>
      <c r="F648" s="201">
        <v>138</v>
      </c>
      <c r="G648" s="206">
        <v>272.16000000000003</v>
      </c>
      <c r="H648" t="str">
        <f t="shared" si="18"/>
        <v>Novembre</v>
      </c>
    </row>
    <row r="649" spans="1:8">
      <c r="A649" t="s">
        <v>895</v>
      </c>
      <c r="B649">
        <v>11</v>
      </c>
      <c r="C649">
        <v>2025</v>
      </c>
      <c r="D649" t="s">
        <v>437</v>
      </c>
      <c r="E649" t="s">
        <v>472</v>
      </c>
      <c r="F649" s="201">
        <v>139</v>
      </c>
      <c r="G649" s="206">
        <v>282.52</v>
      </c>
      <c r="H649" t="str">
        <f t="shared" si="18"/>
        <v>Novembre</v>
      </c>
    </row>
    <row r="650" spans="1:8">
      <c r="A650" t="s">
        <v>895</v>
      </c>
      <c r="B650">
        <v>11</v>
      </c>
      <c r="C650">
        <v>2025</v>
      </c>
      <c r="D650" t="s">
        <v>438</v>
      </c>
      <c r="E650" t="s">
        <v>411</v>
      </c>
      <c r="F650" s="201">
        <v>141</v>
      </c>
      <c r="G650" s="206">
        <v>292.89999999999998</v>
      </c>
      <c r="H650" t="str">
        <f t="shared" si="18"/>
        <v>Novembre</v>
      </c>
    </row>
    <row r="651" spans="1:8">
      <c r="A651" t="s">
        <v>895</v>
      </c>
      <c r="B651">
        <v>11</v>
      </c>
      <c r="C651">
        <v>2025</v>
      </c>
      <c r="D651" t="s">
        <v>439</v>
      </c>
      <c r="E651" t="s">
        <v>473</v>
      </c>
      <c r="F651" s="201">
        <v>147</v>
      </c>
      <c r="G651" s="206">
        <v>303.3</v>
      </c>
      <c r="H651" t="str">
        <f t="shared" si="18"/>
        <v>Novembre</v>
      </c>
    </row>
    <row r="652" spans="1:8">
      <c r="A652" t="s">
        <v>895</v>
      </c>
      <c r="B652">
        <v>11</v>
      </c>
      <c r="C652">
        <v>2025</v>
      </c>
      <c r="D652" t="s">
        <v>440</v>
      </c>
      <c r="E652" t="s">
        <v>9</v>
      </c>
      <c r="F652" s="201">
        <v>148</v>
      </c>
      <c r="G652" s="206">
        <v>313.72000000000003</v>
      </c>
      <c r="H652" t="str">
        <f t="shared" si="18"/>
        <v>Novembre</v>
      </c>
    </row>
    <row r="653" spans="1:8">
      <c r="A653" t="s">
        <v>895</v>
      </c>
      <c r="B653">
        <v>11</v>
      </c>
      <c r="C653">
        <v>2025</v>
      </c>
      <c r="D653" t="s">
        <v>441</v>
      </c>
      <c r="E653" t="s">
        <v>22</v>
      </c>
      <c r="F653" s="201">
        <v>149</v>
      </c>
      <c r="G653" s="206">
        <v>324.16000000000003</v>
      </c>
      <c r="H653" t="str">
        <f t="shared" si="18"/>
        <v>Novembre</v>
      </c>
    </row>
    <row r="654" spans="1:8">
      <c r="A654" t="s">
        <v>895</v>
      </c>
      <c r="B654">
        <v>11</v>
      </c>
      <c r="C654">
        <v>2025</v>
      </c>
      <c r="D654" t="s">
        <v>442</v>
      </c>
      <c r="E654" t="s">
        <v>395</v>
      </c>
      <c r="F654" s="201">
        <v>150</v>
      </c>
      <c r="G654" s="206">
        <v>334.62</v>
      </c>
      <c r="H654" t="str">
        <f t="shared" si="18"/>
        <v>Novembre</v>
      </c>
    </row>
    <row r="655" spans="1:8">
      <c r="A655" t="s">
        <v>895</v>
      </c>
      <c r="B655">
        <v>11</v>
      </c>
      <c r="C655">
        <v>2025</v>
      </c>
      <c r="D655" t="s">
        <v>443</v>
      </c>
      <c r="E655" t="s">
        <v>400</v>
      </c>
      <c r="F655" s="201">
        <v>151</v>
      </c>
      <c r="G655" s="206">
        <v>345.1</v>
      </c>
      <c r="H655" t="str">
        <f t="shared" si="18"/>
        <v>Novembre</v>
      </c>
    </row>
    <row r="656" spans="1:8">
      <c r="A656" t="s">
        <v>895</v>
      </c>
      <c r="B656">
        <v>11</v>
      </c>
      <c r="C656">
        <v>2025</v>
      </c>
      <c r="D656" t="s">
        <v>444</v>
      </c>
      <c r="E656" t="s">
        <v>472</v>
      </c>
      <c r="F656" s="201">
        <v>160</v>
      </c>
      <c r="G656" s="206">
        <v>355.6</v>
      </c>
      <c r="H656" t="str">
        <f t="shared" si="18"/>
        <v>Novembre</v>
      </c>
    </row>
    <row r="657" spans="1:8">
      <c r="A657" t="s">
        <v>895</v>
      </c>
      <c r="B657">
        <v>11</v>
      </c>
      <c r="C657">
        <v>2025</v>
      </c>
      <c r="D657" t="s">
        <v>445</v>
      </c>
      <c r="E657" t="s">
        <v>411</v>
      </c>
      <c r="F657" s="201">
        <v>161</v>
      </c>
      <c r="G657" s="206">
        <v>366.12</v>
      </c>
      <c r="H657" t="str">
        <f t="shared" si="18"/>
        <v>Novembre</v>
      </c>
    </row>
    <row r="658" spans="1:8">
      <c r="A658" t="s">
        <v>895</v>
      </c>
      <c r="B658">
        <v>11</v>
      </c>
      <c r="C658">
        <v>2025</v>
      </c>
      <c r="D658" t="s">
        <v>446</v>
      </c>
      <c r="E658" t="s">
        <v>473</v>
      </c>
      <c r="F658" s="201">
        <v>162</v>
      </c>
      <c r="G658" s="206">
        <v>376.66</v>
      </c>
      <c r="H658" t="str">
        <f t="shared" si="18"/>
        <v>Novembre</v>
      </c>
    </row>
    <row r="659" spans="1:8">
      <c r="A659" t="s">
        <v>895</v>
      </c>
      <c r="B659">
        <v>11</v>
      </c>
      <c r="C659">
        <v>2025</v>
      </c>
      <c r="D659" t="s">
        <v>447</v>
      </c>
      <c r="E659" t="s">
        <v>9</v>
      </c>
      <c r="F659" s="201">
        <v>163</v>
      </c>
      <c r="G659" s="206">
        <v>387.22</v>
      </c>
      <c r="H659" t="str">
        <f t="shared" si="18"/>
        <v>Novembre</v>
      </c>
    </row>
    <row r="660" spans="1:8">
      <c r="A660" t="s">
        <v>895</v>
      </c>
      <c r="B660">
        <v>11</v>
      </c>
      <c r="C660">
        <v>2025</v>
      </c>
      <c r="D660" t="s">
        <v>448</v>
      </c>
      <c r="E660" t="s">
        <v>22</v>
      </c>
      <c r="F660" s="201">
        <v>164</v>
      </c>
      <c r="G660" s="206">
        <v>397.8</v>
      </c>
      <c r="H660" t="str">
        <f t="shared" si="18"/>
        <v>Novembre</v>
      </c>
    </row>
    <row r="661" spans="1:8">
      <c r="A661" t="s">
        <v>895</v>
      </c>
      <c r="B661">
        <v>11</v>
      </c>
      <c r="C661">
        <v>2025</v>
      </c>
      <c r="D661" t="s">
        <v>449</v>
      </c>
      <c r="E661" t="s">
        <v>395</v>
      </c>
      <c r="F661" s="201">
        <v>165</v>
      </c>
      <c r="G661" s="206">
        <v>408.4</v>
      </c>
      <c r="H661" t="str">
        <f t="shared" si="18"/>
        <v>Novembre</v>
      </c>
    </row>
    <row r="662" spans="1:8">
      <c r="A662" t="s">
        <v>895</v>
      </c>
      <c r="B662">
        <v>11</v>
      </c>
      <c r="C662">
        <v>2025</v>
      </c>
      <c r="D662" t="s">
        <v>450</v>
      </c>
      <c r="E662" t="s">
        <v>400</v>
      </c>
      <c r="F662" s="201">
        <v>166</v>
      </c>
      <c r="G662" s="206">
        <v>419.02</v>
      </c>
      <c r="H662" t="str">
        <f t="shared" si="18"/>
        <v>Novembre</v>
      </c>
    </row>
    <row r="663" spans="1:8">
      <c r="A663" t="s">
        <v>895</v>
      </c>
      <c r="B663">
        <v>11</v>
      </c>
      <c r="C663">
        <v>2025</v>
      </c>
      <c r="D663" t="s">
        <v>451</v>
      </c>
      <c r="E663" t="s">
        <v>472</v>
      </c>
      <c r="F663" s="201">
        <v>168</v>
      </c>
      <c r="G663" s="206">
        <v>429.66</v>
      </c>
      <c r="H663" t="str">
        <f t="shared" si="18"/>
        <v>Novembre</v>
      </c>
    </row>
    <row r="664" spans="1:8">
      <c r="A664" t="s">
        <v>895</v>
      </c>
      <c r="B664">
        <v>11</v>
      </c>
      <c r="C664">
        <v>2025</v>
      </c>
      <c r="D664" t="s">
        <v>452</v>
      </c>
      <c r="E664" t="s">
        <v>411</v>
      </c>
      <c r="F664" s="201">
        <v>1631</v>
      </c>
      <c r="G664" s="206">
        <v>440.32</v>
      </c>
      <c r="H664" t="str">
        <f t="shared" si="18"/>
        <v>Novembre</v>
      </c>
    </row>
    <row r="665" spans="1:8">
      <c r="A665" t="s">
        <v>895</v>
      </c>
      <c r="B665">
        <v>11</v>
      </c>
      <c r="C665">
        <v>2025</v>
      </c>
      <c r="D665" t="s">
        <v>453</v>
      </c>
      <c r="E665" t="s">
        <v>473</v>
      </c>
      <c r="F665" s="201">
        <v>1651</v>
      </c>
      <c r="G665" s="206">
        <v>451</v>
      </c>
      <c r="H665" t="str">
        <f t="shared" si="18"/>
        <v>Novembre</v>
      </c>
    </row>
    <row r="666" spans="1:8">
      <c r="A666" t="s">
        <v>895</v>
      </c>
      <c r="B666">
        <v>11</v>
      </c>
      <c r="C666">
        <v>2025</v>
      </c>
      <c r="D666" t="s">
        <v>454</v>
      </c>
      <c r="E666" t="s">
        <v>9</v>
      </c>
      <c r="F666" s="201">
        <v>2391</v>
      </c>
      <c r="G666" s="206">
        <v>461.7</v>
      </c>
      <c r="H666" t="str">
        <f t="shared" si="18"/>
        <v>Novembre</v>
      </c>
    </row>
    <row r="667" spans="1:8">
      <c r="A667" t="s">
        <v>895</v>
      </c>
      <c r="B667">
        <v>11</v>
      </c>
      <c r="C667">
        <v>2025</v>
      </c>
      <c r="D667" t="s">
        <v>455</v>
      </c>
      <c r="E667" t="s">
        <v>22</v>
      </c>
      <c r="F667" s="201">
        <v>999</v>
      </c>
      <c r="G667" s="206">
        <v>472.42</v>
      </c>
      <c r="H667" t="str">
        <f t="shared" si="18"/>
        <v>Novembre</v>
      </c>
    </row>
    <row r="668" spans="1:8">
      <c r="A668" t="s">
        <v>895</v>
      </c>
      <c r="B668">
        <v>11</v>
      </c>
      <c r="C668">
        <v>2025</v>
      </c>
      <c r="D668" t="s">
        <v>456</v>
      </c>
      <c r="E668" t="s">
        <v>395</v>
      </c>
      <c r="F668" s="201">
        <v>9002</v>
      </c>
      <c r="G668" s="206">
        <v>483.16</v>
      </c>
      <c r="H668" t="str">
        <f t="shared" si="18"/>
        <v>Novembre</v>
      </c>
    </row>
    <row r="669" spans="1:8">
      <c r="A669" t="s">
        <v>895</v>
      </c>
      <c r="B669">
        <v>11</v>
      </c>
      <c r="C669">
        <v>2025</v>
      </c>
      <c r="D669" t="s">
        <v>457</v>
      </c>
      <c r="E669" t="s">
        <v>400</v>
      </c>
      <c r="F669" s="201">
        <v>9003</v>
      </c>
      <c r="G669" s="206">
        <v>493.92</v>
      </c>
      <c r="H669" t="str">
        <f t="shared" si="18"/>
        <v>Novembre</v>
      </c>
    </row>
    <row r="670" spans="1:8">
      <c r="A670" t="s">
        <v>895</v>
      </c>
      <c r="B670">
        <v>11</v>
      </c>
      <c r="C670">
        <v>2025</v>
      </c>
      <c r="D670" t="s">
        <v>458</v>
      </c>
      <c r="E670" t="s">
        <v>472</v>
      </c>
      <c r="F670" s="201">
        <v>9004</v>
      </c>
      <c r="G670" s="206">
        <v>504.7</v>
      </c>
      <c r="H670" t="str">
        <f t="shared" si="18"/>
        <v>Novembre</v>
      </c>
    </row>
    <row r="671" spans="1:8">
      <c r="A671" t="s">
        <v>895</v>
      </c>
      <c r="B671">
        <v>11</v>
      </c>
      <c r="C671">
        <v>2025</v>
      </c>
      <c r="D671" t="s">
        <v>459</v>
      </c>
      <c r="E671" t="s">
        <v>411</v>
      </c>
      <c r="F671" s="201">
        <v>9005</v>
      </c>
      <c r="G671" s="206">
        <v>515.5</v>
      </c>
      <c r="H671" t="str">
        <f t="shared" si="18"/>
        <v>Novembre</v>
      </c>
    </row>
    <row r="672" spans="1:8">
      <c r="A672" t="s">
        <v>895</v>
      </c>
      <c r="B672">
        <v>11</v>
      </c>
      <c r="C672">
        <v>2025</v>
      </c>
      <c r="D672" t="s">
        <v>460</v>
      </c>
      <c r="E672" t="s">
        <v>473</v>
      </c>
      <c r="F672" s="201">
        <v>80</v>
      </c>
      <c r="G672" s="206">
        <v>526.32000000000005</v>
      </c>
      <c r="H672" t="str">
        <f t="shared" si="18"/>
        <v>Novembre</v>
      </c>
    </row>
    <row r="673" spans="1:8">
      <c r="A673" t="s">
        <v>895</v>
      </c>
      <c r="B673">
        <v>11</v>
      </c>
      <c r="C673">
        <v>2025</v>
      </c>
      <c r="D673" t="s">
        <v>461</v>
      </c>
      <c r="E673" t="s">
        <v>9</v>
      </c>
      <c r="F673" s="201">
        <v>100</v>
      </c>
      <c r="G673" s="206">
        <v>537.16</v>
      </c>
      <c r="H673" t="str">
        <f t="shared" si="18"/>
        <v>Novembre</v>
      </c>
    </row>
    <row r="674" spans="1:8">
      <c r="A674" t="s">
        <v>895</v>
      </c>
      <c r="B674">
        <v>11</v>
      </c>
      <c r="C674">
        <v>2025</v>
      </c>
      <c r="D674" t="s">
        <v>462</v>
      </c>
      <c r="E674" t="s">
        <v>22</v>
      </c>
      <c r="F674" s="201">
        <v>101</v>
      </c>
      <c r="G674" s="206">
        <v>548.02</v>
      </c>
      <c r="H674" t="str">
        <f t="shared" si="18"/>
        <v>Novembre</v>
      </c>
    </row>
    <row r="675" spans="1:8">
      <c r="A675" t="s">
        <v>895</v>
      </c>
      <c r="B675">
        <v>11</v>
      </c>
      <c r="C675">
        <v>2025</v>
      </c>
      <c r="D675" t="s">
        <v>463</v>
      </c>
      <c r="E675" t="s">
        <v>395</v>
      </c>
      <c r="F675" s="201">
        <v>102</v>
      </c>
      <c r="G675" s="206">
        <v>558.9</v>
      </c>
      <c r="H675" t="str">
        <f t="shared" si="18"/>
        <v>Novembre</v>
      </c>
    </row>
    <row r="676" spans="1:8">
      <c r="A676" t="s">
        <v>895</v>
      </c>
      <c r="B676">
        <v>11</v>
      </c>
      <c r="C676">
        <v>2025</v>
      </c>
      <c r="D676" t="s">
        <v>464</v>
      </c>
      <c r="E676" t="s">
        <v>400</v>
      </c>
      <c r="F676" s="201">
        <v>103</v>
      </c>
      <c r="G676" s="206">
        <v>569.79999999999995</v>
      </c>
      <c r="H676" t="str">
        <f t="shared" si="18"/>
        <v>Novembre</v>
      </c>
    </row>
    <row r="677" spans="1:8">
      <c r="A677" t="s">
        <v>895</v>
      </c>
      <c r="B677">
        <v>11</v>
      </c>
      <c r="C677">
        <v>2025</v>
      </c>
      <c r="D677" t="s">
        <v>465</v>
      </c>
      <c r="E677" t="s">
        <v>472</v>
      </c>
      <c r="F677" s="201">
        <v>104</v>
      </c>
      <c r="G677" s="206">
        <v>580.72</v>
      </c>
      <c r="H677" t="str">
        <f t="shared" si="18"/>
        <v>Novembre</v>
      </c>
    </row>
    <row r="678" spans="1:8">
      <c r="A678" t="s">
        <v>895</v>
      </c>
      <c r="B678">
        <v>11</v>
      </c>
      <c r="C678">
        <v>2025</v>
      </c>
      <c r="D678" t="s">
        <v>466</v>
      </c>
      <c r="E678" t="s">
        <v>411</v>
      </c>
      <c r="F678" s="201">
        <v>106</v>
      </c>
      <c r="G678" s="206">
        <v>591.66</v>
      </c>
      <c r="H678" t="str">
        <f t="shared" si="18"/>
        <v>Novembre</v>
      </c>
    </row>
    <row r="679" spans="1:8">
      <c r="A679" t="s">
        <v>895</v>
      </c>
      <c r="B679">
        <v>11</v>
      </c>
      <c r="C679">
        <v>2025</v>
      </c>
      <c r="D679" t="s">
        <v>467</v>
      </c>
      <c r="E679" t="s">
        <v>473</v>
      </c>
      <c r="F679" s="201">
        <v>110</v>
      </c>
      <c r="G679" s="206">
        <v>602.62</v>
      </c>
      <c r="H679" t="str">
        <f t="shared" si="18"/>
        <v>Novembre</v>
      </c>
    </row>
    <row r="680" spans="1:8">
      <c r="A680" t="s">
        <v>895</v>
      </c>
      <c r="B680">
        <v>11</v>
      </c>
      <c r="C680">
        <v>2025</v>
      </c>
      <c r="D680" t="s">
        <v>468</v>
      </c>
      <c r="E680" t="s">
        <v>9</v>
      </c>
      <c r="F680" s="201">
        <v>111</v>
      </c>
      <c r="G680" s="206">
        <v>613.6</v>
      </c>
      <c r="H680" t="str">
        <f t="shared" si="18"/>
        <v>Novembre</v>
      </c>
    </row>
    <row r="681" spans="1:8">
      <c r="A681" t="s">
        <v>895</v>
      </c>
      <c r="B681">
        <v>11</v>
      </c>
      <c r="C681">
        <v>2025</v>
      </c>
      <c r="D681" t="s">
        <v>469</v>
      </c>
      <c r="E681" t="s">
        <v>22</v>
      </c>
      <c r="F681" s="201">
        <v>112</v>
      </c>
      <c r="G681" s="206">
        <v>624.6</v>
      </c>
      <c r="H681" t="str">
        <f t="shared" si="18"/>
        <v>Novembre</v>
      </c>
    </row>
    <row r="682" spans="1:8">
      <c r="A682" t="s">
        <v>895</v>
      </c>
      <c r="B682">
        <v>11</v>
      </c>
      <c r="C682">
        <v>2025</v>
      </c>
      <c r="D682" t="s">
        <v>470</v>
      </c>
      <c r="E682" t="s">
        <v>395</v>
      </c>
      <c r="F682" s="201">
        <v>114</v>
      </c>
      <c r="G682" s="206">
        <v>635.62</v>
      </c>
      <c r="H682" t="str">
        <f t="shared" si="18"/>
        <v>Novembre</v>
      </c>
    </row>
    <row r="683" spans="1:8">
      <c r="A683" t="s">
        <v>895</v>
      </c>
      <c r="B683">
        <v>11</v>
      </c>
      <c r="C683">
        <v>2025</v>
      </c>
      <c r="D683" t="s">
        <v>471</v>
      </c>
      <c r="E683" t="s">
        <v>398</v>
      </c>
      <c r="F683" s="201">
        <v>118</v>
      </c>
      <c r="G683" s="206">
        <v>646.66</v>
      </c>
      <c r="H683" t="str">
        <f t="shared" si="18"/>
        <v>Novembre</v>
      </c>
    </row>
    <row r="684" spans="1:8">
      <c r="A684" t="s">
        <v>895</v>
      </c>
      <c r="B684">
        <v>11</v>
      </c>
      <c r="C684">
        <v>2025</v>
      </c>
      <c r="D684" t="s">
        <v>394</v>
      </c>
      <c r="E684" t="s">
        <v>15</v>
      </c>
      <c r="G684" s="206">
        <v>0</v>
      </c>
      <c r="H684" t="str">
        <f t="shared" si="18"/>
        <v>Novembre</v>
      </c>
    </row>
    <row r="685" spans="1:8">
      <c r="A685" t="s">
        <v>895</v>
      </c>
      <c r="B685">
        <v>11</v>
      </c>
      <c r="C685">
        <v>2025</v>
      </c>
      <c r="D685" t="s">
        <v>366</v>
      </c>
      <c r="E685" t="s">
        <v>15</v>
      </c>
      <c r="G685" s="206">
        <v>0</v>
      </c>
      <c r="H685" t="str">
        <f t="shared" si="18"/>
        <v>Novembre</v>
      </c>
    </row>
    <row r="686" spans="1:8">
      <c r="A686" t="s">
        <v>895</v>
      </c>
      <c r="B686">
        <v>11</v>
      </c>
      <c r="C686">
        <v>2025</v>
      </c>
      <c r="D686" t="s">
        <v>367</v>
      </c>
      <c r="E686" t="s">
        <v>15</v>
      </c>
      <c r="G686" s="206">
        <v>0</v>
      </c>
      <c r="H686" t="str">
        <f t="shared" si="18"/>
        <v>Novembre</v>
      </c>
    </row>
    <row r="687" spans="1:8">
      <c r="A687" t="s">
        <v>895</v>
      </c>
      <c r="B687">
        <v>11</v>
      </c>
      <c r="C687">
        <v>2025</v>
      </c>
      <c r="D687" t="s">
        <v>110</v>
      </c>
      <c r="E687" t="s">
        <v>18</v>
      </c>
      <c r="G687" s="206">
        <v>0</v>
      </c>
      <c r="H687" t="str">
        <f t="shared" si="18"/>
        <v>Novembre</v>
      </c>
    </row>
    <row r="688" spans="1:8">
      <c r="A688" t="s">
        <v>895</v>
      </c>
      <c r="B688">
        <v>11</v>
      </c>
      <c r="C688">
        <v>2025</v>
      </c>
      <c r="D688" t="s">
        <v>405</v>
      </c>
      <c r="E688" t="s">
        <v>18</v>
      </c>
      <c r="G688" s="206">
        <v>0</v>
      </c>
      <c r="H688" t="str">
        <f t="shared" si="18"/>
        <v>Novembre</v>
      </c>
    </row>
    <row r="689" spans="1:8">
      <c r="A689" t="s">
        <v>895</v>
      </c>
      <c r="B689">
        <v>11</v>
      </c>
      <c r="C689">
        <v>2025</v>
      </c>
      <c r="D689" t="s">
        <v>406</v>
      </c>
      <c r="E689" t="s">
        <v>18</v>
      </c>
      <c r="G689" s="206">
        <v>0</v>
      </c>
      <c r="H689" t="str">
        <f t="shared" si="18"/>
        <v>Novembre</v>
      </c>
    </row>
    <row r="690" spans="1:8">
      <c r="A690" t="s">
        <v>895</v>
      </c>
      <c r="B690">
        <v>11</v>
      </c>
      <c r="C690">
        <v>2025</v>
      </c>
      <c r="D690" t="s">
        <v>404</v>
      </c>
      <c r="E690" t="s">
        <v>20</v>
      </c>
      <c r="H690" t="str">
        <f t="shared" si="18"/>
        <v>Novembre</v>
      </c>
    </row>
    <row r="691" spans="1:8">
      <c r="A691" t="s">
        <v>895</v>
      </c>
      <c r="B691">
        <v>11</v>
      </c>
      <c r="C691">
        <v>2025</v>
      </c>
      <c r="D691" t="s">
        <v>9</v>
      </c>
      <c r="E691" t="s">
        <v>21</v>
      </c>
      <c r="G691" s="206">
        <v>25</v>
      </c>
      <c r="H691" t="str">
        <f t="shared" si="18"/>
        <v>Novembre</v>
      </c>
    </row>
    <row r="692" spans="1:8">
      <c r="A692" t="s">
        <v>895</v>
      </c>
      <c r="B692">
        <v>11</v>
      </c>
      <c r="C692">
        <v>2025</v>
      </c>
      <c r="D692" t="s">
        <v>22</v>
      </c>
      <c r="E692" t="s">
        <v>21</v>
      </c>
      <c r="G692" s="206">
        <v>26</v>
      </c>
      <c r="H692" t="str">
        <f t="shared" si="18"/>
        <v>Novembre</v>
      </c>
    </row>
    <row r="693" spans="1:8">
      <c r="A693" t="s">
        <v>895</v>
      </c>
      <c r="B693">
        <v>12</v>
      </c>
      <c r="C693">
        <v>2025</v>
      </c>
      <c r="D693" t="s">
        <v>394</v>
      </c>
      <c r="E693" t="s">
        <v>15</v>
      </c>
      <c r="G693" s="206">
        <v>0</v>
      </c>
      <c r="H693" t="str">
        <f t="shared" si="18"/>
        <v>Décembre</v>
      </c>
    </row>
    <row r="694" spans="1:8">
      <c r="A694" t="s">
        <v>895</v>
      </c>
      <c r="B694">
        <v>12</v>
      </c>
      <c r="C694">
        <v>2025</v>
      </c>
      <c r="D694" t="s">
        <v>366</v>
      </c>
      <c r="E694" t="s">
        <v>15</v>
      </c>
      <c r="G694" s="206">
        <v>0</v>
      </c>
      <c r="H694" t="str">
        <f t="shared" si="18"/>
        <v>Décembre</v>
      </c>
    </row>
    <row r="695" spans="1:8">
      <c r="A695" t="s">
        <v>895</v>
      </c>
      <c r="B695">
        <v>12</v>
      </c>
      <c r="C695">
        <v>2025</v>
      </c>
      <c r="D695" t="s">
        <v>367</v>
      </c>
      <c r="E695" t="s">
        <v>15</v>
      </c>
      <c r="G695" s="206">
        <v>0</v>
      </c>
      <c r="H695" t="str">
        <f t="shared" si="18"/>
        <v>Décembre</v>
      </c>
    </row>
    <row r="696" spans="1:8">
      <c r="A696" t="s">
        <v>895</v>
      </c>
      <c r="B696">
        <v>12</v>
      </c>
      <c r="C696">
        <v>2025</v>
      </c>
      <c r="D696" t="s">
        <v>110</v>
      </c>
      <c r="E696" t="s">
        <v>18</v>
      </c>
      <c r="G696" s="206">
        <v>0</v>
      </c>
      <c r="H696" t="str">
        <f t="shared" si="18"/>
        <v>Décembre</v>
      </c>
    </row>
    <row r="697" spans="1:8">
      <c r="A697" t="s">
        <v>895</v>
      </c>
      <c r="B697">
        <v>12</v>
      </c>
      <c r="C697">
        <v>2025</v>
      </c>
      <c r="D697" t="s">
        <v>405</v>
      </c>
      <c r="E697" t="s">
        <v>18</v>
      </c>
      <c r="G697" s="206">
        <v>0</v>
      </c>
      <c r="H697" t="str">
        <f t="shared" si="18"/>
        <v>Décembre</v>
      </c>
    </row>
    <row r="698" spans="1:8">
      <c r="A698" t="s">
        <v>895</v>
      </c>
      <c r="B698">
        <v>12</v>
      </c>
      <c r="C698">
        <v>2025</v>
      </c>
      <c r="D698" t="s">
        <v>406</v>
      </c>
      <c r="E698" t="s">
        <v>18</v>
      </c>
      <c r="G698" s="206">
        <v>0</v>
      </c>
      <c r="H698" t="str">
        <f t="shared" si="18"/>
        <v>Décembre</v>
      </c>
    </row>
    <row r="699" spans="1:8">
      <c r="A699" t="s">
        <v>895</v>
      </c>
      <c r="B699">
        <v>12</v>
      </c>
      <c r="C699">
        <v>2025</v>
      </c>
      <c r="D699" t="s">
        <v>404</v>
      </c>
      <c r="E699" t="s">
        <v>20</v>
      </c>
      <c r="H699" t="str">
        <f t="shared" si="18"/>
        <v>Décembre</v>
      </c>
    </row>
    <row r="700" spans="1:8">
      <c r="A700" t="s">
        <v>895</v>
      </c>
      <c r="B700">
        <v>12</v>
      </c>
      <c r="C700">
        <v>2025</v>
      </c>
      <c r="D700" t="s">
        <v>9</v>
      </c>
      <c r="E700" t="s">
        <v>21</v>
      </c>
      <c r="G700" s="206">
        <v>25</v>
      </c>
      <c r="H700" t="str">
        <f t="shared" si="18"/>
        <v>Décembre</v>
      </c>
    </row>
    <row r="701" spans="1:8">
      <c r="A701" t="s">
        <v>895</v>
      </c>
      <c r="B701">
        <v>12</v>
      </c>
      <c r="C701">
        <v>2025</v>
      </c>
      <c r="D701" t="s">
        <v>22</v>
      </c>
      <c r="E701" t="s">
        <v>21</v>
      </c>
      <c r="G701" s="206">
        <v>26</v>
      </c>
      <c r="H701" t="str">
        <f t="shared" ref="H701:H719" si="19">IF(B701=1,"Janvier",IF(B701=2,"Février",IF(B701=3,"Mars",IF(B701=4,"Avril",IF(B701=5,"Mai",IF(B701=6,"Juin",IF(B701=7,"Juillet",IF(B701=8,"Août",IF(B701=9,"Septembre",IF(B701=10,"Octobre",IF(B701=11,"Novembre",IF(B701=12,"Décembre"))))))))))))</f>
        <v>Décembre</v>
      </c>
    </row>
    <row r="702" spans="1:8">
      <c r="A702" t="s">
        <v>895</v>
      </c>
      <c r="B702">
        <v>12</v>
      </c>
      <c r="C702">
        <v>2025</v>
      </c>
      <c r="D702" t="s">
        <v>394</v>
      </c>
      <c r="E702" t="s">
        <v>15</v>
      </c>
      <c r="G702" s="206">
        <v>0</v>
      </c>
      <c r="H702" t="str">
        <f t="shared" si="19"/>
        <v>Décembre</v>
      </c>
    </row>
    <row r="703" spans="1:8">
      <c r="A703" t="s">
        <v>895</v>
      </c>
      <c r="B703">
        <v>12</v>
      </c>
      <c r="C703">
        <v>2025</v>
      </c>
      <c r="D703" t="s">
        <v>366</v>
      </c>
      <c r="E703" t="s">
        <v>15</v>
      </c>
      <c r="G703" s="206">
        <v>0</v>
      </c>
      <c r="H703" t="str">
        <f t="shared" si="19"/>
        <v>Décembre</v>
      </c>
    </row>
    <row r="704" spans="1:8">
      <c r="A704" t="s">
        <v>895</v>
      </c>
      <c r="B704">
        <v>12</v>
      </c>
      <c r="C704">
        <v>2025</v>
      </c>
      <c r="D704" t="s">
        <v>367</v>
      </c>
      <c r="E704" t="s">
        <v>15</v>
      </c>
      <c r="G704" s="206">
        <v>0</v>
      </c>
      <c r="H704" t="str">
        <f t="shared" si="19"/>
        <v>Décembre</v>
      </c>
    </row>
    <row r="705" spans="1:8">
      <c r="A705" t="s">
        <v>895</v>
      </c>
      <c r="B705">
        <v>12</v>
      </c>
      <c r="C705">
        <v>2025</v>
      </c>
      <c r="D705" t="s">
        <v>110</v>
      </c>
      <c r="E705" t="s">
        <v>18</v>
      </c>
      <c r="G705" s="206">
        <v>0</v>
      </c>
      <c r="H705" t="str">
        <f t="shared" si="19"/>
        <v>Décembre</v>
      </c>
    </row>
    <row r="706" spans="1:8">
      <c r="A706" t="s">
        <v>895</v>
      </c>
      <c r="B706">
        <v>12</v>
      </c>
      <c r="C706">
        <v>2025</v>
      </c>
      <c r="D706" t="s">
        <v>405</v>
      </c>
      <c r="E706" t="s">
        <v>18</v>
      </c>
      <c r="G706" s="206">
        <v>0</v>
      </c>
      <c r="H706" t="str">
        <f t="shared" si="19"/>
        <v>Décembre</v>
      </c>
    </row>
    <row r="707" spans="1:8">
      <c r="A707" t="s">
        <v>895</v>
      </c>
      <c r="B707">
        <v>12</v>
      </c>
      <c r="C707">
        <v>2025</v>
      </c>
      <c r="D707" t="s">
        <v>406</v>
      </c>
      <c r="E707" t="s">
        <v>18</v>
      </c>
      <c r="G707" s="206">
        <v>0</v>
      </c>
      <c r="H707" t="str">
        <f t="shared" si="19"/>
        <v>Décembre</v>
      </c>
    </row>
    <row r="708" spans="1:8">
      <c r="A708" t="s">
        <v>895</v>
      </c>
      <c r="B708">
        <v>12</v>
      </c>
      <c r="C708">
        <v>2025</v>
      </c>
      <c r="D708" t="s">
        <v>404</v>
      </c>
      <c r="E708" t="s">
        <v>20</v>
      </c>
      <c r="H708" t="str">
        <f t="shared" si="19"/>
        <v>Décembre</v>
      </c>
    </row>
    <row r="709" spans="1:8">
      <c r="A709" t="s">
        <v>895</v>
      </c>
      <c r="B709">
        <v>12</v>
      </c>
      <c r="C709">
        <v>2025</v>
      </c>
      <c r="D709" t="s">
        <v>9</v>
      </c>
      <c r="E709" t="s">
        <v>21</v>
      </c>
      <c r="G709" s="206">
        <v>25</v>
      </c>
      <c r="H709" t="str">
        <f t="shared" si="19"/>
        <v>Décembre</v>
      </c>
    </row>
    <row r="710" spans="1:8">
      <c r="A710" t="s">
        <v>895</v>
      </c>
      <c r="B710">
        <v>12</v>
      </c>
      <c r="C710">
        <v>2025</v>
      </c>
      <c r="D710" t="s">
        <v>22</v>
      </c>
      <c r="E710" t="s">
        <v>21</v>
      </c>
      <c r="G710" s="206">
        <v>26</v>
      </c>
      <c r="H710" t="str">
        <f t="shared" si="19"/>
        <v>Décembre</v>
      </c>
    </row>
    <row r="711" spans="1:8">
      <c r="A711" t="s">
        <v>895</v>
      </c>
      <c r="B711">
        <v>12</v>
      </c>
      <c r="C711">
        <v>2025</v>
      </c>
      <c r="D711" t="s">
        <v>394</v>
      </c>
      <c r="E711" t="s">
        <v>15</v>
      </c>
      <c r="G711" s="206">
        <v>0</v>
      </c>
      <c r="H711" t="str">
        <f t="shared" si="19"/>
        <v>Décembre</v>
      </c>
    </row>
    <row r="712" spans="1:8">
      <c r="A712" t="s">
        <v>895</v>
      </c>
      <c r="B712">
        <v>12</v>
      </c>
      <c r="C712">
        <v>2025</v>
      </c>
      <c r="D712" t="s">
        <v>366</v>
      </c>
      <c r="E712" t="s">
        <v>15</v>
      </c>
      <c r="G712" s="206">
        <v>0</v>
      </c>
      <c r="H712" t="str">
        <f t="shared" si="19"/>
        <v>Décembre</v>
      </c>
    </row>
    <row r="713" spans="1:8">
      <c r="A713" t="s">
        <v>895</v>
      </c>
      <c r="B713">
        <v>12</v>
      </c>
      <c r="C713">
        <v>2025</v>
      </c>
      <c r="D713" t="s">
        <v>367</v>
      </c>
      <c r="E713" t="s">
        <v>15</v>
      </c>
      <c r="G713" s="206">
        <v>0</v>
      </c>
      <c r="H713" t="str">
        <f t="shared" si="19"/>
        <v>Décembre</v>
      </c>
    </row>
    <row r="714" spans="1:8">
      <c r="A714" t="s">
        <v>895</v>
      </c>
      <c r="B714">
        <v>12</v>
      </c>
      <c r="C714">
        <v>2025</v>
      </c>
      <c r="D714" t="s">
        <v>110</v>
      </c>
      <c r="E714" t="s">
        <v>18</v>
      </c>
      <c r="G714" s="206">
        <v>0</v>
      </c>
      <c r="H714" t="str">
        <f t="shared" si="19"/>
        <v>Décembre</v>
      </c>
    </row>
    <row r="715" spans="1:8">
      <c r="A715" t="s">
        <v>895</v>
      </c>
      <c r="B715">
        <v>12</v>
      </c>
      <c r="C715">
        <v>2025</v>
      </c>
      <c r="D715" t="s">
        <v>405</v>
      </c>
      <c r="E715" t="s">
        <v>18</v>
      </c>
      <c r="G715" s="206">
        <v>0</v>
      </c>
      <c r="H715" t="str">
        <f t="shared" si="19"/>
        <v>Décembre</v>
      </c>
    </row>
    <row r="716" spans="1:8">
      <c r="A716" t="s">
        <v>895</v>
      </c>
      <c r="B716">
        <v>12</v>
      </c>
      <c r="C716">
        <v>2025</v>
      </c>
      <c r="D716" t="s">
        <v>406</v>
      </c>
      <c r="E716" t="s">
        <v>18</v>
      </c>
      <c r="G716" s="206">
        <v>0</v>
      </c>
      <c r="H716" t="str">
        <f t="shared" si="19"/>
        <v>Décembre</v>
      </c>
    </row>
    <row r="717" spans="1:8">
      <c r="A717" t="s">
        <v>895</v>
      </c>
      <c r="B717">
        <v>12</v>
      </c>
      <c r="C717">
        <v>2025</v>
      </c>
      <c r="D717" t="s">
        <v>404</v>
      </c>
      <c r="E717" t="s">
        <v>20</v>
      </c>
      <c r="H717" t="str">
        <f t="shared" si="19"/>
        <v>Décembre</v>
      </c>
    </row>
    <row r="718" spans="1:8">
      <c r="A718" t="s">
        <v>895</v>
      </c>
      <c r="B718">
        <v>12</v>
      </c>
      <c r="C718">
        <v>2025</v>
      </c>
      <c r="D718" t="s">
        <v>9</v>
      </c>
      <c r="E718" t="s">
        <v>21</v>
      </c>
      <c r="G718" s="206">
        <v>25</v>
      </c>
      <c r="H718" t="str">
        <f t="shared" si="19"/>
        <v>Décembre</v>
      </c>
    </row>
    <row r="719" spans="1:8">
      <c r="A719" t="s">
        <v>895</v>
      </c>
      <c r="B719">
        <v>12</v>
      </c>
      <c r="C719">
        <v>2025</v>
      </c>
      <c r="D719" t="s">
        <v>22</v>
      </c>
      <c r="E719" t="s">
        <v>21</v>
      </c>
      <c r="G719" s="206">
        <v>26</v>
      </c>
      <c r="H719" t="str">
        <f t="shared" si="19"/>
        <v>Décembre</v>
      </c>
    </row>
    <row r="720" spans="1:8">
      <c r="A720" t="s">
        <v>895</v>
      </c>
      <c r="B720">
        <v>12</v>
      </c>
      <c r="C720">
        <v>2025</v>
      </c>
      <c r="D720" t="s">
        <v>394</v>
      </c>
      <c r="E720" t="s">
        <v>15</v>
      </c>
      <c r="G720" s="206">
        <v>0</v>
      </c>
      <c r="H720" t="str">
        <f t="shared" ref="H720:H751" si="20">IF(B720=1,"Janvier",IF(B720=2,"Février",IF(B720=3,"Mars",IF(B720=4,"Avril",IF(B720=5,"Mai",IF(B720=6,"Juin",IF(B720=7,"Juillet",IF(B720=8,"Août",IF(B720=9,"Septembre",IF(B720=10,"Octobre",IF(B720=11,"Novembre",IF(B720=12,"Décembre"))))))))))))</f>
        <v>Décembre</v>
      </c>
    </row>
    <row r="721" spans="1:8">
      <c r="A721" t="s">
        <v>895</v>
      </c>
      <c r="B721">
        <v>12</v>
      </c>
      <c r="C721">
        <v>2025</v>
      </c>
      <c r="D721" t="s">
        <v>366</v>
      </c>
      <c r="E721" t="s">
        <v>15</v>
      </c>
      <c r="G721" s="206">
        <v>0</v>
      </c>
      <c r="H721" t="str">
        <f t="shared" si="20"/>
        <v>Décembre</v>
      </c>
    </row>
    <row r="722" spans="1:8">
      <c r="A722" t="s">
        <v>895</v>
      </c>
      <c r="B722">
        <v>12</v>
      </c>
      <c r="C722">
        <v>2025</v>
      </c>
      <c r="D722" t="s">
        <v>367</v>
      </c>
      <c r="E722" t="s">
        <v>15</v>
      </c>
      <c r="G722" s="206">
        <v>0</v>
      </c>
      <c r="H722" t="str">
        <f t="shared" si="20"/>
        <v>Décembre</v>
      </c>
    </row>
    <row r="723" spans="1:8">
      <c r="A723" t="s">
        <v>895</v>
      </c>
      <c r="B723">
        <v>12</v>
      </c>
      <c r="C723">
        <v>2025</v>
      </c>
      <c r="D723" t="s">
        <v>110</v>
      </c>
      <c r="E723" t="s">
        <v>18</v>
      </c>
      <c r="G723" s="206">
        <v>0</v>
      </c>
      <c r="H723" t="str">
        <f t="shared" si="20"/>
        <v>Décembre</v>
      </c>
    </row>
    <row r="724" spans="1:8">
      <c r="A724" t="s">
        <v>895</v>
      </c>
      <c r="B724">
        <v>12</v>
      </c>
      <c r="C724">
        <v>2025</v>
      </c>
      <c r="D724" t="s">
        <v>405</v>
      </c>
      <c r="E724" t="s">
        <v>18</v>
      </c>
      <c r="G724" s="206">
        <v>0</v>
      </c>
      <c r="H724" t="str">
        <f t="shared" si="20"/>
        <v>Décembre</v>
      </c>
    </row>
    <row r="725" spans="1:8">
      <c r="A725" t="s">
        <v>895</v>
      </c>
      <c r="B725">
        <v>12</v>
      </c>
      <c r="C725">
        <v>2025</v>
      </c>
      <c r="D725" t="s">
        <v>406</v>
      </c>
      <c r="E725" t="s">
        <v>18</v>
      </c>
      <c r="G725" s="206">
        <v>0</v>
      </c>
      <c r="H725" t="str">
        <f t="shared" si="20"/>
        <v>Décembre</v>
      </c>
    </row>
    <row r="726" spans="1:8">
      <c r="A726" t="s">
        <v>895</v>
      </c>
      <c r="B726">
        <v>12</v>
      </c>
      <c r="C726">
        <v>2025</v>
      </c>
      <c r="D726" t="s">
        <v>404</v>
      </c>
      <c r="E726" t="s">
        <v>20</v>
      </c>
      <c r="H726" t="str">
        <f t="shared" si="20"/>
        <v>Décembre</v>
      </c>
    </row>
    <row r="727" spans="1:8">
      <c r="A727" t="s">
        <v>895</v>
      </c>
      <c r="B727">
        <v>12</v>
      </c>
      <c r="C727">
        <v>2025</v>
      </c>
      <c r="D727" t="s">
        <v>9</v>
      </c>
      <c r="E727" t="s">
        <v>21</v>
      </c>
      <c r="G727" s="206">
        <v>25</v>
      </c>
      <c r="H727" t="str">
        <f t="shared" si="20"/>
        <v>Décembre</v>
      </c>
    </row>
    <row r="728" spans="1:8">
      <c r="A728" t="s">
        <v>895</v>
      </c>
      <c r="B728">
        <v>12</v>
      </c>
      <c r="C728">
        <v>2025</v>
      </c>
      <c r="D728" t="s">
        <v>22</v>
      </c>
      <c r="E728" t="s">
        <v>21</v>
      </c>
      <c r="G728" s="206">
        <v>26</v>
      </c>
      <c r="H728" t="str">
        <f t="shared" si="20"/>
        <v>Décembre</v>
      </c>
    </row>
    <row r="729" spans="1:8">
      <c r="A729" t="s">
        <v>895</v>
      </c>
      <c r="B729">
        <v>12</v>
      </c>
      <c r="C729">
        <v>2025</v>
      </c>
      <c r="D729" t="s">
        <v>419</v>
      </c>
      <c r="E729" t="s">
        <v>9</v>
      </c>
      <c r="F729" s="201">
        <v>80</v>
      </c>
      <c r="G729" s="206">
        <v>0.1</v>
      </c>
      <c r="H729" t="str">
        <f t="shared" si="20"/>
        <v>Décembre</v>
      </c>
    </row>
    <row r="730" spans="1:8">
      <c r="A730" t="s">
        <v>895</v>
      </c>
      <c r="B730">
        <v>12</v>
      </c>
      <c r="C730">
        <v>2025</v>
      </c>
      <c r="D730" t="s">
        <v>420</v>
      </c>
      <c r="E730" t="s">
        <v>22</v>
      </c>
      <c r="F730" s="201">
        <v>100</v>
      </c>
      <c r="G730" s="206">
        <v>0.22</v>
      </c>
      <c r="H730" t="str">
        <f t="shared" si="20"/>
        <v>Décembre</v>
      </c>
    </row>
    <row r="731" spans="1:8">
      <c r="A731" t="s">
        <v>895</v>
      </c>
      <c r="B731">
        <v>12</v>
      </c>
      <c r="C731">
        <v>2025</v>
      </c>
      <c r="D731" t="s">
        <v>421</v>
      </c>
      <c r="E731" t="s">
        <v>395</v>
      </c>
      <c r="F731" s="201">
        <v>101</v>
      </c>
      <c r="G731" s="206">
        <v>0.36</v>
      </c>
      <c r="H731" t="str">
        <f t="shared" si="20"/>
        <v>Décembre</v>
      </c>
    </row>
    <row r="732" spans="1:8">
      <c r="A732" t="s">
        <v>895</v>
      </c>
      <c r="B732">
        <v>12</v>
      </c>
      <c r="C732">
        <v>2025</v>
      </c>
      <c r="D732" t="s">
        <v>422</v>
      </c>
      <c r="E732" t="s">
        <v>400</v>
      </c>
      <c r="F732" s="201">
        <v>102</v>
      </c>
      <c r="G732" s="206">
        <v>0.52</v>
      </c>
      <c r="H732" t="str">
        <f t="shared" si="20"/>
        <v>Décembre</v>
      </c>
    </row>
    <row r="733" spans="1:8">
      <c r="A733" t="s">
        <v>895</v>
      </c>
      <c r="B733">
        <v>12</v>
      </c>
      <c r="C733">
        <v>2025</v>
      </c>
      <c r="D733" t="s">
        <v>423</v>
      </c>
      <c r="E733" t="s">
        <v>472</v>
      </c>
      <c r="F733" s="201">
        <v>103</v>
      </c>
      <c r="G733" s="206">
        <v>0.7</v>
      </c>
      <c r="H733" t="str">
        <f t="shared" si="20"/>
        <v>Décembre</v>
      </c>
    </row>
    <row r="734" spans="1:8">
      <c r="A734" t="s">
        <v>895</v>
      </c>
      <c r="B734">
        <v>12</v>
      </c>
      <c r="C734">
        <v>2025</v>
      </c>
      <c r="D734" t="s">
        <v>424</v>
      </c>
      <c r="E734" t="s">
        <v>411</v>
      </c>
      <c r="F734" s="201">
        <v>104</v>
      </c>
      <c r="G734" s="206">
        <v>0.9</v>
      </c>
      <c r="H734" t="str">
        <f t="shared" si="20"/>
        <v>Décembre</v>
      </c>
    </row>
    <row r="735" spans="1:8">
      <c r="A735" t="s">
        <v>895</v>
      </c>
      <c r="B735">
        <v>12</v>
      </c>
      <c r="C735">
        <v>2025</v>
      </c>
      <c r="D735" t="s">
        <v>425</v>
      </c>
      <c r="E735" t="s">
        <v>473</v>
      </c>
      <c r="F735" s="201">
        <v>106</v>
      </c>
      <c r="G735" s="206">
        <v>1.1200000000000001</v>
      </c>
      <c r="H735" t="str">
        <f t="shared" si="20"/>
        <v>Décembre</v>
      </c>
    </row>
    <row r="736" spans="1:8">
      <c r="A736" t="s">
        <v>895</v>
      </c>
      <c r="B736">
        <v>12</v>
      </c>
      <c r="C736">
        <v>2025</v>
      </c>
      <c r="D736" t="s">
        <v>426</v>
      </c>
      <c r="E736" t="s">
        <v>9</v>
      </c>
      <c r="F736" s="201">
        <v>110</v>
      </c>
      <c r="G736" s="206">
        <v>1.36</v>
      </c>
      <c r="H736" t="str">
        <f t="shared" si="20"/>
        <v>Décembre</v>
      </c>
    </row>
    <row r="737" spans="1:8">
      <c r="A737" t="s">
        <v>895</v>
      </c>
      <c r="B737">
        <v>12</v>
      </c>
      <c r="C737">
        <v>2025</v>
      </c>
      <c r="D737" t="s">
        <v>427</v>
      </c>
      <c r="E737" t="s">
        <v>22</v>
      </c>
      <c r="F737" s="201">
        <v>111</v>
      </c>
      <c r="G737" s="206">
        <v>1.62</v>
      </c>
      <c r="H737" t="str">
        <f t="shared" si="20"/>
        <v>Décembre</v>
      </c>
    </row>
    <row r="738" spans="1:8">
      <c r="A738" t="s">
        <v>895</v>
      </c>
      <c r="B738">
        <v>12</v>
      </c>
      <c r="C738">
        <v>2025</v>
      </c>
      <c r="D738" t="s">
        <v>428</v>
      </c>
      <c r="E738" t="s">
        <v>395</v>
      </c>
      <c r="F738" s="201">
        <v>112</v>
      </c>
      <c r="G738" s="206">
        <v>1.9</v>
      </c>
      <c r="H738" t="str">
        <f t="shared" si="20"/>
        <v>Décembre</v>
      </c>
    </row>
    <row r="739" spans="1:8">
      <c r="A739" t="s">
        <v>895</v>
      </c>
      <c r="B739">
        <v>12</v>
      </c>
      <c r="C739">
        <v>2025</v>
      </c>
      <c r="D739" t="s">
        <v>429</v>
      </c>
      <c r="E739" t="s">
        <v>400</v>
      </c>
      <c r="F739" s="201">
        <v>114</v>
      </c>
      <c r="G739" s="206">
        <v>2.2000000000000002</v>
      </c>
      <c r="H739" t="str">
        <f t="shared" si="20"/>
        <v>Décembre</v>
      </c>
    </row>
    <row r="740" spans="1:8">
      <c r="A740" t="s">
        <v>895</v>
      </c>
      <c r="B740">
        <v>12</v>
      </c>
      <c r="C740">
        <v>2025</v>
      </c>
      <c r="D740" t="s">
        <v>430</v>
      </c>
      <c r="E740" t="s">
        <v>472</v>
      </c>
      <c r="F740" s="201">
        <v>118</v>
      </c>
      <c r="G740" s="206">
        <v>2.52</v>
      </c>
      <c r="H740" t="str">
        <f t="shared" si="20"/>
        <v>Décembre</v>
      </c>
    </row>
    <row r="741" spans="1:8">
      <c r="A741" t="s">
        <v>895</v>
      </c>
      <c r="B741">
        <v>12</v>
      </c>
      <c r="C741">
        <v>2025</v>
      </c>
      <c r="D741" t="s">
        <v>431</v>
      </c>
      <c r="E741" t="s">
        <v>411</v>
      </c>
      <c r="F741" s="201">
        <v>119</v>
      </c>
      <c r="G741" s="206">
        <v>2.86</v>
      </c>
      <c r="H741" t="str">
        <f t="shared" si="20"/>
        <v>Décembre</v>
      </c>
    </row>
    <row r="742" spans="1:8">
      <c r="A742" t="s">
        <v>895</v>
      </c>
      <c r="B742">
        <v>12</v>
      </c>
      <c r="C742">
        <v>2025</v>
      </c>
      <c r="D742" t="s">
        <v>432</v>
      </c>
      <c r="E742" t="s">
        <v>473</v>
      </c>
      <c r="F742" s="201">
        <v>120</v>
      </c>
      <c r="G742" s="206">
        <v>3.22</v>
      </c>
      <c r="H742" t="str">
        <f t="shared" si="20"/>
        <v>Décembre</v>
      </c>
    </row>
    <row r="743" spans="1:8">
      <c r="A743" t="s">
        <v>895</v>
      </c>
      <c r="B743">
        <v>12</v>
      </c>
      <c r="C743">
        <v>2025</v>
      </c>
      <c r="D743" t="s">
        <v>433</v>
      </c>
      <c r="E743" t="s">
        <v>9</v>
      </c>
      <c r="F743" s="201">
        <v>124</v>
      </c>
      <c r="G743" s="206">
        <v>3.6</v>
      </c>
      <c r="H743" t="str">
        <f t="shared" si="20"/>
        <v>Décembre</v>
      </c>
    </row>
    <row r="744" spans="1:8">
      <c r="A744" t="s">
        <v>895</v>
      </c>
      <c r="B744">
        <v>12</v>
      </c>
      <c r="C744">
        <v>2025</v>
      </c>
      <c r="D744" t="s">
        <v>434</v>
      </c>
      <c r="E744" t="s">
        <v>22</v>
      </c>
      <c r="F744" s="201">
        <v>130</v>
      </c>
      <c r="G744" s="206">
        <v>4</v>
      </c>
      <c r="H744" t="str">
        <f t="shared" si="20"/>
        <v>Décembre</v>
      </c>
    </row>
    <row r="745" spans="1:8">
      <c r="A745" t="s">
        <v>895</v>
      </c>
      <c r="B745">
        <v>12</v>
      </c>
      <c r="C745">
        <v>2025</v>
      </c>
      <c r="D745" t="s">
        <v>435</v>
      </c>
      <c r="E745" t="s">
        <v>395</v>
      </c>
      <c r="F745" s="201">
        <v>131</v>
      </c>
      <c r="G745" s="206">
        <v>4.42</v>
      </c>
      <c r="H745" t="str">
        <f t="shared" si="20"/>
        <v>Décembre</v>
      </c>
    </row>
    <row r="746" spans="1:8">
      <c r="A746" t="s">
        <v>895</v>
      </c>
      <c r="B746">
        <v>12</v>
      </c>
      <c r="C746">
        <v>2025</v>
      </c>
      <c r="D746" t="s">
        <v>436</v>
      </c>
      <c r="E746" t="s">
        <v>400</v>
      </c>
      <c r="F746" s="201">
        <v>138</v>
      </c>
      <c r="G746" s="206">
        <v>4.8600000000000003</v>
      </c>
      <c r="H746" t="str">
        <f t="shared" si="20"/>
        <v>Décembre</v>
      </c>
    </row>
    <row r="747" spans="1:8">
      <c r="A747" t="s">
        <v>895</v>
      </c>
      <c r="B747">
        <v>12</v>
      </c>
      <c r="C747">
        <v>2025</v>
      </c>
      <c r="D747" t="s">
        <v>437</v>
      </c>
      <c r="E747" t="s">
        <v>472</v>
      </c>
      <c r="F747" s="201">
        <v>139</v>
      </c>
      <c r="G747" s="206">
        <v>5.32</v>
      </c>
      <c r="H747" t="str">
        <f t="shared" si="20"/>
        <v>Décembre</v>
      </c>
    </row>
    <row r="748" spans="1:8">
      <c r="A748" t="s">
        <v>895</v>
      </c>
      <c r="B748">
        <v>12</v>
      </c>
      <c r="C748">
        <v>2025</v>
      </c>
      <c r="D748" t="s">
        <v>438</v>
      </c>
      <c r="E748" t="s">
        <v>411</v>
      </c>
      <c r="F748" s="201">
        <v>141</v>
      </c>
      <c r="G748" s="206">
        <v>5.8</v>
      </c>
      <c r="H748" t="str">
        <f t="shared" si="20"/>
        <v>Décembre</v>
      </c>
    </row>
    <row r="749" spans="1:8">
      <c r="A749" t="s">
        <v>895</v>
      </c>
      <c r="B749">
        <v>12</v>
      </c>
      <c r="C749">
        <v>2025</v>
      </c>
      <c r="D749" t="s">
        <v>439</v>
      </c>
      <c r="E749" t="s">
        <v>473</v>
      </c>
      <c r="F749" s="201">
        <v>147</v>
      </c>
      <c r="G749" s="206">
        <v>6.3</v>
      </c>
      <c r="H749" t="str">
        <f t="shared" si="20"/>
        <v>Décembre</v>
      </c>
    </row>
    <row r="750" spans="1:8">
      <c r="A750" t="s">
        <v>895</v>
      </c>
      <c r="B750">
        <v>12</v>
      </c>
      <c r="C750">
        <v>2025</v>
      </c>
      <c r="D750" t="s">
        <v>440</v>
      </c>
      <c r="E750" t="s">
        <v>9</v>
      </c>
      <c r="F750" s="201">
        <v>148</v>
      </c>
      <c r="G750" s="206">
        <v>6.82</v>
      </c>
      <c r="H750" t="str">
        <f t="shared" si="20"/>
        <v>Décembre</v>
      </c>
    </row>
    <row r="751" spans="1:8">
      <c r="A751" t="s">
        <v>895</v>
      </c>
      <c r="B751">
        <v>12</v>
      </c>
      <c r="C751">
        <v>2025</v>
      </c>
      <c r="D751" t="s">
        <v>441</v>
      </c>
      <c r="E751" t="s">
        <v>22</v>
      </c>
      <c r="F751" s="201">
        <v>149</v>
      </c>
      <c r="G751" s="206">
        <v>7.36</v>
      </c>
      <c r="H751" t="str">
        <f t="shared" si="20"/>
        <v>Décembre</v>
      </c>
    </row>
    <row r="752" spans="1:8">
      <c r="A752" t="s">
        <v>895</v>
      </c>
      <c r="B752">
        <v>12</v>
      </c>
      <c r="C752">
        <v>2025</v>
      </c>
      <c r="D752" t="s">
        <v>442</v>
      </c>
      <c r="E752" t="s">
        <v>395</v>
      </c>
      <c r="F752" s="201">
        <v>150</v>
      </c>
      <c r="G752" s="206">
        <v>7.92</v>
      </c>
      <c r="H752" t="str">
        <f t="shared" ref="H752:H783" si="21">IF(B752=1,"Janvier",IF(B752=2,"Février",IF(B752=3,"Mars",IF(B752=4,"Avril",IF(B752=5,"Mai",IF(B752=6,"Juin",IF(B752=7,"Juillet",IF(B752=8,"Août",IF(B752=9,"Septembre",IF(B752=10,"Octobre",IF(B752=11,"Novembre",IF(B752=12,"Décembre"))))))))))))</f>
        <v>Décembre</v>
      </c>
    </row>
    <row r="753" spans="1:8">
      <c r="A753" t="s">
        <v>895</v>
      </c>
      <c r="B753">
        <v>12</v>
      </c>
      <c r="C753">
        <v>2025</v>
      </c>
      <c r="D753" t="s">
        <v>443</v>
      </c>
      <c r="E753" t="s">
        <v>400</v>
      </c>
      <c r="F753" s="201">
        <v>151</v>
      </c>
      <c r="G753" s="206">
        <v>8.5</v>
      </c>
      <c r="H753" t="str">
        <f t="shared" si="21"/>
        <v>Décembre</v>
      </c>
    </row>
    <row r="754" spans="1:8">
      <c r="A754" t="s">
        <v>895</v>
      </c>
      <c r="B754">
        <v>12</v>
      </c>
      <c r="C754">
        <v>2025</v>
      </c>
      <c r="D754" t="s">
        <v>444</v>
      </c>
      <c r="E754" t="s">
        <v>472</v>
      </c>
      <c r="F754" s="201">
        <v>160</v>
      </c>
      <c r="G754" s="206">
        <v>9.1</v>
      </c>
      <c r="H754" t="str">
        <f t="shared" si="21"/>
        <v>Décembre</v>
      </c>
    </row>
    <row r="755" spans="1:8">
      <c r="A755" t="s">
        <v>895</v>
      </c>
      <c r="B755">
        <v>12</v>
      </c>
      <c r="C755">
        <v>2025</v>
      </c>
      <c r="D755" t="s">
        <v>445</v>
      </c>
      <c r="E755" t="s">
        <v>411</v>
      </c>
      <c r="F755" s="201">
        <v>161</v>
      </c>
      <c r="G755" s="206">
        <v>9.7200000000000006</v>
      </c>
      <c r="H755" t="str">
        <f t="shared" si="21"/>
        <v>Décembre</v>
      </c>
    </row>
    <row r="756" spans="1:8">
      <c r="A756" t="s">
        <v>895</v>
      </c>
      <c r="B756">
        <v>12</v>
      </c>
      <c r="C756">
        <v>2025</v>
      </c>
      <c r="D756" t="s">
        <v>446</v>
      </c>
      <c r="E756" t="s">
        <v>473</v>
      </c>
      <c r="F756" s="201">
        <v>162</v>
      </c>
      <c r="G756" s="206">
        <v>10.36</v>
      </c>
      <c r="H756" t="str">
        <f t="shared" si="21"/>
        <v>Décembre</v>
      </c>
    </row>
    <row r="757" spans="1:8">
      <c r="A757" t="s">
        <v>895</v>
      </c>
      <c r="B757">
        <v>12</v>
      </c>
      <c r="C757">
        <v>2025</v>
      </c>
      <c r="D757" t="s">
        <v>447</v>
      </c>
      <c r="E757" t="s">
        <v>9</v>
      </c>
      <c r="F757" s="201">
        <v>163</v>
      </c>
      <c r="G757" s="206">
        <v>11.02</v>
      </c>
      <c r="H757" t="str">
        <f t="shared" si="21"/>
        <v>Décembre</v>
      </c>
    </row>
    <row r="758" spans="1:8">
      <c r="A758" t="s">
        <v>895</v>
      </c>
      <c r="B758">
        <v>12</v>
      </c>
      <c r="C758">
        <v>2025</v>
      </c>
      <c r="D758" t="s">
        <v>448</v>
      </c>
      <c r="E758" t="s">
        <v>22</v>
      </c>
      <c r="F758" s="201">
        <v>164</v>
      </c>
      <c r="G758" s="206">
        <v>11.7</v>
      </c>
      <c r="H758" t="str">
        <f t="shared" si="21"/>
        <v>Décembre</v>
      </c>
    </row>
    <row r="759" spans="1:8">
      <c r="A759" t="s">
        <v>895</v>
      </c>
      <c r="B759">
        <v>12</v>
      </c>
      <c r="C759">
        <v>2025</v>
      </c>
      <c r="D759" t="s">
        <v>449</v>
      </c>
      <c r="E759" t="s">
        <v>395</v>
      </c>
      <c r="F759" s="201">
        <v>165</v>
      </c>
      <c r="G759" s="206">
        <v>12.4</v>
      </c>
      <c r="H759" t="str">
        <f t="shared" si="21"/>
        <v>Décembre</v>
      </c>
    </row>
    <row r="760" spans="1:8">
      <c r="A760" t="s">
        <v>895</v>
      </c>
      <c r="B760">
        <v>12</v>
      </c>
      <c r="C760">
        <v>2025</v>
      </c>
      <c r="D760" t="s">
        <v>450</v>
      </c>
      <c r="E760" t="s">
        <v>400</v>
      </c>
      <c r="F760" s="201">
        <v>166</v>
      </c>
      <c r="G760" s="206">
        <v>13.12</v>
      </c>
      <c r="H760" t="str">
        <f t="shared" si="21"/>
        <v>Décembre</v>
      </c>
    </row>
    <row r="761" spans="1:8">
      <c r="A761" t="s">
        <v>895</v>
      </c>
      <c r="B761">
        <v>12</v>
      </c>
      <c r="C761">
        <v>2025</v>
      </c>
      <c r="D761" t="s">
        <v>451</v>
      </c>
      <c r="E761" t="s">
        <v>472</v>
      </c>
      <c r="F761" s="201">
        <v>168</v>
      </c>
      <c r="G761" s="206">
        <v>13.86</v>
      </c>
      <c r="H761" t="str">
        <f t="shared" si="21"/>
        <v>Décembre</v>
      </c>
    </row>
    <row r="762" spans="1:8">
      <c r="A762" t="s">
        <v>895</v>
      </c>
      <c r="B762">
        <v>12</v>
      </c>
      <c r="C762">
        <v>2025</v>
      </c>
      <c r="D762" t="s">
        <v>452</v>
      </c>
      <c r="E762" t="s">
        <v>411</v>
      </c>
      <c r="F762" s="201">
        <v>1631</v>
      </c>
      <c r="G762" s="206">
        <v>14.62</v>
      </c>
      <c r="H762" t="str">
        <f t="shared" si="21"/>
        <v>Décembre</v>
      </c>
    </row>
    <row r="763" spans="1:8">
      <c r="A763" t="s">
        <v>895</v>
      </c>
      <c r="B763">
        <v>12</v>
      </c>
      <c r="C763">
        <v>2025</v>
      </c>
      <c r="D763" t="s">
        <v>453</v>
      </c>
      <c r="E763" t="s">
        <v>473</v>
      </c>
      <c r="F763" s="201">
        <v>1651</v>
      </c>
      <c r="G763" s="206">
        <v>15.4</v>
      </c>
      <c r="H763" t="str">
        <f t="shared" si="21"/>
        <v>Décembre</v>
      </c>
    </row>
    <row r="764" spans="1:8">
      <c r="A764" t="s">
        <v>895</v>
      </c>
      <c r="B764">
        <v>12</v>
      </c>
      <c r="C764">
        <v>2025</v>
      </c>
      <c r="D764" t="s">
        <v>454</v>
      </c>
      <c r="E764" t="s">
        <v>9</v>
      </c>
      <c r="F764" s="201">
        <v>2391</v>
      </c>
      <c r="G764" s="206">
        <v>16.2</v>
      </c>
      <c r="H764" t="str">
        <f t="shared" si="21"/>
        <v>Décembre</v>
      </c>
    </row>
    <row r="765" spans="1:8">
      <c r="A765" t="s">
        <v>895</v>
      </c>
      <c r="B765">
        <v>12</v>
      </c>
      <c r="C765">
        <v>2025</v>
      </c>
      <c r="D765" t="s">
        <v>455</v>
      </c>
      <c r="E765" t="s">
        <v>22</v>
      </c>
      <c r="F765" s="201">
        <v>999</v>
      </c>
      <c r="G765" s="206">
        <v>17.02</v>
      </c>
      <c r="H765" t="str">
        <f t="shared" si="21"/>
        <v>Décembre</v>
      </c>
    </row>
    <row r="766" spans="1:8">
      <c r="A766" t="s">
        <v>895</v>
      </c>
      <c r="B766">
        <v>12</v>
      </c>
      <c r="C766">
        <v>2025</v>
      </c>
      <c r="D766" t="s">
        <v>456</v>
      </c>
      <c r="E766" t="s">
        <v>395</v>
      </c>
      <c r="F766" s="201">
        <v>9002</v>
      </c>
      <c r="G766" s="206">
        <v>17.86</v>
      </c>
      <c r="H766" t="str">
        <f t="shared" si="21"/>
        <v>Décembre</v>
      </c>
    </row>
    <row r="767" spans="1:8">
      <c r="A767" t="s">
        <v>895</v>
      </c>
      <c r="B767">
        <v>12</v>
      </c>
      <c r="C767">
        <v>2025</v>
      </c>
      <c r="D767" t="s">
        <v>457</v>
      </c>
      <c r="E767" t="s">
        <v>400</v>
      </c>
      <c r="F767" s="201">
        <v>9003</v>
      </c>
      <c r="G767" s="206">
        <v>18.72</v>
      </c>
      <c r="H767" t="str">
        <f t="shared" si="21"/>
        <v>Décembre</v>
      </c>
    </row>
    <row r="768" spans="1:8">
      <c r="A768" t="s">
        <v>895</v>
      </c>
      <c r="B768">
        <v>12</v>
      </c>
      <c r="C768">
        <v>2025</v>
      </c>
      <c r="D768" t="s">
        <v>458</v>
      </c>
      <c r="E768" t="s">
        <v>472</v>
      </c>
      <c r="F768" s="201">
        <v>9004</v>
      </c>
      <c r="G768" s="206">
        <v>19.600000000000001</v>
      </c>
      <c r="H768" t="str">
        <f t="shared" si="21"/>
        <v>Décembre</v>
      </c>
    </row>
    <row r="769" spans="1:8">
      <c r="A769" t="s">
        <v>895</v>
      </c>
      <c r="B769">
        <v>12</v>
      </c>
      <c r="C769">
        <v>2025</v>
      </c>
      <c r="D769" t="s">
        <v>459</v>
      </c>
      <c r="E769" t="s">
        <v>411</v>
      </c>
      <c r="F769" s="201">
        <v>9005</v>
      </c>
      <c r="G769" s="206">
        <v>20.5</v>
      </c>
      <c r="H769" t="str">
        <f t="shared" si="21"/>
        <v>Décembre</v>
      </c>
    </row>
    <row r="770" spans="1:8">
      <c r="A770" t="s">
        <v>895</v>
      </c>
      <c r="B770">
        <v>12</v>
      </c>
      <c r="C770">
        <v>2025</v>
      </c>
      <c r="D770" t="s">
        <v>460</v>
      </c>
      <c r="E770" t="s">
        <v>473</v>
      </c>
      <c r="F770" s="201">
        <v>80</v>
      </c>
      <c r="G770" s="206">
        <v>21.42</v>
      </c>
      <c r="H770" t="str">
        <f t="shared" si="21"/>
        <v>Décembre</v>
      </c>
    </row>
    <row r="771" spans="1:8">
      <c r="A771" t="s">
        <v>895</v>
      </c>
      <c r="B771">
        <v>12</v>
      </c>
      <c r="C771">
        <v>2025</v>
      </c>
      <c r="D771" t="s">
        <v>461</v>
      </c>
      <c r="E771" t="s">
        <v>9</v>
      </c>
      <c r="F771" s="201">
        <v>100</v>
      </c>
      <c r="G771" s="206">
        <v>22.36</v>
      </c>
      <c r="H771" t="str">
        <f t="shared" si="21"/>
        <v>Décembre</v>
      </c>
    </row>
    <row r="772" spans="1:8">
      <c r="A772" t="s">
        <v>895</v>
      </c>
      <c r="B772">
        <v>12</v>
      </c>
      <c r="C772">
        <v>2025</v>
      </c>
      <c r="D772" t="s">
        <v>462</v>
      </c>
      <c r="E772" t="s">
        <v>22</v>
      </c>
      <c r="F772" s="201">
        <v>101</v>
      </c>
      <c r="G772" s="206">
        <v>23.32</v>
      </c>
      <c r="H772" t="str">
        <f t="shared" si="21"/>
        <v>Décembre</v>
      </c>
    </row>
    <row r="773" spans="1:8">
      <c r="A773" t="s">
        <v>895</v>
      </c>
      <c r="B773">
        <v>12</v>
      </c>
      <c r="C773">
        <v>2025</v>
      </c>
      <c r="D773" t="s">
        <v>463</v>
      </c>
      <c r="E773" t="s">
        <v>395</v>
      </c>
      <c r="F773" s="201">
        <v>102</v>
      </c>
      <c r="G773" s="206">
        <v>24.3</v>
      </c>
      <c r="H773" t="str">
        <f t="shared" si="21"/>
        <v>Décembre</v>
      </c>
    </row>
    <row r="774" spans="1:8">
      <c r="A774" t="s">
        <v>895</v>
      </c>
      <c r="B774">
        <v>12</v>
      </c>
      <c r="C774">
        <v>2025</v>
      </c>
      <c r="D774" t="s">
        <v>464</v>
      </c>
      <c r="E774" t="s">
        <v>400</v>
      </c>
      <c r="F774" s="201">
        <v>103</v>
      </c>
      <c r="G774" s="206">
        <v>25.3</v>
      </c>
      <c r="H774" t="str">
        <f t="shared" si="21"/>
        <v>Décembre</v>
      </c>
    </row>
    <row r="775" spans="1:8">
      <c r="A775" t="s">
        <v>895</v>
      </c>
      <c r="B775">
        <v>12</v>
      </c>
      <c r="C775">
        <v>2025</v>
      </c>
      <c r="D775" t="s">
        <v>465</v>
      </c>
      <c r="E775" t="s">
        <v>472</v>
      </c>
      <c r="F775" s="201">
        <v>104</v>
      </c>
      <c r="G775" s="206">
        <v>26.32</v>
      </c>
      <c r="H775" t="str">
        <f t="shared" si="21"/>
        <v>Décembre</v>
      </c>
    </row>
    <row r="776" spans="1:8">
      <c r="A776" t="s">
        <v>895</v>
      </c>
      <c r="B776">
        <v>12</v>
      </c>
      <c r="C776">
        <v>2025</v>
      </c>
      <c r="D776" t="s">
        <v>466</v>
      </c>
      <c r="E776" t="s">
        <v>411</v>
      </c>
      <c r="F776" s="201">
        <v>106</v>
      </c>
      <c r="G776" s="206">
        <v>27.36</v>
      </c>
      <c r="H776" t="str">
        <f t="shared" si="21"/>
        <v>Décembre</v>
      </c>
    </row>
    <row r="777" spans="1:8">
      <c r="A777" t="s">
        <v>895</v>
      </c>
      <c r="B777">
        <v>12</v>
      </c>
      <c r="C777">
        <v>2025</v>
      </c>
      <c r="D777" t="s">
        <v>467</v>
      </c>
      <c r="E777" t="s">
        <v>473</v>
      </c>
      <c r="F777" s="201">
        <v>110</v>
      </c>
      <c r="G777" s="206">
        <v>28.42</v>
      </c>
      <c r="H777" t="str">
        <f t="shared" si="21"/>
        <v>Décembre</v>
      </c>
    </row>
    <row r="778" spans="1:8">
      <c r="A778" t="s">
        <v>895</v>
      </c>
      <c r="B778">
        <v>12</v>
      </c>
      <c r="C778">
        <v>2025</v>
      </c>
      <c r="D778" t="s">
        <v>468</v>
      </c>
      <c r="E778" t="s">
        <v>9</v>
      </c>
      <c r="F778" s="201">
        <v>111</v>
      </c>
      <c r="G778" s="206">
        <v>29.5</v>
      </c>
      <c r="H778" t="str">
        <f t="shared" si="21"/>
        <v>Décembre</v>
      </c>
    </row>
    <row r="779" spans="1:8">
      <c r="A779" t="s">
        <v>895</v>
      </c>
      <c r="B779">
        <v>12</v>
      </c>
      <c r="C779">
        <v>2025</v>
      </c>
      <c r="D779" t="s">
        <v>469</v>
      </c>
      <c r="E779" t="s">
        <v>22</v>
      </c>
      <c r="F779" s="201">
        <v>112</v>
      </c>
      <c r="G779" s="206">
        <v>30.6</v>
      </c>
      <c r="H779" t="str">
        <f t="shared" si="21"/>
        <v>Décembre</v>
      </c>
    </row>
    <row r="780" spans="1:8">
      <c r="A780" t="s">
        <v>895</v>
      </c>
      <c r="B780">
        <v>12</v>
      </c>
      <c r="C780">
        <v>2025</v>
      </c>
      <c r="D780" t="s">
        <v>470</v>
      </c>
      <c r="E780" t="s">
        <v>395</v>
      </c>
      <c r="F780" s="201">
        <v>114</v>
      </c>
      <c r="G780" s="206">
        <v>31.72</v>
      </c>
      <c r="H780" t="str">
        <f t="shared" si="21"/>
        <v>Décembre</v>
      </c>
    </row>
    <row r="781" spans="1:8">
      <c r="A781" t="s">
        <v>895</v>
      </c>
      <c r="B781">
        <v>12</v>
      </c>
      <c r="C781">
        <v>2025</v>
      </c>
      <c r="D781" t="s">
        <v>471</v>
      </c>
      <c r="E781" t="s">
        <v>398</v>
      </c>
      <c r="F781" s="201">
        <v>118</v>
      </c>
      <c r="G781" s="206">
        <v>32.86</v>
      </c>
      <c r="H781" t="str">
        <f t="shared" si="21"/>
        <v>Décembre</v>
      </c>
    </row>
    <row r="782" spans="1:8">
      <c r="A782" t="s">
        <v>895</v>
      </c>
      <c r="B782">
        <v>12</v>
      </c>
      <c r="C782">
        <v>2025</v>
      </c>
      <c r="D782" t="s">
        <v>394</v>
      </c>
      <c r="E782" t="s">
        <v>15</v>
      </c>
      <c r="G782" s="206">
        <v>0</v>
      </c>
      <c r="H782" t="str">
        <f t="shared" si="21"/>
        <v>Décembre</v>
      </c>
    </row>
    <row r="783" spans="1:8">
      <c r="A783" t="s">
        <v>895</v>
      </c>
      <c r="B783">
        <v>12</v>
      </c>
      <c r="C783">
        <v>2025</v>
      </c>
      <c r="D783" t="s">
        <v>366</v>
      </c>
      <c r="E783" t="s">
        <v>15</v>
      </c>
      <c r="G783" s="206">
        <v>0</v>
      </c>
      <c r="H783" t="str">
        <f t="shared" si="21"/>
        <v>Décembre</v>
      </c>
    </row>
    <row r="784" spans="1:8">
      <c r="A784" t="s">
        <v>895</v>
      </c>
      <c r="B784">
        <v>12</v>
      </c>
      <c r="C784">
        <v>2025</v>
      </c>
      <c r="D784" t="s">
        <v>367</v>
      </c>
      <c r="E784" t="s">
        <v>15</v>
      </c>
      <c r="G784" s="206">
        <v>0</v>
      </c>
      <c r="H784" t="str">
        <f t="shared" ref="H784:H790" si="22">IF(B784=1,"Janvier",IF(B784=2,"Février",IF(B784=3,"Mars",IF(B784=4,"Avril",IF(B784=5,"Mai",IF(B784=6,"Juin",IF(B784=7,"Juillet",IF(B784=8,"Août",IF(B784=9,"Septembre",IF(B784=10,"Octobre",IF(B784=11,"Novembre",IF(B784=12,"Décembre"))))))))))))</f>
        <v>Décembre</v>
      </c>
    </row>
    <row r="785" spans="1:8">
      <c r="A785" t="s">
        <v>895</v>
      </c>
      <c r="B785">
        <v>12</v>
      </c>
      <c r="C785">
        <v>2025</v>
      </c>
      <c r="D785" t="s">
        <v>110</v>
      </c>
      <c r="E785" t="s">
        <v>18</v>
      </c>
      <c r="G785" s="206">
        <v>0</v>
      </c>
      <c r="H785" t="str">
        <f t="shared" si="22"/>
        <v>Décembre</v>
      </c>
    </row>
    <row r="786" spans="1:8">
      <c r="A786" t="s">
        <v>895</v>
      </c>
      <c r="B786">
        <v>12</v>
      </c>
      <c r="C786">
        <v>2025</v>
      </c>
      <c r="D786" t="s">
        <v>405</v>
      </c>
      <c r="E786" t="s">
        <v>18</v>
      </c>
      <c r="G786" s="206">
        <v>0</v>
      </c>
      <c r="H786" t="str">
        <f t="shared" si="22"/>
        <v>Décembre</v>
      </c>
    </row>
    <row r="787" spans="1:8">
      <c r="A787" t="s">
        <v>895</v>
      </c>
      <c r="B787">
        <v>12</v>
      </c>
      <c r="C787">
        <v>2025</v>
      </c>
      <c r="D787" t="s">
        <v>406</v>
      </c>
      <c r="E787" t="s">
        <v>18</v>
      </c>
      <c r="G787" s="206">
        <v>0</v>
      </c>
      <c r="H787" t="str">
        <f t="shared" si="22"/>
        <v>Décembre</v>
      </c>
    </row>
    <row r="788" spans="1:8">
      <c r="A788" t="s">
        <v>895</v>
      </c>
      <c r="B788">
        <v>12</v>
      </c>
      <c r="C788">
        <v>2025</v>
      </c>
      <c r="D788" t="s">
        <v>404</v>
      </c>
      <c r="E788" t="s">
        <v>20</v>
      </c>
      <c r="H788" t="str">
        <f t="shared" si="22"/>
        <v>Décembre</v>
      </c>
    </row>
    <row r="789" spans="1:8">
      <c r="A789" t="s">
        <v>895</v>
      </c>
      <c r="B789">
        <v>12</v>
      </c>
      <c r="C789">
        <v>2025</v>
      </c>
      <c r="D789" t="s">
        <v>9</v>
      </c>
      <c r="E789" t="s">
        <v>21</v>
      </c>
      <c r="G789" s="206">
        <v>25</v>
      </c>
      <c r="H789" t="str">
        <f t="shared" si="22"/>
        <v>Décembre</v>
      </c>
    </row>
    <row r="790" spans="1:8">
      <c r="A790" t="s">
        <v>895</v>
      </c>
      <c r="B790">
        <v>12</v>
      </c>
      <c r="C790">
        <v>2025</v>
      </c>
      <c r="D790" t="s">
        <v>22</v>
      </c>
      <c r="E790" t="s">
        <v>21</v>
      </c>
      <c r="G790" s="206">
        <v>26</v>
      </c>
      <c r="H790" t="str">
        <f t="shared" si="22"/>
        <v>Décembre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9BCE18-E5EA-448F-B569-A729296CCFB6}">
  <sheetPr codeName="Feuil10"/>
  <dimension ref="A1:AL110"/>
  <sheetViews>
    <sheetView showGridLines="0" tabSelected="1" zoomScale="80" zoomScaleNormal="80" workbookViewId="0">
      <pane ySplit="15" topLeftCell="A16" activePane="bottomLeft" state="frozen"/>
      <selection pane="bottomLeft" activeCell="D16" sqref="D16"/>
      <extLst>
        <ext xmlns:xlsdti="http://schemas.microsoft.com/office/spreadsheetml/2023/showDataTypeIcons" uri="{77bfe23e-c014-4d31-8a63-9c772dbf06b6}">
          <xlsdti:showDataTypeIcons visible="0"/>
        </ext>
      </extLst>
    </sheetView>
  </sheetViews>
  <sheetFormatPr defaultColWidth="11.42578125" defaultRowHeight="15"/>
  <cols>
    <col min="1" max="1" width="17.140625" style="293" customWidth="1"/>
    <col min="2" max="2" width="1.7109375" style="188" customWidth="1"/>
    <col min="3" max="3" width="48.7109375" customWidth="1"/>
    <col min="4" max="6" width="15.7109375" customWidth="1"/>
    <col min="8" max="8" width="12.140625" customWidth="1"/>
    <col min="9" max="9" width="15.140625" customWidth="1"/>
    <col min="10" max="10" width="14.7109375" customWidth="1"/>
    <col min="11" max="11" width="1.7109375" customWidth="1"/>
    <col min="12" max="12" width="11.42578125" customWidth="1"/>
    <col min="13" max="15" width="8.7109375" customWidth="1"/>
    <col min="16" max="18" width="12.7109375" customWidth="1"/>
    <col min="19" max="26" width="8.7109375" customWidth="1"/>
    <col min="27" max="28" width="2.7109375" hidden="1" customWidth="1"/>
    <col min="29" max="29" width="7" hidden="1" customWidth="1"/>
    <col min="30" max="30" width="23.140625" hidden="1" customWidth="1"/>
    <col min="31" max="32" width="10.7109375" hidden="1" customWidth="1"/>
    <col min="33" max="33" width="11.42578125" hidden="1" customWidth="1"/>
    <col min="34" max="34" width="17.5703125" hidden="1" customWidth="1"/>
    <col min="35" max="35" width="2.7109375" hidden="1" customWidth="1"/>
    <col min="36" max="36" width="74.7109375" hidden="1" customWidth="1"/>
    <col min="37" max="37" width="11.42578125" hidden="1" customWidth="1"/>
  </cols>
  <sheetData>
    <row r="1" spans="1:38" ht="15.75" thickBot="1"/>
    <row r="2" spans="1:38" ht="20.25" thickTop="1" thickBot="1">
      <c r="C2" s="400"/>
      <c r="D2" s="467" t="str">
        <f>IF(D4="FACTURE","FACTURATION LOGISTIQUE "&amp;D8&amp;" - "&amp;TEXT(F6,"mm/aaaa"),"AVOIR LOGISTIQUE "&amp;D8&amp;"-"&amp;TEXT(F6,"mm/aaaa"))</f>
        <v>FACTURATION LOGISTIQUE test1256 - 08/zondag</v>
      </c>
      <c r="E2" s="467"/>
      <c r="F2" s="467"/>
      <c r="G2" s="467"/>
      <c r="H2" s="467"/>
      <c r="I2" s="467"/>
      <c r="J2" s="467"/>
      <c r="K2" s="103"/>
      <c r="L2" s="401"/>
      <c r="M2" s="401"/>
      <c r="N2" s="401"/>
      <c r="O2" s="401"/>
      <c r="P2" s="418" t="str">
        <f>"SUIVI DE STOCK ET CONSOMMABLES "&amp;D8&amp;" - "&amp;TEXT(F6,"mm/aaaa")</f>
        <v>SUIVI DE STOCK ET CONSOMMABLES test1256 - 08/zondag</v>
      </c>
      <c r="Q2" s="418"/>
      <c r="R2" s="418"/>
      <c r="S2" s="418"/>
      <c r="T2" s="418"/>
      <c r="U2" s="418"/>
      <c r="V2" s="418"/>
      <c r="W2" s="418"/>
      <c r="X2" s="418"/>
      <c r="Y2" s="418"/>
      <c r="Z2" s="418"/>
      <c r="AC2" s="418" t="str">
        <f>"ÉLÉMENTS INTERNE "&amp;D8&amp;"-"&amp;TEXT(F6,"mm/aaaa")</f>
        <v>ÉLÉMENTS INTERNE test1256-08/zondag</v>
      </c>
      <c r="AD2" s="418"/>
      <c r="AE2" s="418"/>
      <c r="AF2" s="418"/>
      <c r="AG2" s="418"/>
      <c r="AH2" s="418"/>
      <c r="AJ2" s="104" t="s">
        <v>57</v>
      </c>
    </row>
    <row r="3" spans="1:38" ht="8.1" customHeight="1" thickTop="1">
      <c r="C3" s="400"/>
      <c r="H3" s="105"/>
      <c r="L3" s="401"/>
      <c r="M3" s="401"/>
      <c r="N3" s="401"/>
      <c r="O3" s="401"/>
    </row>
    <row r="4" spans="1:38" ht="23.25" customHeight="1">
      <c r="C4" s="400"/>
      <c r="D4" s="24" t="s">
        <v>114</v>
      </c>
      <c r="E4" s="106" t="s">
        <v>416</v>
      </c>
      <c r="F4" s="107">
        <v>1002</v>
      </c>
      <c r="G4" s="527" t="s">
        <v>894</v>
      </c>
      <c r="H4" s="527"/>
      <c r="I4" s="527"/>
      <c r="J4" s="527"/>
      <c r="L4" s="401"/>
      <c r="M4" s="401"/>
      <c r="N4" s="401"/>
      <c r="O4" s="401"/>
      <c r="P4" s="274" t="str">
        <f>D4</f>
        <v>FACTURE</v>
      </c>
      <c r="Q4" s="271" t="str">
        <f>E4</f>
        <v>0864256</v>
      </c>
      <c r="R4" s="108">
        <f>FacNum</f>
        <v>1002</v>
      </c>
      <c r="T4" s="527" t="str">
        <f>G4</f>
        <v>DUPLICATA</v>
      </c>
      <c r="U4" s="527"/>
      <c r="V4" s="527"/>
      <c r="W4" s="527"/>
    </row>
    <row r="5" spans="1:38" ht="8.1" customHeight="1">
      <c r="H5" s="109"/>
      <c r="J5" s="215"/>
    </row>
    <row r="6" spans="1:38" ht="15.95" customHeight="1">
      <c r="C6" s="110" t="s">
        <v>369</v>
      </c>
      <c r="D6" s="217">
        <v>8</v>
      </c>
      <c r="E6" s="218">
        <v>2025</v>
      </c>
      <c r="F6" s="219">
        <f>EOMONTH(DATE(E6,D6,1),0)</f>
        <v>45900</v>
      </c>
      <c r="G6" s="111"/>
      <c r="H6" s="112" t="str">
        <f>_xlfn.CONCAT(F6,E4,F4)</f>
        <v>4590008642561002</v>
      </c>
      <c r="I6" s="113"/>
      <c r="J6" s="215"/>
      <c r="O6" s="110" t="str">
        <f>C6</f>
        <v>Facture du :</v>
      </c>
      <c r="P6" s="225">
        <f>D6</f>
        <v>8</v>
      </c>
      <c r="Q6" s="226">
        <f>E6</f>
        <v>2025</v>
      </c>
      <c r="R6" s="524">
        <f>F6</f>
        <v>45900</v>
      </c>
      <c r="S6" s="524"/>
    </row>
    <row r="7" spans="1:38" ht="14.1" customHeight="1">
      <c r="C7" s="114" t="s">
        <v>29</v>
      </c>
      <c r="D7" s="115">
        <v>2026</v>
      </c>
      <c r="E7" s="116"/>
      <c r="F7" s="117"/>
      <c r="G7" s="118"/>
      <c r="H7" s="114" t="s">
        <v>32</v>
      </c>
      <c r="I7" s="119" t="str" cm="1">
        <f t="array" ref="I7">IFERROR(INDEX(TarifsCA!G7:Y7,MATCH(1,(F6&gt;=TarifsCA!G8:Y8)*(F6&lt;=TarifsCA!G9:Y9),0)),"9999")</f>
        <v>Indice04</v>
      </c>
      <c r="J7" s="215"/>
      <c r="O7" s="114" t="s">
        <v>29</v>
      </c>
      <c r="P7" s="115">
        <f t="shared" ref="P7:P12" si="0">D7</f>
        <v>2026</v>
      </c>
      <c r="Q7" s="116"/>
      <c r="R7" s="116"/>
      <c r="S7" s="117"/>
    </row>
    <row r="8" spans="1:38" ht="14.1" customHeight="1">
      <c r="C8" s="114" t="s">
        <v>30</v>
      </c>
      <c r="D8" s="120" t="str">
        <f>Récap!C5</f>
        <v>test1256</v>
      </c>
      <c r="E8" s="121"/>
      <c r="F8" s="122"/>
      <c r="G8" s="118"/>
      <c r="H8" s="114" t="s">
        <v>62</v>
      </c>
      <c r="I8" s="123" cm="1">
        <f t="array" ref="I8">IFERROR(INDEX(TarifsCA!G9:Y9,MATCH(1,(F6&gt;=TarifsCA!G8:Y8)*(F6&lt;=TarifsCA!G9:Y9),0)),"9999")</f>
        <v>46022</v>
      </c>
      <c r="J8" s="215"/>
      <c r="O8" s="114" t="s">
        <v>30</v>
      </c>
      <c r="P8" s="120" t="str">
        <f t="shared" si="0"/>
        <v>test1256</v>
      </c>
      <c r="Q8" s="121"/>
      <c r="R8" s="121"/>
      <c r="S8" s="122"/>
    </row>
    <row r="9" spans="1:38" ht="14.1" customHeight="1">
      <c r="A9" s="294"/>
      <c r="B9" s="189"/>
      <c r="C9" s="114" t="s">
        <v>31</v>
      </c>
      <c r="D9" s="124">
        <f>Récap!C7</f>
        <v>412563988</v>
      </c>
      <c r="E9" s="116"/>
      <c r="F9" s="117"/>
      <c r="G9" s="118"/>
      <c r="H9" s="114" t="s">
        <v>35</v>
      </c>
      <c r="I9" s="125" t="str">
        <f>IFERROR(Récap!C11,"9999")</f>
        <v>Non</v>
      </c>
      <c r="J9" s="215"/>
      <c r="O9" s="114" t="s">
        <v>31</v>
      </c>
      <c r="P9" s="124">
        <f t="shared" si="0"/>
        <v>412563988</v>
      </c>
      <c r="Q9" s="153"/>
      <c r="R9" s="153"/>
      <c r="S9" s="154"/>
    </row>
    <row r="10" spans="1:38" ht="14.1" customHeight="1">
      <c r="C10" s="114" t="s">
        <v>10</v>
      </c>
      <c r="D10" s="115" t="str">
        <f>IFERROR(_xlfn.CONCAT(Récap!C9," / ",Récap!G8),"")</f>
        <v>125/896 / TBI</v>
      </c>
      <c r="E10" s="116"/>
      <c r="F10" s="117"/>
      <c r="G10" s="118"/>
      <c r="H10" s="114" t="s">
        <v>33</v>
      </c>
      <c r="I10" s="126" cm="1">
        <f t="array" ref="I10">IFERROR(INDEX(TarifsCA!G10:Y10,MATCH(1,(F6&gt;=TarifsCA!G8:Y8)*(F6&lt;=TarifsCA!G9:Y9),0)),"9999")</f>
        <v>0</v>
      </c>
      <c r="J10" s="215"/>
      <c r="K10" s="127"/>
      <c r="O10" s="114" t="s">
        <v>10</v>
      </c>
      <c r="P10" s="115" t="str">
        <f t="shared" si="0"/>
        <v>125/896 / TBI</v>
      </c>
      <c r="Q10" s="116"/>
      <c r="R10" s="116"/>
      <c r="S10" s="117"/>
    </row>
    <row r="11" spans="1:38" ht="14.1" customHeight="1">
      <c r="A11" s="295"/>
      <c r="B11" s="190"/>
      <c r="C11" s="114" t="s">
        <v>11</v>
      </c>
      <c r="D11" s="124" t="str">
        <f>Récap!C10</f>
        <v>NA</v>
      </c>
      <c r="E11" s="116"/>
      <c r="F11" s="117"/>
      <c r="G11" s="118"/>
      <c r="H11" s="114" t="s">
        <v>34</v>
      </c>
      <c r="I11" s="128" cm="1">
        <f t="array" ref="I11">IFERROR(INDEX(TarifsCA!G11:Y11,MATCH(1,(F6&gt;=TarifsCA!G8:Y8)*(F6&lt;=TarifsCA!G9:Y9),0)),"9999")</f>
        <v>0</v>
      </c>
      <c r="J11" s="215"/>
      <c r="O11" s="114" t="s">
        <v>11</v>
      </c>
      <c r="P11" s="124" t="str">
        <f t="shared" si="0"/>
        <v>NA</v>
      </c>
      <c r="Q11" s="153"/>
      <c r="R11" s="153"/>
      <c r="S11" s="154"/>
      <c r="AK11" s="129"/>
    </row>
    <row r="12" spans="1:38" ht="14.1" customHeight="1">
      <c r="A12" s="295"/>
      <c r="B12" s="190"/>
      <c r="C12" s="114" t="s">
        <v>117</v>
      </c>
      <c r="D12" s="464" t="s">
        <v>385</v>
      </c>
      <c r="E12" s="465"/>
      <c r="F12" s="466"/>
      <c r="G12" s="118"/>
      <c r="H12" s="114"/>
      <c r="I12" s="118"/>
      <c r="J12" s="215"/>
      <c r="O12" s="114" t="s">
        <v>117</v>
      </c>
      <c r="P12" s="124" t="str">
        <f t="shared" si="0"/>
        <v/>
      </c>
      <c r="Q12" s="153"/>
      <c r="R12" s="153"/>
      <c r="S12" s="154"/>
      <c r="AK12" s="129"/>
    </row>
    <row r="13" spans="1:38" ht="14.1" customHeight="1" thickBot="1">
      <c r="A13" s="295"/>
      <c r="B13" s="190"/>
      <c r="D13" s="130"/>
      <c r="E13" s="130"/>
      <c r="F13" s="130"/>
      <c r="G13" s="118"/>
      <c r="H13" s="114"/>
      <c r="I13" s="118"/>
      <c r="J13" s="216"/>
      <c r="AJ13" s="131" t="s">
        <v>58</v>
      </c>
      <c r="AK13" s="129"/>
    </row>
    <row r="14" spans="1:38" ht="25.5" customHeight="1" thickBot="1">
      <c r="A14" s="295"/>
      <c r="B14" s="190"/>
      <c r="C14" s="525" t="s">
        <v>36</v>
      </c>
      <c r="D14" s="525" t="s">
        <v>37</v>
      </c>
      <c r="E14" s="525" t="s">
        <v>38</v>
      </c>
      <c r="F14" s="525" t="s">
        <v>59</v>
      </c>
      <c r="G14" s="525" t="s">
        <v>42</v>
      </c>
      <c r="H14" s="525" t="s">
        <v>41</v>
      </c>
      <c r="I14" s="525" t="s">
        <v>40</v>
      </c>
      <c r="J14" s="525" t="s">
        <v>39</v>
      </c>
      <c r="L14" s="529" t="s">
        <v>396</v>
      </c>
      <c r="M14" s="530"/>
      <c r="N14" s="530"/>
      <c r="O14" s="530"/>
      <c r="P14" s="530"/>
      <c r="Q14" s="531"/>
      <c r="R14" s="181"/>
      <c r="S14" s="532" t="str">
        <f>Facturation!S14</f>
        <v>CONSOMMABLES</v>
      </c>
      <c r="T14" s="533"/>
      <c r="U14" s="533"/>
      <c r="V14" s="533"/>
      <c r="W14" s="533"/>
      <c r="X14" s="533"/>
      <c r="Y14" s="533"/>
      <c r="Z14" s="534"/>
      <c r="AC14" s="432" t="s">
        <v>365</v>
      </c>
      <c r="AD14" s="433"/>
      <c r="AE14" s="433"/>
      <c r="AF14" s="433"/>
      <c r="AG14" s="433"/>
      <c r="AH14" s="434"/>
      <c r="AJ14" s="132" t="s">
        <v>57</v>
      </c>
      <c r="AL14" s="129"/>
    </row>
    <row r="15" spans="1:38" s="129" customFormat="1" ht="34.5" customHeight="1" thickBot="1">
      <c r="A15" s="295"/>
      <c r="B15" s="191"/>
      <c r="C15" s="526"/>
      <c r="D15" s="526"/>
      <c r="E15" s="526"/>
      <c r="F15" s="526"/>
      <c r="G15" s="526"/>
      <c r="H15" s="526"/>
      <c r="I15" s="526"/>
      <c r="J15" s="528"/>
      <c r="K15"/>
      <c r="L15" s="220" t="s">
        <v>372</v>
      </c>
      <c r="M15" s="221" t="str">
        <f>Facturation!M15</f>
        <v>Entrées</v>
      </c>
      <c r="N15" s="221" t="str">
        <f>Facturation!N15</f>
        <v>Entrées Colis</v>
      </c>
      <c r="O15" s="221" t="str">
        <f>Facturation!O15</f>
        <v>Sorties</v>
      </c>
      <c r="P15" s="221" t="str">
        <f>Facturation!P15</f>
        <v>Sorties Colis</v>
      </c>
      <c r="Q15" s="221" t="str">
        <f>Facturation!Q15</f>
        <v>Ajustement</v>
      </c>
      <c r="R15" s="222" t="s">
        <v>375</v>
      </c>
      <c r="S15" s="221" t="str">
        <f>Facturation!S15</f>
        <v>80*120</v>
      </c>
      <c r="T15" s="221" t="str">
        <f>Facturation!T15</f>
        <v>100*120</v>
      </c>
      <c r="U15" s="221" t="str">
        <f>Facturation!U15</f>
        <v>120*120</v>
      </c>
      <c r="V15" s="221" t="str">
        <f>Facturation!V15</f>
        <v>Enrope</v>
      </c>
      <c r="W15" s="221" t="str">
        <f>Facturation!W15</f>
        <v>Film</v>
      </c>
      <c r="X15" s="223" t="str">
        <f>Facturation!X15</f>
        <v>Plomb</v>
      </c>
      <c r="Y15" s="223">
        <f>Facturation!Y15</f>
        <v>0</v>
      </c>
      <c r="Z15" s="224">
        <f>Facturation!Z15</f>
        <v>0</v>
      </c>
      <c r="AA15"/>
      <c r="AB15"/>
      <c r="AC15" s="435"/>
      <c r="AD15" s="436"/>
      <c r="AE15" s="436"/>
      <c r="AF15" s="436"/>
      <c r="AG15" s="436"/>
      <c r="AH15" s="437"/>
      <c r="AJ15" s="230"/>
    </row>
    <row r="16" spans="1:38" s="129" customFormat="1" ht="14.1" customHeight="1" thickBot="1">
      <c r="A16" s="296" t="str">
        <f>IFERROR(VLOOKUP(C16,TarifsCA!$B$12:$F$64,4,FALSE),"")</f>
        <v/>
      </c>
      <c r="B16" s="192" t="str">
        <f>IFERROR(VLOOKUP(C16,TarifsCA!$B$12:$F$64,3,FALSE),"")</f>
        <v/>
      </c>
      <c r="C16" s="243">
        <v>0</v>
      </c>
      <c r="D16" s="244">
        <v>1</v>
      </c>
      <c r="E16" s="245">
        <v>54</v>
      </c>
      <c r="F16" s="244">
        <v>107</v>
      </c>
      <c r="G16" s="285">
        <v>991</v>
      </c>
      <c r="H16" s="247" t="str">
        <f>IFERROR(VLOOKUP(C16,TarifsCA!$B$12:$D$64,2,FALSE),"")</f>
        <v/>
      </c>
      <c r="I16" s="286" cm="1">
        <f t="array" ref="I16">SUMPRODUCT((TarifsCA!$B$12:$B$64=Consultation!$C16)*(Consultation!$F$6&gt;=TarifsCA!$G$8:$Y$8)*(Consultation!$F$6&lt;=TarifsCA!$G$9:$Y$9)*TarifsCA!$G$12:$Y$64)</f>
        <v>0</v>
      </c>
      <c r="J16" s="287">
        <f>G16*I16</f>
        <v>0</v>
      </c>
      <c r="L16" s="280">
        <f>DATE(E6,D6,1)</f>
        <v>45870</v>
      </c>
      <c r="M16" s="277">
        <v>700</v>
      </c>
      <c r="N16" s="277">
        <v>732</v>
      </c>
      <c r="O16" s="277">
        <v>764</v>
      </c>
      <c r="P16" s="277">
        <v>796</v>
      </c>
      <c r="Q16" s="277">
        <v>828</v>
      </c>
      <c r="R16" s="275">
        <f>R14+M16+N16-O16-P16+Q16</f>
        <v>700</v>
      </c>
      <c r="S16" s="92">
        <v>2000</v>
      </c>
      <c r="T16" s="92">
        <v>2032</v>
      </c>
      <c r="U16" s="92">
        <v>2064</v>
      </c>
      <c r="V16" s="92">
        <v>2096</v>
      </c>
      <c r="W16" s="92">
        <v>2128</v>
      </c>
      <c r="X16" s="175">
        <v>2160</v>
      </c>
      <c r="Y16" s="175">
        <v>2192</v>
      </c>
      <c r="Z16" s="93">
        <v>2224</v>
      </c>
      <c r="AA16"/>
      <c r="AB16"/>
      <c r="AC16" s="419" t="s">
        <v>15</v>
      </c>
      <c r="AD16" s="473" t="s">
        <v>50</v>
      </c>
      <c r="AE16" s="474"/>
      <c r="AF16" s="474"/>
      <c r="AG16" s="427">
        <f>F6</f>
        <v>45900</v>
      </c>
      <c r="AH16" s="438" t="s">
        <v>39</v>
      </c>
      <c r="AJ16" s="230"/>
    </row>
    <row r="17" spans="1:36" s="129" customFormat="1" ht="14.1" customHeight="1" thickBot="1">
      <c r="A17" s="296" t="str">
        <f>IFERROR(VLOOKUP(C17,TarifsCA!$B$12:$F$64,4,FALSE),"")</f>
        <v/>
      </c>
      <c r="B17" s="192" t="str">
        <f>IFERROR(VLOOKUP(C17,TarifsCA!$B$12:$F$64,3,FALSE),"")</f>
        <v/>
      </c>
      <c r="C17" s="288">
        <v>0</v>
      </c>
      <c r="D17" s="289">
        <v>2</v>
      </c>
      <c r="E17" s="289">
        <v>55</v>
      </c>
      <c r="F17" s="289">
        <v>108</v>
      </c>
      <c r="G17" s="290">
        <v>992</v>
      </c>
      <c r="H17" s="291" t="str">
        <f>IFERROR(VLOOKUP(C17,TarifsCA!$B$12:$D$64,2,FALSE),"")</f>
        <v/>
      </c>
      <c r="I17" s="292" cm="1">
        <f t="array" ref="I17">SUMPRODUCT((TarifsCA!$B$12:$B$64=Consultation!$C17)*(Consultation!$F$6&gt;=TarifsCA!$G$8:$Y$8)*(Consultation!$F$6&lt;=TarifsCA!$G$9:$Y$9)*TarifsCA!$G$12:$Y$64)</f>
        <v>0</v>
      </c>
      <c r="J17" s="287">
        <f t="shared" ref="J17:J68" si="1">G17*I17</f>
        <v>0</v>
      </c>
      <c r="L17" s="281">
        <f>L16+1</f>
        <v>45871</v>
      </c>
      <c r="M17" s="278">
        <v>701</v>
      </c>
      <c r="N17" s="278">
        <v>733</v>
      </c>
      <c r="O17" s="278">
        <v>765</v>
      </c>
      <c r="P17" s="278">
        <v>797</v>
      </c>
      <c r="Q17" s="278">
        <v>829</v>
      </c>
      <c r="R17" s="276">
        <f>IF(L17="","",R16+M17+N17-O17-P17+Q17)</f>
        <v>1401</v>
      </c>
      <c r="S17" s="94">
        <v>2001</v>
      </c>
      <c r="T17" s="94">
        <v>2033</v>
      </c>
      <c r="U17" s="94">
        <v>2065</v>
      </c>
      <c r="V17" s="94">
        <v>2097</v>
      </c>
      <c r="W17" s="94">
        <v>2129</v>
      </c>
      <c r="X17" s="176">
        <v>2161</v>
      </c>
      <c r="Y17" s="176">
        <v>2193</v>
      </c>
      <c r="Z17" s="95">
        <v>2225</v>
      </c>
      <c r="AA17"/>
      <c r="AB17"/>
      <c r="AC17" s="420" t="s">
        <v>15</v>
      </c>
      <c r="AD17" s="475"/>
      <c r="AE17" s="476"/>
      <c r="AF17" s="476"/>
      <c r="AG17" s="428"/>
      <c r="AH17" s="439"/>
      <c r="AJ17" s="230"/>
    </row>
    <row r="18" spans="1:36" s="129" customFormat="1" ht="14.1" customHeight="1" thickBot="1">
      <c r="A18" s="296" t="str">
        <f>IFERROR(VLOOKUP(C18,TarifsCA!$B$12:$F$64,4,FALSE),"")</f>
        <v/>
      </c>
      <c r="B18" s="192" t="str">
        <f>IFERROR(VLOOKUP(C18,TarifsCA!$B$12:$F$64,3,FALSE),"")</f>
        <v/>
      </c>
      <c r="C18" s="243">
        <v>0</v>
      </c>
      <c r="D18" s="244">
        <v>3</v>
      </c>
      <c r="E18" s="245">
        <v>56</v>
      </c>
      <c r="F18" s="244">
        <v>109</v>
      </c>
      <c r="G18" s="285">
        <v>993</v>
      </c>
      <c r="H18" s="247" t="str">
        <f>IFERROR(VLOOKUP(C18,TarifsCA!$B$12:$D$64,2,FALSE),"")</f>
        <v/>
      </c>
      <c r="I18" s="286" cm="1">
        <f t="array" ref="I18">SUMPRODUCT((TarifsCA!$B$12:$B$64=Consultation!$C18)*(Consultation!$F$6&gt;=TarifsCA!$G$8:$Y$8)*(Consultation!$F$6&lt;=TarifsCA!$G$9:$Y$9)*TarifsCA!$G$12:$Y$64)</f>
        <v>0</v>
      </c>
      <c r="J18" s="287">
        <f t="shared" si="1"/>
        <v>0</v>
      </c>
      <c r="L18" s="281">
        <f t="shared" ref="L18:L40" si="2">L17+1</f>
        <v>45872</v>
      </c>
      <c r="M18" s="278">
        <v>702</v>
      </c>
      <c r="N18" s="278">
        <v>734</v>
      </c>
      <c r="O18" s="278">
        <v>766</v>
      </c>
      <c r="P18" s="278">
        <v>798</v>
      </c>
      <c r="Q18" s="278">
        <v>830</v>
      </c>
      <c r="R18" s="276">
        <f t="shared" ref="R18:R47" si="3">IF(L18="","",R17+M18+N18-O18-P18+Q18)</f>
        <v>2103</v>
      </c>
      <c r="S18" s="94">
        <v>2002</v>
      </c>
      <c r="T18" s="94">
        <v>2034</v>
      </c>
      <c r="U18" s="94">
        <v>2066</v>
      </c>
      <c r="V18" s="94">
        <v>2098</v>
      </c>
      <c r="W18" s="94">
        <v>2130</v>
      </c>
      <c r="X18" s="176">
        <v>2162</v>
      </c>
      <c r="Y18" s="176">
        <v>2194</v>
      </c>
      <c r="Z18" s="95">
        <v>2226</v>
      </c>
      <c r="AA18"/>
      <c r="AB18"/>
      <c r="AC18" s="420" t="s">
        <v>15</v>
      </c>
      <c r="AD18" s="431" t="s">
        <v>16</v>
      </c>
      <c r="AE18" s="430" t="s">
        <v>53</v>
      </c>
      <c r="AF18" s="429" t="s">
        <v>51</v>
      </c>
      <c r="AG18" s="429" t="s">
        <v>52</v>
      </c>
      <c r="AH18" s="439"/>
      <c r="AJ18" s="230"/>
    </row>
    <row r="19" spans="1:36" s="129" customFormat="1" ht="14.1" customHeight="1" thickBot="1">
      <c r="A19" s="296" t="str">
        <f>IFERROR(VLOOKUP(C19,TarifsCA!$B$12:$F$64,4,FALSE),"")</f>
        <v/>
      </c>
      <c r="B19" s="192" t="str">
        <f>IFERROR(VLOOKUP(C19,TarifsCA!$B$12:$F$64,3,FALSE),"")</f>
        <v/>
      </c>
      <c r="C19" s="288">
        <v>0</v>
      </c>
      <c r="D19" s="289">
        <v>4</v>
      </c>
      <c r="E19" s="289">
        <v>57</v>
      </c>
      <c r="F19" s="289">
        <v>110</v>
      </c>
      <c r="G19" s="290">
        <v>994</v>
      </c>
      <c r="H19" s="291" t="str">
        <f>IFERROR(VLOOKUP(C19,TarifsCA!$B$12:$D$64,2,FALSE),"")</f>
        <v/>
      </c>
      <c r="I19" s="292" cm="1">
        <f t="array" ref="I19">SUMPRODUCT((TarifsCA!$B$12:$B$64=Consultation!$C19)*(Consultation!$F$6&gt;=TarifsCA!$G$8:$Y$8)*(Consultation!$F$6&lt;=TarifsCA!$G$9:$Y$9)*TarifsCA!$G$12:$Y$64)</f>
        <v>0</v>
      </c>
      <c r="J19" s="287">
        <f t="shared" si="1"/>
        <v>0</v>
      </c>
      <c r="L19" s="281">
        <f t="shared" si="2"/>
        <v>45873</v>
      </c>
      <c r="M19" s="278">
        <v>703</v>
      </c>
      <c r="N19" s="278">
        <v>735</v>
      </c>
      <c r="O19" s="278">
        <v>767</v>
      </c>
      <c r="P19" s="278">
        <v>799</v>
      </c>
      <c r="Q19" s="278">
        <v>831</v>
      </c>
      <c r="R19" s="276">
        <f t="shared" si="3"/>
        <v>2806</v>
      </c>
      <c r="S19" s="94">
        <v>2003</v>
      </c>
      <c r="T19" s="94">
        <v>2035</v>
      </c>
      <c r="U19" s="94">
        <v>2067</v>
      </c>
      <c r="V19" s="94">
        <v>2099</v>
      </c>
      <c r="W19" s="94">
        <v>2131</v>
      </c>
      <c r="X19" s="176">
        <v>2163</v>
      </c>
      <c r="Y19" s="176">
        <v>2195</v>
      </c>
      <c r="Z19" s="95">
        <v>2227</v>
      </c>
      <c r="AA19"/>
      <c r="AB19"/>
      <c r="AC19" s="420" t="s">
        <v>15</v>
      </c>
      <c r="AD19" s="431"/>
      <c r="AE19" s="430"/>
      <c r="AF19" s="429"/>
      <c r="AG19" s="429"/>
      <c r="AH19" s="439"/>
      <c r="AJ19" s="230"/>
    </row>
    <row r="20" spans="1:36" s="129" customFormat="1" ht="14.1" customHeight="1">
      <c r="A20" s="296" t="str">
        <f>IFERROR(VLOOKUP(C20,TarifsCA!$B$12:$F$64,4,FALSE),"")</f>
        <v/>
      </c>
      <c r="B20" s="192" t="str">
        <f>IFERROR(VLOOKUP(C20,TarifsCA!$B$12:$F$64,3,FALSE),"")</f>
        <v/>
      </c>
      <c r="C20" s="243">
        <v>0</v>
      </c>
      <c r="D20" s="244">
        <v>5</v>
      </c>
      <c r="E20" s="245">
        <v>58</v>
      </c>
      <c r="F20" s="244">
        <v>111</v>
      </c>
      <c r="G20" s="285">
        <v>995</v>
      </c>
      <c r="H20" s="247" t="str">
        <f>IFERROR(VLOOKUP(C20,TarifsCA!$B$12:$D$64,2,FALSE),"")</f>
        <v/>
      </c>
      <c r="I20" s="286" cm="1">
        <f t="array" ref="I20">SUMPRODUCT((TarifsCA!$B$12:$B$64=Consultation!$C20)*(Consultation!$F$6&gt;=TarifsCA!$G$8:$Y$8)*(Consultation!$F$6&lt;=TarifsCA!$G$9:$Y$9)*TarifsCA!$G$12:$Y$64)</f>
        <v>0</v>
      </c>
      <c r="J20" s="287">
        <f t="shared" si="1"/>
        <v>0</v>
      </c>
      <c r="L20" s="281">
        <f t="shared" si="2"/>
        <v>45874</v>
      </c>
      <c r="M20" s="278">
        <v>704</v>
      </c>
      <c r="N20" s="278">
        <v>736</v>
      </c>
      <c r="O20" s="278">
        <v>768</v>
      </c>
      <c r="P20" s="278">
        <v>800</v>
      </c>
      <c r="Q20" s="278">
        <v>832</v>
      </c>
      <c r="R20" s="276">
        <f t="shared" si="3"/>
        <v>3510</v>
      </c>
      <c r="S20" s="94">
        <v>2004</v>
      </c>
      <c r="T20" s="94">
        <v>2036</v>
      </c>
      <c r="U20" s="94">
        <v>2068</v>
      </c>
      <c r="V20" s="94">
        <v>2100</v>
      </c>
      <c r="W20" s="94">
        <v>2132</v>
      </c>
      <c r="X20" s="176">
        <v>2164</v>
      </c>
      <c r="Y20" s="176">
        <v>2196</v>
      </c>
      <c r="Z20" s="95">
        <v>2228</v>
      </c>
      <c r="AA20"/>
      <c r="AB20"/>
      <c r="AC20" s="420" t="s">
        <v>15</v>
      </c>
      <c r="AD20" s="135" t="str">
        <f>Récap!B73</f>
        <v>BAT 1</v>
      </c>
      <c r="AE20" s="25"/>
      <c r="AF20" s="26"/>
      <c r="AG20" s="26"/>
      <c r="AH20" s="136">
        <f>SUM(AE20:AG20)</f>
        <v>0</v>
      </c>
      <c r="AJ20" s="230"/>
    </row>
    <row r="21" spans="1:36" s="129" customFormat="1" ht="14.1" customHeight="1">
      <c r="A21" s="296" t="str">
        <f>IFERROR(VLOOKUP(C21,TarifsCA!$B$12:$F$64,4,FALSE),"")</f>
        <v/>
      </c>
      <c r="B21" s="192" t="str">
        <f>IFERROR(VLOOKUP(C21,TarifsCA!$B$12:$F$64,3,FALSE),"")</f>
        <v/>
      </c>
      <c r="C21" s="288">
        <v>0</v>
      </c>
      <c r="D21" s="289">
        <v>6</v>
      </c>
      <c r="E21" s="289">
        <v>59</v>
      </c>
      <c r="F21" s="289">
        <v>112</v>
      </c>
      <c r="G21" s="290">
        <v>996</v>
      </c>
      <c r="H21" s="291" t="str">
        <f>IFERROR(VLOOKUP(C21,TarifsCA!$B$12:$D$64,2,FALSE),"")</f>
        <v/>
      </c>
      <c r="I21" s="292" cm="1">
        <f t="array" ref="I21">SUMPRODUCT((TarifsCA!$B$12:$B$64=Consultation!$C21)*(Consultation!$F$6&gt;=TarifsCA!$G$8:$Y$8)*(Consultation!$F$6&lt;=TarifsCA!$G$9:$Y$9)*TarifsCA!$G$12:$Y$64)</f>
        <v>0</v>
      </c>
      <c r="J21" s="287">
        <f t="shared" si="1"/>
        <v>0</v>
      </c>
      <c r="L21" s="281">
        <f t="shared" si="2"/>
        <v>45875</v>
      </c>
      <c r="M21" s="278">
        <v>705</v>
      </c>
      <c r="N21" s="278">
        <v>737</v>
      </c>
      <c r="O21" s="278">
        <v>769</v>
      </c>
      <c r="P21" s="278">
        <v>801</v>
      </c>
      <c r="Q21" s="278">
        <v>833</v>
      </c>
      <c r="R21" s="276">
        <f t="shared" si="3"/>
        <v>4215</v>
      </c>
      <c r="S21" s="94">
        <v>2005</v>
      </c>
      <c r="T21" s="94">
        <v>2037</v>
      </c>
      <c r="U21" s="94">
        <v>2069</v>
      </c>
      <c r="V21" s="94">
        <v>2101</v>
      </c>
      <c r="W21" s="94">
        <v>2133</v>
      </c>
      <c r="X21" s="176">
        <v>2165</v>
      </c>
      <c r="Y21" s="176">
        <v>2197</v>
      </c>
      <c r="Z21" s="95">
        <v>2229</v>
      </c>
      <c r="AA21"/>
      <c r="AB21"/>
      <c r="AC21" s="420" t="s">
        <v>15</v>
      </c>
      <c r="AD21" s="137" t="str">
        <f>Récap!B74</f>
        <v>BAT 2</v>
      </c>
      <c r="AE21" s="27"/>
      <c r="AF21" s="28"/>
      <c r="AG21" s="28"/>
      <c r="AH21" s="138">
        <f t="shared" ref="AH21:AH27" si="4">SUM(AE21:AG21)</f>
        <v>0</v>
      </c>
      <c r="AJ21" s="230"/>
    </row>
    <row r="22" spans="1:36" s="129" customFormat="1" ht="14.1" customHeight="1">
      <c r="A22" s="296" t="str">
        <f>IFERROR(VLOOKUP(C22,TarifsCA!$B$12:$F$64,4,FALSE),"")</f>
        <v/>
      </c>
      <c r="B22" s="192" t="str">
        <f>IFERROR(VLOOKUP(C22,TarifsCA!$B$12:$F$64,3,FALSE),"")</f>
        <v/>
      </c>
      <c r="C22" s="243">
        <v>0</v>
      </c>
      <c r="D22" s="244">
        <v>7</v>
      </c>
      <c r="E22" s="245">
        <v>60</v>
      </c>
      <c r="F22" s="244">
        <v>113</v>
      </c>
      <c r="G22" s="285">
        <v>997</v>
      </c>
      <c r="H22" s="247" t="str">
        <f>IFERROR(VLOOKUP(C22,TarifsCA!$B$12:$D$64,2,FALSE),"")</f>
        <v/>
      </c>
      <c r="I22" s="286" cm="1">
        <f t="array" ref="I22">SUMPRODUCT((TarifsCA!$B$12:$B$64=Consultation!$C22)*(Consultation!$F$6&gt;=TarifsCA!$G$8:$Y$8)*(Consultation!$F$6&lt;=TarifsCA!$G$9:$Y$9)*TarifsCA!$G$12:$Y$64)</f>
        <v>0</v>
      </c>
      <c r="J22" s="287">
        <f t="shared" si="1"/>
        <v>0</v>
      </c>
      <c r="L22" s="281">
        <f t="shared" si="2"/>
        <v>45876</v>
      </c>
      <c r="M22" s="278">
        <v>706</v>
      </c>
      <c r="N22" s="278">
        <v>738</v>
      </c>
      <c r="O22" s="278">
        <v>770</v>
      </c>
      <c r="P22" s="278">
        <v>802</v>
      </c>
      <c r="Q22" s="278">
        <v>834</v>
      </c>
      <c r="R22" s="276">
        <f t="shared" si="3"/>
        <v>4921</v>
      </c>
      <c r="S22" s="94">
        <v>2006</v>
      </c>
      <c r="T22" s="94">
        <v>2038</v>
      </c>
      <c r="U22" s="94">
        <v>2070</v>
      </c>
      <c r="V22" s="94">
        <v>2102</v>
      </c>
      <c r="W22" s="94">
        <v>2134</v>
      </c>
      <c r="X22" s="176">
        <v>2166</v>
      </c>
      <c r="Y22" s="176">
        <v>2198</v>
      </c>
      <c r="Z22" s="95">
        <v>2230</v>
      </c>
      <c r="AA22"/>
      <c r="AB22"/>
      <c r="AC22" s="420" t="s">
        <v>15</v>
      </c>
      <c r="AD22" s="137" t="str">
        <f>Récap!B75</f>
        <v>BAT 3</v>
      </c>
      <c r="AE22" s="27"/>
      <c r="AF22" s="28"/>
      <c r="AG22" s="28"/>
      <c r="AH22" s="138">
        <f t="shared" si="4"/>
        <v>0</v>
      </c>
      <c r="AJ22" s="230"/>
    </row>
    <row r="23" spans="1:36" s="129" customFormat="1" ht="14.1" customHeight="1">
      <c r="A23" s="296" t="str">
        <f>IFERROR(VLOOKUP(C23,TarifsCA!$B$12:$F$64,4,FALSE),"")</f>
        <v/>
      </c>
      <c r="B23" s="192" t="str">
        <f>IFERROR(VLOOKUP(C23,TarifsCA!$B$12:$F$64,3,FALSE),"")</f>
        <v/>
      </c>
      <c r="C23" s="288">
        <v>0</v>
      </c>
      <c r="D23" s="289">
        <v>8</v>
      </c>
      <c r="E23" s="289">
        <v>61</v>
      </c>
      <c r="F23" s="289">
        <v>114</v>
      </c>
      <c r="G23" s="290">
        <v>998</v>
      </c>
      <c r="H23" s="291" t="str">
        <f>IFERROR(VLOOKUP(C23,TarifsCA!$B$12:$D$64,2,FALSE),"")</f>
        <v/>
      </c>
      <c r="I23" s="292" cm="1">
        <f t="array" ref="I23">SUMPRODUCT((TarifsCA!$B$12:$B$64=Consultation!$C23)*(Consultation!$F$6&gt;=TarifsCA!$G$8:$Y$8)*(Consultation!$F$6&lt;=TarifsCA!$G$9:$Y$9)*TarifsCA!$G$12:$Y$64)</f>
        <v>0</v>
      </c>
      <c r="J23" s="287">
        <f t="shared" si="1"/>
        <v>0</v>
      </c>
      <c r="L23" s="281">
        <f t="shared" si="2"/>
        <v>45877</v>
      </c>
      <c r="M23" s="278">
        <v>707</v>
      </c>
      <c r="N23" s="278">
        <v>739</v>
      </c>
      <c r="O23" s="278">
        <v>771</v>
      </c>
      <c r="P23" s="278">
        <v>803</v>
      </c>
      <c r="Q23" s="278">
        <v>835</v>
      </c>
      <c r="R23" s="276">
        <f t="shared" si="3"/>
        <v>5628</v>
      </c>
      <c r="S23" s="94">
        <v>2007</v>
      </c>
      <c r="T23" s="94">
        <v>2039</v>
      </c>
      <c r="U23" s="94">
        <v>2071</v>
      </c>
      <c r="V23" s="94">
        <v>2103</v>
      </c>
      <c r="W23" s="94">
        <v>2135</v>
      </c>
      <c r="X23" s="176">
        <v>2167</v>
      </c>
      <c r="Y23" s="176">
        <v>2199</v>
      </c>
      <c r="Z23" s="95">
        <v>2231</v>
      </c>
      <c r="AA23"/>
      <c r="AB23"/>
      <c r="AC23" s="420" t="s">
        <v>15</v>
      </c>
      <c r="AD23" s="137">
        <f>Récap!B76</f>
        <v>0</v>
      </c>
      <c r="AE23" s="27"/>
      <c r="AF23" s="28"/>
      <c r="AG23" s="28"/>
      <c r="AH23" s="138">
        <f t="shared" si="4"/>
        <v>0</v>
      </c>
      <c r="AJ23" s="230"/>
    </row>
    <row r="24" spans="1:36" s="129" customFormat="1" ht="14.1" customHeight="1">
      <c r="A24" s="296" t="str">
        <f>IFERROR(VLOOKUP(C24,TarifsCA!$B$12:$F$64,4,FALSE),"")</f>
        <v/>
      </c>
      <c r="B24" s="192" t="str">
        <f>IFERROR(VLOOKUP(C24,TarifsCA!$B$12:$F$64,3,FALSE),"")</f>
        <v/>
      </c>
      <c r="C24" s="243">
        <v>0</v>
      </c>
      <c r="D24" s="244">
        <v>9</v>
      </c>
      <c r="E24" s="245">
        <v>62</v>
      </c>
      <c r="F24" s="244">
        <v>115</v>
      </c>
      <c r="G24" s="285">
        <v>999</v>
      </c>
      <c r="H24" s="247" t="str">
        <f>IFERROR(VLOOKUP(C24,TarifsCA!$B$12:$D$64,2,FALSE),"")</f>
        <v/>
      </c>
      <c r="I24" s="286" cm="1">
        <f t="array" ref="I24">SUMPRODUCT((TarifsCA!$B$12:$B$64=Consultation!$C24)*(Consultation!$F$6&gt;=TarifsCA!$G$8:$Y$8)*(Consultation!$F$6&lt;=TarifsCA!$G$9:$Y$9)*TarifsCA!$G$12:$Y$64)</f>
        <v>0</v>
      </c>
      <c r="J24" s="287">
        <f t="shared" si="1"/>
        <v>0</v>
      </c>
      <c r="L24" s="281">
        <f t="shared" si="2"/>
        <v>45878</v>
      </c>
      <c r="M24" s="278">
        <v>708</v>
      </c>
      <c r="N24" s="278">
        <v>740</v>
      </c>
      <c r="O24" s="278">
        <v>772</v>
      </c>
      <c r="P24" s="278">
        <v>804</v>
      </c>
      <c r="Q24" s="278">
        <v>836</v>
      </c>
      <c r="R24" s="276">
        <f t="shared" si="3"/>
        <v>6336</v>
      </c>
      <c r="S24" s="94">
        <v>2008</v>
      </c>
      <c r="T24" s="94">
        <v>2040</v>
      </c>
      <c r="U24" s="94">
        <v>2072</v>
      </c>
      <c r="V24" s="94">
        <v>2104</v>
      </c>
      <c r="W24" s="94">
        <v>2136</v>
      </c>
      <c r="X24" s="176">
        <v>2168</v>
      </c>
      <c r="Y24" s="176">
        <v>2200</v>
      </c>
      <c r="Z24" s="95">
        <v>2232</v>
      </c>
      <c r="AA24"/>
      <c r="AB24"/>
      <c r="AC24" s="420" t="s">
        <v>15</v>
      </c>
      <c r="AD24" s="137">
        <f>Récap!B77</f>
        <v>0</v>
      </c>
      <c r="AE24" s="27"/>
      <c r="AF24" s="28"/>
      <c r="AG24" s="28"/>
      <c r="AH24" s="138">
        <f t="shared" si="4"/>
        <v>0</v>
      </c>
      <c r="AJ24" s="230"/>
    </row>
    <row r="25" spans="1:36" s="129" customFormat="1" ht="14.1" customHeight="1">
      <c r="A25" s="296" t="str">
        <f>IFERROR(VLOOKUP(C25,TarifsCA!$B$12:$F$64,4,FALSE),"")</f>
        <v/>
      </c>
      <c r="B25" s="192" t="str">
        <f>IFERROR(VLOOKUP(C25,TarifsCA!$B$12:$F$64,3,FALSE),"")</f>
        <v/>
      </c>
      <c r="C25" s="288">
        <v>0</v>
      </c>
      <c r="D25" s="289">
        <v>10</v>
      </c>
      <c r="E25" s="289">
        <v>63</v>
      </c>
      <c r="F25" s="289">
        <v>116</v>
      </c>
      <c r="G25" s="290">
        <v>1000</v>
      </c>
      <c r="H25" s="291" t="str">
        <f>IFERROR(VLOOKUP(C25,TarifsCA!$B$12:$D$64,2,FALSE),"")</f>
        <v/>
      </c>
      <c r="I25" s="292" cm="1">
        <f t="array" ref="I25">SUMPRODUCT((TarifsCA!$B$12:$B$64=Consultation!$C25)*(Consultation!$F$6&gt;=TarifsCA!$G$8:$Y$8)*(Consultation!$F$6&lt;=TarifsCA!$G$9:$Y$9)*TarifsCA!$G$12:$Y$64)</f>
        <v>0</v>
      </c>
      <c r="J25" s="287">
        <f t="shared" si="1"/>
        <v>0</v>
      </c>
      <c r="L25" s="281">
        <f t="shared" si="2"/>
        <v>45879</v>
      </c>
      <c r="M25" s="278">
        <v>709</v>
      </c>
      <c r="N25" s="278">
        <v>741</v>
      </c>
      <c r="O25" s="278">
        <v>773</v>
      </c>
      <c r="P25" s="278">
        <v>805</v>
      </c>
      <c r="Q25" s="278">
        <v>837</v>
      </c>
      <c r="R25" s="276">
        <f t="shared" si="3"/>
        <v>7045</v>
      </c>
      <c r="S25" s="94">
        <v>2009</v>
      </c>
      <c r="T25" s="94">
        <v>2041</v>
      </c>
      <c r="U25" s="94">
        <v>2073</v>
      </c>
      <c r="V25" s="94">
        <v>2105</v>
      </c>
      <c r="W25" s="94">
        <v>2137</v>
      </c>
      <c r="X25" s="176">
        <v>2169</v>
      </c>
      <c r="Y25" s="176">
        <v>2201</v>
      </c>
      <c r="Z25" s="95">
        <v>2233</v>
      </c>
      <c r="AA25"/>
      <c r="AB25"/>
      <c r="AC25" s="420" t="s">
        <v>15</v>
      </c>
      <c r="AD25" s="137">
        <f>Récap!B78</f>
        <v>0</v>
      </c>
      <c r="AE25" s="27"/>
      <c r="AF25" s="28"/>
      <c r="AG25" s="28"/>
      <c r="AH25" s="138">
        <f t="shared" si="4"/>
        <v>0</v>
      </c>
      <c r="AJ25" s="230"/>
    </row>
    <row r="26" spans="1:36" s="129" customFormat="1" ht="14.1" customHeight="1">
      <c r="A26" s="296" t="str">
        <f>IFERROR(VLOOKUP(C26,TarifsCA!$B$12:$F$64,4,FALSE),"")</f>
        <v/>
      </c>
      <c r="B26" s="192" t="str">
        <f>IFERROR(VLOOKUP(C26,TarifsCA!$B$12:$F$64,3,FALSE),"")</f>
        <v/>
      </c>
      <c r="C26" s="243">
        <v>0</v>
      </c>
      <c r="D26" s="244">
        <v>11</v>
      </c>
      <c r="E26" s="245">
        <v>64</v>
      </c>
      <c r="F26" s="244">
        <v>117</v>
      </c>
      <c r="G26" s="285">
        <v>1001</v>
      </c>
      <c r="H26" s="247" t="str">
        <f>IFERROR(VLOOKUP(C26,TarifsCA!$B$12:$D$64,2,FALSE),"")</f>
        <v/>
      </c>
      <c r="I26" s="286" cm="1">
        <f t="array" ref="I26">SUMPRODUCT((TarifsCA!$B$12:$B$64=Consultation!$C26)*(Consultation!$F$6&gt;=TarifsCA!$G$8:$Y$8)*(Consultation!$F$6&lt;=TarifsCA!$G$9:$Y$9)*TarifsCA!$G$12:$Y$64)</f>
        <v>0</v>
      </c>
      <c r="J26" s="287">
        <f t="shared" si="1"/>
        <v>0</v>
      </c>
      <c r="L26" s="281">
        <f t="shared" si="2"/>
        <v>45880</v>
      </c>
      <c r="M26" s="278">
        <v>710</v>
      </c>
      <c r="N26" s="278">
        <v>742</v>
      </c>
      <c r="O26" s="278">
        <v>774</v>
      </c>
      <c r="P26" s="278">
        <v>806</v>
      </c>
      <c r="Q26" s="278">
        <v>838</v>
      </c>
      <c r="R26" s="276">
        <f t="shared" si="3"/>
        <v>7755</v>
      </c>
      <c r="S26" s="94">
        <v>2010</v>
      </c>
      <c r="T26" s="94">
        <v>2042</v>
      </c>
      <c r="U26" s="94">
        <v>2074</v>
      </c>
      <c r="V26" s="94">
        <v>2106</v>
      </c>
      <c r="W26" s="94">
        <v>2138</v>
      </c>
      <c r="X26" s="176">
        <v>2170</v>
      </c>
      <c r="Y26" s="176">
        <v>2202</v>
      </c>
      <c r="Z26" s="95">
        <v>2234</v>
      </c>
      <c r="AA26"/>
      <c r="AB26"/>
      <c r="AC26" s="420" t="s">
        <v>15</v>
      </c>
      <c r="AD26" s="137">
        <f>Récap!B79</f>
        <v>0</v>
      </c>
      <c r="AE26" s="27"/>
      <c r="AF26" s="28"/>
      <c r="AG26" s="28"/>
      <c r="AH26" s="138">
        <f t="shared" si="4"/>
        <v>0</v>
      </c>
      <c r="AJ26" s="230"/>
    </row>
    <row r="27" spans="1:36" s="129" customFormat="1" ht="14.1" customHeight="1" thickBot="1">
      <c r="A27" s="296" t="str">
        <f>IFERROR(VLOOKUP(C27,TarifsCA!$B$12:$F$64,4,FALSE),"")</f>
        <v/>
      </c>
      <c r="B27" s="192" t="str">
        <f>IFERROR(VLOOKUP(C27,TarifsCA!$B$12:$F$64,3,FALSE),"")</f>
        <v/>
      </c>
      <c r="C27" s="288">
        <v>0</v>
      </c>
      <c r="D27" s="289">
        <v>12</v>
      </c>
      <c r="E27" s="289">
        <v>65</v>
      </c>
      <c r="F27" s="289">
        <v>118</v>
      </c>
      <c r="G27" s="290">
        <v>1002</v>
      </c>
      <c r="H27" s="291" t="str">
        <f>IFERROR(VLOOKUP(C27,TarifsCA!$B$12:$D$64,2,FALSE),"")</f>
        <v/>
      </c>
      <c r="I27" s="292" cm="1">
        <f t="array" ref="I27">SUMPRODUCT((TarifsCA!$B$12:$B$64=Consultation!$C27)*(Consultation!$F$6&gt;=TarifsCA!$G$8:$Y$8)*(Consultation!$F$6&lt;=TarifsCA!$G$9:$Y$9)*TarifsCA!$G$12:$Y$64)</f>
        <v>0</v>
      </c>
      <c r="J27" s="287">
        <f t="shared" si="1"/>
        <v>0</v>
      </c>
      <c r="L27" s="281">
        <f t="shared" si="2"/>
        <v>45881</v>
      </c>
      <c r="M27" s="278">
        <v>711</v>
      </c>
      <c r="N27" s="278">
        <v>743</v>
      </c>
      <c r="O27" s="278">
        <v>775</v>
      </c>
      <c r="P27" s="278">
        <v>807</v>
      </c>
      <c r="Q27" s="278">
        <v>839</v>
      </c>
      <c r="R27" s="276">
        <f t="shared" si="3"/>
        <v>8466</v>
      </c>
      <c r="S27" s="94">
        <v>2011</v>
      </c>
      <c r="T27" s="94">
        <v>2043</v>
      </c>
      <c r="U27" s="94">
        <v>2075</v>
      </c>
      <c r="V27" s="94">
        <v>2107</v>
      </c>
      <c r="W27" s="94">
        <v>2139</v>
      </c>
      <c r="X27" s="176">
        <v>2171</v>
      </c>
      <c r="Y27" s="176">
        <v>2203</v>
      </c>
      <c r="Z27" s="95">
        <v>2235</v>
      </c>
      <c r="AA27"/>
      <c r="AB27"/>
      <c r="AC27" s="421" t="s">
        <v>15</v>
      </c>
      <c r="AD27" s="139">
        <f>Récap!B80</f>
        <v>0</v>
      </c>
      <c r="AE27" s="29"/>
      <c r="AF27" s="30"/>
      <c r="AG27" s="30"/>
      <c r="AH27" s="140">
        <f t="shared" si="4"/>
        <v>0</v>
      </c>
      <c r="AJ27" s="230"/>
    </row>
    <row r="28" spans="1:36" s="129" customFormat="1" ht="14.1" customHeight="1">
      <c r="A28" s="296" t="str">
        <f>IFERROR(VLOOKUP(C28,TarifsCA!$B$12:$F$64,4,FALSE),"")</f>
        <v/>
      </c>
      <c r="B28" s="192" t="str">
        <f>IFERROR(VLOOKUP(C28,TarifsCA!$B$12:$F$64,3,FALSE),"")</f>
        <v/>
      </c>
      <c r="C28" s="243">
        <v>0</v>
      </c>
      <c r="D28" s="244">
        <v>13</v>
      </c>
      <c r="E28" s="245">
        <v>66</v>
      </c>
      <c r="F28" s="244">
        <v>119</v>
      </c>
      <c r="G28" s="285">
        <v>1003</v>
      </c>
      <c r="H28" s="247" t="str">
        <f>IFERROR(VLOOKUP(C28,TarifsCA!$B$12:$D$64,2,FALSE),"")</f>
        <v/>
      </c>
      <c r="I28" s="286" cm="1">
        <f t="array" ref="I28">SUMPRODUCT((TarifsCA!$B$12:$B$64=Consultation!$C28)*(Consultation!$F$6&gt;=TarifsCA!$G$8:$Y$8)*(Consultation!$F$6&lt;=TarifsCA!$G$9:$Y$9)*TarifsCA!$G$12:$Y$64)</f>
        <v>0</v>
      </c>
      <c r="J28" s="287">
        <f t="shared" si="1"/>
        <v>0</v>
      </c>
      <c r="L28" s="281">
        <f t="shared" si="2"/>
        <v>45882</v>
      </c>
      <c r="M28" s="278">
        <v>712</v>
      </c>
      <c r="N28" s="278">
        <v>744</v>
      </c>
      <c r="O28" s="278">
        <v>776</v>
      </c>
      <c r="P28" s="278">
        <v>808</v>
      </c>
      <c r="Q28" s="278">
        <v>840</v>
      </c>
      <c r="R28" s="276">
        <f t="shared" si="3"/>
        <v>9178</v>
      </c>
      <c r="S28" s="94">
        <v>2012</v>
      </c>
      <c r="T28" s="94">
        <v>2044</v>
      </c>
      <c r="U28" s="94">
        <v>2076</v>
      </c>
      <c r="V28" s="94">
        <v>2108</v>
      </c>
      <c r="W28" s="94">
        <v>2140</v>
      </c>
      <c r="X28" s="176">
        <v>2172</v>
      </c>
      <c r="Y28" s="176">
        <v>2204</v>
      </c>
      <c r="Z28" s="95">
        <v>2236</v>
      </c>
      <c r="AA28"/>
      <c r="AB28"/>
      <c r="AC28" s="477" t="s">
        <v>18</v>
      </c>
      <c r="AD28" s="411" t="s">
        <v>55</v>
      </c>
      <c r="AE28" s="411"/>
      <c r="AF28" s="411" t="s">
        <v>49</v>
      </c>
      <c r="AG28" s="411" t="s">
        <v>54</v>
      </c>
      <c r="AH28" s="425" t="s">
        <v>39</v>
      </c>
      <c r="AJ28" s="230"/>
    </row>
    <row r="29" spans="1:36" s="129" customFormat="1" ht="14.1" customHeight="1">
      <c r="A29" s="296" t="str">
        <f>IFERROR(VLOOKUP(C29,TarifsCA!$B$12:$F$64,4,FALSE),"")</f>
        <v/>
      </c>
      <c r="B29" s="192" t="str">
        <f>IFERROR(VLOOKUP(C29,TarifsCA!$B$12:$F$64,3,FALSE),"")</f>
        <v/>
      </c>
      <c r="C29" s="288">
        <v>0</v>
      </c>
      <c r="D29" s="289">
        <v>14</v>
      </c>
      <c r="E29" s="289">
        <v>67</v>
      </c>
      <c r="F29" s="289">
        <v>120</v>
      </c>
      <c r="G29" s="290">
        <v>1004</v>
      </c>
      <c r="H29" s="291" t="str">
        <f>IFERROR(VLOOKUP(C29,TarifsCA!$B$12:$D$64,2,FALSE),"")</f>
        <v/>
      </c>
      <c r="I29" s="292" cm="1">
        <f t="array" ref="I29">SUMPRODUCT((TarifsCA!$B$12:$B$64=Consultation!$C29)*(Consultation!$F$6&gt;=TarifsCA!$G$8:$Y$8)*(Consultation!$F$6&lt;=TarifsCA!$G$9:$Y$9)*TarifsCA!$G$12:$Y$64)</f>
        <v>0</v>
      </c>
      <c r="J29" s="287">
        <f t="shared" si="1"/>
        <v>0</v>
      </c>
      <c r="L29" s="281">
        <f t="shared" si="2"/>
        <v>45883</v>
      </c>
      <c r="M29" s="278">
        <v>713</v>
      </c>
      <c r="N29" s="278">
        <v>745</v>
      </c>
      <c r="O29" s="278">
        <v>777</v>
      </c>
      <c r="P29" s="278">
        <v>809</v>
      </c>
      <c r="Q29" s="278">
        <v>841</v>
      </c>
      <c r="R29" s="276">
        <f t="shared" si="3"/>
        <v>9891</v>
      </c>
      <c r="S29" s="94">
        <v>2013</v>
      </c>
      <c r="T29" s="94">
        <v>2045</v>
      </c>
      <c r="U29" s="94">
        <v>2077</v>
      </c>
      <c r="V29" s="94">
        <v>2109</v>
      </c>
      <c r="W29" s="94">
        <v>2141</v>
      </c>
      <c r="X29" s="176">
        <v>2173</v>
      </c>
      <c r="Y29" s="176">
        <v>2205</v>
      </c>
      <c r="Z29" s="95">
        <v>2237</v>
      </c>
      <c r="AA29"/>
      <c r="AB29"/>
      <c r="AC29" s="478" t="s">
        <v>18</v>
      </c>
      <c r="AD29" s="412"/>
      <c r="AE29" s="412"/>
      <c r="AF29" s="412"/>
      <c r="AG29" s="412"/>
      <c r="AH29" s="426"/>
      <c r="AJ29" s="230"/>
    </row>
    <row r="30" spans="1:36" s="129" customFormat="1" ht="14.1" customHeight="1">
      <c r="A30" s="296" t="str">
        <f>IFERROR(VLOOKUP(C30,TarifsCA!$B$12:$F$64,4,FALSE),"")</f>
        <v/>
      </c>
      <c r="B30" s="192" t="str">
        <f>IFERROR(VLOOKUP(C30,TarifsCA!$B$12:$F$64,3,FALSE),"")</f>
        <v/>
      </c>
      <c r="C30" s="243">
        <v>0</v>
      </c>
      <c r="D30" s="244">
        <v>15</v>
      </c>
      <c r="E30" s="245">
        <v>68</v>
      </c>
      <c r="F30" s="244">
        <v>121</v>
      </c>
      <c r="G30" s="285">
        <v>1005</v>
      </c>
      <c r="H30" s="247" t="str">
        <f>IFERROR(VLOOKUP(C30,TarifsCA!$B$12:$D$64,2,FALSE),"")</f>
        <v/>
      </c>
      <c r="I30" s="286" cm="1">
        <f t="array" ref="I30">SUMPRODUCT((TarifsCA!$B$12:$B$64=Consultation!$C30)*(Consultation!$F$6&gt;=TarifsCA!$G$8:$Y$8)*(Consultation!$F$6&lt;=TarifsCA!$G$9:$Y$9)*TarifsCA!$G$12:$Y$64)</f>
        <v>0</v>
      </c>
      <c r="J30" s="287">
        <f t="shared" si="1"/>
        <v>0</v>
      </c>
      <c r="L30" s="281">
        <f t="shared" si="2"/>
        <v>45884</v>
      </c>
      <c r="M30" s="278">
        <v>714</v>
      </c>
      <c r="N30" s="278">
        <v>746</v>
      </c>
      <c r="O30" s="278">
        <v>778</v>
      </c>
      <c r="P30" s="278">
        <v>810</v>
      </c>
      <c r="Q30" s="278">
        <v>842</v>
      </c>
      <c r="R30" s="276">
        <f t="shared" si="3"/>
        <v>10605</v>
      </c>
      <c r="S30" s="94">
        <v>2014</v>
      </c>
      <c r="T30" s="94">
        <v>2046</v>
      </c>
      <c r="U30" s="94">
        <v>2078</v>
      </c>
      <c r="V30" s="94">
        <v>2110</v>
      </c>
      <c r="W30" s="94">
        <v>2142</v>
      </c>
      <c r="X30" s="176">
        <v>2174</v>
      </c>
      <c r="Y30" s="176">
        <v>2206</v>
      </c>
      <c r="Z30" s="95">
        <v>2238</v>
      </c>
      <c r="AA30"/>
      <c r="AB30"/>
      <c r="AC30" s="478" t="s">
        <v>18</v>
      </c>
      <c r="AD30" s="415" t="str">
        <f>Récap!B83</f>
        <v>PALLETTE 80*120</v>
      </c>
      <c r="AE30" s="416"/>
      <c r="AF30" s="150"/>
      <c r="AG30" s="141" cm="1">
        <f t="array" ref="AG30">SUMPRODUCT((TarifsCO!$B$9:$B$29=Consultation!$AD30)*(Consultation!$F$6&gt;=TarifsCO!$C$7:$U$7)*(Consultation!$F$6&lt;=TarifsCO!$C$8:$U$8)*TarifsCO!$C$9:$U$29)</f>
        <v>25</v>
      </c>
      <c r="AH30" s="195">
        <f>AF30*AG30</f>
        <v>0</v>
      </c>
      <c r="AJ30" s="230"/>
    </row>
    <row r="31" spans="1:36" s="129" customFormat="1" ht="14.1" customHeight="1">
      <c r="A31" s="296" t="str">
        <f>IFERROR(VLOOKUP(C31,TarifsCA!$B$12:$F$64,4,FALSE),"")</f>
        <v/>
      </c>
      <c r="B31" s="192" t="str">
        <f>IFERROR(VLOOKUP(C31,TarifsCA!$B$12:$F$64,3,FALSE),"")</f>
        <v/>
      </c>
      <c r="C31" s="288">
        <v>0</v>
      </c>
      <c r="D31" s="289">
        <v>16</v>
      </c>
      <c r="E31" s="289">
        <v>69</v>
      </c>
      <c r="F31" s="289">
        <v>122</v>
      </c>
      <c r="G31" s="290">
        <v>1006</v>
      </c>
      <c r="H31" s="291" t="str">
        <f>IFERROR(VLOOKUP(C31,TarifsCA!$B$12:$D$64,2,FALSE),"")</f>
        <v/>
      </c>
      <c r="I31" s="292" cm="1">
        <f t="array" ref="I31">SUMPRODUCT((TarifsCA!$B$12:$B$64=Consultation!$C31)*(Consultation!$F$6&gt;=TarifsCA!$G$8:$Y$8)*(Consultation!$F$6&lt;=TarifsCA!$G$9:$Y$9)*TarifsCA!$G$12:$Y$64)</f>
        <v>0</v>
      </c>
      <c r="J31" s="287">
        <f t="shared" si="1"/>
        <v>0</v>
      </c>
      <c r="L31" s="281">
        <f t="shared" si="2"/>
        <v>45885</v>
      </c>
      <c r="M31" s="278">
        <v>715</v>
      </c>
      <c r="N31" s="278">
        <v>747</v>
      </c>
      <c r="O31" s="278">
        <v>779</v>
      </c>
      <c r="P31" s="278">
        <v>811</v>
      </c>
      <c r="Q31" s="278">
        <v>843</v>
      </c>
      <c r="R31" s="276">
        <f t="shared" si="3"/>
        <v>11320</v>
      </c>
      <c r="S31" s="94">
        <v>2015</v>
      </c>
      <c r="T31" s="94">
        <v>2047</v>
      </c>
      <c r="U31" s="94">
        <v>2079</v>
      </c>
      <c r="V31" s="94">
        <v>2111</v>
      </c>
      <c r="W31" s="94">
        <v>2143</v>
      </c>
      <c r="X31" s="176">
        <v>2175</v>
      </c>
      <c r="Y31" s="176">
        <v>2207</v>
      </c>
      <c r="Z31" s="95">
        <v>2239</v>
      </c>
      <c r="AA31"/>
      <c r="AB31"/>
      <c r="AC31" s="478" t="s">
        <v>18</v>
      </c>
      <c r="AD31" s="415" t="str">
        <f>Récap!B84</f>
        <v>FILM</v>
      </c>
      <c r="AE31" s="416"/>
      <c r="AF31" s="150"/>
      <c r="AG31" s="141" cm="1">
        <f t="array" ref="AG31">SUMPRODUCT((TarifsCO!$B$9:$B$29=Consultation!$AD31)*(Consultation!$F$6&gt;=TarifsCO!$C$7:$U$7)*(Consultation!$F$6&lt;=TarifsCO!$C$8:$U$8)*TarifsCO!$C$9:$U$29)</f>
        <v>0.25</v>
      </c>
      <c r="AH31" s="195">
        <f t="shared" ref="AH31:AH41" si="5">AF31*AG31</f>
        <v>0</v>
      </c>
      <c r="AJ31" s="230"/>
    </row>
    <row r="32" spans="1:36" s="129" customFormat="1" ht="14.1" customHeight="1">
      <c r="A32" s="296" t="str">
        <f>IFERROR(VLOOKUP(C32,TarifsCA!$B$12:$F$64,4,FALSE),"")</f>
        <v/>
      </c>
      <c r="B32" s="192" t="str">
        <f>IFERROR(VLOOKUP(C32,TarifsCA!$B$12:$F$64,3,FALSE),"")</f>
        <v/>
      </c>
      <c r="C32" s="243">
        <v>0</v>
      </c>
      <c r="D32" s="244">
        <v>17</v>
      </c>
      <c r="E32" s="245">
        <v>70</v>
      </c>
      <c r="F32" s="244">
        <v>123</v>
      </c>
      <c r="G32" s="285">
        <v>1007</v>
      </c>
      <c r="H32" s="247" t="str">
        <f>IFERROR(VLOOKUP(C32,TarifsCA!$B$12:$D$64,2,FALSE),"")</f>
        <v/>
      </c>
      <c r="I32" s="286" cm="1">
        <f t="array" ref="I32">SUMPRODUCT((TarifsCA!$B$12:$B$64=Consultation!$C32)*(Consultation!$F$6&gt;=TarifsCA!$G$8:$Y$8)*(Consultation!$F$6&lt;=TarifsCA!$G$9:$Y$9)*TarifsCA!$G$12:$Y$64)</f>
        <v>0</v>
      </c>
      <c r="J32" s="287">
        <f t="shared" si="1"/>
        <v>0</v>
      </c>
      <c r="L32" s="281">
        <f t="shared" si="2"/>
        <v>45886</v>
      </c>
      <c r="M32" s="278">
        <v>716</v>
      </c>
      <c r="N32" s="278">
        <v>748</v>
      </c>
      <c r="O32" s="278">
        <v>780</v>
      </c>
      <c r="P32" s="278">
        <v>812</v>
      </c>
      <c r="Q32" s="278">
        <v>844</v>
      </c>
      <c r="R32" s="276">
        <f t="shared" si="3"/>
        <v>12036</v>
      </c>
      <c r="S32" s="94">
        <v>2016</v>
      </c>
      <c r="T32" s="94">
        <v>2048</v>
      </c>
      <c r="U32" s="94">
        <v>2080</v>
      </c>
      <c r="V32" s="94">
        <v>2112</v>
      </c>
      <c r="W32" s="94">
        <v>2144</v>
      </c>
      <c r="X32" s="176">
        <v>2176</v>
      </c>
      <c r="Y32" s="176">
        <v>2208</v>
      </c>
      <c r="Z32" s="95">
        <v>2240</v>
      </c>
      <c r="AA32"/>
      <c r="AB32"/>
      <c r="AC32" s="478" t="s">
        <v>18</v>
      </c>
      <c r="AD32" s="415" t="str">
        <f>Récap!B85</f>
        <v>PLOMB</v>
      </c>
      <c r="AE32" s="416"/>
      <c r="AF32" s="150"/>
      <c r="AG32" s="141" cm="1">
        <f t="array" ref="AG32">SUMPRODUCT((TarifsCO!$B$9:$B$29=Consultation!$AD32)*(Consultation!$F$6&gt;=TarifsCO!$C$7:$U$7)*(Consultation!$F$6&lt;=TarifsCO!$C$8:$U$8)*TarifsCO!$C$9:$U$29)</f>
        <v>0.3</v>
      </c>
      <c r="AH32" s="195">
        <f t="shared" si="5"/>
        <v>0</v>
      </c>
      <c r="AJ32" s="230"/>
    </row>
    <row r="33" spans="1:36" s="129" customFormat="1" ht="14.1" customHeight="1">
      <c r="A33" s="296" t="str">
        <f>IFERROR(VLOOKUP(C33,TarifsCA!$B$12:$F$64,4,FALSE),"")</f>
        <v/>
      </c>
      <c r="B33" s="192" t="str">
        <f>IFERROR(VLOOKUP(C33,TarifsCA!$B$12:$F$64,3,FALSE),"")</f>
        <v/>
      </c>
      <c r="C33" s="288">
        <v>0</v>
      </c>
      <c r="D33" s="289">
        <v>18</v>
      </c>
      <c r="E33" s="289">
        <v>71</v>
      </c>
      <c r="F33" s="289">
        <v>124</v>
      </c>
      <c r="G33" s="290">
        <v>1008</v>
      </c>
      <c r="H33" s="291" t="str">
        <f>IFERROR(VLOOKUP(C33,TarifsCA!$B$12:$D$64,2,FALSE),"")</f>
        <v/>
      </c>
      <c r="I33" s="292" cm="1">
        <f t="array" ref="I33">SUMPRODUCT((TarifsCA!$B$12:$B$64=Consultation!$C33)*(Consultation!$F$6&gt;=TarifsCA!$G$8:$Y$8)*(Consultation!$F$6&lt;=TarifsCA!$G$9:$Y$9)*TarifsCA!$G$12:$Y$64)</f>
        <v>0</v>
      </c>
      <c r="J33" s="287">
        <f t="shared" si="1"/>
        <v>0</v>
      </c>
      <c r="L33" s="281">
        <f t="shared" si="2"/>
        <v>45887</v>
      </c>
      <c r="M33" s="278">
        <v>717</v>
      </c>
      <c r="N33" s="278">
        <v>749</v>
      </c>
      <c r="O33" s="278">
        <v>781</v>
      </c>
      <c r="P33" s="278">
        <v>813</v>
      </c>
      <c r="Q33" s="278">
        <v>845</v>
      </c>
      <c r="R33" s="276">
        <f t="shared" si="3"/>
        <v>12753</v>
      </c>
      <c r="S33" s="94">
        <v>2017</v>
      </c>
      <c r="T33" s="94">
        <v>2049</v>
      </c>
      <c r="U33" s="94">
        <v>2081</v>
      </c>
      <c r="V33" s="94">
        <v>2113</v>
      </c>
      <c r="W33" s="94">
        <v>2145</v>
      </c>
      <c r="X33" s="176">
        <v>2177</v>
      </c>
      <c r="Y33" s="176">
        <v>2209</v>
      </c>
      <c r="Z33" s="95">
        <v>2241</v>
      </c>
      <c r="AA33"/>
      <c r="AB33"/>
      <c r="AC33" s="478" t="s">
        <v>18</v>
      </c>
      <c r="AD33" s="415">
        <f>Récap!B86</f>
        <v>0</v>
      </c>
      <c r="AE33" s="416"/>
      <c r="AF33" s="150"/>
      <c r="AG33" s="141" cm="1">
        <f t="array" ref="AG33">SUMPRODUCT((TarifsCO!$B$9:$B$29=Consultation!$AD33)*(Consultation!$F$6&gt;=TarifsCO!$C$7:$U$7)*(Consultation!$F$6&lt;=TarifsCO!$C$8:$U$8)*TarifsCO!$C$9:$U$29)</f>
        <v>0</v>
      </c>
      <c r="AH33" s="195">
        <f t="shared" si="5"/>
        <v>0</v>
      </c>
      <c r="AJ33" s="230"/>
    </row>
    <row r="34" spans="1:36" s="129" customFormat="1" ht="14.1" customHeight="1">
      <c r="A34" s="296" t="str">
        <f>IFERROR(VLOOKUP(C34,TarifsCA!$B$12:$F$64,4,FALSE),"")</f>
        <v/>
      </c>
      <c r="B34" s="192" t="str">
        <f>IFERROR(VLOOKUP(C34,TarifsCA!$B$12:$F$64,3,FALSE),"")</f>
        <v/>
      </c>
      <c r="C34" s="243">
        <v>0</v>
      </c>
      <c r="D34" s="244">
        <v>19</v>
      </c>
      <c r="E34" s="245">
        <v>72</v>
      </c>
      <c r="F34" s="244">
        <v>125</v>
      </c>
      <c r="G34" s="285">
        <v>1009</v>
      </c>
      <c r="H34" s="247" t="str">
        <f>IFERROR(VLOOKUP(C34,TarifsCA!$B$12:$D$64,2,FALSE),"")</f>
        <v/>
      </c>
      <c r="I34" s="286" cm="1">
        <f t="array" ref="I34">SUMPRODUCT((TarifsCA!$B$12:$B$64=Consultation!$C34)*(Consultation!$F$6&gt;=TarifsCA!$G$8:$Y$8)*(Consultation!$F$6&lt;=TarifsCA!$G$9:$Y$9)*TarifsCA!$G$12:$Y$64)</f>
        <v>0</v>
      </c>
      <c r="J34" s="287">
        <f t="shared" si="1"/>
        <v>0</v>
      </c>
      <c r="L34" s="281">
        <f t="shared" si="2"/>
        <v>45888</v>
      </c>
      <c r="M34" s="278">
        <v>718</v>
      </c>
      <c r="N34" s="278">
        <v>750</v>
      </c>
      <c r="O34" s="278">
        <v>782</v>
      </c>
      <c r="P34" s="278">
        <v>814</v>
      </c>
      <c r="Q34" s="278">
        <v>846</v>
      </c>
      <c r="R34" s="276">
        <f t="shared" si="3"/>
        <v>13471</v>
      </c>
      <c r="S34" s="94">
        <v>2018</v>
      </c>
      <c r="T34" s="94">
        <v>2050</v>
      </c>
      <c r="U34" s="94">
        <v>2082</v>
      </c>
      <c r="V34" s="94">
        <v>2114</v>
      </c>
      <c r="W34" s="94">
        <v>2146</v>
      </c>
      <c r="X34" s="176">
        <v>2178</v>
      </c>
      <c r="Y34" s="176">
        <v>2210</v>
      </c>
      <c r="Z34" s="95">
        <v>2242</v>
      </c>
      <c r="AA34"/>
      <c r="AB34"/>
      <c r="AC34" s="478" t="s">
        <v>18</v>
      </c>
      <c r="AD34" s="415">
        <f>Récap!B87</f>
        <v>0</v>
      </c>
      <c r="AE34" s="416"/>
      <c r="AF34" s="150"/>
      <c r="AG34" s="141" cm="1">
        <f t="array" ref="AG34">SUMPRODUCT((TarifsCO!$B$9:$B$29=Consultation!$AD34)*(Consultation!$F$6&gt;=TarifsCO!$C$7:$U$7)*(Consultation!$F$6&lt;=TarifsCO!$C$8:$U$8)*TarifsCO!$C$9:$U$29)</f>
        <v>0</v>
      </c>
      <c r="AH34" s="195">
        <f t="shared" si="5"/>
        <v>0</v>
      </c>
      <c r="AJ34" s="230"/>
    </row>
    <row r="35" spans="1:36" s="129" customFormat="1" ht="14.1" customHeight="1">
      <c r="A35" s="296" t="str">
        <f>IFERROR(VLOOKUP(C35,TarifsCA!$B$12:$F$64,4,FALSE),"")</f>
        <v/>
      </c>
      <c r="B35" s="192" t="str">
        <f>IFERROR(VLOOKUP(C35,TarifsCA!$B$12:$F$64,3,FALSE),"")</f>
        <v/>
      </c>
      <c r="C35" s="288">
        <v>0</v>
      </c>
      <c r="D35" s="289">
        <v>20</v>
      </c>
      <c r="E35" s="289">
        <v>73</v>
      </c>
      <c r="F35" s="289">
        <v>126</v>
      </c>
      <c r="G35" s="290">
        <v>1010</v>
      </c>
      <c r="H35" s="291" t="str">
        <f>IFERROR(VLOOKUP(C35,TarifsCA!$B$12:$D$64,2,FALSE),"")</f>
        <v/>
      </c>
      <c r="I35" s="292" cm="1">
        <f t="array" ref="I35">SUMPRODUCT((TarifsCA!$B$12:$B$64=Consultation!$C35)*(Consultation!$F$6&gt;=TarifsCA!$G$8:$Y$8)*(Consultation!$F$6&lt;=TarifsCA!$G$9:$Y$9)*TarifsCA!$G$12:$Y$64)</f>
        <v>0</v>
      </c>
      <c r="J35" s="287">
        <f t="shared" si="1"/>
        <v>0</v>
      </c>
      <c r="L35" s="281">
        <f t="shared" si="2"/>
        <v>45889</v>
      </c>
      <c r="M35" s="278">
        <v>719</v>
      </c>
      <c r="N35" s="278">
        <v>751</v>
      </c>
      <c r="O35" s="278">
        <v>783</v>
      </c>
      <c r="P35" s="278">
        <v>815</v>
      </c>
      <c r="Q35" s="278">
        <v>847</v>
      </c>
      <c r="R35" s="276">
        <f t="shared" si="3"/>
        <v>14190</v>
      </c>
      <c r="S35" s="94">
        <v>2019</v>
      </c>
      <c r="T35" s="94">
        <v>2051</v>
      </c>
      <c r="U35" s="94">
        <v>2083</v>
      </c>
      <c r="V35" s="94">
        <v>2115</v>
      </c>
      <c r="W35" s="94">
        <v>2147</v>
      </c>
      <c r="X35" s="176">
        <v>2179</v>
      </c>
      <c r="Y35" s="176">
        <v>2211</v>
      </c>
      <c r="Z35" s="95">
        <v>2243</v>
      </c>
      <c r="AA35"/>
      <c r="AB35"/>
      <c r="AC35" s="478" t="s">
        <v>18</v>
      </c>
      <c r="AD35" s="415">
        <f>Récap!B88</f>
        <v>0</v>
      </c>
      <c r="AE35" s="416"/>
      <c r="AF35" s="150"/>
      <c r="AG35" s="141" cm="1">
        <f t="array" ref="AG35">SUMPRODUCT((TarifsCO!$B$9:$B$29=Consultation!$AD35)*(Consultation!$F$6&gt;=TarifsCO!$C$7:$U$7)*(Consultation!$F$6&lt;=TarifsCO!$C$8:$U$8)*TarifsCO!$C$9:$U$29)</f>
        <v>0</v>
      </c>
      <c r="AH35" s="195">
        <f t="shared" si="5"/>
        <v>0</v>
      </c>
      <c r="AJ35" s="230"/>
    </row>
    <row r="36" spans="1:36" s="129" customFormat="1" ht="14.1" customHeight="1">
      <c r="A36" s="296" t="str">
        <f>IFERROR(VLOOKUP(C36,TarifsCA!$B$12:$F$64,4,FALSE),"")</f>
        <v/>
      </c>
      <c r="B36" s="192" t="str">
        <f>IFERROR(VLOOKUP(C36,TarifsCA!$B$12:$F$64,3,FALSE),"")</f>
        <v/>
      </c>
      <c r="C36" s="243">
        <v>0</v>
      </c>
      <c r="D36" s="244">
        <v>21</v>
      </c>
      <c r="E36" s="245">
        <v>74</v>
      </c>
      <c r="F36" s="244">
        <v>127</v>
      </c>
      <c r="G36" s="285">
        <v>1011</v>
      </c>
      <c r="H36" s="247" t="str">
        <f>IFERROR(VLOOKUP(C36,TarifsCA!$B$12:$D$64,2,FALSE),"")</f>
        <v/>
      </c>
      <c r="I36" s="286" cm="1">
        <f t="array" ref="I36">SUMPRODUCT((TarifsCA!$B$12:$B$64=Consultation!$C36)*(Consultation!$F$6&gt;=TarifsCA!$G$8:$Y$8)*(Consultation!$F$6&lt;=TarifsCA!$G$9:$Y$9)*TarifsCA!$G$12:$Y$64)</f>
        <v>0</v>
      </c>
      <c r="J36" s="287">
        <f t="shared" si="1"/>
        <v>0</v>
      </c>
      <c r="L36" s="281">
        <f t="shared" si="2"/>
        <v>45890</v>
      </c>
      <c r="M36" s="278">
        <v>720</v>
      </c>
      <c r="N36" s="278">
        <v>752</v>
      </c>
      <c r="O36" s="278">
        <v>784</v>
      </c>
      <c r="P36" s="278">
        <v>816</v>
      </c>
      <c r="Q36" s="278">
        <v>848</v>
      </c>
      <c r="R36" s="276">
        <f t="shared" si="3"/>
        <v>14910</v>
      </c>
      <c r="S36" s="94">
        <v>2020</v>
      </c>
      <c r="T36" s="94">
        <v>2052</v>
      </c>
      <c r="U36" s="94">
        <v>2084</v>
      </c>
      <c r="V36" s="94">
        <v>2116</v>
      </c>
      <c r="W36" s="94">
        <v>2148</v>
      </c>
      <c r="X36" s="176">
        <v>2180</v>
      </c>
      <c r="Y36" s="176">
        <v>2212</v>
      </c>
      <c r="Z36" s="95">
        <v>2244</v>
      </c>
      <c r="AA36"/>
      <c r="AB36"/>
      <c r="AC36" s="478" t="s">
        <v>18</v>
      </c>
      <c r="AD36" s="415">
        <f>Récap!B89</f>
        <v>0</v>
      </c>
      <c r="AE36" s="416"/>
      <c r="AF36" s="150"/>
      <c r="AG36" s="141" cm="1">
        <f t="array" ref="AG36">SUMPRODUCT((TarifsCO!$B$9:$B$29=Consultation!$AD36)*(Consultation!$F$6&gt;=TarifsCO!$C$7:$U$7)*(Consultation!$F$6&lt;=TarifsCO!$C$8:$U$8)*TarifsCO!$C$9:$U$29)</f>
        <v>0</v>
      </c>
      <c r="AH36" s="195">
        <f t="shared" si="5"/>
        <v>0</v>
      </c>
      <c r="AJ36" s="230"/>
    </row>
    <row r="37" spans="1:36" s="129" customFormat="1" ht="14.1" customHeight="1">
      <c r="A37" s="296" t="str">
        <f>IFERROR(VLOOKUP(C37,TarifsCA!$B$12:$F$64,4,FALSE),"")</f>
        <v/>
      </c>
      <c r="B37" s="192" t="str">
        <f>IFERROR(VLOOKUP(C37,TarifsCA!$B$12:$F$64,3,FALSE),"")</f>
        <v/>
      </c>
      <c r="C37" s="288">
        <v>0</v>
      </c>
      <c r="D37" s="289">
        <v>22</v>
      </c>
      <c r="E37" s="289">
        <v>75</v>
      </c>
      <c r="F37" s="289">
        <v>128</v>
      </c>
      <c r="G37" s="290">
        <v>1012</v>
      </c>
      <c r="H37" s="291" t="str">
        <f>IFERROR(VLOOKUP(C37,TarifsCA!$B$12:$D$64,2,FALSE),"")</f>
        <v/>
      </c>
      <c r="I37" s="292" cm="1">
        <f t="array" ref="I37">SUMPRODUCT((TarifsCA!$B$12:$B$64=Consultation!$C37)*(Consultation!$F$6&gt;=TarifsCA!$G$8:$Y$8)*(Consultation!$F$6&lt;=TarifsCA!$G$9:$Y$9)*TarifsCA!$G$12:$Y$64)</f>
        <v>0</v>
      </c>
      <c r="J37" s="287">
        <f t="shared" si="1"/>
        <v>0</v>
      </c>
      <c r="L37" s="281">
        <f t="shared" si="2"/>
        <v>45891</v>
      </c>
      <c r="M37" s="278">
        <v>721</v>
      </c>
      <c r="N37" s="278">
        <v>753</v>
      </c>
      <c r="O37" s="278">
        <v>785</v>
      </c>
      <c r="P37" s="278">
        <v>817</v>
      </c>
      <c r="Q37" s="278">
        <v>849</v>
      </c>
      <c r="R37" s="276">
        <f t="shared" si="3"/>
        <v>15631</v>
      </c>
      <c r="S37" s="94">
        <v>2021</v>
      </c>
      <c r="T37" s="94">
        <v>2053</v>
      </c>
      <c r="U37" s="94">
        <v>2085</v>
      </c>
      <c r="V37" s="94">
        <v>2117</v>
      </c>
      <c r="W37" s="94">
        <v>2149</v>
      </c>
      <c r="X37" s="176">
        <v>2181</v>
      </c>
      <c r="Y37" s="176">
        <v>2213</v>
      </c>
      <c r="Z37" s="95">
        <v>2245</v>
      </c>
      <c r="AA37"/>
      <c r="AB37"/>
      <c r="AC37" s="478" t="s">
        <v>18</v>
      </c>
      <c r="AD37" s="415">
        <f>Récap!B90</f>
        <v>0</v>
      </c>
      <c r="AE37" s="416"/>
      <c r="AF37" s="150"/>
      <c r="AG37" s="141" cm="1">
        <f t="array" ref="AG37">SUMPRODUCT((TarifsCO!$B$9:$B$29=Consultation!$AD37)*(Consultation!$F$6&gt;=TarifsCO!$C$7:$U$7)*(Consultation!$F$6&lt;=TarifsCO!$C$8:$U$8)*TarifsCO!$C$9:$U$29)</f>
        <v>0</v>
      </c>
      <c r="AH37" s="195">
        <f t="shared" si="5"/>
        <v>0</v>
      </c>
      <c r="AJ37" s="230"/>
    </row>
    <row r="38" spans="1:36" s="129" customFormat="1" ht="14.1" customHeight="1">
      <c r="A38" s="296" t="str">
        <f>IFERROR(VLOOKUP(C38,TarifsCA!$B$12:$F$64,4,FALSE),"")</f>
        <v/>
      </c>
      <c r="B38" s="192" t="str">
        <f>IFERROR(VLOOKUP(C38,TarifsCA!$B$12:$F$64,3,FALSE),"")</f>
        <v/>
      </c>
      <c r="C38" s="243">
        <v>0</v>
      </c>
      <c r="D38" s="244">
        <v>23</v>
      </c>
      <c r="E38" s="245">
        <v>76</v>
      </c>
      <c r="F38" s="244">
        <v>129</v>
      </c>
      <c r="G38" s="285">
        <v>1013</v>
      </c>
      <c r="H38" s="247" t="str">
        <f>IFERROR(VLOOKUP(C38,TarifsCA!$B$12:$D$64,2,FALSE),"")</f>
        <v/>
      </c>
      <c r="I38" s="286" cm="1">
        <f t="array" ref="I38">SUMPRODUCT((TarifsCA!$B$12:$B$64=Consultation!$C38)*(Consultation!$F$6&gt;=TarifsCA!$G$8:$Y$8)*(Consultation!$F$6&lt;=TarifsCA!$G$9:$Y$9)*TarifsCA!$G$12:$Y$64)</f>
        <v>0</v>
      </c>
      <c r="J38" s="287">
        <f t="shared" si="1"/>
        <v>0</v>
      </c>
      <c r="L38" s="281">
        <f t="shared" si="2"/>
        <v>45892</v>
      </c>
      <c r="M38" s="278">
        <v>722</v>
      </c>
      <c r="N38" s="278">
        <v>754</v>
      </c>
      <c r="O38" s="278">
        <v>786</v>
      </c>
      <c r="P38" s="278">
        <v>818</v>
      </c>
      <c r="Q38" s="278">
        <v>850</v>
      </c>
      <c r="R38" s="276">
        <f t="shared" si="3"/>
        <v>16353</v>
      </c>
      <c r="S38" s="94">
        <v>2022</v>
      </c>
      <c r="T38" s="94">
        <v>2054</v>
      </c>
      <c r="U38" s="94">
        <v>2086</v>
      </c>
      <c r="V38" s="94">
        <v>2118</v>
      </c>
      <c r="W38" s="94">
        <v>2150</v>
      </c>
      <c r="X38" s="176">
        <v>2182</v>
      </c>
      <c r="Y38" s="176">
        <v>2214</v>
      </c>
      <c r="Z38" s="95">
        <v>2246</v>
      </c>
      <c r="AA38"/>
      <c r="AB38"/>
      <c r="AC38" s="478" t="s">
        <v>18</v>
      </c>
      <c r="AD38" s="415">
        <f>Récap!B91</f>
        <v>0</v>
      </c>
      <c r="AE38" s="416"/>
      <c r="AF38" s="150"/>
      <c r="AG38" s="141" cm="1">
        <f t="array" ref="AG38">SUMPRODUCT((TarifsCO!$B$9:$B$29=Consultation!$AD38)*(Consultation!$F$6&gt;=TarifsCO!$C$7:$U$7)*(Consultation!$F$6&lt;=TarifsCO!$C$8:$U$8)*TarifsCO!$C$9:$U$29)</f>
        <v>0</v>
      </c>
      <c r="AH38" s="195">
        <f t="shared" si="5"/>
        <v>0</v>
      </c>
      <c r="AJ38" s="230"/>
    </row>
    <row r="39" spans="1:36" s="129" customFormat="1" ht="14.1" customHeight="1">
      <c r="A39" s="296" t="str">
        <f>IFERROR(VLOOKUP(C39,TarifsCA!$B$12:$F$64,4,FALSE),"")</f>
        <v/>
      </c>
      <c r="B39" s="192" t="str">
        <f>IFERROR(VLOOKUP(C39,TarifsCA!$B$12:$F$64,3,FALSE),"")</f>
        <v/>
      </c>
      <c r="C39" s="288">
        <v>0</v>
      </c>
      <c r="D39" s="289">
        <v>24</v>
      </c>
      <c r="E39" s="289">
        <v>77</v>
      </c>
      <c r="F39" s="289">
        <v>130</v>
      </c>
      <c r="G39" s="290">
        <v>1014</v>
      </c>
      <c r="H39" s="291" t="str">
        <f>IFERROR(VLOOKUP(C39,TarifsCA!$B$12:$D$64,2,FALSE),"")</f>
        <v/>
      </c>
      <c r="I39" s="292" cm="1">
        <f t="array" ref="I39">SUMPRODUCT((TarifsCA!$B$12:$B$64=Consultation!$C39)*(Consultation!$F$6&gt;=TarifsCA!$G$8:$Y$8)*(Consultation!$F$6&lt;=TarifsCA!$G$9:$Y$9)*TarifsCA!$G$12:$Y$64)</f>
        <v>0</v>
      </c>
      <c r="J39" s="287">
        <f t="shared" si="1"/>
        <v>0</v>
      </c>
      <c r="L39" s="281">
        <f t="shared" si="2"/>
        <v>45893</v>
      </c>
      <c r="M39" s="278">
        <v>723</v>
      </c>
      <c r="N39" s="278">
        <v>755</v>
      </c>
      <c r="O39" s="278">
        <v>787</v>
      </c>
      <c r="P39" s="278">
        <v>819</v>
      </c>
      <c r="Q39" s="278">
        <v>851</v>
      </c>
      <c r="R39" s="276">
        <f t="shared" si="3"/>
        <v>17076</v>
      </c>
      <c r="S39" s="94">
        <v>2023</v>
      </c>
      <c r="T39" s="94">
        <v>2055</v>
      </c>
      <c r="U39" s="94">
        <v>2087</v>
      </c>
      <c r="V39" s="94">
        <v>2119</v>
      </c>
      <c r="W39" s="94">
        <v>2151</v>
      </c>
      <c r="X39" s="176">
        <v>2183</v>
      </c>
      <c r="Y39" s="176">
        <v>2215</v>
      </c>
      <c r="Z39" s="95">
        <v>2247</v>
      </c>
      <c r="AA39"/>
      <c r="AB39"/>
      <c r="AC39" s="478" t="s">
        <v>18</v>
      </c>
      <c r="AD39" s="415">
        <f>Récap!B92</f>
        <v>0</v>
      </c>
      <c r="AE39" s="416"/>
      <c r="AF39" s="150"/>
      <c r="AG39" s="141" cm="1">
        <f t="array" ref="AG39">SUMPRODUCT((TarifsCO!$B$9:$B$29=Consultation!$AD39)*(Consultation!$F$6&gt;=TarifsCO!$C$7:$U$7)*(Consultation!$F$6&lt;=TarifsCO!$C$8:$U$8)*TarifsCO!$C$9:$U$29)</f>
        <v>0</v>
      </c>
      <c r="AH39" s="195">
        <f t="shared" si="5"/>
        <v>0</v>
      </c>
      <c r="AJ39" s="230"/>
    </row>
    <row r="40" spans="1:36" s="129" customFormat="1" ht="14.1" customHeight="1">
      <c r="A40" s="296" t="str">
        <f>IFERROR(VLOOKUP(C40,TarifsCA!$B$12:$F$64,4,FALSE),"")</f>
        <v/>
      </c>
      <c r="B40" s="192" t="str">
        <f>IFERROR(VLOOKUP(C40,TarifsCA!$B$12:$F$64,3,FALSE),"")</f>
        <v/>
      </c>
      <c r="C40" s="243">
        <v>0</v>
      </c>
      <c r="D40" s="244">
        <v>25</v>
      </c>
      <c r="E40" s="245">
        <v>78</v>
      </c>
      <c r="F40" s="244">
        <v>131</v>
      </c>
      <c r="G40" s="285">
        <v>1015</v>
      </c>
      <c r="H40" s="247" t="str">
        <f>IFERROR(VLOOKUP(C40,TarifsCA!$B$12:$D$64,2,FALSE),"")</f>
        <v/>
      </c>
      <c r="I40" s="286" cm="1">
        <f t="array" ref="I40">SUMPRODUCT((TarifsCA!$B$12:$B$64=Consultation!$C40)*(Consultation!$F$6&gt;=TarifsCA!$G$8:$Y$8)*(Consultation!$F$6&lt;=TarifsCA!$G$9:$Y$9)*TarifsCA!$G$12:$Y$64)</f>
        <v>0</v>
      </c>
      <c r="J40" s="287">
        <f t="shared" si="1"/>
        <v>0</v>
      </c>
      <c r="L40" s="281">
        <f t="shared" si="2"/>
        <v>45894</v>
      </c>
      <c r="M40" s="278">
        <v>724</v>
      </c>
      <c r="N40" s="278">
        <v>756</v>
      </c>
      <c r="O40" s="278">
        <v>788</v>
      </c>
      <c r="P40" s="278">
        <v>820</v>
      </c>
      <c r="Q40" s="278">
        <v>852</v>
      </c>
      <c r="R40" s="276">
        <f t="shared" si="3"/>
        <v>17800</v>
      </c>
      <c r="S40" s="94">
        <v>2024</v>
      </c>
      <c r="T40" s="94">
        <v>2056</v>
      </c>
      <c r="U40" s="94">
        <v>2088</v>
      </c>
      <c r="V40" s="94">
        <v>2120</v>
      </c>
      <c r="W40" s="94">
        <v>2152</v>
      </c>
      <c r="X40" s="176">
        <v>2184</v>
      </c>
      <c r="Y40" s="176">
        <v>2216</v>
      </c>
      <c r="Z40" s="95">
        <v>2248</v>
      </c>
      <c r="AA40"/>
      <c r="AB40"/>
      <c r="AC40" s="478" t="s">
        <v>18</v>
      </c>
      <c r="AD40" s="415">
        <f>Récap!B93</f>
        <v>0</v>
      </c>
      <c r="AE40" s="416"/>
      <c r="AF40" s="150"/>
      <c r="AG40" s="141" cm="1">
        <f t="array" ref="AG40">SUMPRODUCT((TarifsCO!$B$9:$B$29=Consultation!$AD40)*(Consultation!$F$6&gt;=TarifsCO!$C$7:$U$7)*(Consultation!$F$6&lt;=TarifsCO!$C$8:$U$8)*TarifsCO!$C$9:$U$29)</f>
        <v>0</v>
      </c>
      <c r="AH40" s="195">
        <f t="shared" si="5"/>
        <v>0</v>
      </c>
      <c r="AJ40" s="230"/>
    </row>
    <row r="41" spans="1:36" s="129" customFormat="1" ht="14.1" customHeight="1" thickBot="1">
      <c r="A41" s="296" t="str">
        <f>IFERROR(VLOOKUP(C41,TarifsCA!$B$12:$F$64,4,FALSE),"")</f>
        <v/>
      </c>
      <c r="B41" s="192" t="str">
        <f>IFERROR(VLOOKUP(C41,TarifsCA!$B$12:$F$64,3,FALSE),"")</f>
        <v/>
      </c>
      <c r="C41" s="288">
        <v>0</v>
      </c>
      <c r="D41" s="289">
        <v>26</v>
      </c>
      <c r="E41" s="289">
        <v>79</v>
      </c>
      <c r="F41" s="289">
        <v>132</v>
      </c>
      <c r="G41" s="290">
        <v>1016</v>
      </c>
      <c r="H41" s="291" t="str">
        <f>IFERROR(VLOOKUP(C41,TarifsCA!$B$12:$D$64,2,FALSE),"")</f>
        <v/>
      </c>
      <c r="I41" s="292" cm="1">
        <f t="array" ref="I41">SUMPRODUCT((TarifsCA!$B$12:$B$64=Consultation!$C41)*(Consultation!$F$6&gt;=TarifsCA!$G$8:$Y$8)*(Consultation!$F$6&lt;=TarifsCA!$G$9:$Y$9)*TarifsCA!$G$12:$Y$64)</f>
        <v>0</v>
      </c>
      <c r="J41" s="287">
        <f t="shared" si="1"/>
        <v>0</v>
      </c>
      <c r="L41" s="281">
        <f>IFERROR(IF(MONTH(L40+1)&lt;&gt;$D$6,"",L40+1),"")</f>
        <v>45895</v>
      </c>
      <c r="M41" s="278">
        <v>725</v>
      </c>
      <c r="N41" s="278">
        <v>757</v>
      </c>
      <c r="O41" s="278">
        <v>789</v>
      </c>
      <c r="P41" s="278">
        <v>821</v>
      </c>
      <c r="Q41" s="278">
        <v>853</v>
      </c>
      <c r="R41" s="276">
        <f t="shared" si="3"/>
        <v>18525</v>
      </c>
      <c r="S41" s="94">
        <v>2025</v>
      </c>
      <c r="T41" s="94">
        <v>2057</v>
      </c>
      <c r="U41" s="94">
        <v>2089</v>
      </c>
      <c r="V41" s="94">
        <v>2121</v>
      </c>
      <c r="W41" s="94">
        <v>2153</v>
      </c>
      <c r="X41" s="176">
        <v>2185</v>
      </c>
      <c r="Y41" s="176">
        <v>2217</v>
      </c>
      <c r="Z41" s="95">
        <v>2249</v>
      </c>
      <c r="AA41"/>
      <c r="AB41"/>
      <c r="AC41" s="479" t="s">
        <v>18</v>
      </c>
      <c r="AD41" s="492">
        <f>Récap!B94</f>
        <v>0</v>
      </c>
      <c r="AE41" s="493"/>
      <c r="AF41" s="151"/>
      <c r="AG41" s="142" cm="1">
        <f t="array" ref="AG41">SUMPRODUCT((TarifsCO!$B$9:$B$29=Consultation!$AD41)*(Consultation!$F$6&gt;=TarifsCO!$C$7:$U$7)*(Consultation!$F$6&lt;=TarifsCO!$C$8:$U$8)*TarifsCO!$C$9:$U$29)</f>
        <v>0</v>
      </c>
      <c r="AH41" s="196">
        <f t="shared" si="5"/>
        <v>0</v>
      </c>
      <c r="AJ41" s="230"/>
    </row>
    <row r="42" spans="1:36" s="129" customFormat="1" ht="14.1" customHeight="1">
      <c r="A42" s="296" t="str">
        <f>IFERROR(VLOOKUP(C42,TarifsCA!$B$12:$F$64,4,FALSE),"")</f>
        <v/>
      </c>
      <c r="B42" s="192" t="str">
        <f>IFERROR(VLOOKUP(C42,TarifsCA!$B$12:$F$64,3,FALSE),"")</f>
        <v/>
      </c>
      <c r="C42" s="243">
        <v>0</v>
      </c>
      <c r="D42" s="244">
        <v>27</v>
      </c>
      <c r="E42" s="245">
        <v>80</v>
      </c>
      <c r="F42" s="244">
        <v>133</v>
      </c>
      <c r="G42" s="285">
        <v>1017</v>
      </c>
      <c r="H42" s="247" t="str">
        <f>IFERROR(VLOOKUP(C42,TarifsCA!$B$12:$D$64,2,FALSE),"")</f>
        <v/>
      </c>
      <c r="I42" s="286" cm="1">
        <f t="array" ref="I42">SUMPRODUCT((TarifsCA!$B$12:$B$64=Consultation!$C42)*(Consultation!$F$6&gt;=TarifsCA!$G$8:$Y$8)*(Consultation!$F$6&lt;=TarifsCA!$G$9:$Y$9)*TarifsCA!$G$12:$Y$64)</f>
        <v>0</v>
      </c>
      <c r="J42" s="287">
        <f t="shared" si="1"/>
        <v>0</v>
      </c>
      <c r="L42" s="281">
        <f t="shared" ref="L42:L46" si="6">IFERROR(IF(MONTH(L41+1)&lt;&gt;$D$6,"",L41+1),"")</f>
        <v>45896</v>
      </c>
      <c r="M42" s="278">
        <v>726</v>
      </c>
      <c r="N42" s="278">
        <v>758</v>
      </c>
      <c r="O42" s="278">
        <v>790</v>
      </c>
      <c r="P42" s="278">
        <v>822</v>
      </c>
      <c r="Q42" s="278">
        <v>854</v>
      </c>
      <c r="R42" s="276">
        <f t="shared" si="3"/>
        <v>19251</v>
      </c>
      <c r="S42" s="94">
        <v>2026</v>
      </c>
      <c r="T42" s="94">
        <v>2058</v>
      </c>
      <c r="U42" s="94">
        <v>2090</v>
      </c>
      <c r="V42" s="94">
        <v>2122</v>
      </c>
      <c r="W42" s="94">
        <v>2154</v>
      </c>
      <c r="X42" s="176">
        <v>2186</v>
      </c>
      <c r="Y42" s="176">
        <v>2218</v>
      </c>
      <c r="Z42" s="95">
        <v>2250</v>
      </c>
      <c r="AA42"/>
      <c r="AB42"/>
      <c r="AC42" s="489" t="s">
        <v>20</v>
      </c>
      <c r="AD42" s="404" t="s">
        <v>56</v>
      </c>
      <c r="AE42" s="405"/>
      <c r="AF42" s="405"/>
      <c r="AG42" s="405"/>
      <c r="AH42" s="413" t="s">
        <v>39</v>
      </c>
      <c r="AJ42" s="230"/>
    </row>
    <row r="43" spans="1:36" s="129" customFormat="1" ht="14.1" customHeight="1">
      <c r="A43" s="296" t="str">
        <f>IFERROR(VLOOKUP(C43,TarifsCA!$B$12:$F$64,4,FALSE),"")</f>
        <v/>
      </c>
      <c r="B43" s="192" t="str">
        <f>IFERROR(VLOOKUP(C43,TarifsCA!$B$12:$F$64,3,FALSE),"")</f>
        <v/>
      </c>
      <c r="C43" s="288">
        <v>0</v>
      </c>
      <c r="D43" s="289">
        <v>28</v>
      </c>
      <c r="E43" s="289">
        <v>81</v>
      </c>
      <c r="F43" s="289">
        <v>134</v>
      </c>
      <c r="G43" s="290">
        <v>1018</v>
      </c>
      <c r="H43" s="291" t="str">
        <f>IFERROR(VLOOKUP(C43,TarifsCA!$B$12:$D$64,2,FALSE),"")</f>
        <v/>
      </c>
      <c r="I43" s="292" cm="1">
        <f t="array" ref="I43">SUMPRODUCT((TarifsCA!$B$12:$B$64=Consultation!$C43)*(Consultation!$F$6&gt;=TarifsCA!$G$8:$Y$8)*(Consultation!$F$6&lt;=TarifsCA!$G$9:$Y$9)*TarifsCA!$G$12:$Y$64)</f>
        <v>0</v>
      </c>
      <c r="J43" s="287">
        <f t="shared" si="1"/>
        <v>0</v>
      </c>
      <c r="L43" s="281">
        <f t="shared" si="6"/>
        <v>45897</v>
      </c>
      <c r="M43" s="278">
        <v>727</v>
      </c>
      <c r="N43" s="278">
        <v>759</v>
      </c>
      <c r="O43" s="278">
        <v>791</v>
      </c>
      <c r="P43" s="278">
        <v>823</v>
      </c>
      <c r="Q43" s="278">
        <v>855</v>
      </c>
      <c r="R43" s="276">
        <f t="shared" si="3"/>
        <v>19978</v>
      </c>
      <c r="S43" s="94">
        <v>2027</v>
      </c>
      <c r="T43" s="94">
        <v>2059</v>
      </c>
      <c r="U43" s="94">
        <v>2091</v>
      </c>
      <c r="V43" s="94">
        <v>2123</v>
      </c>
      <c r="W43" s="94">
        <v>2155</v>
      </c>
      <c r="X43" s="176">
        <v>2187</v>
      </c>
      <c r="Y43" s="176">
        <v>2219</v>
      </c>
      <c r="Z43" s="95">
        <v>2251</v>
      </c>
      <c r="AA43"/>
      <c r="AB43"/>
      <c r="AC43" s="490" t="s">
        <v>20</v>
      </c>
      <c r="AD43" s="406"/>
      <c r="AE43" s="407"/>
      <c r="AF43" s="407"/>
      <c r="AG43" s="407"/>
      <c r="AH43" s="414"/>
      <c r="AJ43" s="230"/>
    </row>
    <row r="44" spans="1:36" s="129" customFormat="1" ht="14.1" customHeight="1">
      <c r="A44" s="296" t="str">
        <f>IFERROR(VLOOKUP(C44,TarifsCA!$B$12:$F$64,4,FALSE),"")</f>
        <v/>
      </c>
      <c r="B44" s="192" t="str">
        <f>IFERROR(VLOOKUP(C44,TarifsCA!$B$12:$F$64,3,FALSE),"")</f>
        <v/>
      </c>
      <c r="C44" s="243">
        <v>0</v>
      </c>
      <c r="D44" s="244">
        <v>29</v>
      </c>
      <c r="E44" s="245">
        <v>82</v>
      </c>
      <c r="F44" s="244">
        <v>135</v>
      </c>
      <c r="G44" s="285">
        <v>1019</v>
      </c>
      <c r="H44" s="247" t="str">
        <f>IFERROR(VLOOKUP(C44,TarifsCA!$B$12:$D$64,2,FALSE),"")</f>
        <v/>
      </c>
      <c r="I44" s="286" cm="1">
        <f t="array" ref="I44">SUMPRODUCT((TarifsCA!$B$12:$B$64=Consultation!$C44)*(Consultation!$F$6&gt;=TarifsCA!$G$8:$Y$8)*(Consultation!$F$6&lt;=TarifsCA!$G$9:$Y$9)*TarifsCA!$G$12:$Y$64)</f>
        <v>0</v>
      </c>
      <c r="J44" s="287">
        <f t="shared" si="1"/>
        <v>0</v>
      </c>
      <c r="L44" s="281">
        <f t="shared" si="6"/>
        <v>45898</v>
      </c>
      <c r="M44" s="278">
        <v>728</v>
      </c>
      <c r="N44" s="278">
        <v>760</v>
      </c>
      <c r="O44" s="278">
        <v>792</v>
      </c>
      <c r="P44" s="278">
        <v>824</v>
      </c>
      <c r="Q44" s="278">
        <v>856</v>
      </c>
      <c r="R44" s="276">
        <f t="shared" si="3"/>
        <v>20706</v>
      </c>
      <c r="S44" s="94">
        <v>2028</v>
      </c>
      <c r="T44" s="94">
        <v>2060</v>
      </c>
      <c r="U44" s="94">
        <v>2092</v>
      </c>
      <c r="V44" s="94">
        <v>2124</v>
      </c>
      <c r="W44" s="94">
        <v>2156</v>
      </c>
      <c r="X44" s="176">
        <v>2188</v>
      </c>
      <c r="Y44" s="176">
        <v>2220</v>
      </c>
      <c r="Z44" s="95">
        <v>2252</v>
      </c>
      <c r="AA44"/>
      <c r="AB44"/>
      <c r="AC44" s="490" t="s">
        <v>20</v>
      </c>
      <c r="AD44" s="408" t="str">
        <f>Récap!B97</f>
        <v>expedition</v>
      </c>
      <c r="AE44" s="409"/>
      <c r="AF44" s="409"/>
      <c r="AG44" s="410"/>
      <c r="AH44" s="197"/>
      <c r="AJ44" s="230"/>
    </row>
    <row r="45" spans="1:36" s="129" customFormat="1" ht="14.1" customHeight="1">
      <c r="A45" s="296" t="str">
        <f>IFERROR(VLOOKUP(C45,TarifsCA!$B$12:$F$64,4,FALSE),"")</f>
        <v/>
      </c>
      <c r="B45" s="192" t="str">
        <f>IFERROR(VLOOKUP(C45,TarifsCA!$B$12:$F$64,3,FALSE),"")</f>
        <v/>
      </c>
      <c r="C45" s="288">
        <v>0</v>
      </c>
      <c r="D45" s="289">
        <v>30</v>
      </c>
      <c r="E45" s="289">
        <v>83</v>
      </c>
      <c r="F45" s="289">
        <v>136</v>
      </c>
      <c r="G45" s="290">
        <v>1020</v>
      </c>
      <c r="H45" s="291" t="str">
        <f>IFERROR(VLOOKUP(C45,TarifsCA!$B$12:$D$64,2,FALSE),"")</f>
        <v/>
      </c>
      <c r="I45" s="292" cm="1">
        <f t="array" ref="I45">SUMPRODUCT((TarifsCA!$B$12:$B$64=Consultation!$C45)*(Consultation!$F$6&gt;=TarifsCA!$G$8:$Y$8)*(Consultation!$F$6&lt;=TarifsCA!$G$9:$Y$9)*TarifsCA!$G$12:$Y$64)</f>
        <v>0</v>
      </c>
      <c r="J45" s="287">
        <f t="shared" si="1"/>
        <v>0</v>
      </c>
      <c r="L45" s="281">
        <f t="shared" si="6"/>
        <v>45899</v>
      </c>
      <c r="M45" s="278">
        <v>729</v>
      </c>
      <c r="N45" s="278">
        <v>761</v>
      </c>
      <c r="O45" s="278">
        <v>793</v>
      </c>
      <c r="P45" s="278">
        <v>825</v>
      </c>
      <c r="Q45" s="278">
        <v>857</v>
      </c>
      <c r="R45" s="276">
        <f t="shared" si="3"/>
        <v>21435</v>
      </c>
      <c r="S45" s="94">
        <v>2029</v>
      </c>
      <c r="T45" s="94">
        <v>2061</v>
      </c>
      <c r="U45" s="94">
        <v>2093</v>
      </c>
      <c r="V45" s="94">
        <v>2125</v>
      </c>
      <c r="W45" s="94">
        <v>2157</v>
      </c>
      <c r="X45" s="176">
        <v>2189</v>
      </c>
      <c r="Y45" s="176">
        <v>2221</v>
      </c>
      <c r="Z45" s="95">
        <v>2253</v>
      </c>
      <c r="AA45"/>
      <c r="AB45"/>
      <c r="AC45" s="490" t="s">
        <v>20</v>
      </c>
      <c r="AD45" s="408">
        <f>Récap!B98</f>
        <v>0</v>
      </c>
      <c r="AE45" s="409"/>
      <c r="AF45" s="409"/>
      <c r="AG45" s="410"/>
      <c r="AH45" s="197"/>
      <c r="AJ45" s="230"/>
    </row>
    <row r="46" spans="1:36" s="129" customFormat="1" ht="14.1" customHeight="1">
      <c r="A46" s="297" t="str">
        <f>IFERROR(VLOOKUP(C46,TarifsCA!$B$12:$F$64,4,FALSE),"")</f>
        <v/>
      </c>
      <c r="B46" s="192" t="str">
        <f>IFERROR(VLOOKUP(C46,TarifsCA!$B$12:$F$64,3,FALSE),"")</f>
        <v/>
      </c>
      <c r="C46" s="243">
        <v>0</v>
      </c>
      <c r="D46" s="244">
        <v>31</v>
      </c>
      <c r="E46" s="245">
        <v>84</v>
      </c>
      <c r="F46" s="244">
        <v>137</v>
      </c>
      <c r="G46" s="285">
        <v>1021</v>
      </c>
      <c r="H46" s="247" t="str">
        <f>IFERROR(VLOOKUP(C46,TarifsCA!$B$12:$D$64,2,FALSE),"")</f>
        <v/>
      </c>
      <c r="I46" s="286" cm="1">
        <f t="array" ref="I46">SUMPRODUCT((TarifsCA!$B$12:$B$64=Consultation!$C46)*(Consultation!$F$6&gt;=TarifsCA!$G$8:$Y$8)*(Consultation!$F$6&lt;=TarifsCA!$G$9:$Y$9)*TarifsCA!$G$12:$Y$64)</f>
        <v>0</v>
      </c>
      <c r="J46" s="287">
        <f t="shared" si="1"/>
        <v>0</v>
      </c>
      <c r="L46" s="281">
        <f t="shared" si="6"/>
        <v>45900</v>
      </c>
      <c r="M46" s="278">
        <v>730</v>
      </c>
      <c r="N46" s="278">
        <v>762</v>
      </c>
      <c r="O46" s="278">
        <v>794</v>
      </c>
      <c r="P46" s="278">
        <v>826</v>
      </c>
      <c r="Q46" s="278">
        <v>858</v>
      </c>
      <c r="R46" s="276">
        <f t="shared" si="3"/>
        <v>22165</v>
      </c>
      <c r="S46" s="94">
        <v>2030</v>
      </c>
      <c r="T46" s="94">
        <v>2062</v>
      </c>
      <c r="U46" s="94">
        <v>2094</v>
      </c>
      <c r="V46" s="94">
        <v>2126</v>
      </c>
      <c r="W46" s="94">
        <v>2158</v>
      </c>
      <c r="X46" s="176">
        <v>2190</v>
      </c>
      <c r="Y46" s="176">
        <v>2222</v>
      </c>
      <c r="Z46" s="95">
        <v>2254</v>
      </c>
      <c r="AA46"/>
      <c r="AB46"/>
      <c r="AC46" s="490" t="s">
        <v>20</v>
      </c>
      <c r="AD46" s="408">
        <f>Récap!B99</f>
        <v>0</v>
      </c>
      <c r="AE46" s="409"/>
      <c r="AF46" s="409"/>
      <c r="AG46" s="410"/>
      <c r="AH46" s="197"/>
      <c r="AJ46" s="230"/>
    </row>
    <row r="47" spans="1:36" s="129" customFormat="1" ht="14.1" customHeight="1">
      <c r="A47" s="297" t="str">
        <f>IFERROR(VLOOKUP(C47,TarifsCA!$B$12:$F$64,4,FALSE),"")</f>
        <v/>
      </c>
      <c r="B47" s="192" t="str">
        <f>IFERROR(VLOOKUP(C47,TarifsCA!$B$12:$F$64,3,FALSE),"")</f>
        <v/>
      </c>
      <c r="C47" s="288">
        <v>0</v>
      </c>
      <c r="D47" s="289">
        <v>32</v>
      </c>
      <c r="E47" s="289">
        <v>85</v>
      </c>
      <c r="F47" s="289">
        <v>138</v>
      </c>
      <c r="G47" s="290">
        <v>1022</v>
      </c>
      <c r="H47" s="291" t="str">
        <f>IFERROR(VLOOKUP(C47,TarifsCA!$B$12:$D$64,2,FALSE),"")</f>
        <v/>
      </c>
      <c r="I47" s="292" cm="1">
        <f t="array" ref="I47">SUMPRODUCT((TarifsCA!$B$12:$B$64=Consultation!$C47)*(Consultation!$F$6&gt;=TarifsCA!$G$8:$Y$8)*(Consultation!$F$6&lt;=TarifsCA!$G$9:$Y$9)*TarifsCA!$G$12:$Y$64)</f>
        <v>0</v>
      </c>
      <c r="J47" s="287">
        <f t="shared" si="1"/>
        <v>0</v>
      </c>
      <c r="L47" s="282"/>
      <c r="M47" s="279">
        <v>731</v>
      </c>
      <c r="N47" s="279">
        <v>763</v>
      </c>
      <c r="O47" s="279">
        <v>795</v>
      </c>
      <c r="P47" s="279">
        <v>827</v>
      </c>
      <c r="Q47" s="279">
        <v>859</v>
      </c>
      <c r="R47" s="276" t="str">
        <f t="shared" si="3"/>
        <v/>
      </c>
      <c r="S47" s="96">
        <v>2031</v>
      </c>
      <c r="T47" s="96">
        <v>2063</v>
      </c>
      <c r="U47" s="96">
        <v>2095</v>
      </c>
      <c r="V47" s="96">
        <v>2127</v>
      </c>
      <c r="W47" s="96">
        <v>2159</v>
      </c>
      <c r="X47" s="177">
        <v>2191</v>
      </c>
      <c r="Y47" s="177">
        <v>2223</v>
      </c>
      <c r="Z47" s="97">
        <v>2255</v>
      </c>
      <c r="AA47"/>
      <c r="AB47"/>
      <c r="AC47" s="490" t="s">
        <v>20</v>
      </c>
      <c r="AD47" s="408">
        <f>Récap!B100</f>
        <v>0</v>
      </c>
      <c r="AE47" s="409"/>
      <c r="AF47" s="409"/>
      <c r="AG47" s="410"/>
      <c r="AH47" s="197"/>
      <c r="AJ47" s="230"/>
    </row>
    <row r="48" spans="1:36" s="129" customFormat="1" ht="14.1" customHeight="1">
      <c r="A48" s="297" t="str">
        <f>IFERROR(VLOOKUP(C48,TarifsCA!$B$12:$F$64,4,FALSE),"")</f>
        <v/>
      </c>
      <c r="B48" s="192" t="str">
        <f>IFERROR(VLOOKUP(C48,TarifsCA!$B$12:$F$64,3,FALSE),"")</f>
        <v/>
      </c>
      <c r="C48" s="243">
        <v>0</v>
      </c>
      <c r="D48" s="244">
        <v>33</v>
      </c>
      <c r="E48" s="245">
        <v>86</v>
      </c>
      <c r="F48" s="244">
        <v>139</v>
      </c>
      <c r="G48" s="285">
        <v>1023</v>
      </c>
      <c r="H48" s="247" t="str">
        <f>IFERROR(VLOOKUP(C48,TarifsCA!$B$12:$D$64,2,FALSE),"")</f>
        <v/>
      </c>
      <c r="I48" s="286" cm="1">
        <f t="array" ref="I48">SUMPRODUCT((TarifsCA!$B$12:$B$64=Consultation!$C48)*(Consultation!$F$6&gt;=TarifsCA!$G$8:$Y$8)*(Consultation!$F$6&lt;=TarifsCA!$G$9:$Y$9)*TarifsCA!$G$12:$Y$64)</f>
        <v>0</v>
      </c>
      <c r="J48" s="287">
        <f t="shared" si="1"/>
        <v>0</v>
      </c>
      <c r="L48" s="564" t="s">
        <v>39</v>
      </c>
      <c r="M48" s="535">
        <f>SUM(M16:M47)</f>
        <v>22896</v>
      </c>
      <c r="N48" s="535">
        <f t="shared" ref="N48:Z48" si="7">SUM(N16:N47)</f>
        <v>23920</v>
      </c>
      <c r="O48" s="535">
        <f t="shared" si="7"/>
        <v>24944</v>
      </c>
      <c r="P48" s="535">
        <f t="shared" si="7"/>
        <v>25968</v>
      </c>
      <c r="Q48" s="562">
        <f>SUM(Q16:Q46)</f>
        <v>26133</v>
      </c>
      <c r="R48" s="535">
        <f>R14+M48+N48-O48-P48+Q48</f>
        <v>22037</v>
      </c>
      <c r="S48" s="535">
        <f t="shared" si="7"/>
        <v>64496</v>
      </c>
      <c r="T48" s="535">
        <f t="shared" ref="T48:V48" si="8">SUM(T16:T47)</f>
        <v>65520</v>
      </c>
      <c r="U48" s="535">
        <f t="shared" si="8"/>
        <v>66544</v>
      </c>
      <c r="V48" s="535">
        <f t="shared" si="8"/>
        <v>67568</v>
      </c>
      <c r="W48" s="535">
        <f t="shared" si="7"/>
        <v>68592</v>
      </c>
      <c r="X48" s="535">
        <f t="shared" si="7"/>
        <v>69616</v>
      </c>
      <c r="Y48" s="535">
        <f t="shared" si="7"/>
        <v>70640</v>
      </c>
      <c r="Z48" s="536">
        <f t="shared" si="7"/>
        <v>71664</v>
      </c>
      <c r="AA48"/>
      <c r="AB48"/>
      <c r="AC48" s="490" t="s">
        <v>20</v>
      </c>
      <c r="AD48" s="408">
        <f>Récap!B101</f>
        <v>0</v>
      </c>
      <c r="AE48" s="409"/>
      <c r="AF48" s="409"/>
      <c r="AG48" s="410"/>
      <c r="AH48" s="197"/>
      <c r="AJ48" s="230"/>
    </row>
    <row r="49" spans="1:36" s="129" customFormat="1" ht="14.1" customHeight="1">
      <c r="A49" s="297" t="str">
        <f>IFERROR(VLOOKUP(C49,TarifsCA!$B$12:$F$64,4,FALSE),"")</f>
        <v/>
      </c>
      <c r="B49" s="192" t="str">
        <f>IFERROR(VLOOKUP(C49,TarifsCA!$B$12:$F$64,3,FALSE),"")</f>
        <v/>
      </c>
      <c r="C49" s="288">
        <v>0</v>
      </c>
      <c r="D49" s="289">
        <v>34</v>
      </c>
      <c r="E49" s="289">
        <v>87</v>
      </c>
      <c r="F49" s="289">
        <v>140</v>
      </c>
      <c r="G49" s="290">
        <v>1024</v>
      </c>
      <c r="H49" s="291" t="str">
        <f>IFERROR(VLOOKUP(C49,TarifsCA!$B$12:$D$64,2,FALSE),"")</f>
        <v/>
      </c>
      <c r="I49" s="292" cm="1">
        <f t="array" ref="I49">SUMPRODUCT((TarifsCA!$B$12:$B$64=Consultation!$C49)*(Consultation!$F$6&gt;=TarifsCA!$G$8:$Y$8)*(Consultation!$F$6&lt;=TarifsCA!$G$9:$Y$9)*TarifsCA!$G$12:$Y$64)</f>
        <v>0</v>
      </c>
      <c r="J49" s="287">
        <f t="shared" si="1"/>
        <v>0</v>
      </c>
      <c r="L49" s="564"/>
      <c r="M49" s="535"/>
      <c r="N49" s="535"/>
      <c r="O49" s="535"/>
      <c r="P49" s="535"/>
      <c r="Q49" s="563"/>
      <c r="R49" s="535"/>
      <c r="S49" s="535"/>
      <c r="T49" s="535"/>
      <c r="U49" s="535"/>
      <c r="V49" s="535"/>
      <c r="W49" s="535"/>
      <c r="X49" s="535"/>
      <c r="Y49" s="535"/>
      <c r="Z49" s="536"/>
      <c r="AA49"/>
      <c r="AB49"/>
      <c r="AC49" s="490" t="s">
        <v>20</v>
      </c>
      <c r="AD49" s="408">
        <f>Récap!B102</f>
        <v>0</v>
      </c>
      <c r="AE49" s="409"/>
      <c r="AF49" s="409"/>
      <c r="AG49" s="410"/>
      <c r="AH49" s="197"/>
      <c r="AJ49" s="230"/>
    </row>
    <row r="50" spans="1:36" s="129" customFormat="1" ht="14.1" customHeight="1">
      <c r="A50" s="297" t="str">
        <f>IFERROR(VLOOKUP(C50,TarifsCA!$B$12:$F$64,4,FALSE),"")</f>
        <v/>
      </c>
      <c r="B50" s="192" t="str">
        <f>IFERROR(VLOOKUP(C50,TarifsCA!$B$12:$F$64,3,FALSE),"")</f>
        <v/>
      </c>
      <c r="C50" s="243">
        <v>0</v>
      </c>
      <c r="D50" s="244">
        <v>35</v>
      </c>
      <c r="E50" s="245">
        <v>88</v>
      </c>
      <c r="F50" s="244">
        <v>141</v>
      </c>
      <c r="G50" s="285">
        <v>1025</v>
      </c>
      <c r="H50" s="247" t="str">
        <f>IFERROR(VLOOKUP(C50,TarifsCA!$B$12:$D$64,2,FALSE),"")</f>
        <v/>
      </c>
      <c r="I50" s="286" cm="1">
        <f t="array" ref="I50">SUMPRODUCT((TarifsCA!$B$12:$B$64=Consultation!$C50)*(Consultation!$F$6&gt;=TarifsCA!$G$8:$Y$8)*(Consultation!$F$6&lt;=TarifsCA!$G$9:$Y$9)*TarifsCA!$G$12:$Y$64)</f>
        <v>0</v>
      </c>
      <c r="J50" s="287">
        <f t="shared" si="1"/>
        <v>0</v>
      </c>
      <c r="L50" s="543" t="s">
        <v>370</v>
      </c>
      <c r="M50" s="544"/>
      <c r="N50" s="544"/>
      <c r="O50" s="544"/>
      <c r="P50" s="544"/>
      <c r="Q50" s="545"/>
      <c r="R50" s="535">
        <f>IFERROR(AVERAGE(R20,R30,R40),0)</f>
        <v>10638.333333333334</v>
      </c>
      <c r="S50" s="537"/>
      <c r="T50" s="538"/>
      <c r="U50" s="538"/>
      <c r="V50" s="538"/>
      <c r="W50" s="538"/>
      <c r="X50" s="538"/>
      <c r="Y50" s="538"/>
      <c r="Z50" s="539"/>
      <c r="AA50"/>
      <c r="AB50"/>
      <c r="AC50" s="490" t="s">
        <v>20</v>
      </c>
      <c r="AD50" s="408">
        <f>Récap!B103</f>
        <v>0</v>
      </c>
      <c r="AE50" s="409"/>
      <c r="AF50" s="409"/>
      <c r="AG50" s="410"/>
      <c r="AH50" s="197"/>
      <c r="AJ50" s="230"/>
    </row>
    <row r="51" spans="1:36" s="129" customFormat="1" ht="14.1" customHeight="1">
      <c r="A51" s="297" t="str">
        <f>IFERROR(VLOOKUP(C51,TarifsCA!$B$12:$F$64,4,FALSE),"")</f>
        <v/>
      </c>
      <c r="B51" s="192" t="str">
        <f>IFERROR(VLOOKUP(C51,TarifsCA!$B$12:$F$64,3,FALSE),"")</f>
        <v/>
      </c>
      <c r="C51" s="288">
        <v>0</v>
      </c>
      <c r="D51" s="289">
        <v>36</v>
      </c>
      <c r="E51" s="289">
        <v>89</v>
      </c>
      <c r="F51" s="289">
        <v>142</v>
      </c>
      <c r="G51" s="290">
        <v>1026</v>
      </c>
      <c r="H51" s="291" t="str">
        <f>IFERROR(VLOOKUP(C51,TarifsCA!$B$12:$D$64,2,FALSE),"")</f>
        <v/>
      </c>
      <c r="I51" s="292" cm="1">
        <f t="array" ref="I51">SUMPRODUCT((TarifsCA!$B$12:$B$64=Consultation!$C51)*(Consultation!$F$6&gt;=TarifsCA!$G$8:$Y$8)*(Consultation!$F$6&lt;=TarifsCA!$G$9:$Y$9)*TarifsCA!$G$12:$Y$64)</f>
        <v>0</v>
      </c>
      <c r="J51" s="287">
        <f t="shared" si="1"/>
        <v>0</v>
      </c>
      <c r="L51" s="559"/>
      <c r="M51" s="560"/>
      <c r="N51" s="560"/>
      <c r="O51" s="560"/>
      <c r="P51" s="560"/>
      <c r="Q51" s="561"/>
      <c r="R51" s="535"/>
      <c r="S51" s="540"/>
      <c r="T51" s="541"/>
      <c r="U51" s="541"/>
      <c r="V51" s="541"/>
      <c r="W51" s="541"/>
      <c r="X51" s="541"/>
      <c r="Y51" s="541"/>
      <c r="Z51" s="542"/>
      <c r="AA51"/>
      <c r="AB51"/>
      <c r="AC51" s="490" t="s">
        <v>20</v>
      </c>
      <c r="AD51" s="408">
        <f>Récap!B104</f>
        <v>0</v>
      </c>
      <c r="AE51" s="409"/>
      <c r="AF51" s="409"/>
      <c r="AG51" s="410"/>
      <c r="AH51" s="197"/>
      <c r="AJ51" s="230"/>
    </row>
    <row r="52" spans="1:36" s="129" customFormat="1" ht="14.1" customHeight="1">
      <c r="A52" s="297" t="str">
        <f>IFERROR(VLOOKUP(C52,TarifsCA!$B$12:$F$64,4,FALSE),"")</f>
        <v/>
      </c>
      <c r="B52" s="192" t="str">
        <f>IFERROR(VLOOKUP(C52,TarifsCA!$B$12:$F$64,3,FALSE),"")</f>
        <v/>
      </c>
      <c r="C52" s="243">
        <v>0</v>
      </c>
      <c r="D52" s="244">
        <v>37</v>
      </c>
      <c r="E52" s="245">
        <v>90</v>
      </c>
      <c r="F52" s="244">
        <v>143</v>
      </c>
      <c r="G52" s="285">
        <v>1027</v>
      </c>
      <c r="H52" s="247" t="str">
        <f>IFERROR(VLOOKUP(C52,TarifsCA!$B$12:$D$64,2,FALSE),"")</f>
        <v/>
      </c>
      <c r="I52" s="286" cm="1">
        <f t="array" ref="I52">SUMPRODUCT((TarifsCA!$B$12:$B$64=Consultation!$C52)*(Consultation!$F$6&gt;=TarifsCA!$G$8:$Y$8)*(Consultation!$F$6&lt;=TarifsCA!$G$9:$Y$9)*TarifsCA!$G$12:$Y$64)</f>
        <v>0</v>
      </c>
      <c r="J52" s="287">
        <f t="shared" si="1"/>
        <v>0</v>
      </c>
      <c r="L52" s="543" t="s">
        <v>371</v>
      </c>
      <c r="M52" s="544"/>
      <c r="N52" s="544"/>
      <c r="O52" s="544"/>
      <c r="P52" s="544"/>
      <c r="Q52" s="545"/>
      <c r="R52" s="535">
        <f>MAX(R16:R47)</f>
        <v>22165</v>
      </c>
      <c r="S52" s="537"/>
      <c r="T52" s="538"/>
      <c r="U52" s="538"/>
      <c r="V52" s="538"/>
      <c r="W52" s="538"/>
      <c r="X52" s="538"/>
      <c r="Y52" s="538"/>
      <c r="Z52" s="539"/>
      <c r="AA52"/>
      <c r="AB52"/>
      <c r="AC52" s="490" t="s">
        <v>20</v>
      </c>
      <c r="AD52" s="408">
        <f>Récap!B105</f>
        <v>0</v>
      </c>
      <c r="AE52" s="409"/>
      <c r="AF52" s="409"/>
      <c r="AG52" s="410"/>
      <c r="AH52" s="197"/>
      <c r="AJ52" s="230"/>
    </row>
    <row r="53" spans="1:36" s="129" customFormat="1" ht="14.1" customHeight="1" thickBot="1">
      <c r="A53" s="298" t="str">
        <f>IFERROR(VLOOKUP(C53,TarifsCA!$B$12:$F$64,4,FALSE),"")</f>
        <v/>
      </c>
      <c r="B53" s="192" t="str">
        <f>IFERROR(VLOOKUP(C53,TarifsCA!$B$12:$F$64,3,FALSE),"")</f>
        <v/>
      </c>
      <c r="C53" s="288">
        <v>0</v>
      </c>
      <c r="D53" s="289">
        <v>38</v>
      </c>
      <c r="E53" s="289">
        <v>91</v>
      </c>
      <c r="F53" s="289">
        <v>144</v>
      </c>
      <c r="G53" s="290">
        <v>1028</v>
      </c>
      <c r="H53" s="291" t="str">
        <f>IFERROR(VLOOKUP(C53,TarifsCA!$B$12:$D$64,2,FALSE),"")</f>
        <v/>
      </c>
      <c r="I53" s="292" cm="1">
        <f t="array" ref="I53">SUMPRODUCT((TarifsCA!$B$12:$B$64=Consultation!$C53)*(Consultation!$F$6&gt;=TarifsCA!$G$8:$Y$8)*(Consultation!$F$6&lt;=TarifsCA!$G$9:$Y$9)*TarifsCA!$G$12:$Y$64)</f>
        <v>0</v>
      </c>
      <c r="J53" s="287">
        <f t="shared" si="1"/>
        <v>0</v>
      </c>
      <c r="L53" s="546"/>
      <c r="M53" s="547"/>
      <c r="N53" s="547"/>
      <c r="O53" s="547"/>
      <c r="P53" s="547"/>
      <c r="Q53" s="548"/>
      <c r="R53" s="549"/>
      <c r="S53" s="550"/>
      <c r="T53" s="551"/>
      <c r="U53" s="551"/>
      <c r="V53" s="551"/>
      <c r="W53" s="551"/>
      <c r="X53" s="551"/>
      <c r="Y53" s="551"/>
      <c r="Z53" s="552"/>
      <c r="AA53"/>
      <c r="AB53"/>
      <c r="AC53" s="490" t="s">
        <v>20</v>
      </c>
      <c r="AD53" s="408">
        <f>Récap!B106</f>
        <v>0</v>
      </c>
      <c r="AE53" s="409"/>
      <c r="AF53" s="409"/>
      <c r="AG53" s="410"/>
      <c r="AH53" s="197"/>
      <c r="AJ53" s="230"/>
    </row>
    <row r="54" spans="1:36" s="129" customFormat="1" ht="14.1" customHeight="1" thickTop="1">
      <c r="A54" s="299" t="str">
        <f>IFERROR(VLOOKUP(C54,TarifsCA!$B$12:$F$64,4,FALSE),"")</f>
        <v/>
      </c>
      <c r="B54" s="192" t="str">
        <f>IFERROR(VLOOKUP(C54,TarifsCA!$B$12:$F$64,3,FALSE),"")</f>
        <v/>
      </c>
      <c r="C54" s="243">
        <v>0</v>
      </c>
      <c r="D54" s="244">
        <v>39</v>
      </c>
      <c r="E54" s="245">
        <v>92</v>
      </c>
      <c r="F54" s="244">
        <v>145</v>
      </c>
      <c r="G54" s="285">
        <v>1029</v>
      </c>
      <c r="H54" s="247" t="str">
        <f>IFERROR(VLOOKUP(C54,TarifsCA!$B$12:$D$64,2,FALSE),"")</f>
        <v/>
      </c>
      <c r="I54" s="286" cm="1">
        <f t="array" ref="I54">SUMPRODUCT((TarifsCA!$B$12:$B$64=Consultation!$C54)*(Consultation!$F$6&gt;=TarifsCA!$G$8:$Y$8)*(Consultation!$F$6&lt;=TarifsCA!$G$9:$Y$9)*TarifsCA!$G$12:$Y$64)</f>
        <v>0</v>
      </c>
      <c r="J54" s="287">
        <f t="shared" si="1"/>
        <v>0</v>
      </c>
      <c r="Z54"/>
      <c r="AA54"/>
      <c r="AB54"/>
      <c r="AC54" s="490" t="s">
        <v>20</v>
      </c>
      <c r="AD54" s="408">
        <f>Récap!B107</f>
        <v>0</v>
      </c>
      <c r="AE54" s="409"/>
      <c r="AF54" s="409"/>
      <c r="AG54" s="410"/>
      <c r="AH54" s="197"/>
      <c r="AJ54" s="230"/>
    </row>
    <row r="55" spans="1:36" s="129" customFormat="1" ht="14.1" customHeight="1" thickBot="1">
      <c r="A55" s="300" t="str">
        <f>IFERROR(VLOOKUP(C55,TarifsCA!$B$12:$F$64,4,FALSE),"")</f>
        <v/>
      </c>
      <c r="B55" s="192" t="str">
        <f>IFERROR(VLOOKUP(C55,TarifsCA!$B$12:$F$64,3,FALSE),"")</f>
        <v/>
      </c>
      <c r="C55" s="288">
        <v>0</v>
      </c>
      <c r="D55" s="289">
        <v>40</v>
      </c>
      <c r="E55" s="289">
        <v>93</v>
      </c>
      <c r="F55" s="289">
        <v>146</v>
      </c>
      <c r="G55" s="290">
        <v>1030</v>
      </c>
      <c r="H55" s="291" t="str">
        <f>IFERROR(VLOOKUP(C55,TarifsCA!$B$12:$D$64,2,FALSE),"")</f>
        <v/>
      </c>
      <c r="I55" s="292" cm="1">
        <f t="array" ref="I55">SUMPRODUCT((TarifsCA!$B$12:$B$64=Consultation!$C55)*(Consultation!$F$6&gt;=TarifsCA!$G$8:$Y$8)*(Consultation!$F$6&lt;=TarifsCA!$G$9:$Y$9)*TarifsCA!$G$12:$Y$64)</f>
        <v>0</v>
      </c>
      <c r="J55" s="287">
        <f t="shared" si="1"/>
        <v>0</v>
      </c>
      <c r="Z55"/>
      <c r="AA55"/>
      <c r="AB55"/>
      <c r="AC55" s="491" t="s">
        <v>20</v>
      </c>
      <c r="AD55" s="461">
        <f>Récap!B108</f>
        <v>0</v>
      </c>
      <c r="AE55" s="462"/>
      <c r="AF55" s="462"/>
      <c r="AG55" s="463"/>
      <c r="AH55" s="200"/>
      <c r="AJ55" s="230"/>
    </row>
    <row r="56" spans="1:36" s="129" customFormat="1" ht="14.1" customHeight="1">
      <c r="A56" s="300" t="str">
        <f>IFERROR(VLOOKUP(C56,TarifsCA!$B$12:$F$64,4,FALSE),"")</f>
        <v/>
      </c>
      <c r="B56" s="192" t="str">
        <f>IFERROR(VLOOKUP(C56,TarifsCA!$B$12:$F$64,3,FALSE),"")</f>
        <v/>
      </c>
      <c r="C56" s="243">
        <v>0</v>
      </c>
      <c r="D56" s="244">
        <v>41</v>
      </c>
      <c r="E56" s="245">
        <v>94</v>
      </c>
      <c r="F56" s="244">
        <v>147</v>
      </c>
      <c r="G56" s="285">
        <v>1031</v>
      </c>
      <c r="H56" s="247" t="str">
        <f>IFERROR(VLOOKUP(C56,TarifsCA!$B$12:$D$64,2,FALSE),"")</f>
        <v/>
      </c>
      <c r="I56" s="286" cm="1">
        <f t="array" ref="I56">SUMPRODUCT((TarifsCA!$B$12:$B$64=Consultation!$C56)*(Consultation!$F$6&gt;=TarifsCA!$G$8:$Y$8)*(Consultation!$F$6&lt;=TarifsCA!$G$9:$Y$9)*TarifsCA!$G$12:$Y$64)</f>
        <v>0</v>
      </c>
      <c r="J56" s="287">
        <f t="shared" si="1"/>
        <v>0</v>
      </c>
      <c r="Z56"/>
      <c r="AA56"/>
      <c r="AB56"/>
      <c r="AC56" s="486" t="s">
        <v>21</v>
      </c>
      <c r="AD56" s="453" t="s">
        <v>56</v>
      </c>
      <c r="AE56" s="454"/>
      <c r="AF56" s="455"/>
      <c r="AG56" s="484" t="s">
        <v>368</v>
      </c>
      <c r="AH56" s="402" t="s">
        <v>39</v>
      </c>
      <c r="AJ56" s="230"/>
    </row>
    <row r="57" spans="1:36" s="129" customFormat="1" ht="14.1" customHeight="1">
      <c r="A57" s="300" t="str">
        <f>IFERROR(VLOOKUP(C57,TarifsCA!$B$12:$F$64,4,FALSE),"")</f>
        <v/>
      </c>
      <c r="B57" s="192" t="str">
        <f>IFERROR(VLOOKUP(C57,TarifsCA!$B$12:$F$64,3,FALSE),"")</f>
        <v/>
      </c>
      <c r="C57" s="288">
        <v>0</v>
      </c>
      <c r="D57" s="289">
        <v>42</v>
      </c>
      <c r="E57" s="289">
        <v>95</v>
      </c>
      <c r="F57" s="289">
        <v>148</v>
      </c>
      <c r="G57" s="290">
        <v>1032</v>
      </c>
      <c r="H57" s="291" t="str">
        <f>IFERROR(VLOOKUP(C57,TarifsCA!$B$12:$D$64,2,FALSE),"")</f>
        <v/>
      </c>
      <c r="I57" s="292" cm="1">
        <f t="array" ref="I57">SUMPRODUCT((TarifsCA!$B$12:$B$64=Consultation!$C57)*(Consultation!$F$6&gt;=TarifsCA!$G$8:$Y$8)*(Consultation!$F$6&lt;=TarifsCA!$G$9:$Y$9)*TarifsCA!$G$12:$Y$64)</f>
        <v>0</v>
      </c>
      <c r="J57" s="287">
        <f t="shared" si="1"/>
        <v>0</v>
      </c>
      <c r="Z57"/>
      <c r="AA57"/>
      <c r="AB57"/>
      <c r="AC57" s="487" t="s">
        <v>21</v>
      </c>
      <c r="AD57" s="456"/>
      <c r="AE57" s="457"/>
      <c r="AF57" s="458"/>
      <c r="AG57" s="485"/>
      <c r="AH57" s="403"/>
      <c r="AJ57" s="230"/>
    </row>
    <row r="58" spans="1:36" s="129" customFormat="1" ht="14.1" customHeight="1">
      <c r="A58" s="300" t="str">
        <f>IFERROR(VLOOKUP(C58,TarifsCA!$B$12:$F$64,4,FALSE),"")</f>
        <v/>
      </c>
      <c r="B58" s="192" t="str">
        <f>IFERROR(VLOOKUP(C58,TarifsCA!$B$12:$F$64,3,FALSE),"")</f>
        <v/>
      </c>
      <c r="C58" s="243">
        <v>0</v>
      </c>
      <c r="D58" s="244">
        <v>43</v>
      </c>
      <c r="E58" s="245">
        <v>96</v>
      </c>
      <c r="F58" s="244">
        <v>149</v>
      </c>
      <c r="G58" s="285">
        <v>1033</v>
      </c>
      <c r="H58" s="247" t="str">
        <f>IFERROR(VLOOKUP(C58,TarifsCA!$B$12:$D$64,2,FALSE),"")</f>
        <v/>
      </c>
      <c r="I58" s="286" cm="1">
        <f t="array" ref="I58">SUMPRODUCT((TarifsCA!$B$12:$B$64=Consultation!$C58)*(Consultation!$F$6&gt;=TarifsCA!$G$8:$Y$8)*(Consultation!$F$6&lt;=TarifsCA!$G$9:$Y$9)*TarifsCA!$G$12:$Y$64)</f>
        <v>0</v>
      </c>
      <c r="J58" s="287">
        <f t="shared" si="1"/>
        <v>0</v>
      </c>
      <c r="Z58"/>
      <c r="AA58"/>
      <c r="AB58"/>
      <c r="AC58" s="487" t="s">
        <v>21</v>
      </c>
      <c r="AD58" s="440" t="s">
        <v>9</v>
      </c>
      <c r="AE58" s="440"/>
      <c r="AF58" s="441"/>
      <c r="AG58" s="143">
        <v>25</v>
      </c>
      <c r="AH58" s="198">
        <f>AG58</f>
        <v>25</v>
      </c>
      <c r="AJ58" s="230"/>
    </row>
    <row r="59" spans="1:36" s="129" customFormat="1" ht="14.1" customHeight="1">
      <c r="A59" s="300" t="str">
        <f>IFERROR(VLOOKUP(C59,TarifsCA!$B$12:$F$64,4,FALSE),"")</f>
        <v/>
      </c>
      <c r="B59" s="192" t="str">
        <f>IFERROR(VLOOKUP(C59,TarifsCA!$B$12:$F$64,3,FALSE),"")</f>
        <v/>
      </c>
      <c r="C59" s="288">
        <v>0</v>
      </c>
      <c r="D59" s="289">
        <v>44</v>
      </c>
      <c r="E59" s="289">
        <v>97</v>
      </c>
      <c r="F59" s="289">
        <v>150</v>
      </c>
      <c r="G59" s="290">
        <v>1034</v>
      </c>
      <c r="H59" s="291" t="str">
        <f>IFERROR(VLOOKUP(C59,TarifsCA!$B$12:$D$64,2,FALSE),"")</f>
        <v/>
      </c>
      <c r="I59" s="292" cm="1">
        <f t="array" ref="I59">SUMPRODUCT((TarifsCA!$B$12:$B$64=Consultation!$C59)*(Consultation!$F$6&gt;=TarifsCA!$G$8:$Y$8)*(Consultation!$F$6&lt;=TarifsCA!$G$9:$Y$9)*TarifsCA!$G$12:$Y$64)</f>
        <v>0</v>
      </c>
      <c r="J59" s="287">
        <f t="shared" si="1"/>
        <v>0</v>
      </c>
      <c r="Z59"/>
      <c r="AA59"/>
      <c r="AB59"/>
      <c r="AC59" s="487" t="s">
        <v>21</v>
      </c>
      <c r="AD59" s="440" t="s">
        <v>22</v>
      </c>
      <c r="AE59" s="440"/>
      <c r="AF59" s="441"/>
      <c r="AG59" s="143">
        <v>26</v>
      </c>
      <c r="AH59" s="198">
        <f>AG59</f>
        <v>26</v>
      </c>
      <c r="AJ59" s="230"/>
    </row>
    <row r="60" spans="1:36" s="129" customFormat="1" ht="14.1" customHeight="1">
      <c r="A60" s="300" t="str">
        <f>IFERROR(VLOOKUP(C60,TarifsCA!$B$12:$F$64,4,FALSE),"")</f>
        <v/>
      </c>
      <c r="B60" s="192" t="str">
        <f>IFERROR(VLOOKUP(C60,TarifsCA!$B$12:$F$64,3,FALSE),"")</f>
        <v/>
      </c>
      <c r="C60" s="243">
        <v>0</v>
      </c>
      <c r="D60" s="244">
        <v>45</v>
      </c>
      <c r="E60" s="245">
        <v>98</v>
      </c>
      <c r="F60" s="244">
        <v>151</v>
      </c>
      <c r="G60" s="285">
        <v>1035</v>
      </c>
      <c r="H60" s="247" t="str">
        <f>IFERROR(VLOOKUP(C60,TarifsCA!$B$12:$D$64,2,FALSE),"")</f>
        <v/>
      </c>
      <c r="I60" s="286" cm="1">
        <f t="array" ref="I60">SUMPRODUCT((TarifsCA!$B$12:$B$64=Consultation!$C60)*(Consultation!$F$6&gt;=TarifsCA!$G$8:$Y$8)*(Consultation!$F$6&lt;=TarifsCA!$G$9:$Y$9)*TarifsCA!$G$12:$Y$64)</f>
        <v>0</v>
      </c>
      <c r="J60" s="287">
        <f t="shared" si="1"/>
        <v>0</v>
      </c>
      <c r="Z60"/>
      <c r="AA60"/>
      <c r="AB60"/>
      <c r="AC60" s="488" t="s">
        <v>21</v>
      </c>
      <c r="AD60" s="442"/>
      <c r="AE60" s="442"/>
      <c r="AF60" s="443"/>
      <c r="AG60" s="144"/>
      <c r="AH60" s="199"/>
      <c r="AJ60" s="230"/>
    </row>
    <row r="61" spans="1:36" s="129" customFormat="1" ht="14.1" customHeight="1">
      <c r="A61" s="300" t="str">
        <f>IFERROR(VLOOKUP(C61,TarifsCA!$B$12:$F$64,4,FALSE),"")</f>
        <v/>
      </c>
      <c r="B61" s="192" t="str">
        <f>IFERROR(VLOOKUP(C61,TarifsCA!$B$12:$F$64,3,FALSE),"")</f>
        <v/>
      </c>
      <c r="C61" s="288">
        <v>0</v>
      </c>
      <c r="D61" s="289">
        <v>46</v>
      </c>
      <c r="E61" s="289">
        <v>99</v>
      </c>
      <c r="F61" s="289">
        <v>152</v>
      </c>
      <c r="G61" s="290">
        <v>1036</v>
      </c>
      <c r="H61" s="291" t="str">
        <f>IFERROR(VLOOKUP(C61,TarifsCA!$B$12:$D$64,2,FALSE),"")</f>
        <v/>
      </c>
      <c r="I61" s="292" cm="1">
        <f t="array" ref="I61">SUMPRODUCT((TarifsCA!$B$12:$B$64=Consultation!$C61)*(Consultation!$F$6&gt;=TarifsCA!$G$8:$Y$8)*(Consultation!$F$6&lt;=TarifsCA!$G$9:$Y$9)*TarifsCA!$G$12:$Y$64)</f>
        <v>0</v>
      </c>
      <c r="J61" s="287">
        <f t="shared" si="1"/>
        <v>0</v>
      </c>
      <c r="Z61"/>
      <c r="AA61"/>
      <c r="AB61"/>
      <c r="AJ61" s="230"/>
    </row>
    <row r="62" spans="1:36" s="129" customFormat="1" ht="14.1" customHeight="1">
      <c r="A62" s="300" t="str">
        <f>IFERROR(VLOOKUP(C62,TarifsCA!$B$12:$F$64,4,FALSE),"")</f>
        <v/>
      </c>
      <c r="B62" s="192" t="str">
        <f>IFERROR(VLOOKUP(C62,TarifsCA!$B$12:$F$64,3,FALSE),"")</f>
        <v/>
      </c>
      <c r="C62" s="243">
        <v>0</v>
      </c>
      <c r="D62" s="244">
        <v>47</v>
      </c>
      <c r="E62" s="245">
        <v>100</v>
      </c>
      <c r="F62" s="244">
        <v>153</v>
      </c>
      <c r="G62" s="285">
        <v>1037</v>
      </c>
      <c r="H62" s="247" t="str">
        <f>IFERROR(VLOOKUP(C62,TarifsCA!$B$12:$D$64,2,FALSE),"")</f>
        <v/>
      </c>
      <c r="I62" s="286" cm="1">
        <f t="array" ref="I62">SUMPRODUCT((TarifsCA!$B$12:$B$64=Consultation!$C62)*(Consultation!$F$6&gt;=TarifsCA!$G$8:$Y$8)*(Consultation!$F$6&lt;=TarifsCA!$G$9:$Y$9)*TarifsCA!$G$12:$Y$64)</f>
        <v>0</v>
      </c>
      <c r="J62" s="287">
        <f t="shared" si="1"/>
        <v>0</v>
      </c>
      <c r="Z62"/>
      <c r="AA62"/>
      <c r="AB62"/>
      <c r="AH62"/>
      <c r="AJ62" s="230"/>
    </row>
    <row r="63" spans="1:36" s="129" customFormat="1" ht="14.1" customHeight="1">
      <c r="A63" s="300" t="str">
        <f>IFERROR(VLOOKUP(C63,TarifsCA!$B$12:$F$64,4,FALSE),"")</f>
        <v/>
      </c>
      <c r="B63" s="192" t="str">
        <f>IFERROR(VLOOKUP(C63,TarifsCA!$B$12:$F$64,3,FALSE),"")</f>
        <v/>
      </c>
      <c r="C63" s="288">
        <v>0</v>
      </c>
      <c r="D63" s="289">
        <v>48</v>
      </c>
      <c r="E63" s="289">
        <v>101</v>
      </c>
      <c r="F63" s="289">
        <v>154</v>
      </c>
      <c r="G63" s="290">
        <v>1038</v>
      </c>
      <c r="H63" s="291" t="str">
        <f>IFERROR(VLOOKUP(C63,TarifsCA!$B$12:$D$64,2,FALSE),"")</f>
        <v/>
      </c>
      <c r="I63" s="292" cm="1">
        <f t="array" ref="I63">SUMPRODUCT((TarifsCA!$B$12:$B$64=Consultation!$C63)*(Consultation!$F$6&gt;=TarifsCA!$G$8:$Y$8)*(Consultation!$F$6&lt;=TarifsCA!$G$9:$Y$9)*TarifsCA!$G$12:$Y$64)</f>
        <v>0</v>
      </c>
      <c r="J63" s="287">
        <f t="shared" si="1"/>
        <v>0</v>
      </c>
      <c r="Z63"/>
      <c r="AA63"/>
      <c r="AB63"/>
      <c r="AH63"/>
      <c r="AJ63" s="230"/>
    </row>
    <row r="64" spans="1:36" s="129" customFormat="1" ht="14.1" customHeight="1">
      <c r="A64" s="300" t="str">
        <f>IFERROR(VLOOKUP(C64,TarifsCA!$B$12:$F$64,4,FALSE),"")</f>
        <v/>
      </c>
      <c r="B64" s="192" t="str">
        <f>IFERROR(VLOOKUP(C64,TarifsCA!$B$12:$F$64,3,FALSE),"")</f>
        <v/>
      </c>
      <c r="C64" s="243">
        <v>0</v>
      </c>
      <c r="D64" s="244">
        <v>49</v>
      </c>
      <c r="E64" s="245">
        <v>102</v>
      </c>
      <c r="F64" s="244">
        <v>155</v>
      </c>
      <c r="G64" s="285">
        <v>1039</v>
      </c>
      <c r="H64" s="247" t="str">
        <f>IFERROR(VLOOKUP(C64,TarifsCA!$B$12:$D$64,2,FALSE),"")</f>
        <v/>
      </c>
      <c r="I64" s="286" cm="1">
        <f t="array" ref="I64">SUMPRODUCT((TarifsCA!$B$12:$B$64=Consultation!$C64)*(Consultation!$F$6&gt;=TarifsCA!$G$8:$Y$8)*(Consultation!$F$6&lt;=TarifsCA!$G$9:$Y$9)*TarifsCA!$G$12:$Y$64)</f>
        <v>0</v>
      </c>
      <c r="J64" s="287">
        <f t="shared" si="1"/>
        <v>0</v>
      </c>
      <c r="Z64"/>
      <c r="AA64"/>
      <c r="AB64"/>
      <c r="AC64"/>
      <c r="AD64"/>
      <c r="AE64"/>
      <c r="AF64"/>
      <c r="AG64"/>
      <c r="AH64"/>
      <c r="AJ64" s="230"/>
    </row>
    <row r="65" spans="1:37" s="129" customFormat="1" ht="14.1" customHeight="1">
      <c r="A65" s="300" t="str">
        <f>IFERROR(VLOOKUP(C65,TarifsCA!$B$12:$F$64,4,FALSE),"")</f>
        <v/>
      </c>
      <c r="B65" s="192" t="str">
        <f>IFERROR(VLOOKUP(C65,TarifsCA!$B$12:$F$64,3,FALSE),"")</f>
        <v/>
      </c>
      <c r="C65" s="288">
        <v>0</v>
      </c>
      <c r="D65" s="289">
        <v>50</v>
      </c>
      <c r="E65" s="289">
        <v>103</v>
      </c>
      <c r="F65" s="289">
        <v>156</v>
      </c>
      <c r="G65" s="290">
        <v>1040</v>
      </c>
      <c r="H65" s="291" t="str">
        <f>IFERROR(VLOOKUP(C65,TarifsCA!$B$12:$D$64,2,FALSE),"")</f>
        <v/>
      </c>
      <c r="I65" s="292" cm="1">
        <f t="array" ref="I65">SUMPRODUCT((TarifsCA!$B$12:$B$64=Consultation!$C65)*(Consultation!$F$6&gt;=TarifsCA!$G$8:$Y$8)*(Consultation!$F$6&lt;=TarifsCA!$G$9:$Y$9)*TarifsCA!$G$12:$Y$64)</f>
        <v>0</v>
      </c>
      <c r="J65" s="287">
        <f t="shared" si="1"/>
        <v>0</v>
      </c>
      <c r="Z65"/>
      <c r="AA65"/>
      <c r="AB65"/>
      <c r="AC65"/>
      <c r="AD65"/>
      <c r="AE65"/>
      <c r="AF65"/>
      <c r="AG65"/>
      <c r="AH65"/>
      <c r="AJ65" s="230"/>
      <c r="AK65"/>
    </row>
    <row r="66" spans="1:37" s="129" customFormat="1" ht="14.1" customHeight="1">
      <c r="A66" s="300" t="str">
        <f>IFERROR(VLOOKUP(C66,TarifsCA!$B$12:$F$64,4,FALSE),"")</f>
        <v/>
      </c>
      <c r="B66" s="192" t="str">
        <f>IFERROR(VLOOKUP(C66,TarifsCA!$B$12:$F$64,3,FALSE),"")</f>
        <v/>
      </c>
      <c r="C66" s="243">
        <v>0</v>
      </c>
      <c r="D66" s="244">
        <v>51</v>
      </c>
      <c r="E66" s="245">
        <v>104</v>
      </c>
      <c r="F66" s="244">
        <v>157</v>
      </c>
      <c r="G66" s="285">
        <v>1041</v>
      </c>
      <c r="H66" s="247" t="str">
        <f>IFERROR(VLOOKUP(C66,TarifsCA!$B$12:$D$64,2,FALSE),"")</f>
        <v/>
      </c>
      <c r="I66" s="286" cm="1">
        <f t="array" ref="I66">SUMPRODUCT((TarifsCA!$B$12:$B$64=Consultation!$C66)*(Consultation!$F$6&gt;=TarifsCA!$G$8:$Y$8)*(Consultation!$F$6&lt;=TarifsCA!$G$9:$Y$9)*TarifsCA!$G$12:$Y$64)</f>
        <v>0</v>
      </c>
      <c r="J66" s="287">
        <f t="shared" si="1"/>
        <v>0</v>
      </c>
      <c r="Z66"/>
      <c r="AA66"/>
      <c r="AB66"/>
      <c r="AC66"/>
      <c r="AD66"/>
      <c r="AE66"/>
      <c r="AF66"/>
      <c r="AG66"/>
      <c r="AH66"/>
      <c r="AJ66" s="230"/>
      <c r="AK66"/>
    </row>
    <row r="67" spans="1:37" s="129" customFormat="1" ht="14.1" customHeight="1">
      <c r="A67" s="300" t="str">
        <f>IFERROR(VLOOKUP(C67,TarifsCA!$B$12:$F$64,4,FALSE),"")</f>
        <v/>
      </c>
      <c r="B67" s="192" t="str">
        <f>IFERROR(VLOOKUP(C67,TarifsCA!$B$12:$F$64,3,FALSE),"")</f>
        <v/>
      </c>
      <c r="C67" s="288">
        <v>0</v>
      </c>
      <c r="D67" s="289">
        <v>52</v>
      </c>
      <c r="E67" s="289">
        <v>105</v>
      </c>
      <c r="F67" s="289">
        <v>158</v>
      </c>
      <c r="G67" s="290">
        <v>1042</v>
      </c>
      <c r="H67" s="291" t="str">
        <f>IFERROR(VLOOKUP(C67,TarifsCA!$B$12:$D$64,2,FALSE),"")</f>
        <v/>
      </c>
      <c r="I67" s="292" cm="1">
        <f t="array" ref="I67">SUMPRODUCT((TarifsCA!$B$12:$B$64=Consultation!$C67)*(Consultation!$F$6&gt;=TarifsCA!$G$8:$Y$8)*(Consultation!$F$6&lt;=TarifsCA!$G$9:$Y$9)*TarifsCA!$G$12:$Y$64)</f>
        <v>0</v>
      </c>
      <c r="J67" s="287">
        <f t="shared" si="1"/>
        <v>0</v>
      </c>
      <c r="Z67"/>
      <c r="AA67"/>
      <c r="AB67"/>
      <c r="AC67"/>
      <c r="AD67"/>
      <c r="AE67"/>
      <c r="AF67"/>
      <c r="AG67"/>
      <c r="AH67"/>
      <c r="AJ67" s="230"/>
      <c r="AK67"/>
    </row>
    <row r="68" spans="1:37" s="129" customFormat="1" ht="14.1" customHeight="1" thickBot="1">
      <c r="A68" s="301" t="str">
        <f>IFERROR(VLOOKUP(C68,TarifsCA!$B$12:$F$64,4,FALSE),"")</f>
        <v/>
      </c>
      <c r="B68" s="192" t="str">
        <f>IFERROR(VLOOKUP(C68,TarifsCA!$B$12:$F$64,3,FALSE),"")</f>
        <v/>
      </c>
      <c r="C68" s="243">
        <v>0</v>
      </c>
      <c r="D68" s="244">
        <v>53</v>
      </c>
      <c r="E68" s="245">
        <v>106</v>
      </c>
      <c r="F68" s="244">
        <v>159</v>
      </c>
      <c r="G68" s="285">
        <v>1043</v>
      </c>
      <c r="H68" s="247" t="str">
        <f>IFERROR(VLOOKUP(C68,TarifsCA!$B$12:$D$64,2,FALSE),"")</f>
        <v/>
      </c>
      <c r="I68" s="286" cm="1">
        <f t="array" ref="I68">SUMPRODUCT((TarifsCA!$B$12:$B$64=Consultation!$C68)*(Consultation!$F$6&gt;=TarifsCA!$G$8:$Y$8)*(Consultation!$F$6&lt;=TarifsCA!$G$9:$Y$9)*TarifsCA!$G$12:$Y$64)</f>
        <v>0</v>
      </c>
      <c r="J68" s="287">
        <f t="shared" si="1"/>
        <v>0</v>
      </c>
      <c r="Z68"/>
      <c r="AA68"/>
      <c r="AB68"/>
      <c r="AC68"/>
      <c r="AD68"/>
      <c r="AE68"/>
      <c r="AF68"/>
      <c r="AG68"/>
      <c r="AH68"/>
      <c r="AJ68" s="230"/>
      <c r="AK68"/>
    </row>
    <row r="69" spans="1:37" ht="15" customHeight="1" thickBot="1">
      <c r="A69" s="302"/>
      <c r="B69" s="193"/>
      <c r="C69" s="187" t="s">
        <v>400</v>
      </c>
      <c r="D69" s="185"/>
      <c r="E69" s="185">
        <f>SUMIF(A16:A68,C69,J16:J68)</f>
        <v>0</v>
      </c>
      <c r="H69" s="497" t="s">
        <v>43</v>
      </c>
      <c r="I69" s="497"/>
      <c r="J69" s="553">
        <f>SUM(J16:J68)</f>
        <v>0</v>
      </c>
      <c r="K69" s="129"/>
      <c r="L69" s="129"/>
      <c r="M69" s="129"/>
      <c r="N69" s="129"/>
      <c r="O69" s="129"/>
      <c r="P69" s="129"/>
      <c r="Q69" s="129"/>
      <c r="R69" s="129"/>
      <c r="S69" s="129"/>
      <c r="T69" s="129"/>
      <c r="U69" s="129"/>
      <c r="V69" s="129"/>
      <c r="W69" s="129"/>
      <c r="X69" s="129"/>
      <c r="Y69" s="129"/>
    </row>
    <row r="70" spans="1:37" ht="15" customHeight="1" thickBot="1">
      <c r="C70" s="145"/>
      <c r="D70" s="227" t="s">
        <v>49</v>
      </c>
      <c r="E70" s="227" t="s">
        <v>39</v>
      </c>
      <c r="F70" s="227" t="s">
        <v>60</v>
      </c>
      <c r="G70" s="227" t="s">
        <v>48</v>
      </c>
      <c r="H70" s="497"/>
      <c r="I70" s="497"/>
      <c r="J70" s="554"/>
      <c r="AB70" s="129"/>
    </row>
    <row r="71" spans="1:37" ht="15" customHeight="1" thickBot="1">
      <c r="C71" s="229" t="s">
        <v>9</v>
      </c>
      <c r="D71" s="283">
        <f>SUMIF($A$16:$A$68,C71,$G$16:$G$68)</f>
        <v>0</v>
      </c>
      <c r="E71" s="284">
        <f>SUMIF($A$16:$A$68,C71,$J$16:$J$68)+(E69*0.2)</f>
        <v>0</v>
      </c>
      <c r="F71" s="228">
        <f>SUMIF(A16:A68,"Navette",J16:J68)</f>
        <v>0</v>
      </c>
      <c r="G71" s="101">
        <v>0</v>
      </c>
      <c r="H71" s="497" t="s">
        <v>46</v>
      </c>
      <c r="I71" s="497"/>
      <c r="J71" s="554">
        <f>IF(I10&lt;J69,0,I10)</f>
        <v>0</v>
      </c>
      <c r="AB71" s="129"/>
    </row>
    <row r="72" spans="1:37" ht="15.75" customHeight="1" thickBot="1">
      <c r="C72" s="229" t="s">
        <v>22</v>
      </c>
      <c r="D72" s="283">
        <f t="shared" ref="D72:D76" si="9">SUMIF($A$16:$A$68,C72,$G$16:$G$68)</f>
        <v>0</v>
      </c>
      <c r="E72" s="284">
        <f>SUMIF($A$16:$A$68,C72,$J$16:$J$68)+(E69*0.8)</f>
        <v>0</v>
      </c>
      <c r="F72" s="146"/>
      <c r="H72" s="497"/>
      <c r="I72" s="497"/>
      <c r="J72" s="554"/>
    </row>
    <row r="73" spans="1:37" ht="16.5" customHeight="1" thickBot="1">
      <c r="C73" s="229" t="s">
        <v>395</v>
      </c>
      <c r="D73" s="283">
        <f t="shared" si="9"/>
        <v>0</v>
      </c>
      <c r="E73" s="284">
        <f t="shared" ref="E73:E76" si="10">SUMIF($A$16:$A$68,C73,$J$16:$J$68)</f>
        <v>0</v>
      </c>
      <c r="F73" s="146"/>
      <c r="H73" s="497" t="s">
        <v>44</v>
      </c>
      <c r="I73" s="497"/>
      <c r="J73" s="554">
        <f>F71*G71</f>
        <v>0</v>
      </c>
    </row>
    <row r="74" spans="1:37" ht="15.75" customHeight="1" thickBot="1">
      <c r="C74" s="229" t="s">
        <v>397</v>
      </c>
      <c r="D74" s="283">
        <f t="shared" si="9"/>
        <v>0</v>
      </c>
      <c r="E74" s="284">
        <f t="shared" si="10"/>
        <v>0</v>
      </c>
      <c r="F74" s="147"/>
      <c r="G74" s="185" t="s">
        <v>27</v>
      </c>
      <c r="H74" s="497"/>
      <c r="I74" s="497"/>
      <c r="J74" s="554"/>
    </row>
    <row r="75" spans="1:37" ht="15" customHeight="1">
      <c r="C75" s="229" t="s">
        <v>398</v>
      </c>
      <c r="D75" s="283">
        <f t="shared" si="9"/>
        <v>0</v>
      </c>
      <c r="E75" s="284">
        <f t="shared" si="10"/>
        <v>0</v>
      </c>
      <c r="F75" s="514" t="s">
        <v>45</v>
      </c>
      <c r="G75" s="514"/>
      <c r="H75" s="514"/>
      <c r="I75" s="555">
        <f>IF(J71&gt;0,J71+J73,J69+J73)</f>
        <v>0</v>
      </c>
      <c r="J75" s="556"/>
    </row>
    <row r="76" spans="1:37" ht="15.75" customHeight="1" thickBot="1">
      <c r="C76" s="229" t="s">
        <v>399</v>
      </c>
      <c r="D76" s="283">
        <f t="shared" si="9"/>
        <v>0</v>
      </c>
      <c r="E76" s="284">
        <f t="shared" si="10"/>
        <v>0</v>
      </c>
      <c r="F76" s="514"/>
      <c r="G76" s="514"/>
      <c r="H76" s="514"/>
      <c r="I76" s="557"/>
      <c r="J76" s="558"/>
    </row>
    <row r="77" spans="1:37" ht="15" customHeight="1">
      <c r="G77" s="129"/>
      <c r="J77" s="129"/>
    </row>
    <row r="78" spans="1:37" ht="15" customHeight="1">
      <c r="J78" s="129"/>
    </row>
    <row r="79" spans="1:37" ht="15" customHeight="1">
      <c r="F79" s="147"/>
      <c r="J79" s="129"/>
    </row>
    <row r="80" spans="1:37" ht="15" customHeight="1">
      <c r="F80" s="147"/>
      <c r="H80" s="515"/>
      <c r="I80" s="515"/>
      <c r="J80" s="129"/>
    </row>
    <row r="81" spans="1:10" ht="15" customHeight="1">
      <c r="J81" s="129"/>
    </row>
    <row r="82" spans="1:10" ht="15" customHeight="1">
      <c r="J82" s="129"/>
    </row>
    <row r="83" spans="1:10" ht="15" customHeight="1">
      <c r="J83" s="129"/>
    </row>
    <row r="84" spans="1:10" ht="15" customHeight="1">
      <c r="J84" s="129"/>
    </row>
    <row r="85" spans="1:10" ht="15" hidden="1" customHeight="1">
      <c r="A85" s="303"/>
      <c r="J85" s="129"/>
    </row>
    <row r="86" spans="1:10" ht="15" hidden="1" customHeight="1">
      <c r="A86" s="304"/>
      <c r="J86" s="129"/>
    </row>
    <row r="87" spans="1:10" ht="15" hidden="1" customHeight="1">
      <c r="A87" s="304"/>
      <c r="J87" s="129"/>
    </row>
    <row r="88" spans="1:10" ht="15" hidden="1" customHeight="1">
      <c r="A88" s="304"/>
      <c r="J88" s="129"/>
    </row>
    <row r="89" spans="1:10" ht="15" hidden="1" customHeight="1">
      <c r="A89" s="304"/>
      <c r="J89" s="129"/>
    </row>
    <row r="90" spans="1:10" ht="15" hidden="1" customHeight="1">
      <c r="A90" s="304"/>
      <c r="J90" s="129"/>
    </row>
    <row r="91" spans="1:10" ht="15" hidden="1" customHeight="1">
      <c r="A91" s="304"/>
      <c r="J91" s="129"/>
    </row>
    <row r="92" spans="1:10" ht="15" hidden="1" customHeight="1">
      <c r="A92" s="304"/>
      <c r="J92" s="129"/>
    </row>
    <row r="93" spans="1:10" ht="15" hidden="1" customHeight="1">
      <c r="A93" s="304"/>
      <c r="J93" s="129"/>
    </row>
    <row r="94" spans="1:10" ht="15" hidden="1" customHeight="1">
      <c r="A94" s="304"/>
      <c r="J94" s="129"/>
    </row>
    <row r="95" spans="1:10" ht="15" hidden="1" customHeight="1">
      <c r="A95" s="304"/>
      <c r="J95" s="129"/>
    </row>
    <row r="96" spans="1:10" ht="15" hidden="1" customHeight="1">
      <c r="A96" s="304"/>
      <c r="J96" s="129"/>
    </row>
    <row r="97" spans="1:26" ht="15" hidden="1" customHeight="1">
      <c r="A97" s="304"/>
      <c r="J97" s="129"/>
    </row>
    <row r="98" spans="1:26" ht="15" hidden="1" customHeight="1">
      <c r="A98" s="304"/>
      <c r="J98" s="129"/>
    </row>
    <row r="99" spans="1:26" ht="15" hidden="1" customHeight="1">
      <c r="A99" s="304"/>
      <c r="J99" s="129"/>
    </row>
    <row r="100" spans="1:26" ht="15" hidden="1" customHeight="1">
      <c r="A100" s="304"/>
      <c r="J100" s="129"/>
    </row>
    <row r="101" spans="1:26" ht="15.75" thickBot="1">
      <c r="D101" s="148"/>
      <c r="E101" s="148"/>
      <c r="F101" s="148"/>
      <c r="G101" s="148"/>
      <c r="H101" s="148"/>
      <c r="I101" s="148"/>
      <c r="J101" s="149"/>
    </row>
    <row r="102" spans="1:26" ht="15.75" thickTop="1">
      <c r="C102" s="494"/>
      <c r="D102" s="494"/>
      <c r="E102" s="494"/>
      <c r="F102" s="494"/>
      <c r="G102" s="494"/>
      <c r="H102" s="494"/>
      <c r="I102" s="494"/>
      <c r="J102" s="494"/>
      <c r="K102" s="494"/>
      <c r="L102" s="494"/>
      <c r="M102" s="494"/>
      <c r="N102" s="494"/>
      <c r="O102" s="494"/>
      <c r="P102" s="494"/>
      <c r="Q102" s="494"/>
      <c r="R102" s="494"/>
      <c r="S102" s="494"/>
      <c r="T102" s="494"/>
      <c r="U102" s="494"/>
      <c r="V102" s="494"/>
      <c r="W102" s="494"/>
      <c r="X102" s="494"/>
      <c r="Y102" s="494"/>
      <c r="Z102" s="494"/>
    </row>
    <row r="103" spans="1:26">
      <c r="J103" s="129"/>
    </row>
    <row r="104" spans="1:26">
      <c r="J104" s="129"/>
    </row>
    <row r="105" spans="1:26">
      <c r="J105" s="129"/>
    </row>
    <row r="106" spans="1:26">
      <c r="J106" s="129"/>
    </row>
    <row r="107" spans="1:26">
      <c r="J107" s="129"/>
    </row>
    <row r="108" spans="1:26">
      <c r="J108" s="129"/>
    </row>
    <row r="109" spans="1:26">
      <c r="J109" s="129"/>
    </row>
    <row r="110" spans="1:26">
      <c r="J110" s="129"/>
    </row>
  </sheetData>
  <sheetProtection selectLockedCells="1"/>
  <mergeCells count="99">
    <mergeCell ref="C2:C4"/>
    <mergeCell ref="L2:O4"/>
    <mergeCell ref="F75:H76"/>
    <mergeCell ref="I75:J76"/>
    <mergeCell ref="H80:I80"/>
    <mergeCell ref="L50:Q51"/>
    <mergeCell ref="Q48:Q49"/>
    <mergeCell ref="L48:L49"/>
    <mergeCell ref="M48:M49"/>
    <mergeCell ref="N48:N49"/>
    <mergeCell ref="O48:O49"/>
    <mergeCell ref="P48:P49"/>
    <mergeCell ref="C14:C15"/>
    <mergeCell ref="D14:D15"/>
    <mergeCell ref="E14:E15"/>
    <mergeCell ref="F14:F15"/>
    <mergeCell ref="C102:J102"/>
    <mergeCell ref="K102:Z102"/>
    <mergeCell ref="H69:I70"/>
    <mergeCell ref="J69:J70"/>
    <mergeCell ref="H71:I72"/>
    <mergeCell ref="J71:J72"/>
    <mergeCell ref="H73:I74"/>
    <mergeCell ref="J73:J74"/>
    <mergeCell ref="AC56:AC60"/>
    <mergeCell ref="AD56:AF57"/>
    <mergeCell ref="AG56:AG57"/>
    <mergeCell ref="AH56:AH57"/>
    <mergeCell ref="AD58:AF58"/>
    <mergeCell ref="AD59:AF59"/>
    <mergeCell ref="AD60:AF60"/>
    <mergeCell ref="R50:R51"/>
    <mergeCell ref="S50:Z51"/>
    <mergeCell ref="AD50:AG50"/>
    <mergeCell ref="AD51:AG51"/>
    <mergeCell ref="L52:Q53"/>
    <mergeCell ref="R52:R53"/>
    <mergeCell ref="S52:Z53"/>
    <mergeCell ref="AD52:AG52"/>
    <mergeCell ref="AD53:AG53"/>
    <mergeCell ref="R48:R49"/>
    <mergeCell ref="S48:S49"/>
    <mergeCell ref="T48:T49"/>
    <mergeCell ref="U48:U49"/>
    <mergeCell ref="V48:V49"/>
    <mergeCell ref="AH42:AH43"/>
    <mergeCell ref="AD44:AG44"/>
    <mergeCell ref="AD45:AG45"/>
    <mergeCell ref="AD46:AG46"/>
    <mergeCell ref="AD47:AG47"/>
    <mergeCell ref="W48:W49"/>
    <mergeCell ref="X48:X49"/>
    <mergeCell ref="Y48:Y49"/>
    <mergeCell ref="Z48:Z49"/>
    <mergeCell ref="AD48:AG48"/>
    <mergeCell ref="AD49:AG49"/>
    <mergeCell ref="AD40:AE40"/>
    <mergeCell ref="AD41:AE41"/>
    <mergeCell ref="AC42:AC55"/>
    <mergeCell ref="AD42:AG43"/>
    <mergeCell ref="AD54:AG54"/>
    <mergeCell ref="AD55:AG55"/>
    <mergeCell ref="AH28:AH29"/>
    <mergeCell ref="AD30:AE30"/>
    <mergeCell ref="AD31:AE31"/>
    <mergeCell ref="AD32:AE32"/>
    <mergeCell ref="AD33:AE33"/>
    <mergeCell ref="AD34:AE34"/>
    <mergeCell ref="AE18:AE19"/>
    <mergeCell ref="AF18:AF19"/>
    <mergeCell ref="AG18:AG19"/>
    <mergeCell ref="AC28:AC41"/>
    <mergeCell ref="AD28:AE29"/>
    <mergeCell ref="AF28:AF29"/>
    <mergeCell ref="AG28:AG29"/>
    <mergeCell ref="AD35:AE35"/>
    <mergeCell ref="AD36:AE36"/>
    <mergeCell ref="AD37:AE37"/>
    <mergeCell ref="AC16:AC27"/>
    <mergeCell ref="AD16:AF17"/>
    <mergeCell ref="AG16:AG17"/>
    <mergeCell ref="AD38:AE38"/>
    <mergeCell ref="AD39:AE39"/>
    <mergeCell ref="AH16:AH19"/>
    <mergeCell ref="AD18:AD19"/>
    <mergeCell ref="H14:H15"/>
    <mergeCell ref="I14:I15"/>
    <mergeCell ref="J14:J15"/>
    <mergeCell ref="L14:Q14"/>
    <mergeCell ref="S14:Z14"/>
    <mergeCell ref="AC14:AH15"/>
    <mergeCell ref="D2:J2"/>
    <mergeCell ref="P2:Z2"/>
    <mergeCell ref="AC2:AH2"/>
    <mergeCell ref="R6:S6"/>
    <mergeCell ref="G14:G15"/>
    <mergeCell ref="D12:F12"/>
    <mergeCell ref="G4:J4"/>
    <mergeCell ref="T4:W4"/>
  </mergeCells>
  <conditionalFormatting sqref="L16:Z47">
    <cfRule type="expression" dxfId="81" priority="20">
      <formula>WEEKDAY($L16,1)=1</formula>
    </cfRule>
    <cfRule type="expression" dxfId="80" priority="21">
      <formula>WEEKDAY($L16,1)=7</formula>
    </cfRule>
  </conditionalFormatting>
  <conditionalFormatting sqref="C16:C68">
    <cfRule type="expression" dxfId="79" priority="19">
      <formula>$C16=0</formula>
    </cfRule>
  </conditionalFormatting>
  <conditionalFormatting sqref="H16:H68">
    <cfRule type="expression" dxfId="78" priority="18">
      <formula>$H16=0</formula>
    </cfRule>
  </conditionalFormatting>
  <conditionalFormatting sqref="D11:D13">
    <cfRule type="expression" dxfId="77" priority="16">
      <formula>D11=0</formula>
    </cfRule>
  </conditionalFormatting>
  <conditionalFormatting sqref="I12:I13">
    <cfRule type="expression" dxfId="76" priority="15">
      <formula>$I9=0</formula>
    </cfRule>
  </conditionalFormatting>
  <conditionalFormatting sqref="D7:D9">
    <cfRule type="expression" dxfId="75" priority="14">
      <formula>$D7=0</formula>
    </cfRule>
  </conditionalFormatting>
  <conditionalFormatting sqref="I9">
    <cfRule type="expression" dxfId="74" priority="13">
      <formula>$I$9=0</formula>
    </cfRule>
  </conditionalFormatting>
  <conditionalFormatting sqref="AE20:AG27">
    <cfRule type="expression" dxfId="73" priority="12">
      <formula>$AD20&lt;&gt;0</formula>
    </cfRule>
  </conditionalFormatting>
  <conditionalFormatting sqref="AF30:AF41">
    <cfRule type="expression" dxfId="72" priority="11">
      <formula>$AD30&lt;&gt;0</formula>
    </cfRule>
  </conditionalFormatting>
  <conditionalFormatting sqref="I16:I68">
    <cfRule type="expression" dxfId="71" priority="10">
      <formula>C16=0</formula>
    </cfRule>
  </conditionalFormatting>
  <conditionalFormatting sqref="J16:J68">
    <cfRule type="expression" dxfId="70" priority="9">
      <formula>C16=0</formula>
    </cfRule>
  </conditionalFormatting>
  <conditionalFormatting sqref="I10:I11">
    <cfRule type="expression" dxfId="69" priority="22">
      <formula>#REF!=0</formula>
    </cfRule>
  </conditionalFormatting>
  <conditionalFormatting sqref="D4 P4:Q4">
    <cfRule type="expression" dxfId="68" priority="8">
      <formula>$D$4=""</formula>
    </cfRule>
  </conditionalFormatting>
  <conditionalFormatting sqref="AD20:AD27">
    <cfRule type="expression" dxfId="67" priority="7">
      <formula>$AD20=0</formula>
    </cfRule>
  </conditionalFormatting>
  <conditionalFormatting sqref="AD30:AE41">
    <cfRule type="expression" dxfId="66" priority="1">
      <formula>$AD30=0</formula>
    </cfRule>
    <cfRule type="expression" dxfId="65" priority="6">
      <formula>$AD30=0</formula>
    </cfRule>
  </conditionalFormatting>
  <conditionalFormatting sqref="P11:P12">
    <cfRule type="expression" dxfId="64" priority="5">
      <formula>P11=0</formula>
    </cfRule>
  </conditionalFormatting>
  <conditionalFormatting sqref="P7:P9">
    <cfRule type="expression" dxfId="63" priority="4">
      <formula>$D7=0</formula>
    </cfRule>
  </conditionalFormatting>
  <conditionalFormatting sqref="AD44:AG55">
    <cfRule type="expression" dxfId="62" priority="2">
      <formula>$AD44=0</formula>
    </cfRule>
  </conditionalFormatting>
  <dataValidations count="4">
    <dataValidation type="list" allowBlank="1" showInputMessage="1" showErrorMessage="1" sqref="AD30:AD41" xr:uid="{DA4602C3-E0BE-4C7E-B6C1-61269D8D2DFB}">
      <formula1>ListeConso</formula1>
    </dataValidation>
    <dataValidation type="list" allowBlank="1" showInputMessage="1" showErrorMessage="1" sqref="D4" xr:uid="{8D9ED94E-AF30-4E9C-B124-C73A6A06607C}">
      <formula1>"FACTURE,AVOIR"</formula1>
    </dataValidation>
    <dataValidation type="list" allowBlank="1" showInputMessage="1" showErrorMessage="1" sqref="E6" xr:uid="{101A3AD1-656E-4746-BDD1-E8C127E79D40}">
      <formula1>Annees</formula1>
    </dataValidation>
    <dataValidation type="list" allowBlank="1" showInputMessage="1" showErrorMessage="1" sqref="D6" xr:uid="{7CE03246-AC95-4375-88F3-D60FD6A21CB7}">
      <formula1>"1,2,3,4,5,6,7,8,9,10,11,12"</formula1>
    </dataValidation>
  </dataValidations>
  <printOptions horizontalCentered="1" verticalCentered="1"/>
  <pageMargins left="0.25" right="0.25" top="0.75" bottom="0.75" header="0.3" footer="0.3"/>
  <pageSetup paperSize="9" scale="58" orientation="portrait" r:id="rId1"/>
  <colBreaks count="1" manualBreakCount="1">
    <brk id="10" min="1" max="101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Comptabiliser.Comptabiliser">
                <anchor moveWithCells="1" sizeWithCells="1">
                  <from>
                    <xdr:col>32</xdr:col>
                    <xdr:colOff>190500</xdr:colOff>
                    <xdr:row>5</xdr:row>
                    <xdr:rowOff>47625</xdr:rowOff>
                  </from>
                  <to>
                    <xdr:col>33</xdr:col>
                    <xdr:colOff>514350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Button 2">
              <controlPr defaultSize="0" print="0" autoFill="0" autoPict="0" macro="[0]!Démasquer">
                <anchor moveWithCells="1" sizeWithCells="1">
                  <from>
                    <xdr:col>32</xdr:col>
                    <xdr:colOff>180975</xdr:colOff>
                    <xdr:row>3</xdr:row>
                    <xdr:rowOff>28575</xdr:rowOff>
                  </from>
                  <to>
                    <xdr:col>33</xdr:col>
                    <xdr:colOff>514350</xdr:colOff>
                    <xdr:row>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6" name="Button 3">
              <controlPr defaultSize="0" print="0" autoFill="0" autoPict="0" macro="[0]!MenuFacturation">
                <anchor moveWithCells="1" sizeWithCells="1">
                  <from>
                    <xdr:col>0</xdr:col>
                    <xdr:colOff>28575</xdr:colOff>
                    <xdr:row>0</xdr:row>
                    <xdr:rowOff>114300</xdr:rowOff>
                  </from>
                  <to>
                    <xdr:col>0</xdr:col>
                    <xdr:colOff>1133475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7" name="Button 5">
              <controlPr defaultSize="0" print="0" autoFill="0" autoPict="0" macro="[0]!Démasquer">
                <anchor moveWithCells="1" sizeWithCells="1">
                  <from>
                    <xdr:col>35</xdr:col>
                    <xdr:colOff>3810000</xdr:colOff>
                    <xdr:row>3</xdr:row>
                    <xdr:rowOff>0</xdr:rowOff>
                  </from>
                  <to>
                    <xdr:col>35</xdr:col>
                    <xdr:colOff>4905375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7" id="{7A1F9024-0A4E-4516-8E9F-D1DA15199BA4}">
            <xm:f>Récap!C16="Titre"</xm:f>
            <x14:dxf>
              <font>
                <b/>
                <i val="0"/>
                <u/>
                <color theme="5" tint="-0.24994659260841701"/>
              </font>
            </x14:dxf>
          </x14:cfRule>
          <xm:sqref>C16:C68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174103E-350C-4748-9187-40824116879B}">
          <x14:formula1>
            <xm:f>TarifsCA!$B$12:$B$64</xm:f>
          </x14:formula1>
          <xm:sqref>C16:C68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65410B-42ED-4400-87A1-1648CF239FE6}">
  <sheetPr codeName="Feuil4"/>
  <dimension ref="A1"/>
  <sheetViews>
    <sheetView showGridLines="0" showRowColHeaders="0" workbookViewId="0"/>
  </sheetViews>
  <sheetFormatPr defaultColWidth="11.42578125" defaultRowHeight="15"/>
  <sheetData/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CBDDBC-A947-4B20-9340-4340029CD432}">
  <sheetPr codeName="Feuil6"/>
  <dimension ref="B1:Y64"/>
  <sheetViews>
    <sheetView showGridLines="0" zoomScaleNormal="100" workbookViewId="0">
      <pane xSplit="4" ySplit="11" topLeftCell="E12" activePane="bottomRight" state="frozen"/>
      <selection pane="topRight" activeCell="D1" sqref="D1"/>
      <selection pane="bottomLeft" activeCell="A12" sqref="A12"/>
      <selection pane="bottomRight" activeCell="G18" sqref="G18"/>
    </sheetView>
  </sheetViews>
  <sheetFormatPr defaultColWidth="11.42578125" defaultRowHeight="15"/>
  <cols>
    <col min="1" max="1" width="9.7109375" customWidth="1"/>
    <col min="2" max="2" width="33.28515625" customWidth="1"/>
    <col min="3" max="3" width="5.42578125" style="381" customWidth="1"/>
    <col min="4" max="4" width="16" customWidth="1"/>
    <col min="5" max="6" width="12" style="1" customWidth="1"/>
    <col min="7" max="25" width="10.7109375" customWidth="1"/>
  </cols>
  <sheetData>
    <row r="1" spans="2:25" ht="15.75" thickBot="1"/>
    <row r="2" spans="2:25" ht="30" thickTop="1" thickBot="1">
      <c r="E2" s="565" t="str">
        <f>"GRILLES TARIFAIRES DE VENTE DU CLIENT "&amp;D4</f>
        <v>GRILLES TARIFAIRES DE VENTE DU CLIENT test1256</v>
      </c>
      <c r="F2" s="565"/>
      <c r="G2" s="565"/>
      <c r="H2" s="565"/>
      <c r="I2" s="565"/>
      <c r="J2" s="565"/>
      <c r="K2" s="565"/>
      <c r="L2" s="565"/>
      <c r="M2" s="565"/>
      <c r="N2" s="565"/>
      <c r="O2" s="565"/>
      <c r="P2" s="565"/>
      <c r="Q2" s="565"/>
      <c r="R2" s="565"/>
      <c r="S2" s="565"/>
      <c r="T2" s="565"/>
      <c r="U2" s="565"/>
      <c r="V2" s="565"/>
      <c r="W2" s="565"/>
      <c r="X2" s="565"/>
      <c r="Y2" s="565"/>
    </row>
    <row r="3" spans="2:25" ht="24" thickTop="1"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</row>
    <row r="4" spans="2:25" ht="23.25">
      <c r="B4" s="6" t="s">
        <v>94</v>
      </c>
      <c r="D4" t="str">
        <f>Récap!C5</f>
        <v>test1256</v>
      </c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</row>
    <row r="5" spans="2:25">
      <c r="B5" s="6" t="s">
        <v>95</v>
      </c>
      <c r="D5" t="str">
        <f>Récap!C6</f>
        <v>TEST BIENVENUE</v>
      </c>
    </row>
    <row r="6" spans="2:25" s="5" customFormat="1" ht="36.75" customHeight="1">
      <c r="B6" s="361" t="s">
        <v>61</v>
      </c>
      <c r="C6" s="378" t="s">
        <v>939</v>
      </c>
      <c r="D6" s="362" t="s">
        <v>41</v>
      </c>
      <c r="E6" s="363" t="s">
        <v>97</v>
      </c>
      <c r="F6" s="363" t="s">
        <v>6</v>
      </c>
      <c r="G6" s="364" t="s">
        <v>40</v>
      </c>
      <c r="H6" s="365" t="s">
        <v>72</v>
      </c>
      <c r="I6" s="365" t="s">
        <v>73</v>
      </c>
      <c r="J6" s="365" t="s">
        <v>74</v>
      </c>
      <c r="K6" s="365" t="s">
        <v>75</v>
      </c>
      <c r="L6" s="365" t="s">
        <v>76</v>
      </c>
      <c r="M6" s="365" t="s">
        <v>77</v>
      </c>
      <c r="N6" s="365" t="s">
        <v>78</v>
      </c>
      <c r="O6" s="365" t="s">
        <v>79</v>
      </c>
      <c r="P6" s="365" t="s">
        <v>80</v>
      </c>
      <c r="Q6" s="365" t="s">
        <v>81</v>
      </c>
      <c r="R6" s="365" t="s">
        <v>82</v>
      </c>
      <c r="S6" s="365" t="s">
        <v>83</v>
      </c>
      <c r="T6" s="365" t="s">
        <v>84</v>
      </c>
      <c r="U6" s="365" t="s">
        <v>85</v>
      </c>
      <c r="V6" s="365" t="s">
        <v>86</v>
      </c>
      <c r="W6" s="365" t="s">
        <v>87</v>
      </c>
      <c r="X6" s="365" t="s">
        <v>88</v>
      </c>
      <c r="Y6" s="366" t="s">
        <v>89</v>
      </c>
    </row>
    <row r="7" spans="2:25">
      <c r="B7" s="11" t="s">
        <v>96</v>
      </c>
      <c r="C7" s="380">
        <f>ROW()</f>
        <v>7</v>
      </c>
      <c r="D7" s="367"/>
      <c r="E7" s="368"/>
      <c r="F7" s="368"/>
      <c r="G7" s="369" t="s">
        <v>90</v>
      </c>
      <c r="H7" s="369"/>
      <c r="I7" s="369"/>
      <c r="J7" s="369"/>
      <c r="K7" s="369"/>
      <c r="L7" s="369"/>
      <c r="M7" s="369"/>
      <c r="N7" s="369"/>
      <c r="O7" s="369"/>
      <c r="P7" s="369"/>
      <c r="Q7" s="369"/>
      <c r="R7" s="369"/>
      <c r="S7" s="369"/>
      <c r="T7" s="369"/>
      <c r="U7" s="369"/>
      <c r="V7" s="369"/>
      <c r="W7" s="369"/>
      <c r="X7" s="369"/>
      <c r="Y7" s="369"/>
    </row>
    <row r="8" spans="2:25">
      <c r="B8" s="11" t="s">
        <v>91</v>
      </c>
      <c r="C8" s="380">
        <f>ROW()</f>
        <v>8</v>
      </c>
      <c r="D8" s="367"/>
      <c r="E8" s="368"/>
      <c r="F8" s="368"/>
      <c r="G8" s="370">
        <v>45658</v>
      </c>
      <c r="H8" s="370">
        <f>DATE(YEAR(G8)+1,MONTH(G8),1)</f>
        <v>46023</v>
      </c>
      <c r="I8" s="370">
        <f t="shared" ref="I8:Y8" si="0">DATE(YEAR(H8)+1,MONTH(H8),1)</f>
        <v>46388</v>
      </c>
      <c r="J8" s="370">
        <f t="shared" si="0"/>
        <v>46753</v>
      </c>
      <c r="K8" s="370">
        <f t="shared" si="0"/>
        <v>47119</v>
      </c>
      <c r="L8" s="370">
        <f t="shared" si="0"/>
        <v>47484</v>
      </c>
      <c r="M8" s="370">
        <f t="shared" si="0"/>
        <v>47849</v>
      </c>
      <c r="N8" s="370">
        <f t="shared" si="0"/>
        <v>48214</v>
      </c>
      <c r="O8" s="370">
        <f t="shared" si="0"/>
        <v>48580</v>
      </c>
      <c r="P8" s="370">
        <f t="shared" si="0"/>
        <v>48945</v>
      </c>
      <c r="Q8" s="370">
        <f t="shared" si="0"/>
        <v>49310</v>
      </c>
      <c r="R8" s="370">
        <f t="shared" si="0"/>
        <v>49675</v>
      </c>
      <c r="S8" s="370">
        <f t="shared" si="0"/>
        <v>50041</v>
      </c>
      <c r="T8" s="370">
        <f t="shared" si="0"/>
        <v>50406</v>
      </c>
      <c r="U8" s="370">
        <f t="shared" si="0"/>
        <v>50771</v>
      </c>
      <c r="V8" s="370">
        <f t="shared" si="0"/>
        <v>51136</v>
      </c>
      <c r="W8" s="370">
        <f t="shared" si="0"/>
        <v>51502</v>
      </c>
      <c r="X8" s="370">
        <f t="shared" si="0"/>
        <v>51867</v>
      </c>
      <c r="Y8" s="370">
        <f t="shared" si="0"/>
        <v>52232</v>
      </c>
    </row>
    <row r="9" spans="2:25">
      <c r="B9" s="11" t="s">
        <v>92</v>
      </c>
      <c r="C9" s="380">
        <f>ROW()</f>
        <v>9</v>
      </c>
      <c r="D9" s="367"/>
      <c r="E9" s="368"/>
      <c r="F9" s="368"/>
      <c r="G9" s="370">
        <v>46022</v>
      </c>
      <c r="H9" s="370">
        <f>EOMONTH(DATE(YEAR(G9)+1,MONTH(G9),1),0)</f>
        <v>46387</v>
      </c>
      <c r="I9" s="370">
        <f t="shared" ref="I9:Y9" si="1">EOMONTH(DATE(YEAR(H9)+1,MONTH(H9),1),0)</f>
        <v>46752</v>
      </c>
      <c r="J9" s="370">
        <f t="shared" si="1"/>
        <v>47118</v>
      </c>
      <c r="K9" s="370">
        <f t="shared" si="1"/>
        <v>47483</v>
      </c>
      <c r="L9" s="370">
        <f t="shared" si="1"/>
        <v>47848</v>
      </c>
      <c r="M9" s="370">
        <f t="shared" si="1"/>
        <v>48213</v>
      </c>
      <c r="N9" s="370">
        <f t="shared" si="1"/>
        <v>48579</v>
      </c>
      <c r="O9" s="370">
        <f t="shared" si="1"/>
        <v>48944</v>
      </c>
      <c r="P9" s="370">
        <f t="shared" si="1"/>
        <v>49309</v>
      </c>
      <c r="Q9" s="370">
        <f t="shared" si="1"/>
        <v>49674</v>
      </c>
      <c r="R9" s="370">
        <f t="shared" si="1"/>
        <v>50040</v>
      </c>
      <c r="S9" s="370">
        <f t="shared" si="1"/>
        <v>50405</v>
      </c>
      <c r="T9" s="370">
        <f t="shared" si="1"/>
        <v>50770</v>
      </c>
      <c r="U9" s="370">
        <f t="shared" si="1"/>
        <v>51135</v>
      </c>
      <c r="V9" s="370">
        <f t="shared" si="1"/>
        <v>51501</v>
      </c>
      <c r="W9" s="370">
        <f t="shared" si="1"/>
        <v>51866</v>
      </c>
      <c r="X9" s="370">
        <f t="shared" si="1"/>
        <v>52231</v>
      </c>
      <c r="Y9" s="370">
        <f t="shared" si="1"/>
        <v>52596</v>
      </c>
    </row>
    <row r="10" spans="2:25">
      <c r="B10" s="11" t="s">
        <v>93</v>
      </c>
      <c r="C10" s="380">
        <f>ROW()</f>
        <v>10</v>
      </c>
      <c r="D10" s="371"/>
      <c r="E10" s="372"/>
      <c r="F10" s="372"/>
      <c r="G10" s="373">
        <v>0</v>
      </c>
      <c r="H10" s="373">
        <v>0</v>
      </c>
      <c r="I10" s="373">
        <v>0</v>
      </c>
      <c r="J10" s="373"/>
      <c r="K10" s="373"/>
      <c r="L10" s="373"/>
      <c r="M10" s="373"/>
      <c r="N10" s="373"/>
      <c r="O10" s="373"/>
      <c r="P10" s="373"/>
      <c r="Q10" s="373"/>
      <c r="R10" s="373"/>
      <c r="S10" s="373"/>
      <c r="T10" s="373"/>
      <c r="U10" s="373"/>
      <c r="V10" s="373"/>
      <c r="W10" s="373"/>
      <c r="X10" s="373"/>
      <c r="Y10" s="373"/>
    </row>
    <row r="11" spans="2:25">
      <c r="B11" s="11" t="s">
        <v>63</v>
      </c>
      <c r="C11" s="380">
        <f>ROW()</f>
        <v>11</v>
      </c>
      <c r="D11" s="371"/>
      <c r="E11" s="372"/>
      <c r="F11" s="372"/>
      <c r="G11" s="374">
        <v>0</v>
      </c>
      <c r="H11" s="374">
        <v>0</v>
      </c>
      <c r="I11" s="374">
        <v>0</v>
      </c>
      <c r="J11" s="374"/>
      <c r="K11" s="374"/>
      <c r="L11" s="374"/>
      <c r="M11" s="374"/>
      <c r="N11" s="374"/>
      <c r="O11" s="374"/>
      <c r="P11" s="374"/>
      <c r="Q11" s="374"/>
      <c r="R11" s="374"/>
      <c r="S11" s="374"/>
      <c r="T11" s="374"/>
      <c r="U11" s="374"/>
      <c r="V11" s="374"/>
      <c r="W11" s="374"/>
      <c r="X11" s="374"/>
      <c r="Y11" s="374"/>
    </row>
    <row r="12" spans="2:25" s="4" customFormat="1" ht="9.9499999999999993" customHeight="1">
      <c r="B12" s="382" t="s">
        <v>936</v>
      </c>
      <c r="C12" s="379">
        <f>ROW()</f>
        <v>12</v>
      </c>
      <c r="D12" s="375" t="s">
        <v>908</v>
      </c>
      <c r="E12" s="376">
        <v>80</v>
      </c>
      <c r="F12" s="376" t="s">
        <v>9</v>
      </c>
      <c r="G12" s="377">
        <v>0.1</v>
      </c>
      <c r="H12" s="377"/>
      <c r="I12" s="377"/>
      <c r="J12" s="377"/>
      <c r="K12" s="377"/>
      <c r="L12" s="377"/>
      <c r="M12" s="377"/>
      <c r="N12" s="377"/>
      <c r="O12" s="377"/>
      <c r="P12" s="377"/>
      <c r="Q12" s="377"/>
      <c r="R12" s="377"/>
      <c r="S12" s="377"/>
      <c r="T12" s="377"/>
      <c r="U12" s="377"/>
      <c r="V12" s="377"/>
      <c r="W12" s="377"/>
      <c r="X12" s="377"/>
      <c r="Y12" s="377"/>
    </row>
    <row r="13" spans="2:25" s="4" customFormat="1" ht="9.9499999999999993" customHeight="1">
      <c r="B13" s="382"/>
      <c r="C13" s="379">
        <f>ROW()</f>
        <v>13</v>
      </c>
      <c r="D13" s="375"/>
      <c r="E13" s="376"/>
      <c r="F13" s="376"/>
      <c r="G13" s="377"/>
      <c r="H13" s="377"/>
      <c r="I13" s="377"/>
      <c r="J13" s="377"/>
      <c r="K13" s="377"/>
      <c r="L13" s="377"/>
      <c r="M13" s="377"/>
      <c r="N13" s="377"/>
      <c r="O13" s="377"/>
      <c r="P13" s="377"/>
      <c r="Q13" s="377"/>
      <c r="R13" s="377"/>
      <c r="S13" s="377"/>
      <c r="T13" s="377"/>
      <c r="U13" s="377"/>
      <c r="V13" s="377"/>
      <c r="W13" s="377"/>
      <c r="X13" s="377"/>
      <c r="Y13" s="377"/>
    </row>
    <row r="14" spans="2:25" s="4" customFormat="1" ht="9.9499999999999993" customHeight="1">
      <c r="B14" s="382"/>
      <c r="C14" s="379">
        <f>ROW()</f>
        <v>14</v>
      </c>
      <c r="D14" s="375"/>
      <c r="E14" s="376"/>
      <c r="F14" s="376"/>
      <c r="G14" s="377"/>
      <c r="H14" s="377"/>
      <c r="I14" s="377"/>
      <c r="J14" s="377"/>
      <c r="K14" s="377"/>
      <c r="L14" s="377"/>
      <c r="M14" s="377"/>
      <c r="N14" s="377"/>
      <c r="O14" s="377"/>
      <c r="P14" s="377"/>
      <c r="Q14" s="377"/>
      <c r="R14" s="377"/>
      <c r="S14" s="377"/>
      <c r="T14" s="377"/>
      <c r="U14" s="377"/>
      <c r="V14" s="377"/>
      <c r="W14" s="377"/>
      <c r="X14" s="377"/>
      <c r="Y14" s="377"/>
    </row>
    <row r="15" spans="2:25" s="4" customFormat="1" ht="9.9499999999999993" customHeight="1">
      <c r="B15" s="382"/>
      <c r="C15" s="379">
        <f>ROW()</f>
        <v>15</v>
      </c>
      <c r="D15" s="375"/>
      <c r="E15" s="376"/>
      <c r="F15" s="376"/>
      <c r="G15" s="377"/>
      <c r="H15" s="377"/>
      <c r="I15" s="377"/>
      <c r="J15" s="377"/>
      <c r="K15" s="377"/>
      <c r="L15" s="377"/>
      <c r="M15" s="377"/>
      <c r="N15" s="377"/>
      <c r="O15" s="377"/>
      <c r="P15" s="377"/>
      <c r="Q15" s="377"/>
      <c r="R15" s="377"/>
      <c r="S15" s="377"/>
      <c r="T15" s="377"/>
      <c r="U15" s="377"/>
      <c r="V15" s="377"/>
      <c r="W15" s="377"/>
      <c r="X15" s="377"/>
      <c r="Y15" s="377"/>
    </row>
    <row r="16" spans="2:25" s="4" customFormat="1" ht="9.9499999999999993" customHeight="1">
      <c r="B16" s="382"/>
      <c r="C16" s="379">
        <f>ROW()</f>
        <v>16</v>
      </c>
      <c r="D16" s="375"/>
      <c r="E16" s="376"/>
      <c r="F16" s="376"/>
      <c r="G16" s="377"/>
      <c r="H16" s="377"/>
      <c r="I16" s="377"/>
      <c r="J16" s="377"/>
      <c r="K16" s="377"/>
      <c r="L16" s="377"/>
      <c r="M16" s="377"/>
      <c r="N16" s="377"/>
      <c r="O16" s="377"/>
      <c r="P16" s="377"/>
      <c r="Q16" s="377"/>
      <c r="R16" s="377"/>
      <c r="S16" s="377"/>
      <c r="T16" s="377"/>
      <c r="U16" s="377"/>
      <c r="V16" s="377"/>
      <c r="W16" s="377"/>
      <c r="X16" s="377"/>
      <c r="Y16" s="377"/>
    </row>
    <row r="17" spans="2:25" s="4" customFormat="1" ht="9.9499999999999993" customHeight="1">
      <c r="B17" s="382" t="s">
        <v>940</v>
      </c>
      <c r="C17" s="379">
        <f>ROW()</f>
        <v>17</v>
      </c>
      <c r="D17" s="375" t="s">
        <v>941</v>
      </c>
      <c r="E17" s="376">
        <v>112</v>
      </c>
      <c r="F17" s="376" t="s">
        <v>22</v>
      </c>
      <c r="G17" s="377">
        <v>0.28999999999999998</v>
      </c>
      <c r="H17" s="377"/>
      <c r="I17" s="377"/>
      <c r="J17" s="377"/>
      <c r="K17" s="377"/>
      <c r="L17" s="377"/>
      <c r="M17" s="377"/>
      <c r="N17" s="377"/>
      <c r="O17" s="377"/>
      <c r="P17" s="377"/>
      <c r="Q17" s="377"/>
      <c r="R17" s="377"/>
      <c r="S17" s="377"/>
      <c r="T17" s="377"/>
      <c r="U17" s="377"/>
      <c r="V17" s="377"/>
      <c r="W17" s="377"/>
      <c r="X17" s="377"/>
      <c r="Y17" s="377"/>
    </row>
    <row r="18" spans="2:25" s="4" customFormat="1" ht="9.9499999999999993" customHeight="1">
      <c r="B18" s="382"/>
      <c r="C18" s="379">
        <f>ROW()</f>
        <v>18</v>
      </c>
      <c r="D18" s="375"/>
      <c r="E18" s="376"/>
      <c r="F18" s="376"/>
      <c r="G18" s="377"/>
      <c r="H18" s="377"/>
      <c r="I18" s="377"/>
      <c r="J18" s="377"/>
      <c r="K18" s="377"/>
      <c r="L18" s="377"/>
      <c r="M18" s="377"/>
      <c r="N18" s="377"/>
      <c r="O18" s="377"/>
      <c r="P18" s="377"/>
      <c r="Q18" s="377"/>
      <c r="R18" s="377"/>
      <c r="S18" s="377"/>
      <c r="T18" s="377"/>
      <c r="U18" s="377"/>
      <c r="V18" s="377"/>
      <c r="W18" s="377"/>
      <c r="X18" s="377"/>
      <c r="Y18" s="377"/>
    </row>
    <row r="19" spans="2:25" s="4" customFormat="1" ht="9.9499999999999993" customHeight="1">
      <c r="B19" s="382"/>
      <c r="C19" s="379">
        <f>ROW()</f>
        <v>19</v>
      </c>
      <c r="D19" s="375"/>
      <c r="E19" s="376"/>
      <c r="F19" s="376"/>
      <c r="G19" s="377"/>
      <c r="H19" s="377"/>
      <c r="I19" s="377"/>
      <c r="J19" s="377"/>
      <c r="K19" s="377"/>
      <c r="L19" s="377"/>
      <c r="M19" s="377"/>
      <c r="N19" s="377"/>
      <c r="O19" s="377"/>
      <c r="P19" s="377"/>
      <c r="Q19" s="377"/>
      <c r="R19" s="377"/>
      <c r="S19" s="377"/>
      <c r="T19" s="377"/>
      <c r="U19" s="377"/>
      <c r="V19" s="377"/>
      <c r="W19" s="377"/>
      <c r="X19" s="377"/>
      <c r="Y19" s="377"/>
    </row>
    <row r="20" spans="2:25" s="4" customFormat="1" ht="9.9499999999999993" customHeight="1">
      <c r="B20" s="382"/>
      <c r="C20" s="379">
        <f>ROW()</f>
        <v>20</v>
      </c>
      <c r="D20" s="375"/>
      <c r="E20" s="376"/>
      <c r="F20" s="376"/>
      <c r="G20" s="377"/>
      <c r="H20" s="377"/>
      <c r="I20" s="377"/>
      <c r="J20" s="377"/>
      <c r="K20" s="377"/>
      <c r="L20" s="377"/>
      <c r="M20" s="377"/>
      <c r="N20" s="377"/>
      <c r="O20" s="377"/>
      <c r="P20" s="377"/>
      <c r="Q20" s="377"/>
      <c r="R20" s="377"/>
      <c r="S20" s="377"/>
      <c r="T20" s="377"/>
      <c r="U20" s="377"/>
      <c r="V20" s="377"/>
      <c r="W20" s="377"/>
      <c r="X20" s="377"/>
      <c r="Y20" s="377"/>
    </row>
    <row r="21" spans="2:25" s="4" customFormat="1" ht="9.9499999999999993" customHeight="1">
      <c r="B21" s="382"/>
      <c r="C21" s="379">
        <f>ROW()</f>
        <v>21</v>
      </c>
      <c r="D21" s="375"/>
      <c r="E21" s="376"/>
      <c r="F21" s="376"/>
      <c r="G21" s="377"/>
      <c r="H21" s="377"/>
      <c r="I21" s="377"/>
      <c r="J21" s="377"/>
      <c r="K21" s="377"/>
      <c r="L21" s="377"/>
      <c r="M21" s="377"/>
      <c r="N21" s="377"/>
      <c r="O21" s="377"/>
      <c r="P21" s="377"/>
      <c r="Q21" s="377"/>
      <c r="R21" s="377"/>
      <c r="S21" s="377"/>
      <c r="T21" s="377"/>
      <c r="U21" s="377"/>
      <c r="V21" s="377"/>
      <c r="W21" s="377"/>
      <c r="X21" s="377"/>
      <c r="Y21" s="377"/>
    </row>
    <row r="22" spans="2:25" s="4" customFormat="1" ht="9.9499999999999993" customHeight="1">
      <c r="B22" s="382"/>
      <c r="C22" s="379">
        <f>ROW()</f>
        <v>22</v>
      </c>
      <c r="D22" s="375"/>
      <c r="E22" s="376"/>
      <c r="F22" s="376"/>
      <c r="G22" s="377"/>
      <c r="H22" s="377"/>
      <c r="I22" s="377"/>
      <c r="J22" s="377"/>
      <c r="K22" s="377"/>
      <c r="L22" s="377"/>
      <c r="M22" s="377"/>
      <c r="N22" s="377"/>
      <c r="O22" s="377"/>
      <c r="P22" s="377"/>
      <c r="Q22" s="377"/>
      <c r="R22" s="377"/>
      <c r="S22" s="377"/>
      <c r="T22" s="377"/>
      <c r="U22" s="377"/>
      <c r="V22" s="377"/>
      <c r="W22" s="377"/>
      <c r="X22" s="377"/>
      <c r="Y22" s="377"/>
    </row>
    <row r="23" spans="2:25" s="4" customFormat="1" ht="9.9499999999999993" customHeight="1">
      <c r="B23" s="382"/>
      <c r="C23" s="379">
        <f>ROW()</f>
        <v>23</v>
      </c>
      <c r="D23" s="375"/>
      <c r="E23" s="376"/>
      <c r="F23" s="376"/>
      <c r="G23" s="377"/>
      <c r="H23" s="377"/>
      <c r="I23" s="377"/>
      <c r="J23" s="377"/>
      <c r="K23" s="377"/>
      <c r="L23" s="377"/>
      <c r="M23" s="377"/>
      <c r="N23" s="377"/>
      <c r="O23" s="377"/>
      <c r="P23" s="377"/>
      <c r="Q23" s="377"/>
      <c r="R23" s="377"/>
      <c r="S23" s="377"/>
      <c r="T23" s="377"/>
      <c r="U23" s="377"/>
      <c r="V23" s="377"/>
      <c r="W23" s="377"/>
      <c r="X23" s="377"/>
      <c r="Y23" s="377"/>
    </row>
    <row r="24" spans="2:25" s="4" customFormat="1" ht="9.9499999999999993" customHeight="1">
      <c r="B24" s="382"/>
      <c r="C24" s="379">
        <f>ROW()</f>
        <v>24</v>
      </c>
      <c r="D24" s="375"/>
      <c r="E24" s="376"/>
      <c r="F24" s="376"/>
      <c r="G24" s="377"/>
      <c r="H24" s="377"/>
      <c r="I24" s="377"/>
      <c r="J24" s="377"/>
      <c r="K24" s="377"/>
      <c r="L24" s="377"/>
      <c r="M24" s="377"/>
      <c r="N24" s="377"/>
      <c r="O24" s="377"/>
      <c r="P24" s="377"/>
      <c r="Q24" s="377"/>
      <c r="R24" s="377"/>
      <c r="S24" s="377"/>
      <c r="T24" s="377"/>
      <c r="U24" s="377"/>
      <c r="V24" s="377"/>
      <c r="W24" s="377"/>
      <c r="X24" s="377"/>
      <c r="Y24" s="377"/>
    </row>
    <row r="25" spans="2:25" s="4" customFormat="1" ht="9.9499999999999993" customHeight="1">
      <c r="B25" s="382"/>
      <c r="C25" s="379">
        <f>ROW()</f>
        <v>25</v>
      </c>
      <c r="D25" s="375"/>
      <c r="E25" s="376"/>
      <c r="F25" s="376"/>
      <c r="G25" s="377"/>
      <c r="H25" s="377"/>
      <c r="I25" s="377"/>
      <c r="J25" s="377"/>
      <c r="K25" s="377"/>
      <c r="L25" s="377"/>
      <c r="M25" s="377"/>
      <c r="N25" s="377"/>
      <c r="O25" s="377"/>
      <c r="P25" s="377"/>
      <c r="Q25" s="377"/>
      <c r="R25" s="377"/>
      <c r="S25" s="377"/>
      <c r="T25" s="377"/>
      <c r="U25" s="377"/>
      <c r="V25" s="377"/>
      <c r="W25" s="377"/>
      <c r="X25" s="377"/>
      <c r="Y25" s="377"/>
    </row>
    <row r="26" spans="2:25" s="4" customFormat="1" ht="9.9499999999999993" customHeight="1">
      <c r="B26" s="382"/>
      <c r="C26" s="379">
        <f>ROW()</f>
        <v>26</v>
      </c>
      <c r="D26" s="375"/>
      <c r="E26" s="376"/>
      <c r="F26" s="376"/>
      <c r="G26" s="377"/>
      <c r="H26" s="377"/>
      <c r="I26" s="377"/>
      <c r="J26" s="377"/>
      <c r="K26" s="377"/>
      <c r="L26" s="377"/>
      <c r="M26" s="377"/>
      <c r="N26" s="377"/>
      <c r="O26" s="377"/>
      <c r="P26" s="377"/>
      <c r="Q26" s="377"/>
      <c r="R26" s="377"/>
      <c r="S26" s="377"/>
      <c r="T26" s="377"/>
      <c r="U26" s="377"/>
      <c r="V26" s="377"/>
      <c r="W26" s="377"/>
      <c r="X26" s="377"/>
      <c r="Y26" s="377"/>
    </row>
    <row r="27" spans="2:25" s="4" customFormat="1" ht="9.9499999999999993" customHeight="1">
      <c r="B27" s="382"/>
      <c r="C27" s="379">
        <f>ROW()</f>
        <v>27</v>
      </c>
      <c r="D27" s="375"/>
      <c r="E27" s="376"/>
      <c r="F27" s="376"/>
      <c r="G27" s="377"/>
      <c r="H27" s="377"/>
      <c r="I27" s="377"/>
      <c r="J27" s="377"/>
      <c r="K27" s="377"/>
      <c r="L27" s="377"/>
      <c r="M27" s="377"/>
      <c r="N27" s="377"/>
      <c r="O27" s="377"/>
      <c r="P27" s="377"/>
      <c r="Q27" s="377"/>
      <c r="R27" s="377"/>
      <c r="S27" s="377"/>
      <c r="T27" s="377"/>
      <c r="U27" s="377"/>
      <c r="V27" s="377"/>
      <c r="W27" s="377"/>
      <c r="X27" s="377"/>
      <c r="Y27" s="377"/>
    </row>
    <row r="28" spans="2:25" s="4" customFormat="1" ht="9.9499999999999993" customHeight="1">
      <c r="B28" s="382"/>
      <c r="C28" s="379">
        <f>ROW()</f>
        <v>28</v>
      </c>
      <c r="D28" s="375"/>
      <c r="E28" s="376"/>
      <c r="F28" s="376"/>
      <c r="G28" s="377"/>
      <c r="H28" s="377"/>
      <c r="I28" s="377"/>
      <c r="J28" s="377"/>
      <c r="K28" s="377"/>
      <c r="L28" s="377"/>
      <c r="M28" s="377"/>
      <c r="N28" s="377"/>
      <c r="O28" s="377"/>
      <c r="P28" s="377"/>
      <c r="Q28" s="377"/>
      <c r="R28" s="377"/>
      <c r="S28" s="377"/>
      <c r="T28" s="377"/>
      <c r="U28" s="377"/>
      <c r="V28" s="377"/>
      <c r="W28" s="377"/>
      <c r="X28" s="377"/>
      <c r="Y28" s="377"/>
    </row>
    <row r="29" spans="2:25" s="4" customFormat="1" ht="9.9499999999999993" customHeight="1">
      <c r="B29" s="382"/>
      <c r="C29" s="379">
        <f>ROW()</f>
        <v>29</v>
      </c>
      <c r="D29" s="375"/>
      <c r="E29" s="376"/>
      <c r="F29" s="376"/>
      <c r="G29" s="377"/>
      <c r="H29" s="377"/>
      <c r="I29" s="377"/>
      <c r="J29" s="377"/>
      <c r="K29" s="377"/>
      <c r="L29" s="377"/>
      <c r="M29" s="377"/>
      <c r="N29" s="377"/>
      <c r="O29" s="377"/>
      <c r="P29" s="377"/>
      <c r="Q29" s="377"/>
      <c r="R29" s="377"/>
      <c r="S29" s="377"/>
      <c r="T29" s="377"/>
      <c r="U29" s="377"/>
      <c r="V29" s="377"/>
      <c r="W29" s="377"/>
      <c r="X29" s="377"/>
      <c r="Y29" s="377"/>
    </row>
    <row r="30" spans="2:25" s="4" customFormat="1" ht="9.9499999999999993" customHeight="1">
      <c r="B30" s="382"/>
      <c r="C30" s="379">
        <f>ROW()</f>
        <v>30</v>
      </c>
      <c r="D30" s="375"/>
      <c r="E30" s="376"/>
      <c r="F30" s="376"/>
      <c r="G30" s="377"/>
      <c r="H30" s="377"/>
      <c r="I30" s="377"/>
      <c r="J30" s="377"/>
      <c r="K30" s="377"/>
      <c r="L30" s="377"/>
      <c r="M30" s="377"/>
      <c r="N30" s="377"/>
      <c r="O30" s="377"/>
      <c r="P30" s="377"/>
      <c r="Q30" s="377"/>
      <c r="R30" s="377"/>
      <c r="S30" s="377"/>
      <c r="T30" s="377"/>
      <c r="U30" s="377"/>
      <c r="V30" s="377"/>
      <c r="W30" s="377"/>
      <c r="X30" s="377"/>
      <c r="Y30" s="377"/>
    </row>
    <row r="31" spans="2:25" s="4" customFormat="1" ht="9.9499999999999993" customHeight="1">
      <c r="B31" s="382"/>
      <c r="C31" s="379">
        <f>ROW()</f>
        <v>31</v>
      </c>
      <c r="D31" s="375"/>
      <c r="E31" s="376"/>
      <c r="F31" s="376"/>
      <c r="G31" s="377"/>
      <c r="H31" s="377"/>
      <c r="I31" s="377"/>
      <c r="J31" s="377"/>
      <c r="K31" s="377"/>
      <c r="L31" s="377"/>
      <c r="M31" s="377"/>
      <c r="N31" s="377"/>
      <c r="O31" s="377"/>
      <c r="P31" s="377"/>
      <c r="Q31" s="377"/>
      <c r="R31" s="377"/>
      <c r="S31" s="377"/>
      <c r="T31" s="377"/>
      <c r="U31" s="377"/>
      <c r="V31" s="377"/>
      <c r="W31" s="377"/>
      <c r="X31" s="377"/>
      <c r="Y31" s="377"/>
    </row>
    <row r="32" spans="2:25" s="4" customFormat="1" ht="9.9499999999999993" customHeight="1">
      <c r="B32" s="382"/>
      <c r="C32" s="379">
        <f>ROW()</f>
        <v>32</v>
      </c>
      <c r="D32" s="375"/>
      <c r="E32" s="376"/>
      <c r="F32" s="376"/>
      <c r="G32" s="377"/>
      <c r="H32" s="377"/>
      <c r="I32" s="377"/>
      <c r="J32" s="377"/>
      <c r="K32" s="377"/>
      <c r="L32" s="377"/>
      <c r="M32" s="377"/>
      <c r="N32" s="377"/>
      <c r="O32" s="377"/>
      <c r="P32" s="377"/>
      <c r="Q32" s="377"/>
      <c r="R32" s="377"/>
      <c r="S32" s="377"/>
      <c r="T32" s="377"/>
      <c r="U32" s="377"/>
      <c r="V32" s="377"/>
      <c r="W32" s="377"/>
      <c r="X32" s="377"/>
      <c r="Y32" s="377"/>
    </row>
    <row r="33" spans="2:25" s="4" customFormat="1" ht="9.9499999999999993" customHeight="1">
      <c r="B33" s="382"/>
      <c r="C33" s="379">
        <f>ROW()</f>
        <v>33</v>
      </c>
      <c r="D33" s="375"/>
      <c r="E33" s="376"/>
      <c r="F33" s="376"/>
      <c r="G33" s="377"/>
      <c r="H33" s="377"/>
      <c r="I33" s="377"/>
      <c r="J33" s="377"/>
      <c r="K33" s="377"/>
      <c r="L33" s="377"/>
      <c r="M33" s="377"/>
      <c r="N33" s="377"/>
      <c r="O33" s="377"/>
      <c r="P33" s="377"/>
      <c r="Q33" s="377"/>
      <c r="R33" s="377"/>
      <c r="S33" s="377"/>
      <c r="T33" s="377"/>
      <c r="U33" s="377"/>
      <c r="V33" s="377"/>
      <c r="W33" s="377"/>
      <c r="X33" s="377"/>
      <c r="Y33" s="377"/>
    </row>
    <row r="34" spans="2:25" s="4" customFormat="1" ht="9.9499999999999993" customHeight="1">
      <c r="B34" s="382"/>
      <c r="C34" s="379">
        <f>ROW()</f>
        <v>34</v>
      </c>
      <c r="D34" s="375"/>
      <c r="E34" s="376"/>
      <c r="F34" s="376"/>
      <c r="G34" s="377"/>
      <c r="H34" s="377"/>
      <c r="I34" s="377"/>
      <c r="J34" s="377"/>
      <c r="K34" s="377"/>
      <c r="L34" s="377"/>
      <c r="M34" s="377"/>
      <c r="N34" s="377"/>
      <c r="O34" s="377"/>
      <c r="P34" s="377"/>
      <c r="Q34" s="377"/>
      <c r="R34" s="377"/>
      <c r="S34" s="377"/>
      <c r="T34" s="377"/>
      <c r="U34" s="377"/>
      <c r="V34" s="377"/>
      <c r="W34" s="377"/>
      <c r="X34" s="377"/>
      <c r="Y34" s="377"/>
    </row>
    <row r="35" spans="2:25" s="4" customFormat="1" ht="9.9499999999999993" customHeight="1">
      <c r="B35" s="382"/>
      <c r="C35" s="379">
        <f>ROW()</f>
        <v>35</v>
      </c>
      <c r="D35" s="375"/>
      <c r="E35" s="376"/>
      <c r="F35" s="376"/>
      <c r="G35" s="377"/>
      <c r="H35" s="377"/>
      <c r="I35" s="377"/>
      <c r="J35" s="377"/>
      <c r="K35" s="377"/>
      <c r="L35" s="377"/>
      <c r="M35" s="377"/>
      <c r="N35" s="377"/>
      <c r="O35" s="377"/>
      <c r="P35" s="377"/>
      <c r="Q35" s="377"/>
      <c r="R35" s="377"/>
      <c r="S35" s="377"/>
      <c r="T35" s="377"/>
      <c r="U35" s="377"/>
      <c r="V35" s="377"/>
      <c r="W35" s="377"/>
      <c r="X35" s="377"/>
      <c r="Y35" s="377"/>
    </row>
    <row r="36" spans="2:25" s="4" customFormat="1" ht="9.9499999999999993" customHeight="1">
      <c r="B36" s="382"/>
      <c r="C36" s="379">
        <f>ROW()</f>
        <v>36</v>
      </c>
      <c r="D36" s="375"/>
      <c r="E36" s="376"/>
      <c r="F36" s="376"/>
      <c r="G36" s="377"/>
      <c r="H36" s="377"/>
      <c r="I36" s="377"/>
      <c r="J36" s="377"/>
      <c r="K36" s="377"/>
      <c r="L36" s="377"/>
      <c r="M36" s="377"/>
      <c r="N36" s="377"/>
      <c r="O36" s="377"/>
      <c r="P36" s="377"/>
      <c r="Q36" s="377"/>
      <c r="R36" s="377"/>
      <c r="S36" s="377"/>
      <c r="T36" s="377"/>
      <c r="U36" s="377"/>
      <c r="V36" s="377"/>
      <c r="W36" s="377"/>
      <c r="X36" s="377"/>
      <c r="Y36" s="377"/>
    </row>
    <row r="37" spans="2:25" s="4" customFormat="1" ht="9.9499999999999993" customHeight="1">
      <c r="B37" s="382"/>
      <c r="C37" s="379">
        <f>ROW()</f>
        <v>37</v>
      </c>
      <c r="D37" s="375"/>
      <c r="E37" s="376"/>
      <c r="F37" s="376"/>
      <c r="G37" s="377"/>
      <c r="H37" s="377"/>
      <c r="I37" s="377"/>
      <c r="J37" s="377"/>
      <c r="K37" s="377"/>
      <c r="L37" s="377"/>
      <c r="M37" s="377"/>
      <c r="N37" s="377"/>
      <c r="O37" s="377"/>
      <c r="P37" s="377"/>
      <c r="Q37" s="377"/>
      <c r="R37" s="377"/>
      <c r="S37" s="377"/>
      <c r="T37" s="377"/>
      <c r="U37" s="377"/>
      <c r="V37" s="377"/>
      <c r="W37" s="377"/>
      <c r="X37" s="377"/>
      <c r="Y37" s="377"/>
    </row>
    <row r="38" spans="2:25" s="4" customFormat="1" ht="9.9499999999999993" customHeight="1">
      <c r="B38" s="382"/>
      <c r="C38" s="379">
        <f>ROW()</f>
        <v>38</v>
      </c>
      <c r="D38" s="375"/>
      <c r="E38" s="376"/>
      <c r="F38" s="376"/>
      <c r="G38" s="377"/>
      <c r="H38" s="377"/>
      <c r="I38" s="377"/>
      <c r="J38" s="377"/>
      <c r="K38" s="377"/>
      <c r="L38" s="377"/>
      <c r="M38" s="377"/>
      <c r="N38" s="377"/>
      <c r="O38" s="377"/>
      <c r="P38" s="377"/>
      <c r="Q38" s="377"/>
      <c r="R38" s="377"/>
      <c r="S38" s="377"/>
      <c r="T38" s="377"/>
      <c r="U38" s="377"/>
      <c r="V38" s="377"/>
      <c r="W38" s="377"/>
      <c r="X38" s="377"/>
      <c r="Y38" s="377"/>
    </row>
    <row r="39" spans="2:25" s="4" customFormat="1" ht="9.9499999999999993" customHeight="1">
      <c r="B39" s="382"/>
      <c r="C39" s="379">
        <f>ROW()</f>
        <v>39</v>
      </c>
      <c r="D39" s="375"/>
      <c r="E39" s="376"/>
      <c r="F39" s="376"/>
      <c r="G39" s="377"/>
      <c r="H39" s="377"/>
      <c r="I39" s="377"/>
      <c r="J39" s="377"/>
      <c r="K39" s="377"/>
      <c r="L39" s="377"/>
      <c r="M39" s="377"/>
      <c r="N39" s="377"/>
      <c r="O39" s="377"/>
      <c r="P39" s="377"/>
      <c r="Q39" s="377"/>
      <c r="R39" s="377"/>
      <c r="S39" s="377"/>
      <c r="T39" s="377"/>
      <c r="U39" s="377"/>
      <c r="V39" s="377"/>
      <c r="W39" s="377"/>
      <c r="X39" s="377"/>
      <c r="Y39" s="377"/>
    </row>
    <row r="40" spans="2:25" s="4" customFormat="1" ht="9.9499999999999993" customHeight="1">
      <c r="B40" s="382"/>
      <c r="C40" s="379">
        <f>ROW()</f>
        <v>40</v>
      </c>
      <c r="D40" s="375"/>
      <c r="E40" s="376"/>
      <c r="F40" s="376"/>
      <c r="G40" s="377"/>
      <c r="H40" s="377"/>
      <c r="I40" s="377"/>
      <c r="J40" s="377"/>
      <c r="K40" s="377"/>
      <c r="L40" s="377"/>
      <c r="M40" s="377"/>
      <c r="N40" s="377"/>
      <c r="O40" s="377"/>
      <c r="P40" s="377"/>
      <c r="Q40" s="377"/>
      <c r="R40" s="377"/>
      <c r="S40" s="377"/>
      <c r="T40" s="377"/>
      <c r="U40" s="377"/>
      <c r="V40" s="377"/>
      <c r="W40" s="377"/>
      <c r="X40" s="377"/>
      <c r="Y40" s="377"/>
    </row>
    <row r="41" spans="2:25" s="4" customFormat="1" ht="9.9499999999999993" customHeight="1">
      <c r="B41" s="382"/>
      <c r="C41" s="379">
        <f>ROW()</f>
        <v>41</v>
      </c>
      <c r="D41" s="375"/>
      <c r="E41" s="376"/>
      <c r="F41" s="376"/>
      <c r="G41" s="377"/>
      <c r="H41" s="377"/>
      <c r="I41" s="377"/>
      <c r="J41" s="377"/>
      <c r="K41" s="377"/>
      <c r="L41" s="377"/>
      <c r="M41" s="377"/>
      <c r="N41" s="377"/>
      <c r="O41" s="377"/>
      <c r="P41" s="377"/>
      <c r="Q41" s="377"/>
      <c r="R41" s="377"/>
      <c r="S41" s="377"/>
      <c r="T41" s="377"/>
      <c r="U41" s="377"/>
      <c r="V41" s="377"/>
      <c r="W41" s="377"/>
      <c r="X41" s="377"/>
      <c r="Y41" s="377"/>
    </row>
    <row r="42" spans="2:25" s="4" customFormat="1" ht="9.9499999999999993" customHeight="1">
      <c r="B42" s="382"/>
      <c r="C42" s="379">
        <f>ROW()</f>
        <v>42</v>
      </c>
      <c r="D42" s="375"/>
      <c r="E42" s="376"/>
      <c r="F42" s="376"/>
      <c r="G42" s="377"/>
      <c r="H42" s="377"/>
      <c r="I42" s="377"/>
      <c r="J42" s="377"/>
      <c r="K42" s="377"/>
      <c r="L42" s="377"/>
      <c r="M42" s="377"/>
      <c r="N42" s="377"/>
      <c r="O42" s="377"/>
      <c r="P42" s="377"/>
      <c r="Q42" s="377"/>
      <c r="R42" s="377"/>
      <c r="S42" s="377"/>
      <c r="T42" s="377"/>
      <c r="U42" s="377"/>
      <c r="V42" s="377"/>
      <c r="W42" s="377"/>
      <c r="X42" s="377"/>
      <c r="Y42" s="377"/>
    </row>
    <row r="43" spans="2:25" s="4" customFormat="1" ht="9.9499999999999993" customHeight="1">
      <c r="B43" s="382"/>
      <c r="C43" s="379">
        <f>ROW()</f>
        <v>43</v>
      </c>
      <c r="D43" s="375"/>
      <c r="E43" s="376"/>
      <c r="F43" s="376"/>
      <c r="G43" s="377"/>
      <c r="H43" s="377"/>
      <c r="I43" s="377"/>
      <c r="J43" s="377"/>
      <c r="K43" s="377"/>
      <c r="L43" s="377"/>
      <c r="M43" s="377"/>
      <c r="N43" s="377"/>
      <c r="O43" s="377"/>
      <c r="P43" s="377"/>
      <c r="Q43" s="377"/>
      <c r="R43" s="377"/>
      <c r="S43" s="377"/>
      <c r="T43" s="377"/>
      <c r="U43" s="377"/>
      <c r="V43" s="377"/>
      <c r="W43" s="377"/>
      <c r="X43" s="377"/>
      <c r="Y43" s="377"/>
    </row>
    <row r="44" spans="2:25" s="4" customFormat="1" ht="9.9499999999999993" customHeight="1">
      <c r="B44" s="382"/>
      <c r="C44" s="379">
        <f>ROW()</f>
        <v>44</v>
      </c>
      <c r="D44" s="375"/>
      <c r="E44" s="376"/>
      <c r="F44" s="376"/>
      <c r="G44" s="377"/>
      <c r="H44" s="377"/>
      <c r="I44" s="377"/>
      <c r="J44" s="377"/>
      <c r="K44" s="377"/>
      <c r="L44" s="377"/>
      <c r="M44" s="377"/>
      <c r="N44" s="377"/>
      <c r="O44" s="377"/>
      <c r="P44" s="377"/>
      <c r="Q44" s="377"/>
      <c r="R44" s="377"/>
      <c r="S44" s="377"/>
      <c r="T44" s="377"/>
      <c r="U44" s="377"/>
      <c r="V44" s="377"/>
      <c r="W44" s="377"/>
      <c r="X44" s="377"/>
      <c r="Y44" s="377"/>
    </row>
    <row r="45" spans="2:25" s="4" customFormat="1" ht="9.9499999999999993" customHeight="1">
      <c r="B45" s="382"/>
      <c r="C45" s="379">
        <f>ROW()</f>
        <v>45</v>
      </c>
      <c r="D45" s="375"/>
      <c r="E45" s="376"/>
      <c r="F45" s="376"/>
      <c r="G45" s="377"/>
      <c r="H45" s="377"/>
      <c r="I45" s="377"/>
      <c r="J45" s="377"/>
      <c r="K45" s="377"/>
      <c r="L45" s="377"/>
      <c r="M45" s="377"/>
      <c r="N45" s="377"/>
      <c r="O45" s="377"/>
      <c r="P45" s="377"/>
      <c r="Q45" s="377"/>
      <c r="R45" s="377"/>
      <c r="S45" s="377"/>
      <c r="T45" s="377"/>
      <c r="U45" s="377"/>
      <c r="V45" s="377"/>
      <c r="W45" s="377"/>
      <c r="X45" s="377"/>
      <c r="Y45" s="377"/>
    </row>
    <row r="46" spans="2:25" s="4" customFormat="1" ht="9.9499999999999993" customHeight="1">
      <c r="B46" s="382"/>
      <c r="C46" s="379">
        <f>ROW()</f>
        <v>46</v>
      </c>
      <c r="D46" s="375"/>
      <c r="E46" s="376"/>
      <c r="F46" s="376"/>
      <c r="G46" s="377"/>
      <c r="H46" s="377"/>
      <c r="I46" s="377"/>
      <c r="J46" s="377"/>
      <c r="K46" s="377"/>
      <c r="L46" s="377"/>
      <c r="M46" s="377"/>
      <c r="N46" s="377"/>
      <c r="O46" s="377"/>
      <c r="P46" s="377"/>
      <c r="Q46" s="377"/>
      <c r="R46" s="377"/>
      <c r="S46" s="377"/>
      <c r="T46" s="377"/>
      <c r="U46" s="377"/>
      <c r="V46" s="377"/>
      <c r="W46" s="377"/>
      <c r="X46" s="377"/>
      <c r="Y46" s="377"/>
    </row>
    <row r="47" spans="2:25" s="4" customFormat="1" ht="9.9499999999999993" customHeight="1">
      <c r="B47" s="382"/>
      <c r="C47" s="379">
        <f>ROW()</f>
        <v>47</v>
      </c>
      <c r="D47" s="375"/>
      <c r="E47" s="376"/>
      <c r="F47" s="376"/>
      <c r="G47" s="377"/>
      <c r="H47" s="377"/>
      <c r="I47" s="377"/>
      <c r="J47" s="377"/>
      <c r="K47" s="377"/>
      <c r="L47" s="377"/>
      <c r="M47" s="377"/>
      <c r="N47" s="377"/>
      <c r="O47" s="377"/>
      <c r="P47" s="377"/>
      <c r="Q47" s="377"/>
      <c r="R47" s="377"/>
      <c r="S47" s="377"/>
      <c r="T47" s="377"/>
      <c r="U47" s="377"/>
      <c r="V47" s="377"/>
      <c r="W47" s="377"/>
      <c r="X47" s="377"/>
      <c r="Y47" s="377"/>
    </row>
    <row r="48" spans="2:25" s="4" customFormat="1" ht="9.9499999999999993" customHeight="1">
      <c r="B48" s="382"/>
      <c r="C48" s="379">
        <f>ROW()</f>
        <v>48</v>
      </c>
      <c r="D48" s="375"/>
      <c r="E48" s="376"/>
      <c r="F48" s="376"/>
      <c r="G48" s="377"/>
      <c r="H48" s="377"/>
      <c r="I48" s="377"/>
      <c r="J48" s="377"/>
      <c r="K48" s="377"/>
      <c r="L48" s="377"/>
      <c r="M48" s="377"/>
      <c r="N48" s="377"/>
      <c r="O48" s="377"/>
      <c r="P48" s="377"/>
      <c r="Q48" s="377"/>
      <c r="R48" s="377"/>
      <c r="S48" s="377"/>
      <c r="T48" s="377"/>
      <c r="U48" s="377"/>
      <c r="V48" s="377"/>
      <c r="W48" s="377"/>
      <c r="X48" s="377"/>
      <c r="Y48" s="377"/>
    </row>
    <row r="49" spans="2:25" s="4" customFormat="1" ht="9.9499999999999993" customHeight="1">
      <c r="B49" s="382"/>
      <c r="C49" s="379">
        <f>ROW()</f>
        <v>49</v>
      </c>
      <c r="D49" s="375"/>
      <c r="E49" s="376"/>
      <c r="F49" s="376"/>
      <c r="G49" s="377"/>
      <c r="H49" s="377"/>
      <c r="I49" s="377"/>
      <c r="J49" s="377"/>
      <c r="K49" s="377"/>
      <c r="L49" s="377"/>
      <c r="M49" s="377"/>
      <c r="N49" s="377"/>
      <c r="O49" s="377"/>
      <c r="P49" s="377"/>
      <c r="Q49" s="377"/>
      <c r="R49" s="377"/>
      <c r="S49" s="377"/>
      <c r="T49" s="377"/>
      <c r="U49" s="377"/>
      <c r="V49" s="377"/>
      <c r="W49" s="377"/>
      <c r="X49" s="377"/>
      <c r="Y49" s="377"/>
    </row>
    <row r="50" spans="2:25" s="4" customFormat="1" ht="9.9499999999999993" customHeight="1">
      <c r="B50" s="382"/>
      <c r="C50" s="379">
        <f>ROW()</f>
        <v>50</v>
      </c>
      <c r="D50" s="375"/>
      <c r="E50" s="376"/>
      <c r="F50" s="376"/>
      <c r="G50" s="377"/>
      <c r="H50" s="377"/>
      <c r="I50" s="377"/>
      <c r="J50" s="377"/>
      <c r="K50" s="377"/>
      <c r="L50" s="377"/>
      <c r="M50" s="377"/>
      <c r="N50" s="377"/>
      <c r="O50" s="377"/>
      <c r="P50" s="377"/>
      <c r="Q50" s="377"/>
      <c r="R50" s="377"/>
      <c r="S50" s="377"/>
      <c r="T50" s="377"/>
      <c r="U50" s="377"/>
      <c r="V50" s="377"/>
      <c r="W50" s="377"/>
      <c r="X50" s="377"/>
      <c r="Y50" s="377"/>
    </row>
    <row r="51" spans="2:25" s="4" customFormat="1" ht="9.9499999999999993" customHeight="1">
      <c r="B51" s="382"/>
      <c r="C51" s="379">
        <f>ROW()</f>
        <v>51</v>
      </c>
      <c r="D51" s="375"/>
      <c r="E51" s="376"/>
      <c r="F51" s="376"/>
      <c r="G51" s="377"/>
      <c r="H51" s="377"/>
      <c r="I51" s="377"/>
      <c r="J51" s="377"/>
      <c r="K51" s="377"/>
      <c r="L51" s="377"/>
      <c r="M51" s="377"/>
      <c r="N51" s="377"/>
      <c r="O51" s="377"/>
      <c r="P51" s="377"/>
      <c r="Q51" s="377"/>
      <c r="R51" s="377"/>
      <c r="S51" s="377"/>
      <c r="T51" s="377"/>
      <c r="U51" s="377"/>
      <c r="V51" s="377"/>
      <c r="W51" s="377"/>
      <c r="X51" s="377"/>
      <c r="Y51" s="377"/>
    </row>
    <row r="52" spans="2:25" s="4" customFormat="1" ht="9.9499999999999993" customHeight="1">
      <c r="B52" s="382"/>
      <c r="C52" s="379">
        <f>ROW()</f>
        <v>52</v>
      </c>
      <c r="D52" s="375"/>
      <c r="E52" s="376"/>
      <c r="F52" s="376"/>
      <c r="G52" s="377"/>
      <c r="H52" s="377"/>
      <c r="I52" s="377"/>
      <c r="J52" s="377"/>
      <c r="K52" s="377"/>
      <c r="L52" s="377"/>
      <c r="M52" s="377"/>
      <c r="N52" s="377"/>
      <c r="O52" s="377"/>
      <c r="P52" s="377"/>
      <c r="Q52" s="377"/>
      <c r="R52" s="377"/>
      <c r="S52" s="377"/>
      <c r="T52" s="377"/>
      <c r="U52" s="377"/>
      <c r="V52" s="377"/>
      <c r="W52" s="377"/>
      <c r="X52" s="377"/>
      <c r="Y52" s="377"/>
    </row>
    <row r="53" spans="2:25" s="4" customFormat="1" ht="9.9499999999999993" customHeight="1">
      <c r="B53" s="382"/>
      <c r="C53" s="379">
        <f>ROW()</f>
        <v>53</v>
      </c>
      <c r="D53" s="375"/>
      <c r="E53" s="376"/>
      <c r="F53" s="376"/>
      <c r="G53" s="377"/>
      <c r="H53" s="377"/>
      <c r="I53" s="377"/>
      <c r="J53" s="377"/>
      <c r="K53" s="377"/>
      <c r="L53" s="377"/>
      <c r="M53" s="377"/>
      <c r="N53" s="377"/>
      <c r="O53" s="377"/>
      <c r="P53" s="377"/>
      <c r="Q53" s="377"/>
      <c r="R53" s="377"/>
      <c r="S53" s="377"/>
      <c r="T53" s="377"/>
      <c r="U53" s="377"/>
      <c r="V53" s="377"/>
      <c r="W53" s="377"/>
      <c r="X53" s="377"/>
      <c r="Y53" s="377"/>
    </row>
    <row r="54" spans="2:25" s="4" customFormat="1" ht="9.9499999999999993" customHeight="1">
      <c r="B54" s="382"/>
      <c r="C54" s="379">
        <f>ROW()</f>
        <v>54</v>
      </c>
      <c r="D54" s="375"/>
      <c r="E54" s="376"/>
      <c r="F54" s="376"/>
      <c r="G54" s="377"/>
      <c r="H54" s="377"/>
      <c r="I54" s="377"/>
      <c r="J54" s="377"/>
      <c r="K54" s="377"/>
      <c r="L54" s="377"/>
      <c r="M54" s="377"/>
      <c r="N54" s="377"/>
      <c r="O54" s="377"/>
      <c r="P54" s="377"/>
      <c r="Q54" s="377"/>
      <c r="R54" s="377"/>
      <c r="S54" s="377"/>
      <c r="T54" s="377"/>
      <c r="U54" s="377"/>
      <c r="V54" s="377"/>
      <c r="W54" s="377"/>
      <c r="X54" s="377"/>
      <c r="Y54" s="377"/>
    </row>
    <row r="55" spans="2:25" s="4" customFormat="1" ht="9.9499999999999993" customHeight="1">
      <c r="B55" s="382"/>
      <c r="C55" s="379">
        <f>ROW()</f>
        <v>55</v>
      </c>
      <c r="D55" s="375"/>
      <c r="E55" s="376"/>
      <c r="F55" s="376"/>
      <c r="G55" s="377"/>
      <c r="H55" s="377"/>
      <c r="I55" s="377"/>
      <c r="J55" s="377"/>
      <c r="K55" s="377"/>
      <c r="L55" s="377"/>
      <c r="M55" s="377"/>
      <c r="N55" s="377"/>
      <c r="O55" s="377"/>
      <c r="P55" s="377"/>
      <c r="Q55" s="377"/>
      <c r="R55" s="377"/>
      <c r="S55" s="377"/>
      <c r="T55" s="377"/>
      <c r="U55" s="377"/>
      <c r="V55" s="377"/>
      <c r="W55" s="377"/>
      <c r="X55" s="377"/>
      <c r="Y55" s="377"/>
    </row>
    <row r="56" spans="2:25" s="4" customFormat="1" ht="9.9499999999999993" customHeight="1">
      <c r="B56" s="382"/>
      <c r="C56" s="379">
        <f>ROW()</f>
        <v>56</v>
      </c>
      <c r="D56" s="375"/>
      <c r="E56" s="376"/>
      <c r="F56" s="376"/>
      <c r="G56" s="377"/>
      <c r="H56" s="377"/>
      <c r="I56" s="377"/>
      <c r="J56" s="377"/>
      <c r="K56" s="377"/>
      <c r="L56" s="377"/>
      <c r="M56" s="377"/>
      <c r="N56" s="377"/>
      <c r="O56" s="377"/>
      <c r="P56" s="377"/>
      <c r="Q56" s="377"/>
      <c r="R56" s="377"/>
      <c r="S56" s="377"/>
      <c r="T56" s="377"/>
      <c r="U56" s="377"/>
      <c r="V56" s="377"/>
      <c r="W56" s="377"/>
      <c r="X56" s="377"/>
      <c r="Y56" s="377"/>
    </row>
    <row r="57" spans="2:25" s="4" customFormat="1" ht="9.9499999999999993" customHeight="1">
      <c r="B57" s="382"/>
      <c r="C57" s="379">
        <f>ROW()</f>
        <v>57</v>
      </c>
      <c r="D57" s="375"/>
      <c r="E57" s="376"/>
      <c r="F57" s="376"/>
      <c r="G57" s="377"/>
      <c r="H57" s="377"/>
      <c r="I57" s="377"/>
      <c r="J57" s="377"/>
      <c r="K57" s="377"/>
      <c r="L57" s="377"/>
      <c r="M57" s="377"/>
      <c r="N57" s="377"/>
      <c r="O57" s="377"/>
      <c r="P57" s="377"/>
      <c r="Q57" s="377"/>
      <c r="R57" s="377"/>
      <c r="S57" s="377"/>
      <c r="T57" s="377"/>
      <c r="U57" s="377"/>
      <c r="V57" s="377"/>
      <c r="W57" s="377"/>
      <c r="X57" s="377"/>
      <c r="Y57" s="377"/>
    </row>
    <row r="58" spans="2:25" s="4" customFormat="1" ht="9.9499999999999993" customHeight="1">
      <c r="B58" s="382"/>
      <c r="C58" s="379">
        <f>ROW()</f>
        <v>58</v>
      </c>
      <c r="D58" s="375"/>
      <c r="E58" s="376"/>
      <c r="F58" s="376"/>
      <c r="G58" s="377"/>
      <c r="H58" s="377"/>
      <c r="I58" s="377"/>
      <c r="J58" s="377"/>
      <c r="K58" s="377"/>
      <c r="L58" s="377"/>
      <c r="M58" s="377"/>
      <c r="N58" s="377"/>
      <c r="O58" s="377"/>
      <c r="P58" s="377"/>
      <c r="Q58" s="377"/>
      <c r="R58" s="377"/>
      <c r="S58" s="377"/>
      <c r="T58" s="377"/>
      <c r="U58" s="377"/>
      <c r="V58" s="377"/>
      <c r="W58" s="377"/>
      <c r="X58" s="377"/>
      <c r="Y58" s="377"/>
    </row>
    <row r="59" spans="2:25" s="4" customFormat="1" ht="9.9499999999999993" customHeight="1">
      <c r="B59" s="382"/>
      <c r="C59" s="379">
        <f>ROW()</f>
        <v>59</v>
      </c>
      <c r="D59" s="375"/>
      <c r="E59" s="376"/>
      <c r="F59" s="376"/>
      <c r="G59" s="377"/>
      <c r="H59" s="377"/>
      <c r="I59" s="377"/>
      <c r="J59" s="377"/>
      <c r="K59" s="377"/>
      <c r="L59" s="377"/>
      <c r="M59" s="377"/>
      <c r="N59" s="377"/>
      <c r="O59" s="377"/>
      <c r="P59" s="377"/>
      <c r="Q59" s="377"/>
      <c r="R59" s="377"/>
      <c r="S59" s="377"/>
      <c r="T59" s="377"/>
      <c r="U59" s="377"/>
      <c r="V59" s="377"/>
      <c r="W59" s="377"/>
      <c r="X59" s="377"/>
      <c r="Y59" s="377"/>
    </row>
    <row r="60" spans="2:25" s="4" customFormat="1" ht="9.9499999999999993" customHeight="1">
      <c r="B60" s="382"/>
      <c r="C60" s="379">
        <f>ROW()</f>
        <v>60</v>
      </c>
      <c r="D60" s="375"/>
      <c r="E60" s="376"/>
      <c r="F60" s="376"/>
      <c r="G60" s="377"/>
      <c r="H60" s="377"/>
      <c r="I60" s="377"/>
      <c r="J60" s="377"/>
      <c r="K60" s="377"/>
      <c r="L60" s="377"/>
      <c r="M60" s="377"/>
      <c r="N60" s="377"/>
      <c r="O60" s="377"/>
      <c r="P60" s="377"/>
      <c r="Q60" s="377"/>
      <c r="R60" s="377"/>
      <c r="S60" s="377"/>
      <c r="T60" s="377"/>
      <c r="U60" s="377"/>
      <c r="V60" s="377"/>
      <c r="W60" s="377"/>
      <c r="X60" s="377"/>
      <c r="Y60" s="377"/>
    </row>
    <row r="61" spans="2:25" s="4" customFormat="1" ht="9.9499999999999993" customHeight="1">
      <c r="B61" s="382"/>
      <c r="C61" s="379">
        <f>ROW()</f>
        <v>61</v>
      </c>
      <c r="D61" s="375"/>
      <c r="E61" s="376"/>
      <c r="F61" s="376"/>
      <c r="G61" s="377"/>
      <c r="H61" s="377"/>
      <c r="I61" s="377"/>
      <c r="J61" s="377"/>
      <c r="K61" s="377"/>
      <c r="L61" s="377"/>
      <c r="M61" s="377"/>
      <c r="N61" s="377"/>
      <c r="O61" s="377"/>
      <c r="P61" s="377"/>
      <c r="Q61" s="377"/>
      <c r="R61" s="377"/>
      <c r="S61" s="377"/>
      <c r="T61" s="377"/>
      <c r="U61" s="377"/>
      <c r="V61" s="377"/>
      <c r="W61" s="377"/>
      <c r="X61" s="377"/>
      <c r="Y61" s="377"/>
    </row>
    <row r="62" spans="2:25" s="4" customFormat="1" ht="9.9499999999999993" customHeight="1">
      <c r="B62" s="382"/>
      <c r="C62" s="379">
        <f>ROW()</f>
        <v>62</v>
      </c>
      <c r="D62" s="375"/>
      <c r="E62" s="376"/>
      <c r="F62" s="376"/>
      <c r="G62" s="377"/>
      <c r="H62" s="377"/>
      <c r="I62" s="377"/>
      <c r="J62" s="377"/>
      <c r="K62" s="377"/>
      <c r="L62" s="377"/>
      <c r="M62" s="377"/>
      <c r="N62" s="377"/>
      <c r="O62" s="377"/>
      <c r="P62" s="377"/>
      <c r="Q62" s="377"/>
      <c r="R62" s="377"/>
      <c r="S62" s="377"/>
      <c r="T62" s="377"/>
      <c r="U62" s="377"/>
      <c r="V62" s="377"/>
      <c r="W62" s="377"/>
      <c r="X62" s="377"/>
      <c r="Y62" s="377"/>
    </row>
    <row r="63" spans="2:25" s="4" customFormat="1" ht="9.9499999999999993" customHeight="1">
      <c r="B63" s="382"/>
      <c r="C63" s="379">
        <f>ROW()</f>
        <v>63</v>
      </c>
      <c r="D63" s="375"/>
      <c r="E63" s="376"/>
      <c r="F63" s="376"/>
      <c r="G63" s="377"/>
      <c r="H63" s="377"/>
      <c r="I63" s="377"/>
      <c r="J63" s="377"/>
      <c r="K63" s="377"/>
      <c r="L63" s="377"/>
      <c r="M63" s="377"/>
      <c r="N63" s="377"/>
      <c r="O63" s="377"/>
      <c r="P63" s="377"/>
      <c r="Q63" s="377"/>
      <c r="R63" s="377"/>
      <c r="S63" s="377"/>
      <c r="T63" s="377"/>
      <c r="U63" s="377"/>
      <c r="V63" s="377"/>
      <c r="W63" s="377"/>
      <c r="X63" s="377"/>
      <c r="Y63" s="377"/>
    </row>
    <row r="64" spans="2:25" s="4" customFormat="1" ht="9.9499999999999993" customHeight="1">
      <c r="B64" s="382"/>
      <c r="C64" s="379">
        <f>ROW()</f>
        <v>64</v>
      </c>
      <c r="D64" s="375"/>
      <c r="E64" s="376"/>
      <c r="F64" s="376"/>
      <c r="G64" s="377"/>
      <c r="H64" s="377"/>
      <c r="I64" s="377"/>
      <c r="J64" s="377"/>
      <c r="K64" s="377"/>
      <c r="L64" s="377"/>
      <c r="M64" s="377"/>
      <c r="N64" s="377"/>
      <c r="O64" s="377"/>
      <c r="P64" s="377"/>
      <c r="Q64" s="377"/>
      <c r="R64" s="377"/>
      <c r="S64" s="377"/>
      <c r="T64" s="377"/>
      <c r="U64" s="377"/>
      <c r="V64" s="377"/>
      <c r="W64" s="377"/>
      <c r="X64" s="377"/>
      <c r="Y64" s="377"/>
    </row>
  </sheetData>
  <sheetProtection selectLockedCells="1"/>
  <mergeCells count="1">
    <mergeCell ref="E2:Y2"/>
  </mergeCells>
  <phoneticPr fontId="36" type="noConversion"/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EA4E99-70F3-44FF-8008-EC1B6ACF8BB9}">
  <sheetPr codeName="Feuil8"/>
  <dimension ref="B1:U29"/>
  <sheetViews>
    <sheetView showGridLines="0" showRowColHeaders="0" workbookViewId="0">
      <pane xSplit="2" topLeftCell="D1" activePane="topRight" state="frozen"/>
      <selection pane="topRight"/>
    </sheetView>
  </sheetViews>
  <sheetFormatPr defaultColWidth="11.42578125" defaultRowHeight="15"/>
  <cols>
    <col min="1" max="1" width="10.85546875" customWidth="1"/>
    <col min="2" max="2" width="33.28515625" customWidth="1"/>
    <col min="3" max="21" width="10.7109375" customWidth="1"/>
  </cols>
  <sheetData>
    <row r="1" spans="2:21" ht="15.75" thickBot="1"/>
    <row r="2" spans="2:21" ht="30" thickTop="1" thickBot="1">
      <c r="C2" s="565" t="str">
        <f>"GRILLES TARIFAIRES DES CONSOMMABLES DU CLIENT "&amp;C4</f>
        <v>GRILLES TARIFAIRES DES CONSOMMABLES DU CLIENT test1256</v>
      </c>
      <c r="D2" s="565"/>
      <c r="E2" s="565"/>
      <c r="F2" s="565"/>
      <c r="G2" s="565"/>
      <c r="H2" s="565"/>
      <c r="I2" s="565"/>
      <c r="J2" s="565"/>
      <c r="K2" s="565"/>
      <c r="L2" s="565"/>
      <c r="M2" s="565"/>
      <c r="N2" s="565"/>
      <c r="O2" s="565"/>
      <c r="P2" s="565"/>
      <c r="Q2" s="565"/>
      <c r="R2" s="565"/>
      <c r="S2" s="565"/>
      <c r="T2" s="565"/>
      <c r="U2" s="565"/>
    </row>
    <row r="3" spans="2:21" ht="24" thickTop="1"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</row>
    <row r="4" spans="2:21" ht="23.25">
      <c r="B4" s="6" t="s">
        <v>94</v>
      </c>
      <c r="C4" t="str">
        <f>Récap!C5</f>
        <v>test1256</v>
      </c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</row>
    <row r="5" spans="2:21">
      <c r="B5" s="6" t="s">
        <v>95</v>
      </c>
      <c r="C5" t="str">
        <f>Récap!C6</f>
        <v>TEST BIENVENUE</v>
      </c>
    </row>
    <row r="6" spans="2:21" s="5" customFormat="1" ht="41.25" customHeight="1">
      <c r="B6" s="7" t="s">
        <v>61</v>
      </c>
      <c r="C6" s="8" t="s">
        <v>40</v>
      </c>
      <c r="D6" s="9" t="s">
        <v>72</v>
      </c>
      <c r="E6" s="9" t="s">
        <v>73</v>
      </c>
      <c r="F6" s="9" t="s">
        <v>74</v>
      </c>
      <c r="G6" s="9" t="s">
        <v>75</v>
      </c>
      <c r="H6" s="9" t="s">
        <v>76</v>
      </c>
      <c r="I6" s="9" t="s">
        <v>77</v>
      </c>
      <c r="J6" s="9" t="s">
        <v>78</v>
      </c>
      <c r="K6" s="9" t="s">
        <v>79</v>
      </c>
      <c r="L6" s="9" t="s">
        <v>80</v>
      </c>
      <c r="M6" s="9" t="s">
        <v>81</v>
      </c>
      <c r="N6" s="9" t="s">
        <v>82</v>
      </c>
      <c r="O6" s="9" t="s">
        <v>83</v>
      </c>
      <c r="P6" s="9" t="s">
        <v>84</v>
      </c>
      <c r="Q6" s="9" t="s">
        <v>85</v>
      </c>
      <c r="R6" s="9" t="s">
        <v>86</v>
      </c>
      <c r="S6" s="9" t="s">
        <v>87</v>
      </c>
      <c r="T6" s="9" t="s">
        <v>88</v>
      </c>
      <c r="U6" s="10" t="s">
        <v>89</v>
      </c>
    </row>
    <row r="7" spans="2:21">
      <c r="B7" s="11" t="s">
        <v>91</v>
      </c>
      <c r="C7" s="12">
        <v>45658</v>
      </c>
      <c r="D7" s="12">
        <f>DATE(YEAR(C7)+1,MONTH(C7),1)</f>
        <v>46023</v>
      </c>
      <c r="E7" s="12">
        <f t="shared" ref="E7:U7" si="0">DATE(YEAR(D7)+1,MONTH(D7),1)</f>
        <v>46388</v>
      </c>
      <c r="F7" s="12">
        <f t="shared" si="0"/>
        <v>46753</v>
      </c>
      <c r="G7" s="12">
        <f t="shared" si="0"/>
        <v>47119</v>
      </c>
      <c r="H7" s="12">
        <f t="shared" si="0"/>
        <v>47484</v>
      </c>
      <c r="I7" s="12">
        <f t="shared" si="0"/>
        <v>47849</v>
      </c>
      <c r="J7" s="12">
        <f t="shared" si="0"/>
        <v>48214</v>
      </c>
      <c r="K7" s="12">
        <f t="shared" si="0"/>
        <v>48580</v>
      </c>
      <c r="L7" s="12">
        <f t="shared" si="0"/>
        <v>48945</v>
      </c>
      <c r="M7" s="12">
        <f t="shared" si="0"/>
        <v>49310</v>
      </c>
      <c r="N7" s="12">
        <f t="shared" si="0"/>
        <v>49675</v>
      </c>
      <c r="O7" s="12">
        <f t="shared" si="0"/>
        <v>50041</v>
      </c>
      <c r="P7" s="12">
        <f t="shared" si="0"/>
        <v>50406</v>
      </c>
      <c r="Q7" s="12">
        <f t="shared" si="0"/>
        <v>50771</v>
      </c>
      <c r="R7" s="12">
        <f t="shared" si="0"/>
        <v>51136</v>
      </c>
      <c r="S7" s="12">
        <f t="shared" si="0"/>
        <v>51502</v>
      </c>
      <c r="T7" s="12">
        <f t="shared" si="0"/>
        <v>51867</v>
      </c>
      <c r="U7" s="12">
        <f t="shared" si="0"/>
        <v>52232</v>
      </c>
    </row>
    <row r="8" spans="2:21">
      <c r="B8" s="11" t="s">
        <v>92</v>
      </c>
      <c r="C8" s="12">
        <v>46022</v>
      </c>
      <c r="D8" s="12">
        <f>EOMONTH(DATE(YEAR(C8)+1,MONTH(C8),1),0)</f>
        <v>46387</v>
      </c>
      <c r="E8" s="12">
        <f t="shared" ref="E8:U8" si="1">EOMONTH(DATE(YEAR(D8)+1,MONTH(D8),1),0)</f>
        <v>46752</v>
      </c>
      <c r="F8" s="12">
        <f t="shared" si="1"/>
        <v>47118</v>
      </c>
      <c r="G8" s="12">
        <f t="shared" si="1"/>
        <v>47483</v>
      </c>
      <c r="H8" s="12">
        <f t="shared" si="1"/>
        <v>47848</v>
      </c>
      <c r="I8" s="12">
        <f t="shared" si="1"/>
        <v>48213</v>
      </c>
      <c r="J8" s="12">
        <f t="shared" si="1"/>
        <v>48579</v>
      </c>
      <c r="K8" s="12">
        <f t="shared" si="1"/>
        <v>48944</v>
      </c>
      <c r="L8" s="12">
        <f t="shared" si="1"/>
        <v>49309</v>
      </c>
      <c r="M8" s="12">
        <f t="shared" si="1"/>
        <v>49674</v>
      </c>
      <c r="N8" s="12">
        <f t="shared" si="1"/>
        <v>50040</v>
      </c>
      <c r="O8" s="12">
        <f t="shared" si="1"/>
        <v>50405</v>
      </c>
      <c r="P8" s="12">
        <f t="shared" si="1"/>
        <v>50770</v>
      </c>
      <c r="Q8" s="12">
        <f t="shared" si="1"/>
        <v>51135</v>
      </c>
      <c r="R8" s="12">
        <f t="shared" si="1"/>
        <v>51501</v>
      </c>
      <c r="S8" s="12">
        <f t="shared" si="1"/>
        <v>51866</v>
      </c>
      <c r="T8" s="12">
        <f t="shared" si="1"/>
        <v>52231</v>
      </c>
      <c r="U8" s="12">
        <f t="shared" si="1"/>
        <v>52596</v>
      </c>
    </row>
    <row r="9" spans="2:21" s="4" customFormat="1" ht="9.9499999999999993" customHeight="1">
      <c r="B9" s="14" t="s">
        <v>938</v>
      </c>
      <c r="C9" s="15">
        <v>25</v>
      </c>
      <c r="D9" s="15">
        <v>30</v>
      </c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</row>
    <row r="10" spans="2:21" s="4" customFormat="1" ht="9.9499999999999993" customHeight="1">
      <c r="B10" s="14" t="s">
        <v>405</v>
      </c>
      <c r="C10" s="15">
        <v>0.25</v>
      </c>
      <c r="D10" s="15">
        <v>0.3</v>
      </c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</row>
    <row r="11" spans="2:21" s="4" customFormat="1" ht="9.9499999999999993" customHeight="1">
      <c r="B11" s="14" t="s">
        <v>928</v>
      </c>
      <c r="C11" s="15">
        <v>0.3</v>
      </c>
      <c r="D11" s="15">
        <v>0.35</v>
      </c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</row>
    <row r="12" spans="2:21" s="4" customFormat="1" ht="9.9499999999999993" customHeight="1">
      <c r="B12" s="14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</row>
    <row r="13" spans="2:21" s="4" customFormat="1" ht="9.9499999999999993" customHeight="1">
      <c r="B13" s="14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</row>
    <row r="14" spans="2:21" s="4" customFormat="1" ht="9.9499999999999993" customHeight="1">
      <c r="B14" s="14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</row>
    <row r="15" spans="2:21" s="4" customFormat="1" ht="9.9499999999999993" customHeight="1">
      <c r="B15" s="14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</row>
    <row r="16" spans="2:21" s="4" customFormat="1" ht="9.9499999999999993" customHeight="1">
      <c r="B16" s="14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</row>
    <row r="17" spans="2:21" s="4" customFormat="1" ht="9.9499999999999993" customHeight="1">
      <c r="B17" s="14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</row>
    <row r="18" spans="2:21" s="4" customFormat="1" ht="9.9499999999999993" customHeight="1">
      <c r="B18" s="14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</row>
    <row r="19" spans="2:21" s="4" customFormat="1" ht="9.9499999999999993" customHeight="1">
      <c r="B19" s="14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</row>
    <row r="20" spans="2:21" s="4" customFormat="1" ht="9.9499999999999993" customHeight="1">
      <c r="B20" s="14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</row>
    <row r="21" spans="2:21" s="4" customFormat="1" ht="9.9499999999999993" customHeight="1">
      <c r="B21" s="14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</row>
    <row r="22" spans="2:21" s="4" customFormat="1" ht="9.9499999999999993" customHeight="1">
      <c r="B22" s="14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</row>
    <row r="23" spans="2:21" s="4" customFormat="1" ht="9.9499999999999993" customHeight="1">
      <c r="B23" s="14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</row>
    <row r="24" spans="2:21" s="4" customFormat="1" ht="9.9499999999999993" customHeight="1">
      <c r="B24" s="14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</row>
    <row r="25" spans="2:21" s="4" customFormat="1" ht="9.9499999999999993" customHeight="1">
      <c r="B25" s="14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</row>
    <row r="26" spans="2:21" s="4" customFormat="1" ht="9.9499999999999993" customHeight="1">
      <c r="B26" s="14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</row>
    <row r="27" spans="2:21" s="4" customFormat="1" ht="9.9499999999999993" customHeight="1">
      <c r="B27" s="14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</row>
    <row r="28" spans="2:21" s="4" customFormat="1" ht="9.9499999999999993" customHeight="1">
      <c r="B28" s="14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</row>
    <row r="29" spans="2:21" s="4" customFormat="1" ht="9.9499999999999993" customHeight="1">
      <c r="B29" s="14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</row>
  </sheetData>
  <mergeCells count="1">
    <mergeCell ref="C2:U2"/>
  </mergeCells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F859E9-D102-414F-BEB5-4A309F43C463}">
  <sheetPr codeName="Feuil5"/>
  <dimension ref="C4:I91"/>
  <sheetViews>
    <sheetView showGridLines="0" zoomScale="80" zoomScaleNormal="80" workbookViewId="0">
      <selection activeCell="I5" sqref="I5"/>
    </sheetView>
  </sheetViews>
  <sheetFormatPr defaultColWidth="11.42578125" defaultRowHeight="15"/>
  <cols>
    <col min="1" max="1" width="10.7109375" style="16" customWidth="1"/>
    <col min="2" max="2" width="1.7109375" style="16" customWidth="1"/>
    <col min="3" max="3" width="28.85546875" style="16" bestFit="1" customWidth="1"/>
    <col min="4" max="4" width="1.7109375" style="16" customWidth="1"/>
    <col min="5" max="5" width="11.42578125" style="16"/>
    <col min="6" max="6" width="1.7109375" style="16" customWidth="1"/>
    <col min="7" max="8" width="11.42578125" style="16"/>
    <col min="9" max="9" width="12.7109375" style="16" bestFit="1" customWidth="1"/>
    <col min="10" max="16384" width="11.42578125" style="16"/>
  </cols>
  <sheetData>
    <row r="4" spans="3:9" s="17" customFormat="1">
      <c r="C4" s="18" t="s">
        <v>379</v>
      </c>
      <c r="E4" s="18" t="s">
        <v>98</v>
      </c>
      <c r="G4" s="18" t="s">
        <v>99</v>
      </c>
      <c r="I4" s="359" t="s">
        <v>937</v>
      </c>
    </row>
    <row r="5" spans="3:9">
      <c r="C5" t="s">
        <v>910</v>
      </c>
      <c r="E5">
        <v>2025</v>
      </c>
      <c r="G5" s="19">
        <v>1000</v>
      </c>
      <c r="I5" s="358"/>
    </row>
    <row r="6" spans="3:9">
      <c r="C6" t="s">
        <v>911</v>
      </c>
      <c r="E6">
        <v>2026</v>
      </c>
    </row>
    <row r="7" spans="3:9">
      <c r="C7" t="s">
        <v>912</v>
      </c>
      <c r="E7">
        <v>2027</v>
      </c>
      <c r="G7" s="20" t="s">
        <v>118</v>
      </c>
    </row>
    <row r="8" spans="3:9">
      <c r="C8" t="s">
        <v>913</v>
      </c>
      <c r="E8">
        <v>2028</v>
      </c>
      <c r="G8" s="21">
        <f>Facturation!$D$6</f>
        <v>8</v>
      </c>
    </row>
    <row r="9" spans="3:9">
      <c r="C9" t="s">
        <v>914</v>
      </c>
      <c r="E9">
        <v>2029</v>
      </c>
    </row>
    <row r="10" spans="3:9">
      <c r="C10" t="s">
        <v>915</v>
      </c>
      <c r="E10">
        <v>2030</v>
      </c>
    </row>
    <row r="11" spans="3:9">
      <c r="C11" t="s">
        <v>916</v>
      </c>
      <c r="E11">
        <v>2031</v>
      </c>
    </row>
    <row r="12" spans="3:9">
      <c r="C12" t="s">
        <v>917</v>
      </c>
      <c r="E12">
        <v>2032</v>
      </c>
    </row>
    <row r="13" spans="3:9">
      <c r="C13" t="s">
        <v>918</v>
      </c>
      <c r="E13">
        <v>2033</v>
      </c>
    </row>
    <row r="14" spans="3:9">
      <c r="C14" t="s">
        <v>919</v>
      </c>
      <c r="E14">
        <v>2034</v>
      </c>
    </row>
    <row r="15" spans="3:9">
      <c r="C15" t="s">
        <v>920</v>
      </c>
      <c r="E15">
        <v>2035</v>
      </c>
    </row>
    <row r="16" spans="3:9">
      <c r="C16" t="s">
        <v>921</v>
      </c>
      <c r="E16">
        <v>2036</v>
      </c>
    </row>
    <row r="17" spans="3:5">
      <c r="C17" t="s">
        <v>922</v>
      </c>
      <c r="E17">
        <v>2037</v>
      </c>
    </row>
    <row r="18" spans="3:5">
      <c r="C18" t="s">
        <v>923</v>
      </c>
      <c r="E18">
        <v>2038</v>
      </c>
    </row>
    <row r="19" spans="3:5">
      <c r="C19" t="s">
        <v>924</v>
      </c>
      <c r="E19">
        <v>2039</v>
      </c>
    </row>
    <row r="20" spans="3:5">
      <c r="C20" t="s">
        <v>925</v>
      </c>
      <c r="E20">
        <v>2040</v>
      </c>
    </row>
    <row r="21" spans="3:5">
      <c r="C21" t="s">
        <v>926</v>
      </c>
      <c r="E21">
        <v>2041</v>
      </c>
    </row>
    <row r="22" spans="3:5">
      <c r="C22" t="s">
        <v>927</v>
      </c>
      <c r="E22">
        <v>2042</v>
      </c>
    </row>
    <row r="23" spans="3:5">
      <c r="C23">
        <v>0</v>
      </c>
      <c r="E23">
        <v>2043</v>
      </c>
    </row>
    <row r="24" spans="3:5">
      <c r="C24">
        <v>0</v>
      </c>
      <c r="E24">
        <v>2044</v>
      </c>
    </row>
    <row r="25" spans="3:5">
      <c r="C25">
        <v>0</v>
      </c>
      <c r="E25">
        <v>2045</v>
      </c>
    </row>
    <row r="26" spans="3:5">
      <c r="C26">
        <v>0</v>
      </c>
      <c r="E26">
        <v>2046</v>
      </c>
    </row>
    <row r="27" spans="3:5">
      <c r="C27">
        <v>0</v>
      </c>
      <c r="E27">
        <v>2047</v>
      </c>
    </row>
    <row r="28" spans="3:5">
      <c r="C28">
        <v>0</v>
      </c>
      <c r="E28">
        <v>2048</v>
      </c>
    </row>
    <row r="29" spans="3:5">
      <c r="C29">
        <v>0</v>
      </c>
      <c r="E29">
        <v>2049</v>
      </c>
    </row>
    <row r="30" spans="3:5">
      <c r="C30">
        <v>0</v>
      </c>
      <c r="E30">
        <v>2050</v>
      </c>
    </row>
    <row r="31" spans="3:5">
      <c r="C31">
        <v>0</v>
      </c>
      <c r="E31">
        <v>2051</v>
      </c>
    </row>
    <row r="32" spans="3:5">
      <c r="C32">
        <v>0</v>
      </c>
      <c r="E32">
        <v>2052</v>
      </c>
    </row>
    <row r="33" spans="3:5">
      <c r="C33">
        <v>0</v>
      </c>
      <c r="E33">
        <v>2053</v>
      </c>
    </row>
    <row r="34" spans="3:5">
      <c r="C34">
        <v>0</v>
      </c>
      <c r="E34">
        <v>2054</v>
      </c>
    </row>
    <row r="35" spans="3:5">
      <c r="C35">
        <v>0</v>
      </c>
      <c r="E35">
        <v>2055</v>
      </c>
    </row>
    <row r="36" spans="3:5">
      <c r="C36">
        <v>0</v>
      </c>
      <c r="E36">
        <v>2056</v>
      </c>
    </row>
    <row r="37" spans="3:5">
      <c r="C37">
        <v>0</v>
      </c>
      <c r="E37">
        <v>2057</v>
      </c>
    </row>
    <row r="38" spans="3:5">
      <c r="C38">
        <v>0</v>
      </c>
      <c r="E38">
        <v>2058</v>
      </c>
    </row>
    <row r="39" spans="3:5">
      <c r="C39">
        <v>0</v>
      </c>
      <c r="E39">
        <v>2059</v>
      </c>
    </row>
    <row r="40" spans="3:5">
      <c r="C40">
        <v>0</v>
      </c>
      <c r="E40">
        <v>2060</v>
      </c>
    </row>
    <row r="41" spans="3:5">
      <c r="C41">
        <v>0</v>
      </c>
      <c r="E41">
        <v>2061</v>
      </c>
    </row>
    <row r="42" spans="3:5">
      <c r="C42">
        <v>0</v>
      </c>
      <c r="E42">
        <v>2062</v>
      </c>
    </row>
    <row r="43" spans="3:5">
      <c r="E43">
        <v>2063</v>
      </c>
    </row>
    <row r="44" spans="3:5">
      <c r="E44">
        <v>2064</v>
      </c>
    </row>
    <row r="45" spans="3:5">
      <c r="E45">
        <v>2065</v>
      </c>
    </row>
    <row r="46" spans="3:5">
      <c r="E46">
        <v>2066</v>
      </c>
    </row>
    <row r="47" spans="3:5">
      <c r="E47">
        <v>2067</v>
      </c>
    </row>
    <row r="48" spans="3:5">
      <c r="E48">
        <v>2068</v>
      </c>
    </row>
    <row r="49" spans="5:5">
      <c r="E49">
        <v>2069</v>
      </c>
    </row>
    <row r="50" spans="5:5">
      <c r="E50">
        <v>2070</v>
      </c>
    </row>
    <row r="51" spans="5:5">
      <c r="E51">
        <v>2071</v>
      </c>
    </row>
    <row r="52" spans="5:5">
      <c r="E52">
        <v>2072</v>
      </c>
    </row>
    <row r="53" spans="5:5">
      <c r="E53">
        <v>2073</v>
      </c>
    </row>
    <row r="54" spans="5:5">
      <c r="E54">
        <v>2074</v>
      </c>
    </row>
    <row r="55" spans="5:5">
      <c r="E55">
        <v>2075</v>
      </c>
    </row>
    <row r="56" spans="5:5">
      <c r="E56">
        <v>2076</v>
      </c>
    </row>
    <row r="57" spans="5:5">
      <c r="E57">
        <v>2077</v>
      </c>
    </row>
    <row r="58" spans="5:5">
      <c r="E58">
        <v>2078</v>
      </c>
    </row>
    <row r="59" spans="5:5">
      <c r="E59">
        <v>2079</v>
      </c>
    </row>
    <row r="60" spans="5:5">
      <c r="E60">
        <v>2080</v>
      </c>
    </row>
    <row r="61" spans="5:5">
      <c r="E61">
        <v>2081</v>
      </c>
    </row>
    <row r="62" spans="5:5">
      <c r="E62">
        <v>2082</v>
      </c>
    </row>
    <row r="63" spans="5:5">
      <c r="E63">
        <v>2083</v>
      </c>
    </row>
    <row r="64" spans="5:5">
      <c r="E64">
        <v>2084</v>
      </c>
    </row>
    <row r="65" spans="5:5">
      <c r="E65">
        <v>2085</v>
      </c>
    </row>
    <row r="66" spans="5:5">
      <c r="E66">
        <v>2086</v>
      </c>
    </row>
    <row r="67" spans="5:5">
      <c r="E67">
        <v>2087</v>
      </c>
    </row>
    <row r="68" spans="5:5">
      <c r="E68">
        <v>2088</v>
      </c>
    </row>
    <row r="69" spans="5:5">
      <c r="E69">
        <v>2089</v>
      </c>
    </row>
    <row r="70" spans="5:5">
      <c r="E70">
        <v>2090</v>
      </c>
    </row>
    <row r="71" spans="5:5">
      <c r="E71">
        <v>2091</v>
      </c>
    </row>
    <row r="72" spans="5:5">
      <c r="E72">
        <v>2092</v>
      </c>
    </row>
    <row r="73" spans="5:5">
      <c r="E73">
        <v>2093</v>
      </c>
    </row>
    <row r="74" spans="5:5">
      <c r="E74">
        <v>2094</v>
      </c>
    </row>
    <row r="75" spans="5:5">
      <c r="E75">
        <v>2095</v>
      </c>
    </row>
    <row r="76" spans="5:5">
      <c r="E76">
        <v>2096</v>
      </c>
    </row>
    <row r="77" spans="5:5">
      <c r="E77">
        <v>2097</v>
      </c>
    </row>
    <row r="78" spans="5:5">
      <c r="E78">
        <v>2098</v>
      </c>
    </row>
    <row r="79" spans="5:5">
      <c r="E79">
        <v>2099</v>
      </c>
    </row>
    <row r="80" spans="5:5">
      <c r="E80">
        <v>2100</v>
      </c>
    </row>
    <row r="81" spans="5:5">
      <c r="E81">
        <v>2101</v>
      </c>
    </row>
    <row r="82" spans="5:5">
      <c r="E82">
        <v>2102</v>
      </c>
    </row>
    <row r="83" spans="5:5">
      <c r="E83">
        <v>2103</v>
      </c>
    </row>
    <row r="84" spans="5:5">
      <c r="E84">
        <v>2104</v>
      </c>
    </row>
    <row r="85" spans="5:5">
      <c r="E85">
        <v>2105</v>
      </c>
    </row>
    <row r="86" spans="5:5">
      <c r="E86">
        <v>2106</v>
      </c>
    </row>
    <row r="87" spans="5:5">
      <c r="E87">
        <v>2107</v>
      </c>
    </row>
    <row r="88" spans="5:5">
      <c r="E88">
        <v>2108</v>
      </c>
    </row>
    <row r="89" spans="5:5">
      <c r="E89">
        <v>2109</v>
      </c>
    </row>
    <row r="90" spans="5:5">
      <c r="E90">
        <v>2110</v>
      </c>
    </row>
    <row r="91" spans="5:5">
      <c r="E91">
        <v>2111</v>
      </c>
    </row>
  </sheetData>
  <phoneticPr fontId="36" type="noConversion"/>
  <pageMargins left="0.7" right="0.7" top="0.75" bottom="0.75" header="0.3" footer="0.3"/>
  <drawing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10</vt:i4>
      </vt:variant>
      <vt:variant>
        <vt:lpstr>Benoemde bereiken</vt:lpstr>
      </vt:variant>
      <vt:variant>
        <vt:i4>12</vt:i4>
      </vt:variant>
    </vt:vector>
  </HeadingPairs>
  <TitlesOfParts>
    <vt:vector size="22" baseType="lpstr">
      <vt:lpstr>Récap</vt:lpstr>
      <vt:lpstr>Facturation</vt:lpstr>
      <vt:lpstr>Feuil1</vt:lpstr>
      <vt:lpstr>Save</vt:lpstr>
      <vt:lpstr>Transfert</vt:lpstr>
      <vt:lpstr>Consultation</vt:lpstr>
      <vt:lpstr>Avenant</vt:lpstr>
      <vt:lpstr>TarifsCA</vt:lpstr>
      <vt:lpstr>TarifsCO</vt:lpstr>
      <vt:lpstr>Paramètres</vt:lpstr>
      <vt:lpstr>Consultation!Afdrukbereik</vt:lpstr>
      <vt:lpstr>Facturation!Afdrukbereik</vt:lpstr>
      <vt:lpstr>Feuil1!Afdrukbereik</vt:lpstr>
      <vt:lpstr>Consultation!Annees</vt:lpstr>
      <vt:lpstr>Annees</vt:lpstr>
      <vt:lpstr>BlockTCA</vt:lpstr>
      <vt:lpstr>Consultation!FacNum</vt:lpstr>
      <vt:lpstr>FacNum</vt:lpstr>
      <vt:lpstr>LibTarifsCA</vt:lpstr>
      <vt:lpstr>Consultation!ListeBAT</vt:lpstr>
      <vt:lpstr>ListeBAT</vt:lpstr>
      <vt:lpstr>ListeConso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Rocco QUANTIN</dc:creator>
  <cp:lastModifiedBy>BSA</cp:lastModifiedBy>
  <cp:lastPrinted>2025-08-23T15:16:39Z</cp:lastPrinted>
  <dcterms:created xsi:type="dcterms:W3CDTF">2025-07-17T05:51:43Z</dcterms:created>
  <dcterms:modified xsi:type="dcterms:W3CDTF">2025-08-25T09:03:37Z</dcterms:modified>
</cp:coreProperties>
</file>