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EC46D0-06E6-45CE-8D2F-958E177AE9A0}" xr6:coauthVersionLast="47" xr6:coauthVersionMax="47" xr10:uidLastSave="{00000000-0000-0000-0000-000000000000}"/>
  <bookViews>
    <workbookView xWindow="-120" yWindow="-120" windowWidth="29040" windowHeight="15990" firstSheet="1" activeTab="3" xr2:uid="{5C6E186F-1E89-49D5-A13D-5576DCEC51AC}"/>
  </bookViews>
  <sheets>
    <sheet name="Blad1" sheetId="6" state="hidden" r:id="rId1"/>
    <sheet name="Accueil" sheetId="2" r:id="rId2"/>
    <sheet name="Poules 2x7" sheetId="3" r:id="rId3"/>
    <sheet name="Finales et classement" sheetId="7" r:id="rId4"/>
  </sheets>
  <functionGroups builtInGroupCount="19"/>
  <definedNames>
    <definedName name="_xlnm._FilterDatabase" localSheetId="1" hidden="1">Accueil!$A$1:$B$17</definedName>
    <definedName name="Debut">Accueil!$E$1</definedName>
    <definedName name="Duree">Accueil!$E$2</definedName>
    <definedName name="Duree_pause">Accueil!$E$4</definedName>
    <definedName name="pause">Accueil!$E$3</definedName>
    <definedName name="Penalites">Blad1!$M$8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7" l="1" a="1"/>
  <c r="F24" i="7" s="1"/>
  <c r="C24" i="7" a="1"/>
  <c r="C24" i="7" s="1"/>
  <c r="F3" i="7" l="1"/>
  <c r="F9" i="7"/>
  <c r="F15" i="7"/>
  <c r="C21" i="7"/>
  <c r="F4" i="7"/>
  <c r="F10" i="7"/>
  <c r="F16" i="7"/>
  <c r="C3" i="7"/>
  <c r="C9" i="7"/>
  <c r="C15" i="7"/>
  <c r="C4" i="7"/>
  <c r="C10" i="7"/>
  <c r="C16" i="7"/>
  <c r="F21" i="7"/>
  <c r="Q9" i="7"/>
  <c r="M3" i="7"/>
  <c r="Q15" i="7"/>
  <c r="Q3" i="7" l="1"/>
  <c r="M9" i="7"/>
  <c r="M15" i="7"/>
  <c r="T9" i="7" l="1"/>
  <c r="T3" i="7"/>
  <c r="T15" i="7"/>
  <c r="J3" i="7" l="1"/>
  <c r="J9" i="7"/>
  <c r="J15" i="7"/>
  <c r="A51" i="3" l="1"/>
  <c r="A34" i="3"/>
  <c r="A49" i="3"/>
  <c r="A41" i="3"/>
  <c r="A38" i="3"/>
  <c r="A45" i="3"/>
  <c r="A40" i="3"/>
  <c r="A33" i="3"/>
  <c r="A47" i="3"/>
  <c r="A43" i="3"/>
  <c r="A37" i="3"/>
  <c r="A44" i="3"/>
  <c r="A46" i="3"/>
  <c r="A36" i="3"/>
  <c r="A50" i="3"/>
  <c r="A39" i="3"/>
  <c r="A48" i="3"/>
  <c r="A53" i="3"/>
  <c r="A52" i="3"/>
  <c r="A35" i="3"/>
  <c r="A42" i="3"/>
  <c r="A21" i="3"/>
  <c r="A4" i="3"/>
  <c r="A19" i="3"/>
  <c r="A11" i="3"/>
  <c r="A8" i="3"/>
  <c r="A15" i="3"/>
  <c r="A10" i="3"/>
  <c r="A3" i="3"/>
  <c r="A17" i="3"/>
  <c r="A13" i="3"/>
  <c r="A7" i="3"/>
  <c r="A14" i="3"/>
  <c r="A16" i="3"/>
  <c r="A6" i="3"/>
  <c r="A20" i="3"/>
  <c r="A9" i="3"/>
  <c r="A18" i="3"/>
  <c r="A23" i="3"/>
  <c r="A22" i="3"/>
  <c r="A5" i="3"/>
  <c r="A12" i="3"/>
  <c r="J24" i="6"/>
  <c r="L10" i="6" a="1"/>
  <c r="L10" i="6" s="1"/>
  <c r="K10" i="6" a="1"/>
  <c r="K10" i="6" s="1"/>
  <c r="F10" i="6" a="1"/>
  <c r="F10" i="6" s="1"/>
  <c r="G10" i="6" a="1"/>
  <c r="G10" i="6" s="1"/>
  <c r="H10" i="6" a="1"/>
  <c r="H10" i="6" s="1"/>
  <c r="I10" i="6" a="1"/>
  <c r="I10" i="6" s="1"/>
  <c r="J10" i="6" a="1"/>
  <c r="J10" i="6" s="1"/>
  <c r="F9" i="6" a="1"/>
  <c r="F9" i="6" s="1"/>
  <c r="Z34" i="3"/>
  <c r="Z35" i="3"/>
  <c r="Z36" i="3"/>
  <c r="Z37" i="3"/>
  <c r="Z33" i="3"/>
  <c r="Z7" i="3"/>
  <c r="L31" i="3"/>
  <c r="L1" i="3"/>
  <c r="L8" i="6" a="1"/>
  <c r="J8" i="6" a="1"/>
  <c r="L2" i="3" a="1"/>
  <c r="F8" i="6" a="1"/>
  <c r="H8" i="6" a="1"/>
  <c r="K8" i="6" a="1"/>
  <c r="G8" i="6" a="1"/>
  <c r="I8" i="6" a="1"/>
  <c r="L2" i="3" l="1"/>
  <c r="F8" i="6"/>
  <c r="H8" i="6"/>
  <c r="L8" i="6"/>
  <c r="J8" i="6"/>
  <c r="K8" i="6"/>
  <c r="I8" i="6"/>
  <c r="G8" i="6"/>
  <c r="Z4" i="3"/>
  <c r="Z5" i="3"/>
  <c r="Z6" i="3"/>
  <c r="Z3" i="3"/>
  <c r="L32" i="3" a="1"/>
  <c r="L32" i="3" l="1"/>
  <c r="M8" i="6"/>
  <c r="Z30" i="3" l="1"/>
  <c r="Z29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<sst xmlns="http://schemas.openxmlformats.org/spreadsheetml/2006/main" count="332" uniqueCount="89">
  <si>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</si>
  <si>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</si>
  <si>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</si>
  <si>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</si>
  <si>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</si>
  <si>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</si>
  <si>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</si>
  <si>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</si>
  <si>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durée de la rencontre</t>
  </si>
  <si>
    <t>heure de début</t>
  </si>
  <si>
    <t>équipes</t>
  </si>
  <si>
    <t>B/M a</t>
  </si>
  <si>
    <t>B/M b</t>
  </si>
  <si>
    <t>départage</t>
  </si>
  <si>
    <t>Bonus</t>
  </si>
  <si>
    <t>pont dore 1</t>
  </si>
  <si>
    <t>pont dore 2</t>
  </si>
  <si>
    <t>ceyrat 1</t>
  </si>
  <si>
    <t>bois noirs 1</t>
  </si>
  <si>
    <t>bois noirs 2</t>
  </si>
  <si>
    <t>ceyrat 2</t>
  </si>
  <si>
    <t xml:space="preserve">durolles </t>
  </si>
  <si>
    <t>perignat</t>
  </si>
  <si>
    <t>joze</t>
  </si>
  <si>
    <t>moissat</t>
  </si>
  <si>
    <t>1-2</t>
  </si>
  <si>
    <t>1-3</t>
  </si>
  <si>
    <t>1-4</t>
  </si>
  <si>
    <t>1-5</t>
  </si>
  <si>
    <t>1-6</t>
  </si>
  <si>
    <t>1-7</t>
  </si>
  <si>
    <t>2-3</t>
  </si>
  <si>
    <t>2-4</t>
  </si>
  <si>
    <t>2-5</t>
  </si>
  <si>
    <t>2-6</t>
  </si>
  <si>
    <t>2-7</t>
  </si>
  <si>
    <t>3-4</t>
  </si>
  <si>
    <t>3-5</t>
  </si>
  <si>
    <t>3-6</t>
  </si>
  <si>
    <t>3-7</t>
  </si>
  <si>
    <t>4-5</t>
  </si>
  <si>
    <t>4-6</t>
  </si>
  <si>
    <t>4-7</t>
  </si>
  <si>
    <t>5-6</t>
  </si>
  <si>
    <t>5-7</t>
  </si>
  <si>
    <t>6-7</t>
  </si>
  <si>
    <t>match</t>
  </si>
  <si>
    <t>plein</t>
  </si>
  <si>
    <t>01A</t>
  </si>
  <si>
    <t>01B</t>
  </si>
  <si>
    <t>02A</t>
  </si>
  <si>
    <t>02B</t>
  </si>
  <si>
    <t>03A</t>
  </si>
  <si>
    <t>03B</t>
  </si>
  <si>
    <t>04A</t>
  </si>
  <si>
    <t>04B</t>
  </si>
  <si>
    <t>05A</t>
  </si>
  <si>
    <t>05B</t>
  </si>
  <si>
    <t>06A</t>
  </si>
  <si>
    <t>06B</t>
  </si>
  <si>
    <t>07A</t>
  </si>
  <si>
    <t>07B</t>
  </si>
  <si>
    <t>08A</t>
  </si>
  <si>
    <t>08B</t>
  </si>
  <si>
    <t>09A</t>
  </si>
  <si>
    <t>09B</t>
  </si>
  <si>
    <t>10A</t>
  </si>
  <si>
    <t>10B</t>
  </si>
  <si>
    <t>11A</t>
  </si>
  <si>
    <t>equipe1</t>
  </si>
  <si>
    <t>equipe2</t>
  </si>
  <si>
    <t>equipe3</t>
  </si>
  <si>
    <t>equipe4</t>
  </si>
  <si>
    <t>A</t>
  </si>
  <si>
    <t>B</t>
  </si>
  <si>
    <t>C</t>
  </si>
  <si>
    <t>D</t>
  </si>
  <si>
    <t>Horaire</t>
  </si>
  <si>
    <t>N°</t>
  </si>
  <si>
    <t>pause</t>
  </si>
  <si>
    <t>Duree pause</t>
  </si>
  <si>
    <t>équipe b</t>
  </si>
  <si>
    <t>équipe a</t>
  </si>
  <si>
    <t xml:space="preserve"> finale</t>
  </si>
  <si>
    <t>consolation</t>
  </si>
  <si>
    <t>Demi-finales places 1-4</t>
  </si>
  <si>
    <t>Demi-finales places 5-8</t>
  </si>
  <si>
    <t>Demi-finales places 9-12</t>
  </si>
  <si>
    <t>Demi-finales places 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</si>
</sst>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0" fontId="0" fillId="0" borderId="0" xfId="0" quotePrefix="1"/>
    <xf numFmtId="0" fontId="0" fillId="0" borderId="7" xfId="0" applyBorder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/>
    <xf numFmtId="0" fontId="0" fillId="8" borderId="9" xfId="0" applyFill="1" applyBorder="1"/>
    <xf numFmtId="0" fontId="0" fillId="7" borderId="9" xfId="0" applyFill="1" applyBorder="1"/>
    <xf numFmtId="0" fontId="0" fillId="5" borderId="9" xfId="0" applyFill="1" applyBorder="1"/>
    <xf numFmtId="0" fontId="0" fillId="6" borderId="9" xfId="0" applyFill="1" applyBorder="1"/>
    <xf numFmtId="0" fontId="0" fillId="2" borderId="8" xfId="0" applyFill="1" applyBorder="1"/>
    <xf numFmtId="164" fontId="0" fillId="0" borderId="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1" fontId="0" fillId="0" borderId="0" xfId="0" applyNumberFormat="1"/>
    <xf numFmtId="0" fontId="0" fillId="9" borderId="0" xfId="0" applyFill="1"/>
    <xf numFmtId="0" fontId="2" fillId="9" borderId="0" xfId="0" applyFont="1" applyFill="1"/>
    <xf numFmtId="21" fontId="0" fillId="9" borderId="0" xfId="0" applyNumberFormat="1" applyFill="1"/>
    <xf numFmtId="0" fontId="0" fillId="9" borderId="0" xfId="0" applyFill="1" applyAlignment="1">
      <alignment horizontal="center" vertical="center"/>
    </xf>
    <xf numFmtId="0" fontId="2" fillId="0" borderId="0" xfId="0" applyFont="1"/>
    <xf numFmtId="0" fontId="3" fillId="10" borderId="11" xfId="0" applyFont="1" applyFill="1" applyBorder="1"/>
    <xf numFmtId="0" fontId="3" fillId="10" borderId="12" xfId="0" applyFont="1" applyFill="1" applyBorder="1"/>
    <xf numFmtId="0" fontId="3" fillId="10" borderId="13" xfId="0" applyFont="1" applyFill="1" applyBorder="1"/>
    <xf numFmtId="0" fontId="3" fillId="10" borderId="14" xfId="0" applyFont="1" applyFill="1" applyBorder="1"/>
    <xf numFmtId="0" fontId="3" fillId="10" borderId="15" xfId="0" applyFont="1" applyFill="1" applyBorder="1"/>
    <xf numFmtId="0" fontId="3" fillId="10" borderId="16" xfId="0" applyFont="1" applyFill="1" applyBorder="1"/>
    <xf numFmtId="0" fontId="3" fillId="10" borderId="17" xfId="0" applyFont="1" applyFill="1" applyBorder="1"/>
    <xf numFmtId="0" fontId="3" fillId="10" borderId="18" xfId="0" applyFont="1" applyFill="1" applyBorder="1"/>
    <xf numFmtId="0" fontId="3" fillId="10" borderId="19" xfId="0" applyFont="1" applyFill="1" applyBorder="1"/>
    <xf numFmtId="0" fontId="3" fillId="10" borderId="20" xfId="0" applyFont="1" applyFill="1" applyBorder="1"/>
    <xf numFmtId="0" fontId="3" fillId="10" borderId="0" xfId="0" applyFont="1" applyFill="1" applyBorder="1"/>
    <xf numFmtId="0" fontId="3" fillId="10" borderId="21" xfId="0" applyFont="1" applyFill="1" applyBorder="1"/>
    <xf numFmtId="0" fontId="3" fillId="10" borderId="22" xfId="0" applyFont="1" applyFill="1" applyBorder="1"/>
    <xf numFmtId="0" fontId="3" fillId="10" borderId="23" xfId="0" applyFont="1" applyFill="1" applyBorder="1"/>
    <xf numFmtId="0" fontId="3" fillId="10" borderId="24" xfId="0" applyFont="1" applyFill="1" applyBorder="1"/>
  </cellXfs>
  <cellStyles count="1">
    <cellStyle name="Standaard" xfId="0" builtinId="0"/>
  </cellStyles>
  <dxfs count="33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34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457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10 équipes de A2 en A11. Les Poules sont constituées en prenant les équipes par groupe de 5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u="sng" kern="1200" baseline="0"/>
            <a:t>attention :</a:t>
          </a:r>
          <a:r>
            <a:rPr lang="en-GB" sz="1100" kern="1200" baseline="0"/>
            <a:t> ne plus modifer la feuille accueil dès que le tournoi a commencé.</a:t>
          </a:r>
        </a:p>
        <a:p>
          <a:endParaRPr lang="en-GB" sz="1100" kern="1200" baseline="0"/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départager, dans ce cas utiliser les possibilités des colonnes B/M pour les équipes à départager.</a:t>
          </a:r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b="1" kern="1200" baseline="0"/>
            <a:t>les poules finales peuvent commencer</a:t>
          </a:r>
        </a:p>
        <a:p>
          <a:endParaRPr lang="en-GB" sz="1100" b="1" kern="1200" baseline="0"/>
        </a:p>
        <a:p>
          <a:r>
            <a:rPr lang="en-GB" sz="1100" kern="1200" baseline="0"/>
            <a:t>- compléter les score a et score b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(Bonus/Malus) B/M a et B/M b pour chaque rencontre de poule </a:t>
          </a:r>
          <a:r>
            <a:rPr lang="en-GB" sz="1100" kern="1200" baseline="0"/>
            <a:t>(feuille Poules Finales)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</a:t>
          </a:r>
        </a:p>
        <a:p>
          <a:r>
            <a:rPr lang="en-GB" sz="1100" kern="1200" baseline="0"/>
            <a:t>    1.la meilleure différence de buts ;</a:t>
          </a:r>
        </a:p>
        <a:p>
          <a:r>
            <a:rPr lang="en-GB" sz="1100" kern="1200" baseline="0"/>
            <a:t>    2.le plus grand nombre de buts marqués ;</a:t>
          </a:r>
        </a:p>
        <a:p>
          <a:r>
            <a:rPr lang="en-GB" sz="1100" kern="1200" baseline="0"/>
            <a:t>    3.le plus grand nombre de points obtenus dans les matchs entre équipes concernées ;</a:t>
          </a:r>
        </a:p>
        <a:p>
          <a:r>
            <a:rPr lang="en-GB" sz="1100" kern="1200" baseline="0"/>
            <a:t>    4.la meilleure différence de buts dans les matchs entre équipes concernées ;</a:t>
          </a:r>
        </a:p>
        <a:p>
          <a:r>
            <a:rPr lang="en-GB" sz="1100" kern="1200" baseline="0"/>
            <a:t>    5.le plus grand nombre de buts marqués dans les matchs entre équipes concernées ;</a:t>
          </a:r>
        </a:p>
        <a:p>
          <a:r>
            <a:rPr lang="en-GB" sz="1100" kern="1200" baseline="0"/>
            <a:t>    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571500</xdr:colOff>
      <xdr:row>14</xdr:row>
      <xdr:rowOff>114300</xdr:rowOff>
    </xdr:from>
    <xdr:to>
      <xdr:col>15</xdr:col>
      <xdr:colOff>409575</xdr:colOff>
      <xdr:row>18</xdr:row>
      <xdr:rowOff>28575</xdr:rowOff>
    </xdr:to>
    <xdr:sp macro="[0]!M_2x7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53B1F9B-23F1-10E4-C9D9-DC4D34ACEB06}"/>
            </a:ext>
          </a:extLst>
        </xdr:cNvPr>
        <xdr:cNvSpPr/>
      </xdr:nvSpPr>
      <xdr:spPr>
        <a:xfrm>
          <a:off x="7381875" y="2952750"/>
          <a:ext cx="2828925" cy="6762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Nouveau Tirage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593FA2-0417-4F3E-9281-F72CA3554EEA}" name="TBL_14" displayName="TBL_14" ref="A1:B22" totalsRowShown="0">
  <autoFilter ref="A1:B22" xr:uid="{4F593FA2-0417-4F3E-9281-F72CA3554EEA}"/>
  <tableColumns count="2">
    <tableColumn id="1" xr3:uid="{A76D86B6-0F82-4FF6-8DE7-07E33B8F6A4A}" name="match"/>
    <tableColumn id="2" xr3:uid="{2B6660B6-8352-4D38-B2B9-2AC6BD50D3C7}" name="plein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C70442-73B3-4D65-9ADD-0E318E6F5B8C}" name="TBL_Equipes" displayName="TBL_Equipes" ref="A1:A15" totalsRowShown="0" headerRowDxfId="31" headerRowBorderDxfId="30" tableBorderDxfId="29" totalsRowBorderDxfId="28">
  <autoFilter ref="A1:A15" xr:uid="{8CC70442-73B3-4D65-9ADD-0E318E6F5B8C}"/>
  <tableColumns count="1">
    <tableColumn id="1" xr3:uid="{E2E5E524-30F8-4AB9-9A77-4C13BB46D960}" name="équip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AD985A-E399-48B7-A601-ECFFF47EB17D}" name="Tabel2" displayName="Tabel2" ref="A2:I23" totalsRowShown="0" headerRowDxfId="27" dataDxfId="25" headerRowBorderDxfId="26" tableBorderDxfId="24" totalsRowBorderDxfId="23">
  <tableColumns count="9">
    <tableColumn id="9" xr3:uid="{51AF976F-E0E4-4863-837F-3B84DB6B37EC}" name="Horaire" dataDxfId="22">
      <calculatedColumnFormula>Debut+(Tabel2[[#This Row],[N°]]-1)*Duree+IF(AND(Debut&lt;=pause,Debut+(Tabel2[[#This Row],[N°]]-1)*Duree&gt;=pause),Duree_pause,0)</calculatedColumnFormula>
    </tableColumn>
    <tableColumn id="1" xr3:uid="{239B66C2-AC53-455A-80DD-27D0703EC630}" name="terrain" dataDxfId="21"/>
    <tableColumn id="2" xr3:uid="{013C2B0A-84B1-4DA9-BA01-AF1EBD9C559C}" name="N°" dataDxfId="20"/>
    <tableColumn id="3" xr3:uid="{83C1DB83-D58E-419E-9B7D-C6202CFC8F34}" name="equipe a" dataDxfId="19"/>
    <tableColumn id="4" xr3:uid="{CDA54AB2-E665-4F2F-8E77-2F46708C1782}" name="score a" dataDxfId="18"/>
    <tableColumn id="5" xr3:uid="{8DB80C54-F1FD-44B0-B3D6-34BBD43DAED7}" name="score b" dataDxfId="17"/>
    <tableColumn id="6" xr3:uid="{D7304151-60D5-4526-9157-1A67688E2F47}" name="equipe b" dataDxfId="16"/>
    <tableColumn id="7" xr3:uid="{9ACB2BB4-FAA3-481B-BE86-2F0920BB291F}" name="B/M a" dataDxfId="15"/>
    <tableColumn id="8" xr3:uid="{3E98A8DC-90E4-472C-BBE0-4B2DA3E04682}" name="B/M b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2D253A-CC49-422A-B521-B230E2CA5617}" name="Tabel3" displayName="Tabel3" ref="A32:I53" totalsRowShown="0" headerRowDxfId="13" dataDxfId="11" headerRowBorderDxfId="12" tableBorderDxfId="10" totalsRowBorderDxfId="9">
  <tableColumns count="9">
    <tableColumn id="9" xr3:uid="{F9CB6609-AA08-42AA-8248-717EE8DC1DA9}" name="Horaire" dataDxfId="8">
      <calculatedColumnFormula>Debut+(Tabel3[[#This Row],[N°]]-1)*Duree+IF(AND(Debut&lt;=pause,Debut+(Tabel3[[#This Row],[N°]]-1)*Duree&gt;=pause),Duree_pause,0)</calculatedColumnFormula>
    </tableColumn>
    <tableColumn id="1" xr3:uid="{C9A7CE31-E4D1-40E3-932A-F191CCFE5D31}" name="A" dataDxfId="7"/>
    <tableColumn id="2" xr3:uid="{1EA8B82E-11B5-46B1-8145-EEACB95ECB72}" name="N°" dataDxfId="6"/>
    <tableColumn id="3" xr3:uid="{7C483316-301A-423B-A172-C0E6041C540B}" name="durolles " dataDxfId="5"/>
    <tableColumn id="4" xr3:uid="{E4D02CCC-0BEA-4CA7-A829-309CD041C72D}" name="score a" dataDxfId="4"/>
    <tableColumn id="5" xr3:uid="{9AE60783-F102-4487-A77D-D2F6376BBFC7}" name="score b" dataDxfId="3"/>
    <tableColumn id="6" xr3:uid="{299FA2FF-937E-4571-AC55-2944B431883A}" name="moissat" dataDxfId="2"/>
    <tableColumn id="7" xr3:uid="{516F868B-D9B5-4EB8-BC9C-43384307A736}" name="B/M a" dataDxfId="1"/>
    <tableColumn id="8" xr3:uid="{B4870288-FD5A-40AF-91D6-538EA7567657}" name="B/M 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BCFB-6E94-4A62-94EB-43B5C613360C}">
  <sheetPr codeName="Blad1"/>
  <dimension ref="A1:M50"/>
  <sheetViews>
    <sheetView topLeftCell="A22" workbookViewId="0">
      <selection activeCell="A3" sqref="A3"/>
    </sheetView>
  </sheetViews>
  <sheetFormatPr defaultRowHeight="15" x14ac:dyDescent="0.25"/>
  <cols>
    <col min="6" max="12" width="4.28515625" bestFit="1" customWidth="1"/>
    <col min="13" max="13" width="3" bestFit="1" customWidth="1"/>
  </cols>
  <sheetData>
    <row r="1" spans="1:13" x14ac:dyDescent="0.25">
      <c r="A1" t="s">
        <v>46</v>
      </c>
      <c r="B1" t="s">
        <v>47</v>
      </c>
    </row>
    <row r="2" spans="1:13" x14ac:dyDescent="0.25">
      <c r="A2" s="12" t="s">
        <v>25</v>
      </c>
      <c r="B2" t="s">
        <v>66</v>
      </c>
    </row>
    <row r="3" spans="1:13" x14ac:dyDescent="0.25">
      <c r="A3" s="12" t="s">
        <v>26</v>
      </c>
      <c r="B3" t="s">
        <v>49</v>
      </c>
    </row>
    <row r="4" spans="1:13" x14ac:dyDescent="0.25">
      <c r="A4" s="12" t="s">
        <v>27</v>
      </c>
      <c r="B4" t="s">
        <v>64</v>
      </c>
    </row>
    <row r="5" spans="1:13" x14ac:dyDescent="0.25">
      <c r="A5" s="12" t="s">
        <v>28</v>
      </c>
      <c r="B5" t="s">
        <v>56</v>
      </c>
    </row>
    <row r="6" spans="1:13" x14ac:dyDescent="0.25">
      <c r="A6" s="12" t="s">
        <v>29</v>
      </c>
      <c r="B6" t="s">
        <v>53</v>
      </c>
    </row>
    <row r="7" spans="1:13" x14ac:dyDescent="0.25">
      <c r="A7" s="12" t="s">
        <v>30</v>
      </c>
      <c r="B7" t="s">
        <v>60</v>
      </c>
    </row>
    <row r="8" spans="1:13" x14ac:dyDescent="0.25">
      <c r="A8" s="12" t="s">
        <v>31</v>
      </c>
      <c r="B8" t="s">
        <v>55</v>
      </c>
      <c r="F8" cm="1">
        <f t="array" ref="F8">strafpunten(_xlfn.ANCHORARRAY(F10))</f>
        <v>2</v>
      </c>
      <c r="G8" cm="1">
        <f t="array" ref="G8">strafpunten(_xlfn.ANCHORARRAY(G10))</f>
        <v>2</v>
      </c>
      <c r="H8" cm="1">
        <f t="array" ref="H8">strafpunten(_xlfn.ANCHORARRAY(H10))</f>
        <v>5</v>
      </c>
      <c r="I8" cm="1">
        <f t="array" ref="I8">strafpunten(_xlfn.ANCHORARRAY(I10))</f>
        <v>2</v>
      </c>
      <c r="J8" cm="1">
        <f t="array" ref="J8">strafpunten(_xlfn.ANCHORARRAY(J10))</f>
        <v>5</v>
      </c>
      <c r="K8" cm="1">
        <f t="array" ref="K8">strafpunten(_xlfn.ANCHORARRAY(K10))</f>
        <v>5</v>
      </c>
      <c r="L8" cm="1">
        <f t="array" ref="L8">strafpunten(_xlfn.ANCHORARRAY(L10))</f>
        <v>2</v>
      </c>
      <c r="M8">
        <f>SUM(F8:L8)</f>
        <v>23</v>
      </c>
    </row>
    <row r="9" spans="1:13" x14ac:dyDescent="0.25">
      <c r="A9" s="12" t="s">
        <v>32</v>
      </c>
      <c r="B9" t="s">
        <v>48</v>
      </c>
      <c r="F9" cm="1">
        <f t="array" ref="F9:L9">_xlfn.SEQUENCE(,7)</f>
        <v>1</v>
      </c>
      <c r="G9">
        <v>2</v>
      </c>
      <c r="H9">
        <v>3</v>
      </c>
      <c r="I9">
        <v>4</v>
      </c>
      <c r="J9">
        <v>5</v>
      </c>
      <c r="K9">
        <v>6</v>
      </c>
      <c r="L9">
        <v>7</v>
      </c>
    </row>
    <row r="10" spans="1:13" x14ac:dyDescent="0.25">
      <c r="A10" s="12" t="s">
        <v>33</v>
      </c>
      <c r="B10" t="s">
        <v>62</v>
      </c>
      <c r="F10" s="12" t="str" cm="1">
        <f t="array" ref="F10:F15">_xlfn._xlws.SORT(_xlfn._xlws.FILTER(TBL_14[plein],ISNUMBER(SEARCH(F$9,TBL_14[match]))))</f>
        <v>01B</v>
      </c>
      <c r="G10" s="12" t="str" cm="1">
        <f t="array" ref="G10:G15">_xlfn._xlws.SORT(_xlfn._xlws.FILTER(TBL_14[plein],ISNUMBER(SEARCH(G$9,TBL_14[match]))))</f>
        <v>01A</v>
      </c>
      <c r="H10" s="12" t="str" cm="1">
        <f t="array" ref="H10:H15">_xlfn._xlws.SORT(_xlfn._xlws.FILTER(TBL_14[plein],ISNUMBER(SEARCH(H$9,TBL_14[match]))))</f>
        <v>01B</v>
      </c>
      <c r="I10" s="12" t="str" cm="1">
        <f t="array" ref="I10:I15">_xlfn._xlws.SORT(_xlfn._xlws.FILTER(TBL_14[plein],ISNUMBER(SEARCH(I$9,TBL_14[match]))))</f>
        <v>01A</v>
      </c>
      <c r="J10" s="12" t="str" cm="1">
        <f t="array" ref="J10:J15">_xlfn._xlws.SORT(_xlfn._xlws.FILTER(TBL_14[plein],ISNUMBER(SEARCH(J$9,TBL_14[match]))))</f>
        <v>02A</v>
      </c>
      <c r="K10" s="12" t="str" cm="1">
        <f t="array" ref="K10:K15">_xlfn._xlws.SORT(_xlfn._xlws.FILTER(TBL_14[plein],ISNUMBER(SEARCH(K$9,TBL_14[match]))))</f>
        <v>02B</v>
      </c>
      <c r="L10" s="12" t="str" cm="1">
        <f t="array" ref="L10:L15">_xlfn._xlws.SORT(_xlfn._xlws.FILTER(TBL_14[plein],ISNUMBER(SEARCH(L$9,TBL_14[match]))))</f>
        <v>02A</v>
      </c>
    </row>
    <row r="11" spans="1:13" x14ac:dyDescent="0.25">
      <c r="A11" s="12" t="s">
        <v>34</v>
      </c>
      <c r="B11" t="s">
        <v>58</v>
      </c>
      <c r="F11" t="str">
        <v>03B</v>
      </c>
      <c r="G11" t="str">
        <v>03A</v>
      </c>
      <c r="H11" t="str">
        <v>02B</v>
      </c>
      <c r="I11" t="str">
        <v>04A</v>
      </c>
      <c r="J11" t="str">
        <v>04A</v>
      </c>
      <c r="K11" t="str">
        <v>03B</v>
      </c>
      <c r="L11" t="str">
        <v>03A</v>
      </c>
    </row>
    <row r="12" spans="1:13" x14ac:dyDescent="0.25">
      <c r="A12" s="12" t="s">
        <v>35</v>
      </c>
      <c r="B12" t="s">
        <v>52</v>
      </c>
      <c r="F12" t="str">
        <v>05A</v>
      </c>
      <c r="G12" t="str">
        <v>04B</v>
      </c>
      <c r="H12" t="str">
        <v>04B</v>
      </c>
      <c r="I12" t="str">
        <v>06B</v>
      </c>
      <c r="J12" t="str">
        <v>05A</v>
      </c>
      <c r="K12" t="str">
        <v>05B</v>
      </c>
      <c r="L12" t="str">
        <v>05B</v>
      </c>
    </row>
    <row r="13" spans="1:13" x14ac:dyDescent="0.25">
      <c r="A13" s="12" t="s">
        <v>36</v>
      </c>
      <c r="B13" t="s">
        <v>59</v>
      </c>
      <c r="F13" t="str">
        <v>07A</v>
      </c>
      <c r="G13" t="str">
        <v>06A</v>
      </c>
      <c r="H13" t="str">
        <v>06B</v>
      </c>
      <c r="I13" t="str">
        <v>08B</v>
      </c>
      <c r="J13" t="str">
        <v>07B</v>
      </c>
      <c r="K13" t="str">
        <v>06A</v>
      </c>
      <c r="L13" t="str">
        <v>07A</v>
      </c>
    </row>
    <row r="14" spans="1:13" x14ac:dyDescent="0.25">
      <c r="A14" s="12" t="s">
        <v>37</v>
      </c>
      <c r="B14" t="s">
        <v>61</v>
      </c>
      <c r="F14" t="str">
        <v>09A</v>
      </c>
      <c r="G14" t="str">
        <v>08A</v>
      </c>
      <c r="H14" t="str">
        <v>07B</v>
      </c>
      <c r="I14" t="str">
        <v>09A</v>
      </c>
      <c r="J14" t="str">
        <v>08A</v>
      </c>
      <c r="K14" t="str">
        <v>08B</v>
      </c>
      <c r="L14" t="str">
        <v>09B</v>
      </c>
    </row>
    <row r="15" spans="1:13" x14ac:dyDescent="0.25">
      <c r="A15" s="12" t="s">
        <v>38</v>
      </c>
      <c r="B15" t="s">
        <v>51</v>
      </c>
      <c r="F15" t="str">
        <v>10A</v>
      </c>
      <c r="G15" t="str">
        <v>10A</v>
      </c>
      <c r="H15" t="str">
        <v>09B</v>
      </c>
      <c r="I15" t="str">
        <v>11A</v>
      </c>
      <c r="J15" t="str">
        <v>10B</v>
      </c>
      <c r="K15" t="str">
        <v>10B</v>
      </c>
      <c r="L15" t="str">
        <v>11A</v>
      </c>
    </row>
    <row r="16" spans="1:13" x14ac:dyDescent="0.25">
      <c r="A16" s="12" t="s">
        <v>39</v>
      </c>
      <c r="B16" t="s">
        <v>65</v>
      </c>
    </row>
    <row r="17" spans="1:10" x14ac:dyDescent="0.25">
      <c r="A17" s="12" t="s">
        <v>40</v>
      </c>
      <c r="B17" t="s">
        <v>54</v>
      </c>
    </row>
    <row r="18" spans="1:10" x14ac:dyDescent="0.25">
      <c r="A18" s="12" t="s">
        <v>41</v>
      </c>
      <c r="B18" t="s">
        <v>63</v>
      </c>
    </row>
    <row r="19" spans="1:10" x14ac:dyDescent="0.25">
      <c r="A19" s="12" t="s">
        <v>42</v>
      </c>
      <c r="B19" t="s">
        <v>68</v>
      </c>
    </row>
    <row r="20" spans="1:10" x14ac:dyDescent="0.25">
      <c r="A20" s="12" t="s">
        <v>43</v>
      </c>
      <c r="B20" t="s">
        <v>67</v>
      </c>
    </row>
    <row r="21" spans="1:10" x14ac:dyDescent="0.25">
      <c r="A21" s="12" t="s">
        <v>44</v>
      </c>
      <c r="B21" t="s">
        <v>50</v>
      </c>
    </row>
    <row r="22" spans="1:10" x14ac:dyDescent="0.25">
      <c r="A22" s="12" t="s">
        <v>45</v>
      </c>
      <c r="B22" t="s">
        <v>57</v>
      </c>
    </row>
    <row r="24" spans="1:10" x14ac:dyDescent="0.25">
      <c r="J24">
        <f>24*12/2</f>
        <v>144</v>
      </c>
    </row>
    <row r="30" spans="1:10" x14ac:dyDescent="0.25">
      <c r="B30" t="s">
        <v>73</v>
      </c>
      <c r="C30">
        <v>10</v>
      </c>
      <c r="D30" t="s">
        <v>70</v>
      </c>
      <c r="E30" t="s">
        <v>21</v>
      </c>
    </row>
    <row r="31" spans="1:10" x14ac:dyDescent="0.25">
      <c r="B31" t="s">
        <v>74</v>
      </c>
      <c r="C31">
        <v>1</v>
      </c>
      <c r="D31" t="s">
        <v>21</v>
      </c>
      <c r="E31" t="s">
        <v>18</v>
      </c>
    </row>
    <row r="32" spans="1:10" x14ac:dyDescent="0.25">
      <c r="B32" t="s">
        <v>73</v>
      </c>
      <c r="C32">
        <v>9</v>
      </c>
      <c r="D32" t="s">
        <v>15</v>
      </c>
      <c r="E32" t="s">
        <v>21</v>
      </c>
    </row>
    <row r="33" spans="2:5" x14ac:dyDescent="0.25">
      <c r="B33" t="s">
        <v>73</v>
      </c>
      <c r="C33">
        <v>5</v>
      </c>
      <c r="D33" t="s">
        <v>21</v>
      </c>
      <c r="E33" t="s">
        <v>69</v>
      </c>
    </row>
    <row r="34" spans="2:5" x14ac:dyDescent="0.25">
      <c r="B34" t="s">
        <v>74</v>
      </c>
      <c r="C34">
        <v>3</v>
      </c>
      <c r="D34" t="s">
        <v>21</v>
      </c>
      <c r="E34" t="s">
        <v>19</v>
      </c>
    </row>
    <row r="35" spans="2:5" x14ac:dyDescent="0.25">
      <c r="B35" t="s">
        <v>73</v>
      </c>
      <c r="C35">
        <v>7</v>
      </c>
      <c r="D35" t="s">
        <v>22</v>
      </c>
      <c r="E35" t="s">
        <v>21</v>
      </c>
    </row>
    <row r="36" spans="2:5" x14ac:dyDescent="0.25">
      <c r="B36" t="s">
        <v>74</v>
      </c>
      <c r="C36">
        <v>4</v>
      </c>
      <c r="D36" t="s">
        <v>18</v>
      </c>
      <c r="E36" t="s">
        <v>70</v>
      </c>
    </row>
    <row r="37" spans="2:5" x14ac:dyDescent="0.25">
      <c r="B37" t="s">
        <v>73</v>
      </c>
      <c r="C37">
        <v>1</v>
      </c>
      <c r="D37" t="s">
        <v>70</v>
      </c>
      <c r="E37" t="s">
        <v>15</v>
      </c>
    </row>
    <row r="38" spans="2:5" x14ac:dyDescent="0.25">
      <c r="B38" t="s">
        <v>73</v>
      </c>
      <c r="C38">
        <v>8</v>
      </c>
      <c r="D38" t="s">
        <v>70</v>
      </c>
      <c r="E38" t="s">
        <v>69</v>
      </c>
    </row>
    <row r="39" spans="2:5" x14ac:dyDescent="0.25">
      <c r="B39" t="s">
        <v>73</v>
      </c>
      <c r="C39">
        <v>6</v>
      </c>
      <c r="D39" t="s">
        <v>19</v>
      </c>
      <c r="E39" t="s">
        <v>70</v>
      </c>
    </row>
    <row r="40" spans="2:5" x14ac:dyDescent="0.25">
      <c r="B40" t="s">
        <v>73</v>
      </c>
      <c r="C40">
        <v>3</v>
      </c>
      <c r="D40" t="s">
        <v>22</v>
      </c>
      <c r="E40" t="s">
        <v>70</v>
      </c>
    </row>
    <row r="41" spans="2:5" x14ac:dyDescent="0.25">
      <c r="B41" t="s">
        <v>74</v>
      </c>
      <c r="C41">
        <v>6</v>
      </c>
      <c r="D41" t="s">
        <v>15</v>
      </c>
      <c r="E41" t="s">
        <v>18</v>
      </c>
    </row>
    <row r="42" spans="2:5" x14ac:dyDescent="0.25">
      <c r="B42" t="s">
        <v>74</v>
      </c>
      <c r="C42">
        <v>7</v>
      </c>
      <c r="D42" t="s">
        <v>69</v>
      </c>
      <c r="E42" t="s">
        <v>18</v>
      </c>
    </row>
    <row r="43" spans="2:5" x14ac:dyDescent="0.25">
      <c r="B43" t="s">
        <v>74</v>
      </c>
      <c r="C43">
        <v>2</v>
      </c>
      <c r="D43" t="s">
        <v>19</v>
      </c>
      <c r="E43" t="s">
        <v>18</v>
      </c>
    </row>
    <row r="44" spans="2:5" x14ac:dyDescent="0.25">
      <c r="B44" t="s">
        <v>74</v>
      </c>
      <c r="C44">
        <v>9</v>
      </c>
      <c r="D44" t="s">
        <v>18</v>
      </c>
      <c r="E44" t="s">
        <v>22</v>
      </c>
    </row>
    <row r="45" spans="2:5" x14ac:dyDescent="0.25">
      <c r="B45" t="s">
        <v>73</v>
      </c>
      <c r="C45">
        <v>4</v>
      </c>
      <c r="D45" t="s">
        <v>69</v>
      </c>
      <c r="E45" t="s">
        <v>15</v>
      </c>
    </row>
    <row r="46" spans="2:5" x14ac:dyDescent="0.25">
      <c r="B46" t="s">
        <v>74</v>
      </c>
      <c r="C46">
        <v>8</v>
      </c>
      <c r="D46" t="s">
        <v>19</v>
      </c>
      <c r="E46" t="s">
        <v>15</v>
      </c>
    </row>
    <row r="47" spans="2:5" x14ac:dyDescent="0.25">
      <c r="B47" t="s">
        <v>73</v>
      </c>
      <c r="C47">
        <v>11</v>
      </c>
      <c r="D47" t="s">
        <v>15</v>
      </c>
      <c r="E47" t="s">
        <v>22</v>
      </c>
    </row>
    <row r="48" spans="2:5" x14ac:dyDescent="0.25">
      <c r="B48" t="s">
        <v>74</v>
      </c>
      <c r="C48">
        <v>10</v>
      </c>
      <c r="D48" t="s">
        <v>19</v>
      </c>
      <c r="E48" t="s">
        <v>69</v>
      </c>
    </row>
    <row r="49" spans="2:5" x14ac:dyDescent="0.25">
      <c r="B49" t="s">
        <v>73</v>
      </c>
      <c r="C49">
        <v>2</v>
      </c>
      <c r="D49" t="s">
        <v>69</v>
      </c>
      <c r="E49" t="s">
        <v>22</v>
      </c>
    </row>
    <row r="50" spans="2:5" x14ac:dyDescent="0.25">
      <c r="B50" t="s">
        <v>74</v>
      </c>
      <c r="C50">
        <v>5</v>
      </c>
      <c r="D50" t="s">
        <v>22</v>
      </c>
      <c r="E50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E15"/>
  <sheetViews>
    <sheetView workbookViewId="0">
      <selection activeCell="D15" sqref="D15"/>
    </sheetView>
  </sheetViews>
  <sheetFormatPr defaultColWidth="9.140625" defaultRowHeight="15" x14ac:dyDescent="0.25"/>
  <cols>
    <col min="1" max="1" width="18.85546875" customWidth="1"/>
    <col min="2" max="2" width="11.5703125" customWidth="1"/>
    <col min="4" max="4" width="18.5703125" style="7" customWidth="1"/>
    <col min="5" max="5" width="9.140625" style="7"/>
  </cols>
  <sheetData>
    <row r="1" spans="1:5" x14ac:dyDescent="0.25">
      <c r="A1" s="28" t="s">
        <v>10</v>
      </c>
      <c r="D1" s="8" t="s">
        <v>9</v>
      </c>
      <c r="E1" s="9">
        <v>0.45833333333333331</v>
      </c>
    </row>
    <row r="2" spans="1:5" x14ac:dyDescent="0.25">
      <c r="A2" s="23" t="s">
        <v>23</v>
      </c>
      <c r="D2" s="8" t="s">
        <v>8</v>
      </c>
      <c r="E2" s="9">
        <v>8.3333333333333332E-3</v>
      </c>
    </row>
    <row r="3" spans="1:5" x14ac:dyDescent="0.25">
      <c r="A3" s="24" t="s">
        <v>17</v>
      </c>
      <c r="D3" s="8" t="s">
        <v>79</v>
      </c>
      <c r="E3" s="9">
        <v>0.5</v>
      </c>
    </row>
    <row r="4" spans="1:5" x14ac:dyDescent="0.25">
      <c r="A4" s="25" t="s">
        <v>18</v>
      </c>
      <c r="D4" s="8" t="s">
        <v>80</v>
      </c>
      <c r="E4" s="9">
        <v>6.25E-2</v>
      </c>
    </row>
    <row r="5" spans="1:5" x14ac:dyDescent="0.25">
      <c r="A5" s="23" t="s">
        <v>22</v>
      </c>
      <c r="D5" s="8" t="s">
        <v>13</v>
      </c>
      <c r="E5" s="9" t="s">
        <v>14</v>
      </c>
    </row>
    <row r="6" spans="1:5" x14ac:dyDescent="0.25">
      <c r="A6" s="26" t="s">
        <v>16</v>
      </c>
    </row>
    <row r="7" spans="1:5" x14ac:dyDescent="0.25">
      <c r="A7" s="25" t="s">
        <v>19</v>
      </c>
    </row>
    <row r="8" spans="1:5" x14ac:dyDescent="0.25">
      <c r="A8" s="26" t="s">
        <v>15</v>
      </c>
    </row>
    <row r="9" spans="1:5" x14ac:dyDescent="0.25">
      <c r="A9" s="27" t="s">
        <v>24</v>
      </c>
    </row>
    <row r="10" spans="1:5" x14ac:dyDescent="0.25">
      <c r="A10" s="24" t="s">
        <v>20</v>
      </c>
    </row>
    <row r="11" spans="1:5" x14ac:dyDescent="0.25">
      <c r="A11" s="13" t="s">
        <v>21</v>
      </c>
    </row>
    <row r="12" spans="1:5" x14ac:dyDescent="0.25">
      <c r="A12" t="s">
        <v>69</v>
      </c>
    </row>
    <row r="13" spans="1:5" x14ac:dyDescent="0.25">
      <c r="A13" t="s">
        <v>70</v>
      </c>
    </row>
    <row r="14" spans="1:5" x14ac:dyDescent="0.25">
      <c r="A14" t="s">
        <v>71</v>
      </c>
    </row>
    <row r="15" spans="1:5" x14ac:dyDescent="0.25">
      <c r="A15" t="s">
        <v>72</v>
      </c>
    </row>
  </sheetData>
  <phoneticPr fontId="1" type="noConversion"/>
  <dataValidations count="1">
    <dataValidation type="list" allowBlank="1" showInputMessage="1" showErrorMessage="1" sqref="E5" xr:uid="{CF3A6E04-67C4-4B49-8152-61FA4CE3737A}">
      <formula1>"Bonus,Malus"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>
    <tabColor theme="9" tint="0.39997558519241921"/>
  </sheetPr>
  <dimension ref="A1:Z53"/>
  <sheetViews>
    <sheetView showGridLines="0" topLeftCell="A5" zoomScaleNormal="100" workbookViewId="0">
      <selection activeCell="A33" sqref="A33"/>
    </sheetView>
  </sheetViews>
  <sheetFormatPr defaultColWidth="9.140625" defaultRowHeight="15" x14ac:dyDescent="0.25"/>
  <cols>
    <col min="3" max="3" width="9.140625" style="32"/>
    <col min="4" max="4" width="13.5703125" customWidth="1"/>
    <col min="5" max="5" width="9.28515625" customWidth="1"/>
    <col min="6" max="6" width="9.42578125" customWidth="1"/>
    <col min="7" max="7" width="15" customWidth="1"/>
    <col min="12" max="12" width="10.5703125" bestFit="1" customWidth="1"/>
    <col min="13" max="13" width="16" customWidth="1"/>
    <col min="21" max="21" width="7.85546875" customWidth="1"/>
    <col min="24" max="24" width="13" customWidth="1"/>
    <col min="26" max="26" width="9.140625" hidden="1" customWidth="1"/>
  </cols>
  <sheetData>
    <row r="1" spans="1:26" ht="28.5" x14ac:dyDescent="0.45">
      <c r="B1" s="14" t="s">
        <v>0</v>
      </c>
      <c r="D1" s="15"/>
      <c r="E1" s="15"/>
      <c r="F1" s="15"/>
      <c r="G1" s="15"/>
      <c r="H1" s="15"/>
      <c r="I1" s="15"/>
      <c r="K1" s="11"/>
      <c r="L1" s="10" t="str">
        <f>"Classement "&amp;B1</f>
        <v>Classement Poule 1</v>
      </c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6" x14ac:dyDescent="0.25">
      <c r="A2" s="17" t="s">
        <v>77</v>
      </c>
      <c r="B2" s="16" t="s">
        <v>1</v>
      </c>
      <c r="C2" s="33" t="s">
        <v>78</v>
      </c>
      <c r="D2" s="17" t="s">
        <v>3</v>
      </c>
      <c r="E2" s="17" t="s">
        <v>5</v>
      </c>
      <c r="F2" s="17" t="s">
        <v>6</v>
      </c>
      <c r="G2" s="17" t="s">
        <v>4</v>
      </c>
      <c r="H2" s="18" t="s">
        <v>11</v>
      </c>
      <c r="I2" s="19" t="s">
        <v>12</v>
      </c>
      <c r="L2" s="6" t="str" cm="1">
        <f t="array" ref="L2:V9">classequipes(Tabel2[[equipe a]:[B/M b]],Accueil!$E$5)</f>
        <v>POS</v>
      </c>
      <c r="M2" s="6" t="str">
        <v>EQUIPE</v>
      </c>
      <c r="N2" s="6" t="str">
        <v>J</v>
      </c>
      <c r="O2" s="6" t="str">
        <v>G</v>
      </c>
      <c r="P2" s="6" t="str">
        <v>N</v>
      </c>
      <c r="Q2" s="6" t="str">
        <v>BP</v>
      </c>
      <c r="R2" s="6" t="str">
        <v>BC</v>
      </c>
      <c r="S2" s="6" t="str">
        <v>DB</v>
      </c>
      <c r="T2" s="6" t="str">
        <v>PTS</v>
      </c>
      <c r="U2" s="6" t="str">
        <v>SC</v>
      </c>
      <c r="V2" s="6" t="str">
        <v>B/M</v>
      </c>
      <c r="Z2" t="s">
        <v>0</v>
      </c>
    </row>
    <row r="3" spans="1:26" x14ac:dyDescent="0.25">
      <c r="A3" s="30">
        <f>Debut+(Tabel2[[#This Row],[N°]]-1)*Duree+IF(AND(Debut&lt;=pause,Debut+(Tabel2[[#This Row],[N°]]-1)*Duree&gt;=pause),Duree_pause,0)</f>
        <v>0.45833333333333331</v>
      </c>
      <c r="B3" s="20" t="s">
        <v>73</v>
      </c>
      <c r="C3" s="34">
        <v>1</v>
      </c>
      <c r="D3" s="1" t="s">
        <v>23</v>
      </c>
      <c r="E3" s="5"/>
      <c r="F3" s="5"/>
      <c r="G3" s="1" t="s">
        <v>72</v>
      </c>
      <c r="H3" s="5"/>
      <c r="I3" s="21"/>
      <c r="L3" s="5">
        <v>1</v>
      </c>
      <c r="M3" s="5" t="str">
        <v>joze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Z3" t="str">
        <f>Accueil!A2</f>
        <v>joze</v>
      </c>
    </row>
    <row r="4" spans="1:26" x14ac:dyDescent="0.25">
      <c r="A4" s="30">
        <f>Debut+(Tabel2[[#This Row],[N°]]-1)*Duree+IF(AND(Debut&lt;=pause,Debut+(Tabel2[[#This Row],[N°]]-1)*Duree&gt;=pause),Duree_pause,0)</f>
        <v>0.45833333333333331</v>
      </c>
      <c r="B4" s="20" t="s">
        <v>74</v>
      </c>
      <c r="C4" s="34">
        <v>1</v>
      </c>
      <c r="D4" s="1" t="s">
        <v>20</v>
      </c>
      <c r="E4" s="5"/>
      <c r="F4" s="5"/>
      <c r="G4" s="1" t="s">
        <v>16</v>
      </c>
      <c r="H4" s="5"/>
      <c r="I4" s="21"/>
      <c r="L4" s="5">
        <v>1</v>
      </c>
      <c r="M4" s="5" t="str">
        <v>equipe4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Z4" t="str">
        <f>Accueil!A3</f>
        <v>ceyrat 1</v>
      </c>
    </row>
    <row r="5" spans="1:26" x14ac:dyDescent="0.25">
      <c r="A5" s="30">
        <f>Debut+(Tabel2[[#This Row],[N°]]-1)*Duree+IF(AND(Debut&lt;=pause,Debut+(Tabel2[[#This Row],[N°]]-1)*Duree&gt;=pause),Duree_pause,0)</f>
        <v>0.46666666666666667</v>
      </c>
      <c r="B5" s="20" t="s">
        <v>73</v>
      </c>
      <c r="C5" s="34">
        <v>2</v>
      </c>
      <c r="D5" s="1" t="s">
        <v>21</v>
      </c>
      <c r="E5" s="5"/>
      <c r="F5" s="5"/>
      <c r="G5" s="1" t="s">
        <v>18</v>
      </c>
      <c r="H5" s="5"/>
      <c r="I5" s="21"/>
      <c r="L5" s="5">
        <v>1</v>
      </c>
      <c r="M5" s="5" t="str">
        <v>ceyrat 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Z5" t="str">
        <f>Accueil!A4</f>
        <v>bois noirs 1</v>
      </c>
    </row>
    <row r="6" spans="1:26" x14ac:dyDescent="0.25">
      <c r="A6" s="30">
        <f>Debut+(Tabel2[[#This Row],[N°]]-1)*Duree+IF(AND(Debut&lt;=pause,Debut+(Tabel2[[#This Row],[N°]]-1)*Duree&gt;=pause),Duree_pause,0)</f>
        <v>0.46666666666666667</v>
      </c>
      <c r="B6" s="20" t="s">
        <v>74</v>
      </c>
      <c r="C6" s="34">
        <v>2</v>
      </c>
      <c r="D6" s="1" t="s">
        <v>16</v>
      </c>
      <c r="E6" s="5"/>
      <c r="F6" s="5"/>
      <c r="G6" s="1" t="s">
        <v>69</v>
      </c>
      <c r="H6" s="5"/>
      <c r="I6" s="21"/>
      <c r="L6" s="5">
        <v>1</v>
      </c>
      <c r="M6" s="5" t="str">
        <v>pont dore 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Z6" t="str">
        <f>Accueil!A5</f>
        <v>perignat</v>
      </c>
    </row>
    <row r="7" spans="1:26" x14ac:dyDescent="0.25">
      <c r="A7" s="30">
        <f>Debut+(Tabel2[[#This Row],[N°]]-1)*Duree+IF(AND(Debut&lt;=pause,Debut+(Tabel2[[#This Row],[N°]]-1)*Duree&gt;=pause),Duree_pause,0)</f>
        <v>0.47499999999999998</v>
      </c>
      <c r="B7" s="20" t="s">
        <v>73</v>
      </c>
      <c r="C7" s="34">
        <v>3</v>
      </c>
      <c r="D7" s="1" t="s">
        <v>23</v>
      </c>
      <c r="E7" s="5"/>
      <c r="F7" s="5"/>
      <c r="G7" s="1" t="s">
        <v>18</v>
      </c>
      <c r="H7" s="5"/>
      <c r="I7" s="21"/>
      <c r="L7" s="5">
        <v>1</v>
      </c>
      <c r="M7" s="5" t="str">
        <v xml:space="preserve">durolles 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Z7" t="str">
        <f>Accueil!A6</f>
        <v>pont dore 2</v>
      </c>
    </row>
    <row r="8" spans="1:26" x14ac:dyDescent="0.25">
      <c r="A8" s="30">
        <f>Debut+(Tabel2[[#This Row],[N°]]-1)*Duree+IF(AND(Debut&lt;=pause,Debut+(Tabel2[[#This Row],[N°]]-1)*Duree&gt;=pause),Duree_pause,0)</f>
        <v>0.47499999999999998</v>
      </c>
      <c r="B8" s="20" t="s">
        <v>74</v>
      </c>
      <c r="C8" s="34">
        <v>3</v>
      </c>
      <c r="D8" s="1" t="s">
        <v>20</v>
      </c>
      <c r="E8" s="5"/>
      <c r="F8" s="5"/>
      <c r="G8" s="1" t="s">
        <v>69</v>
      </c>
      <c r="H8" s="5"/>
      <c r="I8" s="21"/>
      <c r="L8" s="5">
        <v>1</v>
      </c>
      <c r="M8" s="5" t="str">
        <v>bois noirs 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</row>
    <row r="9" spans="1:26" x14ac:dyDescent="0.25">
      <c r="A9" s="30">
        <f>Debut+(Tabel2[[#This Row],[N°]]-1)*Duree+IF(AND(Debut&lt;=pause,Debut+(Tabel2[[#This Row],[N°]]-1)*Duree&gt;=pause),Duree_pause,0)</f>
        <v>0.48333333333333334</v>
      </c>
      <c r="B9" s="20" t="s">
        <v>73</v>
      </c>
      <c r="C9" s="34">
        <v>4</v>
      </c>
      <c r="D9" s="1" t="s">
        <v>72</v>
      </c>
      <c r="E9" s="5"/>
      <c r="F9" s="5"/>
      <c r="G9" s="1" t="s">
        <v>21</v>
      </c>
      <c r="H9" s="5"/>
      <c r="I9" s="21"/>
      <c r="L9" s="5">
        <v>1</v>
      </c>
      <c r="M9" s="5" t="str">
        <v>equipe1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</row>
    <row r="10" spans="1:26" x14ac:dyDescent="0.25">
      <c r="A10" s="30">
        <f>Debut+(Tabel2[[#This Row],[N°]]-1)*Duree+IF(AND(Debut&lt;=pause,Debut+(Tabel2[[#This Row],[N°]]-1)*Duree&gt;=pause),Duree_pause,0)</f>
        <v>0.48333333333333334</v>
      </c>
      <c r="B10" s="20" t="s">
        <v>74</v>
      </c>
      <c r="C10" s="34">
        <v>4</v>
      </c>
      <c r="D10" s="1" t="s">
        <v>23</v>
      </c>
      <c r="E10" s="5"/>
      <c r="F10" s="5"/>
      <c r="G10" s="1" t="s">
        <v>16</v>
      </c>
      <c r="H10" s="5"/>
      <c r="I10" s="21"/>
    </row>
    <row r="11" spans="1:26" x14ac:dyDescent="0.25">
      <c r="A11" s="30">
        <f>Debut+(Tabel2[[#This Row],[N°]]-1)*Duree+IF(AND(Debut&lt;=pause,Debut+(Tabel2[[#This Row],[N°]]-1)*Duree&gt;=pause),Duree_pause,0)</f>
        <v>0.49166666666666664</v>
      </c>
      <c r="B11" s="20" t="s">
        <v>73</v>
      </c>
      <c r="C11" s="34">
        <v>5</v>
      </c>
      <c r="D11" s="1" t="s">
        <v>20</v>
      </c>
      <c r="E11" s="5"/>
      <c r="F11" s="5"/>
      <c r="G11" s="1" t="s">
        <v>21</v>
      </c>
      <c r="H11" s="5"/>
      <c r="I11" s="21"/>
    </row>
    <row r="12" spans="1:26" x14ac:dyDescent="0.25">
      <c r="A12" s="30">
        <f>Debut+(Tabel2[[#This Row],[N°]]-1)*Duree+IF(AND(Debut&lt;=pause,Debut+(Tabel2[[#This Row],[N°]]-1)*Duree&gt;=pause),Duree_pause,0)</f>
        <v>0.49166666666666664</v>
      </c>
      <c r="B12" s="20" t="s">
        <v>74</v>
      </c>
      <c r="C12" s="34">
        <v>5</v>
      </c>
      <c r="D12" s="1" t="s">
        <v>18</v>
      </c>
      <c r="E12" s="5"/>
      <c r="F12" s="5"/>
      <c r="G12" s="1" t="s">
        <v>69</v>
      </c>
      <c r="H12" s="5"/>
      <c r="I12" s="21"/>
    </row>
    <row r="13" spans="1:26" x14ac:dyDescent="0.25">
      <c r="A13" s="30">
        <f>Debut+(Tabel2[[#This Row],[N°]]-1)*Duree+IF(AND(Debut&lt;=pause,Debut+(Tabel2[[#This Row],[N°]]-1)*Duree&gt;=pause),Duree_pause,0)</f>
        <v>0.5625</v>
      </c>
      <c r="B13" s="20" t="s">
        <v>73</v>
      </c>
      <c r="C13" s="34">
        <v>6</v>
      </c>
      <c r="D13" s="1" t="s">
        <v>23</v>
      </c>
      <c r="E13" s="5"/>
      <c r="F13" s="5"/>
      <c r="G13" s="1" t="s">
        <v>69</v>
      </c>
      <c r="H13" s="5"/>
      <c r="I13" s="21"/>
    </row>
    <row r="14" spans="1:26" x14ac:dyDescent="0.25">
      <c r="A14" s="30">
        <f>Debut+(Tabel2[[#This Row],[N°]]-1)*Duree+IF(AND(Debut&lt;=pause,Debut+(Tabel2[[#This Row],[N°]]-1)*Duree&gt;=pause),Duree_pause,0)</f>
        <v>0.5625</v>
      </c>
      <c r="B14" s="20" t="s">
        <v>74</v>
      </c>
      <c r="C14" s="34">
        <v>6</v>
      </c>
      <c r="D14" s="1" t="s">
        <v>72</v>
      </c>
      <c r="E14" s="5"/>
      <c r="F14" s="5"/>
      <c r="G14" s="1" t="s">
        <v>16</v>
      </c>
      <c r="H14" s="5"/>
      <c r="I14" s="21"/>
    </row>
    <row r="15" spans="1:26" x14ac:dyDescent="0.25">
      <c r="A15" s="30">
        <f>Debut+(Tabel2[[#This Row],[N°]]-1)*Duree+IF(AND(Debut&lt;=pause,Debut+(Tabel2[[#This Row],[N°]]-1)*Duree&gt;=pause),Duree_pause,0)</f>
        <v>0.5708333333333333</v>
      </c>
      <c r="B15" s="20" t="s">
        <v>73</v>
      </c>
      <c r="C15" s="34">
        <v>7</v>
      </c>
      <c r="D15" s="1" t="s">
        <v>18</v>
      </c>
      <c r="E15" s="5"/>
      <c r="F15" s="5"/>
      <c r="G15" s="1" t="s">
        <v>20</v>
      </c>
      <c r="H15" s="5"/>
      <c r="I15" s="21"/>
    </row>
    <row r="16" spans="1:26" x14ac:dyDescent="0.25">
      <c r="A16" s="30">
        <f>Debut+(Tabel2[[#This Row],[N°]]-1)*Duree+IF(AND(Debut&lt;=pause,Debut+(Tabel2[[#This Row],[N°]]-1)*Duree&gt;=pause),Duree_pause,0)</f>
        <v>0.5708333333333333</v>
      </c>
      <c r="B16" s="20" t="s">
        <v>74</v>
      </c>
      <c r="C16" s="34">
        <v>7</v>
      </c>
      <c r="D16" s="1" t="s">
        <v>21</v>
      </c>
      <c r="E16" s="5"/>
      <c r="F16" s="5"/>
      <c r="G16" s="1" t="s">
        <v>16</v>
      </c>
      <c r="H16" s="5"/>
      <c r="I16" s="21"/>
    </row>
    <row r="17" spans="1:26" x14ac:dyDescent="0.25">
      <c r="A17" s="30">
        <f>Debut+(Tabel2[[#This Row],[N°]]-1)*Duree+IF(AND(Debut&lt;=pause,Debut+(Tabel2[[#This Row],[N°]]-1)*Duree&gt;=pause),Duree_pause,0)</f>
        <v>0.57916666666666661</v>
      </c>
      <c r="B17" s="20" t="s">
        <v>73</v>
      </c>
      <c r="C17" s="34">
        <v>8</v>
      </c>
      <c r="D17" s="1" t="s">
        <v>23</v>
      </c>
      <c r="E17" s="5"/>
      <c r="F17" s="5"/>
      <c r="G17" s="1" t="s">
        <v>21</v>
      </c>
      <c r="H17" s="5"/>
      <c r="I17" s="21"/>
    </row>
    <row r="18" spans="1:26" x14ac:dyDescent="0.25">
      <c r="A18" s="30">
        <f>Debut+(Tabel2[[#This Row],[N°]]-1)*Duree+IF(AND(Debut&lt;=pause,Debut+(Tabel2[[#This Row],[N°]]-1)*Duree&gt;=pause),Duree_pause,0)</f>
        <v>0.57916666666666661</v>
      </c>
      <c r="B18" s="20" t="s">
        <v>74</v>
      </c>
      <c r="C18" s="34">
        <v>8</v>
      </c>
      <c r="D18" s="1" t="s">
        <v>72</v>
      </c>
      <c r="E18" s="5"/>
      <c r="F18" s="5"/>
      <c r="G18" s="1" t="s">
        <v>69</v>
      </c>
      <c r="H18" s="5"/>
      <c r="I18" s="21"/>
    </row>
    <row r="19" spans="1:26" x14ac:dyDescent="0.25">
      <c r="A19" s="30">
        <f>Debut+(Tabel2[[#This Row],[N°]]-1)*Duree+IF(AND(Debut&lt;=pause,Debut+(Tabel2[[#This Row],[N°]]-1)*Duree&gt;=pause),Duree_pause,0)</f>
        <v>0.58750000000000002</v>
      </c>
      <c r="B19" s="20" t="s">
        <v>73</v>
      </c>
      <c r="C19" s="34">
        <v>9</v>
      </c>
      <c r="D19" s="1" t="s">
        <v>72</v>
      </c>
      <c r="E19" s="5"/>
      <c r="F19" s="5"/>
      <c r="G19" s="1" t="s">
        <v>20</v>
      </c>
      <c r="H19" s="5"/>
      <c r="I19" s="21"/>
    </row>
    <row r="20" spans="1:26" x14ac:dyDescent="0.25">
      <c r="A20" s="30">
        <f>Debut+(Tabel2[[#This Row],[N°]]-1)*Duree+IF(AND(Debut&lt;=pause,Debut+(Tabel2[[#This Row],[N°]]-1)*Duree&gt;=pause),Duree_pause,0)</f>
        <v>0.58750000000000002</v>
      </c>
      <c r="B20" s="20" t="s">
        <v>74</v>
      </c>
      <c r="C20" s="34">
        <v>9</v>
      </c>
      <c r="D20" s="1" t="s">
        <v>16</v>
      </c>
      <c r="E20" s="5"/>
      <c r="F20" s="5"/>
      <c r="G20" s="1" t="s">
        <v>18</v>
      </c>
      <c r="H20" s="5"/>
      <c r="I20" s="21"/>
    </row>
    <row r="21" spans="1:26" x14ac:dyDescent="0.25">
      <c r="A21" s="30">
        <f>Debut+(Tabel2[[#This Row],[N°]]-1)*Duree+IF(AND(Debut&lt;=pause,Debut+(Tabel2[[#This Row],[N°]]-1)*Duree&gt;=pause),Duree_pause,0)</f>
        <v>0.59583333333333333</v>
      </c>
      <c r="B21" s="20" t="s">
        <v>73</v>
      </c>
      <c r="C21" s="34">
        <v>10</v>
      </c>
      <c r="D21" s="1" t="s">
        <v>23</v>
      </c>
      <c r="E21" s="5"/>
      <c r="F21" s="5"/>
      <c r="G21" s="1" t="s">
        <v>20</v>
      </c>
      <c r="H21" s="5"/>
      <c r="I21" s="21"/>
    </row>
    <row r="22" spans="1:26" x14ac:dyDescent="0.25">
      <c r="A22" s="30">
        <f>Debut+(Tabel2[[#This Row],[N°]]-1)*Duree+IF(AND(Debut&lt;=pause,Debut+(Tabel2[[#This Row],[N°]]-1)*Duree&gt;=pause),Duree_pause,0)</f>
        <v>0.59583333333333333</v>
      </c>
      <c r="B22" s="20" t="s">
        <v>74</v>
      </c>
      <c r="C22" s="34">
        <v>10</v>
      </c>
      <c r="D22" s="1" t="s">
        <v>21</v>
      </c>
      <c r="E22" s="5"/>
      <c r="F22" s="5"/>
      <c r="G22" s="1" t="s">
        <v>69</v>
      </c>
      <c r="H22" s="5"/>
      <c r="I22" s="21"/>
    </row>
    <row r="23" spans="1:26" x14ac:dyDescent="0.25">
      <c r="A23" s="30">
        <f>Debut+(Tabel2[[#This Row],[N°]]-1)*Duree+IF(AND(Debut&lt;=pause,Debut+(Tabel2[[#This Row],[N°]]-1)*Duree&gt;=pause),Duree_pause,0)</f>
        <v>0.60416666666666663</v>
      </c>
      <c r="B23" s="20" t="s">
        <v>73</v>
      </c>
      <c r="C23" s="34">
        <v>11</v>
      </c>
      <c r="D23" s="1" t="s">
        <v>18</v>
      </c>
      <c r="E23" s="5"/>
      <c r="F23" s="5"/>
      <c r="G23" s="1" t="s">
        <v>72</v>
      </c>
      <c r="H23" s="5"/>
      <c r="I23" s="21"/>
    </row>
    <row r="24" spans="1:26" x14ac:dyDescent="0.25">
      <c r="B24" s="22"/>
      <c r="E24" s="7"/>
      <c r="F24" s="7"/>
      <c r="H24" s="7"/>
      <c r="I24" s="7"/>
    </row>
    <row r="25" spans="1:26" hidden="1" x14ac:dyDescent="0.25">
      <c r="B25" s="22"/>
      <c r="E25" s="7"/>
      <c r="F25" s="7"/>
      <c r="H25" s="7"/>
      <c r="I25" s="7"/>
    </row>
    <row r="26" spans="1:26" hidden="1" x14ac:dyDescent="0.25">
      <c r="B26" s="22"/>
      <c r="E26" s="7"/>
      <c r="F26" s="7"/>
      <c r="H26" s="7"/>
      <c r="I26" s="7"/>
    </row>
    <row r="27" spans="1:26" hidden="1" x14ac:dyDescent="0.25">
      <c r="B27" s="22"/>
      <c r="E27" s="7"/>
      <c r="F27" s="7"/>
      <c r="H27" s="7"/>
      <c r="I27" s="7"/>
    </row>
    <row r="28" spans="1:26" hidden="1" x14ac:dyDescent="0.25">
      <c r="B28" s="22"/>
      <c r="E28" s="7"/>
      <c r="F28" s="7"/>
      <c r="H28" s="7"/>
      <c r="I28" s="7"/>
    </row>
    <row r="29" spans="1:26" hidden="1" x14ac:dyDescent="0.25">
      <c r="Z29" t="str">
        <f>IF($U$5&gt;$U$35,$M$5,$M$35)</f>
        <v>equipe2</v>
      </c>
    </row>
    <row r="30" spans="1:26" hidden="1" x14ac:dyDescent="0.25">
      <c r="Z30" t="str">
        <f>IF($U$5&gt;$U$35,$M$35,$M$5)</f>
        <v>ceyrat 2</v>
      </c>
    </row>
    <row r="31" spans="1:26" ht="28.5" x14ac:dyDescent="0.45">
      <c r="B31" s="14" t="s">
        <v>7</v>
      </c>
      <c r="D31" s="15"/>
      <c r="E31" s="15"/>
      <c r="F31" s="15"/>
      <c r="G31" s="15"/>
      <c r="H31" s="15"/>
      <c r="I31" s="15"/>
      <c r="K31" s="11"/>
      <c r="L31" s="10" t="str">
        <f>"Classement "&amp;B31</f>
        <v>Classement Poule 2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6" x14ac:dyDescent="0.25">
      <c r="A32" s="17" t="s">
        <v>77</v>
      </c>
      <c r="B32" s="16" t="s">
        <v>73</v>
      </c>
      <c r="C32" s="33" t="s">
        <v>78</v>
      </c>
      <c r="D32" s="17" t="s">
        <v>21</v>
      </c>
      <c r="E32" s="17" t="s">
        <v>5</v>
      </c>
      <c r="F32" s="17" t="s">
        <v>6</v>
      </c>
      <c r="G32" s="17" t="s">
        <v>24</v>
      </c>
      <c r="H32" s="18" t="s">
        <v>11</v>
      </c>
      <c r="I32" s="19" t="s">
        <v>12</v>
      </c>
      <c r="L32" s="6" t="str" cm="1">
        <f t="array" ref="L32:V39">classequipes(Tabel3[[durolles ]:[B/M b]],Accueil!$E$5)</f>
        <v>POS</v>
      </c>
      <c r="M32" s="6" t="str">
        <v>EQUIPE</v>
      </c>
      <c r="N32" s="6" t="str">
        <v>J</v>
      </c>
      <c r="O32" s="6" t="str">
        <v>G</v>
      </c>
      <c r="P32" s="6" t="str">
        <v>N</v>
      </c>
      <c r="Q32" s="6" t="str">
        <v>BP</v>
      </c>
      <c r="R32" s="6" t="str">
        <v>BC</v>
      </c>
      <c r="S32" s="6" t="str">
        <v>DB</v>
      </c>
      <c r="T32" s="6" t="str">
        <v>PTS</v>
      </c>
      <c r="U32" s="6" t="str">
        <v>SC</v>
      </c>
      <c r="V32" s="6" t="str">
        <v>B/M</v>
      </c>
      <c r="Z32" t="s">
        <v>0</v>
      </c>
    </row>
    <row r="33" spans="1:26" x14ac:dyDescent="0.25">
      <c r="A33" s="29">
        <f>Debut+(Tabel3[[#This Row],[N°]]-1)*Duree+IF(AND(Debut&lt;=pause,Debut+(Tabel3[[#This Row],[N°]]-1)*Duree&gt;=pause),Duree_pause,0)</f>
        <v>0.45833333333333331</v>
      </c>
      <c r="B33" s="20" t="s">
        <v>75</v>
      </c>
      <c r="C33" s="34">
        <v>1</v>
      </c>
      <c r="D33" s="1" t="s">
        <v>17</v>
      </c>
      <c r="E33" s="5"/>
      <c r="F33" s="5"/>
      <c r="G33" s="1" t="s">
        <v>19</v>
      </c>
      <c r="H33" s="5"/>
      <c r="I33" s="21"/>
      <c r="L33" s="5">
        <v>1</v>
      </c>
      <c r="M33" s="5" t="str">
        <v>ceyrat 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Z33" t="str">
        <f>Accueil!A7</f>
        <v>bois noirs 2</v>
      </c>
    </row>
    <row r="34" spans="1:26" x14ac:dyDescent="0.25">
      <c r="A34" s="30">
        <f>Debut+(Tabel3[[#This Row],[N°]]-1)*Duree+IF(AND(Debut&lt;=pause,Debut+(Tabel3[[#This Row],[N°]]-1)*Duree&gt;=pause),Duree_pause,0)</f>
        <v>0.45833333333333331</v>
      </c>
      <c r="B34" s="20" t="s">
        <v>76</v>
      </c>
      <c r="C34" s="34">
        <v>1</v>
      </c>
      <c r="D34" s="1" t="s">
        <v>70</v>
      </c>
      <c r="E34" s="5"/>
      <c r="F34" s="5"/>
      <c r="G34" s="1" t="s">
        <v>71</v>
      </c>
      <c r="H34" s="5"/>
      <c r="I34" s="21"/>
      <c r="L34" s="5">
        <v>1</v>
      </c>
      <c r="M34" s="5" t="str">
        <v>bois noirs 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Z34" t="str">
        <f>Accueil!A8</f>
        <v>pont dore 1</v>
      </c>
    </row>
    <row r="35" spans="1:26" x14ac:dyDescent="0.25">
      <c r="A35" s="30">
        <f>Debut+(Tabel3[[#This Row],[N°]]-1)*Duree+IF(AND(Debut&lt;=pause,Debut+(Tabel3[[#This Row],[N°]]-1)*Duree&gt;=pause),Duree_pause,0)</f>
        <v>0.46666666666666667</v>
      </c>
      <c r="B35" s="20" t="s">
        <v>75</v>
      </c>
      <c r="C35" s="34">
        <v>2</v>
      </c>
      <c r="D35" s="1" t="s">
        <v>24</v>
      </c>
      <c r="E35" s="5"/>
      <c r="F35" s="5"/>
      <c r="G35" s="1" t="s">
        <v>15</v>
      </c>
      <c r="H35" s="5"/>
      <c r="I35" s="21"/>
      <c r="L35" s="5">
        <v>1</v>
      </c>
      <c r="M35" s="5" t="str">
        <v>equipe2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Z35" t="str">
        <f>Accueil!A9</f>
        <v>moissat</v>
      </c>
    </row>
    <row r="36" spans="1:26" x14ac:dyDescent="0.25">
      <c r="A36" s="30">
        <f>Debut+(Tabel3[[#This Row],[N°]]-1)*Duree+IF(AND(Debut&lt;=pause,Debut+(Tabel3[[#This Row],[N°]]-1)*Duree&gt;=pause),Duree_pause,0)</f>
        <v>0.46666666666666667</v>
      </c>
      <c r="B36" s="20" t="s">
        <v>76</v>
      </c>
      <c r="C36" s="34">
        <v>2</v>
      </c>
      <c r="D36" s="1" t="s">
        <v>22</v>
      </c>
      <c r="E36" s="5"/>
      <c r="F36" s="5"/>
      <c r="G36" s="1" t="s">
        <v>70</v>
      </c>
      <c r="H36" s="5"/>
      <c r="I36" s="21"/>
      <c r="L36" s="5">
        <v>1</v>
      </c>
      <c r="M36" s="5" t="str">
        <v>equipe3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Z36" t="str">
        <f>Accueil!A10</f>
        <v>ceyrat 2</v>
      </c>
    </row>
    <row r="37" spans="1:26" x14ac:dyDescent="0.25">
      <c r="A37" s="30">
        <f>Debut+(Tabel3[[#This Row],[N°]]-1)*Duree+IF(AND(Debut&lt;=pause,Debut+(Tabel3[[#This Row],[N°]]-1)*Duree&gt;=pause),Duree_pause,0)</f>
        <v>0.47499999999999998</v>
      </c>
      <c r="B37" s="20" t="s">
        <v>75</v>
      </c>
      <c r="C37" s="34">
        <v>3</v>
      </c>
      <c r="D37" s="1" t="s">
        <v>19</v>
      </c>
      <c r="E37" s="5"/>
      <c r="F37" s="5"/>
      <c r="G37" s="1" t="s">
        <v>24</v>
      </c>
      <c r="H37" s="5"/>
      <c r="I37" s="21"/>
      <c r="L37" s="5">
        <v>1</v>
      </c>
      <c r="M37" s="5" t="str">
        <v>moissat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Z37" t="str">
        <f>Accueil!A11</f>
        <v xml:space="preserve">durolles </v>
      </c>
    </row>
    <row r="38" spans="1:26" x14ac:dyDescent="0.25">
      <c r="A38" s="30">
        <f>Debut+(Tabel3[[#This Row],[N°]]-1)*Duree+IF(AND(Debut&lt;=pause,Debut+(Tabel3[[#This Row],[N°]]-1)*Duree&gt;=pause),Duree_pause,0)</f>
        <v>0.47499999999999998</v>
      </c>
      <c r="B38" s="20" t="s">
        <v>76</v>
      </c>
      <c r="C38" s="34">
        <v>3</v>
      </c>
      <c r="D38" s="1" t="s">
        <v>22</v>
      </c>
      <c r="E38" s="5"/>
      <c r="F38" s="5"/>
      <c r="G38" s="1" t="s">
        <v>71</v>
      </c>
      <c r="H38" s="5"/>
      <c r="I38" s="21"/>
      <c r="L38" s="5">
        <v>1</v>
      </c>
      <c r="M38" s="5" t="str">
        <v>pont dore 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</row>
    <row r="39" spans="1:26" x14ac:dyDescent="0.25">
      <c r="A39" s="30">
        <f>Debut+(Tabel3[[#This Row],[N°]]-1)*Duree+IF(AND(Debut&lt;=pause,Debut+(Tabel3[[#This Row],[N°]]-1)*Duree&gt;=pause),Duree_pause,0)</f>
        <v>0.48333333333333334</v>
      </c>
      <c r="B39" s="20" t="s">
        <v>75</v>
      </c>
      <c r="C39" s="34">
        <v>4</v>
      </c>
      <c r="D39" s="1" t="s">
        <v>17</v>
      </c>
      <c r="E39" s="5"/>
      <c r="F39" s="5"/>
      <c r="G39" s="1" t="s">
        <v>15</v>
      </c>
      <c r="H39" s="5"/>
      <c r="I39" s="21"/>
      <c r="L39" s="5">
        <v>1</v>
      </c>
      <c r="M39" s="5" t="str">
        <v>perignat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</row>
    <row r="40" spans="1:26" x14ac:dyDescent="0.25">
      <c r="A40" s="30">
        <f>Debut+(Tabel3[[#This Row],[N°]]-1)*Duree+IF(AND(Debut&lt;=pause,Debut+(Tabel3[[#This Row],[N°]]-1)*Duree&gt;=pause),Duree_pause,0)</f>
        <v>0.48333333333333334</v>
      </c>
      <c r="B40" s="20" t="s">
        <v>76</v>
      </c>
      <c r="C40" s="34">
        <v>4</v>
      </c>
      <c r="D40" s="1" t="s">
        <v>19</v>
      </c>
      <c r="E40" s="5"/>
      <c r="F40" s="5"/>
      <c r="G40" s="1" t="s">
        <v>70</v>
      </c>
      <c r="H40" s="5"/>
      <c r="I40" s="21"/>
    </row>
    <row r="41" spans="1:26" x14ac:dyDescent="0.25">
      <c r="A41" s="30">
        <f>Debut+(Tabel3[[#This Row],[N°]]-1)*Duree+IF(AND(Debut&lt;=pause,Debut+(Tabel3[[#This Row],[N°]]-1)*Duree&gt;=pause),Duree_pause,0)</f>
        <v>0.49166666666666664</v>
      </c>
      <c r="B41" s="20" t="s">
        <v>75</v>
      </c>
      <c r="C41" s="34">
        <v>5</v>
      </c>
      <c r="D41" s="1" t="s">
        <v>71</v>
      </c>
      <c r="E41" s="5"/>
      <c r="F41" s="5"/>
      <c r="G41" s="1" t="s">
        <v>15</v>
      </c>
      <c r="H41" s="5"/>
      <c r="I41" s="21"/>
    </row>
    <row r="42" spans="1:26" x14ac:dyDescent="0.25">
      <c r="A42" s="30">
        <f>Debut+(Tabel3[[#This Row],[N°]]-1)*Duree+IF(AND(Debut&lt;=pause,Debut+(Tabel3[[#This Row],[N°]]-1)*Duree&gt;=pause),Duree_pause,0)</f>
        <v>0.49166666666666664</v>
      </c>
      <c r="B42" s="20" t="s">
        <v>76</v>
      </c>
      <c r="C42" s="34">
        <v>5</v>
      </c>
      <c r="D42" s="1" t="s">
        <v>24</v>
      </c>
      <c r="E42" s="5"/>
      <c r="F42" s="5"/>
      <c r="G42" s="1" t="s">
        <v>22</v>
      </c>
      <c r="H42" s="5"/>
      <c r="I42" s="21"/>
    </row>
    <row r="43" spans="1:26" x14ac:dyDescent="0.25">
      <c r="A43" s="30">
        <f>Debut+(Tabel3[[#This Row],[N°]]-1)*Duree+IF(AND(Debut&lt;=pause,Debut+(Tabel3[[#This Row],[N°]]-1)*Duree&gt;=pause),Duree_pause,0)</f>
        <v>0.5625</v>
      </c>
      <c r="B43" s="20" t="s">
        <v>75</v>
      </c>
      <c r="C43" s="34">
        <v>6</v>
      </c>
      <c r="D43" s="1" t="s">
        <v>22</v>
      </c>
      <c r="E43" s="5"/>
      <c r="F43" s="5"/>
      <c r="G43" s="1" t="s">
        <v>19</v>
      </c>
      <c r="H43" s="5"/>
      <c r="I43" s="21"/>
    </row>
    <row r="44" spans="1:26" x14ac:dyDescent="0.25">
      <c r="A44" s="30">
        <f>Debut+(Tabel3[[#This Row],[N°]]-1)*Duree+IF(AND(Debut&lt;=pause,Debut+(Tabel3[[#This Row],[N°]]-1)*Duree&gt;=pause),Duree_pause,0)</f>
        <v>0.5625</v>
      </c>
      <c r="B44" s="20" t="s">
        <v>76</v>
      </c>
      <c r="C44" s="34">
        <v>6</v>
      </c>
      <c r="D44" s="1" t="s">
        <v>70</v>
      </c>
      <c r="E44" s="5"/>
      <c r="F44" s="5"/>
      <c r="G44" s="1" t="s">
        <v>17</v>
      </c>
      <c r="H44" s="5"/>
      <c r="I44" s="21"/>
    </row>
    <row r="45" spans="1:26" x14ac:dyDescent="0.25">
      <c r="A45" s="30">
        <f>Debut+(Tabel3[[#This Row],[N°]]-1)*Duree+IF(AND(Debut&lt;=pause,Debut+(Tabel3[[#This Row],[N°]]-1)*Duree&gt;=pause),Duree_pause,0)</f>
        <v>0.5708333333333333</v>
      </c>
      <c r="B45" s="20" t="s">
        <v>75</v>
      </c>
      <c r="C45" s="34">
        <v>7</v>
      </c>
      <c r="D45" s="1" t="s">
        <v>71</v>
      </c>
      <c r="E45" s="5"/>
      <c r="F45" s="5"/>
      <c r="G45" s="1" t="s">
        <v>24</v>
      </c>
      <c r="H45" s="5"/>
      <c r="I45" s="21"/>
    </row>
    <row r="46" spans="1:26" x14ac:dyDescent="0.25">
      <c r="A46" s="30">
        <f>Debut+(Tabel3[[#This Row],[N°]]-1)*Duree+IF(AND(Debut&lt;=pause,Debut+(Tabel3[[#This Row],[N°]]-1)*Duree&gt;=pause),Duree_pause,0)</f>
        <v>0.5708333333333333</v>
      </c>
      <c r="B46" s="20" t="s">
        <v>76</v>
      </c>
      <c r="C46" s="34">
        <v>7</v>
      </c>
      <c r="D46" s="1" t="s">
        <v>15</v>
      </c>
      <c r="E46" s="5"/>
      <c r="F46" s="5"/>
      <c r="G46" s="1" t="s">
        <v>70</v>
      </c>
      <c r="H46" s="5"/>
      <c r="I46" s="21"/>
    </row>
    <row r="47" spans="1:26" x14ac:dyDescent="0.25">
      <c r="A47" s="30">
        <f>Debut+(Tabel3[[#This Row],[N°]]-1)*Duree+IF(AND(Debut&lt;=pause,Debut+(Tabel3[[#This Row],[N°]]-1)*Duree&gt;=pause),Duree_pause,0)</f>
        <v>0.57916666666666661</v>
      </c>
      <c r="B47" s="20" t="s">
        <v>75</v>
      </c>
      <c r="C47" s="34">
        <v>8</v>
      </c>
      <c r="D47" s="1" t="s">
        <v>19</v>
      </c>
      <c r="E47" s="5"/>
      <c r="F47" s="5"/>
      <c r="G47" s="1" t="s">
        <v>15</v>
      </c>
      <c r="H47" s="5"/>
      <c r="I47" s="21"/>
    </row>
    <row r="48" spans="1:26" x14ac:dyDescent="0.25">
      <c r="A48" s="30">
        <f>Debut+(Tabel3[[#This Row],[N°]]-1)*Duree+IF(AND(Debut&lt;=pause,Debut+(Tabel3[[#This Row],[N°]]-1)*Duree&gt;=pause),Duree_pause,0)</f>
        <v>0.57916666666666661</v>
      </c>
      <c r="B48" s="20" t="s">
        <v>76</v>
      </c>
      <c r="C48" s="34">
        <v>8</v>
      </c>
      <c r="D48" s="1" t="s">
        <v>17</v>
      </c>
      <c r="E48" s="5"/>
      <c r="F48" s="5"/>
      <c r="G48" s="1" t="s">
        <v>22</v>
      </c>
      <c r="H48" s="5"/>
      <c r="I48" s="21"/>
    </row>
    <row r="49" spans="1:9" x14ac:dyDescent="0.25">
      <c r="A49" s="30">
        <f>Debut+(Tabel3[[#This Row],[N°]]-1)*Duree+IF(AND(Debut&lt;=pause,Debut+(Tabel3[[#This Row],[N°]]-1)*Duree&gt;=pause),Duree_pause,0)</f>
        <v>0.58750000000000002</v>
      </c>
      <c r="B49" s="20" t="s">
        <v>75</v>
      </c>
      <c r="C49" s="34">
        <v>9</v>
      </c>
      <c r="D49" s="1" t="s">
        <v>71</v>
      </c>
      <c r="E49" s="5"/>
      <c r="F49" s="5"/>
      <c r="G49" s="1" t="s">
        <v>17</v>
      </c>
      <c r="H49" s="5"/>
      <c r="I49" s="21"/>
    </row>
    <row r="50" spans="1:9" x14ac:dyDescent="0.25">
      <c r="A50" s="30">
        <f>Debut+(Tabel3[[#This Row],[N°]]-1)*Duree+IF(AND(Debut&lt;=pause,Debut+(Tabel3[[#This Row],[N°]]-1)*Duree&gt;=pause),Duree_pause,0)</f>
        <v>0.58750000000000002</v>
      </c>
      <c r="B50" s="20" t="s">
        <v>76</v>
      </c>
      <c r="C50" s="34">
        <v>9</v>
      </c>
      <c r="D50" s="1" t="s">
        <v>24</v>
      </c>
      <c r="E50" s="5"/>
      <c r="F50" s="5"/>
      <c r="G50" s="1" t="s">
        <v>70</v>
      </c>
      <c r="H50" s="5"/>
      <c r="I50" s="21"/>
    </row>
    <row r="51" spans="1:9" x14ac:dyDescent="0.25">
      <c r="A51" s="30">
        <f>Debut+(Tabel3[[#This Row],[N°]]-1)*Duree+IF(AND(Debut&lt;=pause,Debut+(Tabel3[[#This Row],[N°]]-1)*Duree&gt;=pause),Duree_pause,0)</f>
        <v>0.59583333333333333</v>
      </c>
      <c r="B51" s="20" t="s">
        <v>75</v>
      </c>
      <c r="C51" s="34">
        <v>10</v>
      </c>
      <c r="D51" s="1" t="s">
        <v>71</v>
      </c>
      <c r="E51" s="5"/>
      <c r="F51" s="5"/>
      <c r="G51" s="1" t="s">
        <v>19</v>
      </c>
      <c r="H51" s="5"/>
      <c r="I51" s="21"/>
    </row>
    <row r="52" spans="1:9" x14ac:dyDescent="0.25">
      <c r="A52" s="30">
        <f>Debut+(Tabel3[[#This Row],[N°]]-1)*Duree+IF(AND(Debut&lt;=pause,Debut+(Tabel3[[#This Row],[N°]]-1)*Duree&gt;=pause),Duree_pause,0)</f>
        <v>0.59583333333333333</v>
      </c>
      <c r="B52" s="20" t="s">
        <v>76</v>
      </c>
      <c r="C52" s="34">
        <v>10</v>
      </c>
      <c r="D52" s="1" t="s">
        <v>22</v>
      </c>
      <c r="E52" s="5"/>
      <c r="F52" s="5"/>
      <c r="G52" s="1" t="s">
        <v>15</v>
      </c>
      <c r="H52" s="5"/>
      <c r="I52" s="21"/>
    </row>
    <row r="53" spans="1:9" x14ac:dyDescent="0.25">
      <c r="A53" s="31">
        <f>Debut+(Tabel3[[#This Row],[N°]]-1)*Duree+IF(AND(Debut&lt;=pause,Debut+(Tabel3[[#This Row],[N°]]-1)*Duree&gt;=pause),Duree_pause,0)</f>
        <v>0.60416666666666663</v>
      </c>
      <c r="B53" s="20" t="s">
        <v>75</v>
      </c>
      <c r="C53" s="34">
        <v>11</v>
      </c>
      <c r="D53" s="1" t="s">
        <v>24</v>
      </c>
      <c r="E53" s="5"/>
      <c r="F53" s="5"/>
      <c r="G53" s="1" t="s">
        <v>17</v>
      </c>
      <c r="H53" s="5"/>
      <c r="I53" s="21"/>
    </row>
  </sheetData>
  <sortState xmlns:xlrd2="http://schemas.microsoft.com/office/spreadsheetml/2017/richdata2" ref="A33:I53">
    <sortCondition ref="C32"/>
    <sortCondition ref="B32"/>
  </sortState>
  <phoneticPr fontId="1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B3F83-508E-41F9-A62A-4AAF7E5C6EA9}">
  <sheetPr codeName="Sheet4"/>
  <dimension ref="A1:T32"/>
  <sheetViews>
    <sheetView showGridLines="0" tabSelected="1" workbookViewId="0">
      <selection activeCell="P10" sqref="P10"/>
    </sheetView>
  </sheetViews>
  <sheetFormatPr defaultRowHeight="15" x14ac:dyDescent="0.25"/>
  <cols>
    <col min="1" max="1" width="7.42578125" customWidth="1"/>
    <col min="2" max="2" width="8.140625" bestFit="1" customWidth="1"/>
    <col min="3" max="3" width="9.7109375" bestFit="1" customWidth="1"/>
    <col min="4" max="4" width="7.140625" bestFit="1" customWidth="1"/>
    <col min="5" max="5" width="7.28515625" bestFit="1" customWidth="1"/>
    <col min="6" max="6" width="11" bestFit="1" customWidth="1"/>
    <col min="8" max="8" width="9.28515625" customWidth="1"/>
    <col min="9" max="9" width="7.140625" bestFit="1" customWidth="1"/>
    <col min="10" max="10" width="9.7109375" bestFit="1" customWidth="1"/>
    <col min="11" max="11" width="7.140625" bestFit="1" customWidth="1"/>
    <col min="12" max="12" width="7.28515625" bestFit="1" customWidth="1"/>
    <col min="13" max="13" width="9.7109375" bestFit="1" customWidth="1"/>
    <col min="15" max="15" width="7.28515625" customWidth="1"/>
    <col min="16" max="16" width="7.140625" bestFit="1" customWidth="1"/>
    <col min="17" max="17" width="11" bestFit="1" customWidth="1"/>
    <col min="18" max="18" width="7.140625" bestFit="1" customWidth="1"/>
    <col min="19" max="19" width="7.28515625" bestFit="1" customWidth="1"/>
    <col min="20" max="20" width="9.7109375" bestFit="1" customWidth="1"/>
    <col min="24" max="24" width="23.7109375" customWidth="1"/>
  </cols>
  <sheetData>
    <row r="1" spans="1:20" s="40" customFormat="1" ht="28.5" x14ac:dyDescent="0.45">
      <c r="A1" s="10" t="s">
        <v>85</v>
      </c>
      <c r="B1" s="10"/>
      <c r="C1" s="10"/>
      <c r="D1" s="10"/>
      <c r="E1" s="10"/>
      <c r="F1" s="10"/>
      <c r="G1" s="37"/>
      <c r="H1" s="10" t="s">
        <v>84</v>
      </c>
      <c r="I1" s="10"/>
      <c r="J1" s="10"/>
      <c r="K1" s="10"/>
      <c r="L1" s="10"/>
      <c r="M1" s="10"/>
      <c r="N1" s="37"/>
      <c r="O1" s="10" t="s">
        <v>83</v>
      </c>
      <c r="P1" s="10"/>
      <c r="Q1" s="10"/>
      <c r="R1" s="10"/>
      <c r="S1" s="10"/>
      <c r="T1" s="10"/>
    </row>
    <row r="2" spans="1:20" x14ac:dyDescent="0.25">
      <c r="A2" s="3" t="s">
        <v>1</v>
      </c>
      <c r="B2" s="3" t="s">
        <v>2</v>
      </c>
      <c r="C2" s="3" t="s">
        <v>82</v>
      </c>
      <c r="D2" s="3" t="s">
        <v>5</v>
      </c>
      <c r="E2" s="3" t="s">
        <v>6</v>
      </c>
      <c r="F2" s="3" t="s">
        <v>81</v>
      </c>
      <c r="G2" s="36"/>
      <c r="H2" s="3" t="s">
        <v>1</v>
      </c>
      <c r="I2" s="3" t="s">
        <v>2</v>
      </c>
      <c r="J2" s="3" t="s">
        <v>82</v>
      </c>
      <c r="K2" s="3" t="s">
        <v>5</v>
      </c>
      <c r="L2" s="3" t="s">
        <v>6</v>
      </c>
      <c r="M2" s="3" t="s">
        <v>81</v>
      </c>
      <c r="N2" s="36"/>
      <c r="O2" s="3" t="s">
        <v>1</v>
      </c>
      <c r="P2" s="3" t="s">
        <v>2</v>
      </c>
      <c r="Q2" s="3" t="s">
        <v>82</v>
      </c>
      <c r="R2" s="3" t="s">
        <v>5</v>
      </c>
      <c r="S2" s="3" t="s">
        <v>6</v>
      </c>
      <c r="T2" s="3" t="s">
        <v>81</v>
      </c>
    </row>
    <row r="3" spans="1:20" x14ac:dyDescent="0.25">
      <c r="A3" s="4">
        <v>1</v>
      </c>
      <c r="B3" s="2"/>
      <c r="C3" s="1" t="str">
        <f>+C25</f>
        <v>joze</v>
      </c>
      <c r="D3" s="1"/>
      <c r="E3" s="1"/>
      <c r="F3" s="1" t="str">
        <f>+F26</f>
        <v>bois noirs 2</v>
      </c>
      <c r="G3" s="36"/>
      <c r="H3" s="4">
        <v>1</v>
      </c>
      <c r="I3" s="2"/>
      <c r="J3" s="1" t="str">
        <f>IF(D3&gt;E3,F3,C3)</f>
        <v>joze</v>
      </c>
      <c r="K3" s="1"/>
      <c r="L3" s="1"/>
      <c r="M3" s="1" t="str">
        <f>IF(D4&gt;E4,F4,C4)</f>
        <v>ceyrat 1</v>
      </c>
      <c r="N3" s="36"/>
      <c r="O3" s="4">
        <v>1</v>
      </c>
      <c r="P3" s="2"/>
      <c r="Q3" s="1" t="str">
        <f>IF(D3&gt;E3,C3,F3)</f>
        <v>bois noirs 2</v>
      </c>
      <c r="R3" s="1"/>
      <c r="S3" s="1"/>
      <c r="T3" s="1" t="str">
        <f>IF(D4&gt;E4,C4,F4)</f>
        <v>equipe4</v>
      </c>
    </row>
    <row r="4" spans="1:20" x14ac:dyDescent="0.25">
      <c r="A4" s="4">
        <v>2</v>
      </c>
      <c r="B4" s="2"/>
      <c r="C4" s="1" t="str">
        <f>+F25</f>
        <v>ceyrat 1</v>
      </c>
      <c r="D4" s="1"/>
      <c r="E4" s="1"/>
      <c r="F4" s="1" t="str">
        <f>+C26</f>
        <v>equipe4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</row>
    <row r="5" spans="1:20" x14ac:dyDescent="0.25">
      <c r="A5" s="39"/>
      <c r="B5" s="38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</row>
    <row r="6" spans="1:20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</row>
    <row r="7" spans="1:20" ht="28.5" x14ac:dyDescent="0.45">
      <c r="A7" s="10" t="s">
        <v>86</v>
      </c>
      <c r="B7" s="10"/>
      <c r="C7" s="10"/>
      <c r="D7" s="10"/>
      <c r="E7" s="10"/>
      <c r="F7" s="10"/>
      <c r="G7" s="37"/>
      <c r="H7" s="10" t="s">
        <v>84</v>
      </c>
      <c r="I7" s="10"/>
      <c r="J7" s="10"/>
      <c r="K7" s="10"/>
      <c r="L7" s="10"/>
      <c r="M7" s="10"/>
      <c r="N7" s="37"/>
      <c r="O7" s="10" t="s">
        <v>83</v>
      </c>
      <c r="P7" s="10"/>
      <c r="Q7" s="10"/>
      <c r="R7" s="10"/>
      <c r="S7" s="10"/>
      <c r="T7" s="10"/>
    </row>
    <row r="8" spans="1:20" x14ac:dyDescent="0.25">
      <c r="A8" s="3" t="s">
        <v>1</v>
      </c>
      <c r="B8" s="3" t="s">
        <v>2</v>
      </c>
      <c r="C8" s="3" t="s">
        <v>82</v>
      </c>
      <c r="D8" s="3"/>
      <c r="E8" s="3"/>
      <c r="F8" s="3" t="s">
        <v>81</v>
      </c>
      <c r="G8" s="36"/>
      <c r="H8" s="3" t="s">
        <v>1</v>
      </c>
      <c r="I8" s="3" t="s">
        <v>2</v>
      </c>
      <c r="J8" s="3" t="s">
        <v>82</v>
      </c>
      <c r="K8" s="3"/>
      <c r="L8" s="3"/>
      <c r="M8" s="3" t="s">
        <v>81</v>
      </c>
      <c r="N8" s="36"/>
      <c r="O8" s="3" t="s">
        <v>1</v>
      </c>
      <c r="P8" s="3" t="s">
        <v>2</v>
      </c>
      <c r="Q8" s="3" t="s">
        <v>82</v>
      </c>
      <c r="R8" s="3"/>
      <c r="S8" s="3"/>
      <c r="T8" s="3" t="s">
        <v>81</v>
      </c>
    </row>
    <row r="9" spans="1:20" x14ac:dyDescent="0.25">
      <c r="A9" s="4">
        <v>3</v>
      </c>
      <c r="B9" s="2"/>
      <c r="C9" s="1" t="str">
        <f>+C27</f>
        <v>ceyrat 2</v>
      </c>
      <c r="D9" s="1"/>
      <c r="E9" s="1"/>
      <c r="F9" s="1" t="str">
        <f>+F28</f>
        <v>equipe3</v>
      </c>
      <c r="G9" s="36"/>
      <c r="H9" s="4">
        <v>2</v>
      </c>
      <c r="I9" s="2"/>
      <c r="J9" s="1" t="str">
        <f>IF(D9&gt;E9,F9,C9)</f>
        <v>ceyrat 2</v>
      </c>
      <c r="K9" s="1"/>
      <c r="L9" s="1"/>
      <c r="M9" s="1" t="str">
        <f>IF(D10&gt;E10,F10,C10)</f>
        <v>equipe2</v>
      </c>
      <c r="N9" s="36"/>
      <c r="O9" s="4">
        <v>1</v>
      </c>
      <c r="P9" s="2"/>
      <c r="Q9" s="1" t="str">
        <f>IF(D9&gt;E9,C9,F9)</f>
        <v>equipe3</v>
      </c>
      <c r="R9" s="1"/>
      <c r="S9" s="1"/>
      <c r="T9" s="1" t="str">
        <f>IF(D10&gt;E10,C10,F10)</f>
        <v>pont dore 2</v>
      </c>
    </row>
    <row r="10" spans="1:20" x14ac:dyDescent="0.25">
      <c r="A10" s="4">
        <v>4</v>
      </c>
      <c r="B10" s="2"/>
      <c r="C10" s="1" t="str">
        <f>+F27</f>
        <v>equipe2</v>
      </c>
      <c r="D10" s="1"/>
      <c r="E10" s="1"/>
      <c r="F10" s="1" t="str">
        <f>+C28</f>
        <v>pont dore 2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</row>
    <row r="11" spans="1:20" x14ac:dyDescent="0.25">
      <c r="A11" s="39"/>
      <c r="B11" s="38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</row>
    <row r="12" spans="1:20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</row>
    <row r="13" spans="1:20" ht="28.5" x14ac:dyDescent="0.45">
      <c r="A13" s="10" t="s">
        <v>87</v>
      </c>
      <c r="B13" s="10"/>
      <c r="C13" s="10"/>
      <c r="D13" s="10"/>
      <c r="E13" s="10"/>
      <c r="F13" s="10"/>
      <c r="G13" s="37"/>
      <c r="H13" s="10" t="s">
        <v>84</v>
      </c>
      <c r="I13" s="10"/>
      <c r="J13" s="10"/>
      <c r="K13" s="10"/>
      <c r="L13" s="10"/>
      <c r="M13" s="10"/>
      <c r="N13" s="37"/>
      <c r="O13" s="10" t="s">
        <v>83</v>
      </c>
      <c r="P13" s="10"/>
      <c r="Q13" s="10"/>
      <c r="R13" s="10"/>
      <c r="S13" s="10"/>
      <c r="T13" s="10"/>
    </row>
    <row r="14" spans="1:20" x14ac:dyDescent="0.25">
      <c r="A14" s="3" t="s">
        <v>1</v>
      </c>
      <c r="B14" s="3" t="s">
        <v>2</v>
      </c>
      <c r="C14" s="3" t="s">
        <v>82</v>
      </c>
      <c r="D14" s="3"/>
      <c r="E14" s="3"/>
      <c r="F14" s="3" t="s">
        <v>81</v>
      </c>
      <c r="G14" s="36"/>
      <c r="H14" s="3" t="s">
        <v>1</v>
      </c>
      <c r="I14" s="3" t="s">
        <v>2</v>
      </c>
      <c r="J14" s="3" t="s">
        <v>82</v>
      </c>
      <c r="K14" s="3"/>
      <c r="L14" s="3"/>
      <c r="M14" s="3" t="s">
        <v>81</v>
      </c>
      <c r="N14" s="36"/>
      <c r="O14" s="3" t="s">
        <v>1</v>
      </c>
      <c r="P14" s="3" t="s">
        <v>2</v>
      </c>
      <c r="Q14" s="3" t="s">
        <v>82</v>
      </c>
      <c r="R14" s="3"/>
      <c r="S14" s="3"/>
      <c r="T14" s="3" t="s">
        <v>81</v>
      </c>
    </row>
    <row r="15" spans="1:20" x14ac:dyDescent="0.25">
      <c r="A15" s="4">
        <v>1</v>
      </c>
      <c r="B15" s="2"/>
      <c r="C15" s="1" t="str">
        <f>+C29</f>
        <v xml:space="preserve">durolles </v>
      </c>
      <c r="D15" s="1"/>
      <c r="E15" s="1"/>
      <c r="F15" s="1" t="str">
        <f>+F30</f>
        <v>pont dore 1</v>
      </c>
      <c r="G15" s="36"/>
      <c r="H15" s="4">
        <v>3</v>
      </c>
      <c r="I15" s="2"/>
      <c r="J15" s="1" t="str">
        <f>IF(D15&gt;E15,F15,C15)</f>
        <v xml:space="preserve">durolles </v>
      </c>
      <c r="K15" s="1"/>
      <c r="L15" s="1"/>
      <c r="M15" s="1" t="str">
        <f>IF(D16&gt;E16,F16,C16)</f>
        <v>moissat</v>
      </c>
      <c r="N15" s="36"/>
      <c r="O15" s="4">
        <v>3</v>
      </c>
      <c r="P15" s="2"/>
      <c r="Q15" s="1" t="str">
        <f>IF(D15&gt;E15,C15,F15)</f>
        <v>pont dore 1</v>
      </c>
      <c r="R15" s="1"/>
      <c r="S15" s="1"/>
      <c r="T15" s="1" t="str">
        <f>IF(D16&gt;E16,C16,F16)</f>
        <v>bois noirs 1</v>
      </c>
    </row>
    <row r="16" spans="1:20" x14ac:dyDescent="0.25">
      <c r="A16" s="4">
        <v>2</v>
      </c>
      <c r="B16" s="2"/>
      <c r="C16" s="1" t="str">
        <f>+F29</f>
        <v>moissat</v>
      </c>
      <c r="D16" s="1"/>
      <c r="E16" s="1"/>
      <c r="F16" s="1" t="str">
        <f>+C30</f>
        <v>bois noirs 1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</row>
    <row r="17" spans="1:20" x14ac:dyDescent="0.25">
      <c r="A17" s="39"/>
      <c r="B17" s="38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</row>
    <row r="18" spans="1:20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ht="28.5" x14ac:dyDescent="0.45">
      <c r="A19" s="10" t="s">
        <v>88</v>
      </c>
      <c r="B19" s="10"/>
      <c r="C19" s="10"/>
      <c r="D19" s="10"/>
      <c r="E19" s="10"/>
      <c r="F19" s="10"/>
      <c r="G19" s="37"/>
    </row>
    <row r="20" spans="1:20" x14ac:dyDescent="0.25">
      <c r="A20" s="3" t="s">
        <v>1</v>
      </c>
      <c r="B20" s="3" t="s">
        <v>2</v>
      </c>
      <c r="C20" s="3" t="s">
        <v>82</v>
      </c>
      <c r="D20" s="3"/>
      <c r="E20" s="3"/>
      <c r="F20" s="3" t="s">
        <v>81</v>
      </c>
      <c r="G20" s="36"/>
    </row>
    <row r="21" spans="1:20" x14ac:dyDescent="0.25">
      <c r="A21" s="4">
        <v>4</v>
      </c>
      <c r="B21" s="2"/>
      <c r="C21" s="1" t="str">
        <f>+C31</f>
        <v>equipe1</v>
      </c>
      <c r="D21" s="1"/>
      <c r="E21" s="1"/>
      <c r="F21" s="1" t="str">
        <f>+F31</f>
        <v>perignat</v>
      </c>
      <c r="G21" s="36"/>
    </row>
    <row r="22" spans="1:20" x14ac:dyDescent="0.25">
      <c r="A22" s="22"/>
      <c r="B22" s="35"/>
    </row>
    <row r="23" spans="1:20" ht="15.75" thickBot="1" x14ac:dyDescent="0.3"/>
    <row r="24" spans="1:20" ht="16.5" thickTop="1" thickBot="1" x14ac:dyDescent="0.3">
      <c r="B24" s="43"/>
      <c r="C24" s="44" t="str" cm="1">
        <f t="array" ref="C24:C31">+'Poules 2x7'!M2:M9</f>
        <v>EQUIPE</v>
      </c>
      <c r="D24" s="44"/>
      <c r="E24" s="44"/>
      <c r="F24" s="45" t="str" cm="1">
        <f t="array" ref="F24:F31">+'Poules 2x7'!M32:M39</f>
        <v>EQUIPE</v>
      </c>
    </row>
    <row r="25" spans="1:20" x14ac:dyDescent="0.25">
      <c r="B25" s="46">
        <v>1</v>
      </c>
      <c r="C25" s="41" t="str">
        <v>joze</v>
      </c>
      <c r="D25" s="41"/>
      <c r="E25" s="41"/>
      <c r="F25" s="47" t="str">
        <v>ceyrat 1</v>
      </c>
    </row>
    <row r="26" spans="1:20" ht="15.75" thickBot="1" x14ac:dyDescent="0.3">
      <c r="B26" s="48">
        <v>2</v>
      </c>
      <c r="C26" s="42" t="str">
        <v>equipe4</v>
      </c>
      <c r="D26" s="42"/>
      <c r="E26" s="42"/>
      <c r="F26" s="49" t="str">
        <v>bois noirs 2</v>
      </c>
    </row>
    <row r="27" spans="1:20" x14ac:dyDescent="0.25">
      <c r="B27" s="50">
        <v>3</v>
      </c>
      <c r="C27" s="51" t="str">
        <v>ceyrat 2</v>
      </c>
      <c r="D27" s="51"/>
      <c r="E27" s="51"/>
      <c r="F27" s="52" t="str">
        <v>equipe2</v>
      </c>
    </row>
    <row r="28" spans="1:20" ht="15.75" thickBot="1" x14ac:dyDescent="0.3">
      <c r="B28" s="50">
        <v>4</v>
      </c>
      <c r="C28" s="51" t="str">
        <v>pont dore 2</v>
      </c>
      <c r="D28" s="51"/>
      <c r="E28" s="51"/>
      <c r="F28" s="52" t="str">
        <v>equipe3</v>
      </c>
    </row>
    <row r="29" spans="1:20" x14ac:dyDescent="0.25">
      <c r="B29" s="46">
        <v>5</v>
      </c>
      <c r="C29" s="41" t="str">
        <v xml:space="preserve">durolles </v>
      </c>
      <c r="D29" s="41"/>
      <c r="E29" s="41"/>
      <c r="F29" s="47" t="str">
        <v>moissat</v>
      </c>
    </row>
    <row r="30" spans="1:20" ht="15.75" thickBot="1" x14ac:dyDescent="0.3">
      <c r="B30" s="48">
        <v>6</v>
      </c>
      <c r="C30" s="42" t="str">
        <v>bois noirs 1</v>
      </c>
      <c r="D30" s="42"/>
      <c r="E30" s="42"/>
      <c r="F30" s="49" t="str">
        <v>pont dore 1</v>
      </c>
    </row>
    <row r="31" spans="1:20" ht="15.75" thickBot="1" x14ac:dyDescent="0.3">
      <c r="B31" s="53">
        <v>7</v>
      </c>
      <c r="C31" s="54" t="str">
        <v>equipe1</v>
      </c>
      <c r="D31" s="54"/>
      <c r="E31" s="54"/>
      <c r="F31" s="55" t="str">
        <v>perignat</v>
      </c>
    </row>
    <row r="32" spans="1:20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5</vt:i4>
      </vt:variant>
    </vt:vector>
  </HeadingPairs>
  <TitlesOfParts>
    <vt:vector size="9" baseType="lpstr">
      <vt:lpstr>Blad1</vt:lpstr>
      <vt:lpstr>Accueil</vt:lpstr>
      <vt:lpstr>Poules 2x7</vt:lpstr>
      <vt:lpstr>Finales et classement</vt:lpstr>
      <vt:lpstr>Debut</vt:lpstr>
      <vt:lpstr>Duree</vt:lpstr>
      <vt:lpstr>Duree_pause</vt:lpstr>
      <vt:lpstr>pause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BSA</cp:lastModifiedBy>
  <cp:lastPrinted>2025-02-20T06:51:51Z</cp:lastPrinted>
  <dcterms:created xsi:type="dcterms:W3CDTF">2022-04-08T13:15:10Z</dcterms:created>
  <dcterms:modified xsi:type="dcterms:W3CDTF">2025-08-17T12:05:56Z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2025-02-17T10:44:26Z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3492c8dd-2b61-48fd-bc9f-590dd257f1e8</vt:lpwstr>
  </property>
  <property fmtid="{D5CDD505-2E9C-101B-9397-08002B2CF9AE}" pid="8" name="MSIP_Label_09e9a456-2778-4ca9-be06-1190b1e1118a_ContentBits">
    <vt:lpwstr>0</vt:lpwstr>
  </property>
</Properties>
</file>