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771C147-5450-4410-B5CA-A029B906257B}" xr6:coauthVersionLast="47" xr6:coauthVersionMax="47" xr10:uidLastSave="{00000000-0000-0000-0000-000000000000}"/>
  <bookViews>
    <workbookView xWindow="-120" yWindow="-120" windowWidth="29040" windowHeight="15990" activeTab="2" xr2:uid="{037741B1-6C32-4D8C-BDA3-0FA31271204A}"/>
  </bookViews>
  <sheets>
    <sheet name="Feries" sheetId="2" r:id="rId1"/>
    <sheet name="Feuil1" sheetId="1" r:id="rId2"/>
    <sheet name="Onglet2" sheetId="3" r:id="rId3"/>
  </sheets>
  <functionGroups builtInGroupCount="19"/>
  <externalReferences>
    <externalReference r:id="rId4"/>
  </externalReferences>
  <definedNames>
    <definedName name="debut" localSheetId="2">Onglet2!$B$17</definedName>
    <definedName name="debut">Feuil1!$J$1</definedName>
    <definedName name="feries" localSheetId="2">Onglet2!$B$2:$B$14</definedName>
    <definedName name="Feries">Feries!$B$4:$G$16</definedName>
    <definedName name="fin" localSheetId="2">Onglet2!$B$18</definedName>
    <definedName name="fin">Feuil1!$J$2</definedName>
    <definedName name="Jeudi">[1]POP_Import!$Q$43</definedName>
    <definedName name="Lundi">[1]POP_Import!$Q$40</definedName>
    <definedName name="Mardi">[1]POP_Import!$Q$41</definedName>
    <definedName name="Mercredi">[1]POP_Import!$Q$42</definedName>
    <definedName name="MOIS_MAJ">Feries!#REF!</definedName>
    <definedName name="Semaine">[1]Settings!$A$2:$A$53</definedName>
    <definedName name="Vendredi">[1]POP_Import!$Q$44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3" l="1"/>
  <c r="D25" i="3"/>
  <c r="D26" i="3"/>
  <c r="D27" i="3"/>
  <c r="D28" i="3"/>
  <c r="D29" i="3"/>
  <c r="D30" i="3"/>
  <c r="D23" i="3"/>
  <c r="C30" i="3"/>
  <c r="C29" i="3"/>
  <c r="C28" i="3"/>
  <c r="C27" i="3"/>
  <c r="C26" i="3"/>
  <c r="C25" i="3"/>
  <c r="C24" i="3"/>
  <c r="C23" i="3"/>
  <c r="B14" i="3"/>
  <c r="B13" i="3"/>
  <c r="B12" i="3"/>
  <c r="B11" i="3"/>
  <c r="B10" i="3"/>
  <c r="B9" i="3"/>
  <c r="B8" i="3"/>
  <c r="B7" i="3"/>
  <c r="B6" i="3"/>
  <c r="B5" i="3"/>
  <c r="B3" i="3"/>
  <c r="B4" i="3" s="1"/>
  <c r="B2" i="3"/>
  <c r="G2" i="1"/>
  <c r="B4" i="2"/>
  <c r="B16" i="2"/>
  <c r="B15" i="2"/>
  <c r="B14" i="2"/>
  <c r="B13" i="2"/>
  <c r="B12" i="2"/>
  <c r="B8" i="2"/>
  <c r="B7" i="2"/>
  <c r="B5" i="2"/>
  <c r="B11" i="2" s="1"/>
  <c r="C3" i="2"/>
  <c r="C16" i="2" s="1"/>
  <c r="E24" i="3" a="1"/>
  <c r="E26" i="3" a="1"/>
  <c r="E28" i="3" a="1"/>
  <c r="E30" i="3" a="1"/>
  <c r="E25" i="3" a="1"/>
  <c r="E27" i="3" a="1"/>
  <c r="E29" i="3" a="1"/>
  <c r="E23" i="3" a="1"/>
  <c r="F3" i="1" a="1"/>
  <c r="F12" i="1" a="1"/>
  <c r="F5" i="1" a="1"/>
  <c r="F13" i="1" a="1"/>
  <c r="F14" i="1" a="1"/>
  <c r="F6" i="1" a="1"/>
  <c r="F9" i="1" a="1"/>
  <c r="F8" i="1" a="1"/>
  <c r="F11" i="1" a="1"/>
  <c r="F4" i="1" a="1"/>
  <c r="F2" i="1" a="1"/>
  <c r="F10" i="1" a="1"/>
  <c r="F7" i="1" a="1"/>
  <c r="E29" i="3" l="1"/>
  <c r="E27" i="3"/>
  <c r="E25" i="3"/>
  <c r="E30" i="3"/>
  <c r="E28" i="3"/>
  <c r="E26" i="3"/>
  <c r="E24" i="3"/>
  <c r="E23" i="3"/>
  <c r="F2" i="1"/>
  <c r="F3" i="1"/>
  <c r="G3" i="1"/>
  <c r="G12" i="1"/>
  <c r="G9" i="1"/>
  <c r="G8" i="1"/>
  <c r="G11" i="1"/>
  <c r="G10" i="1"/>
  <c r="G7" i="1"/>
  <c r="G6" i="1"/>
  <c r="G13" i="1"/>
  <c r="G5" i="1"/>
  <c r="G4" i="1"/>
  <c r="G14" i="1"/>
  <c r="F5" i="1"/>
  <c r="F13" i="1"/>
  <c r="F14" i="1"/>
  <c r="F10" i="1"/>
  <c r="F4" i="1"/>
  <c r="F11" i="1"/>
  <c r="F12" i="1"/>
  <c r="F8" i="1"/>
  <c r="F6" i="1"/>
  <c r="F9" i="1"/>
  <c r="F7" i="1"/>
  <c r="C5" i="2"/>
  <c r="C13" i="2"/>
  <c r="D3" i="2"/>
  <c r="B6" i="2"/>
  <c r="B10" i="2"/>
  <c r="B9" i="2"/>
  <c r="C7" i="2"/>
  <c r="C15" i="2"/>
  <c r="C4" i="2"/>
  <c r="C8" i="2"/>
  <c r="C12" i="2"/>
  <c r="C14" i="2"/>
  <c r="E3" i="2" l="1"/>
  <c r="D13" i="2"/>
  <c r="D4" i="2"/>
  <c r="D15" i="2"/>
  <c r="D7" i="2"/>
  <c r="D5" i="2"/>
  <c r="D16" i="2"/>
  <c r="D14" i="2"/>
  <c r="D12" i="2"/>
  <c r="D8" i="2"/>
  <c r="C10" i="2"/>
  <c r="C6" i="2"/>
  <c r="C11" i="2"/>
  <c r="C9" i="2"/>
  <c r="D6" i="2" l="1"/>
  <c r="D11" i="2"/>
  <c r="D9" i="2"/>
  <c r="D10" i="2"/>
  <c r="E15" i="2"/>
  <c r="E13" i="2"/>
  <c r="E7" i="2"/>
  <c r="E5" i="2"/>
  <c r="E16" i="2"/>
  <c r="E12" i="2"/>
  <c r="E4" i="2"/>
  <c r="F3" i="2"/>
  <c r="E14" i="2"/>
  <c r="E8" i="2"/>
  <c r="E11" i="2" l="1"/>
  <c r="E9" i="2"/>
  <c r="E10" i="2"/>
  <c r="E6" i="2"/>
  <c r="F14" i="2"/>
  <c r="F12" i="2"/>
  <c r="F4" i="2"/>
  <c r="F7" i="2"/>
  <c r="F5" i="2"/>
  <c r="F16" i="2"/>
  <c r="F8" i="2"/>
  <c r="G3" i="2"/>
  <c r="F15" i="2"/>
  <c r="F13" i="2"/>
  <c r="C14" i="1"/>
  <c r="C13" i="1"/>
  <c r="C12" i="1"/>
  <c r="C11" i="1"/>
  <c r="C10" i="1"/>
  <c r="C9" i="1"/>
  <c r="C8" i="1"/>
  <c r="C7" i="1"/>
  <c r="C6" i="1"/>
  <c r="C5" i="1"/>
  <c r="C4" i="1"/>
  <c r="C3" i="1"/>
  <c r="C2" i="1"/>
  <c r="G16" i="2" l="1"/>
  <c r="G14" i="2"/>
  <c r="G12" i="2"/>
  <c r="G8" i="2"/>
  <c r="G4" i="2"/>
  <c r="G13" i="2"/>
  <c r="G5" i="2"/>
  <c r="G15" i="2"/>
  <c r="G7" i="2"/>
  <c r="F10" i="2"/>
  <c r="F6" i="2"/>
  <c r="F11" i="2"/>
  <c r="F9" i="2"/>
  <c r="G10" i="2" l="1"/>
  <c r="G6" i="2"/>
  <c r="G11" i="2"/>
  <c r="G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<sst xmlns="http://schemas.openxmlformats.org/spreadsheetml/2006/main" count="53" uniqueCount="29">
  <si>
    <t>Temps1</t>
  </si>
  <si>
    <t>Temps2</t>
  </si>
  <si>
    <t>Ecart de temps
Brut</t>
  </si>
  <si>
    <t>Ecart 
Net</t>
  </si>
  <si>
    <t>Ecart confirmé</t>
  </si>
  <si>
    <t>Ecart non confirmé</t>
  </si>
  <si>
    <t>debut</t>
  </si>
  <si>
    <t>fin</t>
  </si>
  <si>
    <t>Jour de l'An</t>
  </si>
  <si>
    <t>Pâques</t>
  </si>
  <si>
    <t>Lundi de Pâques</t>
  </si>
  <si>
    <t>Fête du Travail</t>
  </si>
  <si>
    <t>Victoire des Alliés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</si>
  <si>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</si>
  <si>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</si>
  <si>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</si>
  <si>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</si>
  <si>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</si>
  <si>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</si>
  <si>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</si>
  <si>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</si>
  <si>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tekst</t>
  </si>
  <si>
    <t>fonction</t>
  </si>
  <si>
    <t>formule</t>
  </si>
  <si>
    <t>SI(NB(A2:B2)&lt;2;0;</t>
  </si>
  <si>
    <t>SI(SERIE.JOUR.OUVRE.INTL(A2-1;1;;Feries)&lt;&gt;TRONQUE(A2);0;MAX(0;MIN(fin;B2-TRONQUE(A2))-MAX(debut;MOD(A2;1));0))</t>
  </si>
  <si>
    <t>2h</t>
  </si>
  <si>
    <t>Ecart</t>
  </si>
  <si>
    <t>RESULTAT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</si>
</sst>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hh:mm"/>
    <numFmt numFmtId="165" formatCode="[hh]:mm"/>
    <numFmt numFmtId="166" formatCode="ddd\ dd/mm/yy"/>
    <numFmt numFmtId="167" formatCode="ddd\ dd/mm/yy\ hh:mm:ss"/>
    <numFmt numFmtId="168" formatCode="[h]:mm"/>
  </numFmts>
  <fonts count="9" x14ac:knownFonts="1">
    <font>
      <sz val="11"/>
      <color theme="1"/>
      <name val="Aptos Narrow"/>
      <family val="2"/>
      <scheme val="minor"/>
    </font>
    <font>
      <sz val="9"/>
      <color rgb="FF333333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1"/>
      <color rgb="FF92D05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7" fillId="0" borderId="0"/>
  </cellStyleXfs>
  <cellXfs count="36">
    <xf numFmtId="0" fontId="0" fillId="0" borderId="0" xfId="0"/>
    <xf numFmtId="0" fontId="3" fillId="2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3" fillId="4" borderId="0" xfId="0" applyFont="1" applyFill="1" applyAlignment="1">
      <alignment horizontal="left"/>
    </xf>
    <xf numFmtId="164" fontId="3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5" borderId="0" xfId="0" applyFont="1" applyFill="1"/>
    <xf numFmtId="20" fontId="6" fillId="5" borderId="0" xfId="0" applyNumberFormat="1" applyFont="1" applyFill="1"/>
    <xf numFmtId="0" fontId="0" fillId="0" borderId="0" xfId="0" applyAlignment="1" applyProtection="1">
      <alignment horizontal="center" vertical="center"/>
      <protection hidden="1"/>
    </xf>
    <xf numFmtId="166" fontId="0" fillId="6" borderId="0" xfId="0" applyNumberFormat="1" applyFill="1" applyAlignment="1" applyProtection="1">
      <alignment horizontal="center" vertical="center" shrinkToFit="1"/>
      <protection hidden="1"/>
    </xf>
    <xf numFmtId="0" fontId="6" fillId="0" borderId="0" xfId="0" applyFont="1" applyAlignment="1" applyProtection="1">
      <alignment vertical="center"/>
      <protection hidden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6" fillId="0" borderId="0" xfId="0" applyNumberFormat="1" applyFont="1" applyAlignment="1" applyProtection="1">
      <alignment horizontal="center" vertical="center" shrinkToFit="1"/>
      <protection locked="0"/>
    </xf>
    <xf numFmtId="1" fontId="6" fillId="0" borderId="0" xfId="0" applyNumberFormat="1" applyFont="1" applyAlignment="1">
      <alignment horizontal="center" shrinkToFit="1"/>
    </xf>
    <xf numFmtId="167" fontId="0" fillId="0" borderId="0" xfId="0" applyNumberFormat="1"/>
    <xf numFmtId="167" fontId="1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center"/>
    </xf>
    <xf numFmtId="0" fontId="7" fillId="0" borderId="0" xfId="1" applyAlignment="1" applyProtection="1">
      <alignment horizontal="center" vertical="center"/>
      <protection hidden="1"/>
    </xf>
    <xf numFmtId="1" fontId="6" fillId="0" borderId="0" xfId="1" applyNumberFormat="1" applyFont="1" applyAlignment="1" applyProtection="1">
      <alignment horizontal="center" vertical="center" shrinkToFit="1"/>
      <protection locked="0"/>
    </xf>
    <xf numFmtId="0" fontId="7" fillId="0" borderId="0" xfId="1"/>
    <xf numFmtId="0" fontId="6" fillId="0" borderId="0" xfId="1" applyFont="1" applyAlignment="1" applyProtection="1">
      <alignment vertical="center"/>
      <protection hidden="1"/>
    </xf>
    <xf numFmtId="166" fontId="7" fillId="6" borderId="0" xfId="1" applyNumberFormat="1" applyFill="1" applyAlignment="1" applyProtection="1">
      <alignment horizontal="center" vertical="center" shrinkToFit="1"/>
      <protection hidden="1"/>
    </xf>
    <xf numFmtId="0" fontId="6" fillId="5" borderId="0" xfId="1" applyFont="1" applyFill="1"/>
    <xf numFmtId="20" fontId="6" fillId="5" borderId="0" xfId="1" applyNumberFormat="1" applyFont="1" applyFill="1"/>
    <xf numFmtId="0" fontId="8" fillId="0" borderId="0" xfId="1" applyFont="1"/>
    <xf numFmtId="167" fontId="7" fillId="0" borderId="0" xfId="1" applyNumberFormat="1"/>
    <xf numFmtId="167" fontId="1" fillId="0" borderId="1" xfId="1" applyNumberFormat="1" applyFont="1" applyBorder="1" applyAlignment="1">
      <alignment horizontal="center" vertical="center"/>
    </xf>
    <xf numFmtId="168" fontId="7" fillId="5" borderId="0" xfId="1" applyNumberFormat="1" applyFill="1"/>
    <xf numFmtId="168" fontId="7" fillId="7" borderId="0" xfId="1" applyNumberFormat="1" applyFill="1"/>
    <xf numFmtId="168" fontId="7" fillId="0" borderId="0" xfId="1" applyNumberFormat="1"/>
    <xf numFmtId="167" fontId="2" fillId="0" borderId="1" xfId="1" applyNumberFormat="1" applyFont="1" applyBorder="1" applyAlignment="1">
      <alignment horizontal="center" vertical="center"/>
    </xf>
    <xf numFmtId="165" fontId="7" fillId="0" borderId="0" xfId="1" applyNumberFormat="1"/>
  </cellXfs>
  <cellStyles count="2">
    <cellStyle name="Normal 2" xfId="1" xr:uid="{8550DE57-86F4-42E1-94FE-523757356A72}"/>
    <cellStyle name="Standaard" xfId="0" builtinId="0"/>
  </cellStyles>
  <dxfs count="3">
    <dxf>
      <fill>
        <patternFill>
          <bgColor rgb="FFFF66FF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1114425</xdr:colOff>
      <xdr:row>21</xdr:row>
      <xdr:rowOff>12699</xdr:rowOff>
    </xdr:from>
    <xdr:to>
      <xdr:col>6</xdr:col>
      <xdr:colOff>486810</xdr:colOff>
      <xdr:row>32</xdr:row>
      <xdr:rowOff>69850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2556DB7-9A9B-4D9E-9809-2A8DE6DC3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00725" y="3870324"/>
          <a:ext cx="648735" cy="183832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kuehnenagel.sharepoint.com/sites/CUSTTLSTeamLTS-KPI/Freigegebene%20Dokumente/KPI/Suivi%20KPI_LTS_v2.xlsx" TargetMode="External"/><Relationship Id="rId1" Type="http://schemas.openxmlformats.org/officeDocument/2006/relationships/externalLinkPath" Target="https://kuehnenagel.sharepoint.com/sites/CUSTTLSTeamLTS-KPI/Freigegebene%20Dokumente/KPI/Suivi%20KPI_LTS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tilisation"/>
      <sheetName val="Import_KT"/>
      <sheetName val="Feuil1"/>
      <sheetName val="OTD_IMPORT"/>
      <sheetName val="POP_Import"/>
      <sheetName val="En cours"/>
      <sheetName val="Litiges_KT"/>
      <sheetName val="Perf"/>
      <sheetName val="TimeStatus"/>
      <sheetName val="Settings"/>
    </sheetNames>
    <sheetDataSet>
      <sheetData sheetId="0"/>
      <sheetData sheetId="1"/>
      <sheetData sheetId="2"/>
      <sheetData sheetId="3"/>
      <sheetData sheetId="4">
        <row r="40">
          <cell r="Q40">
            <v>45810</v>
          </cell>
        </row>
        <row r="41">
          <cell r="Q41">
            <v>45811</v>
          </cell>
        </row>
        <row r="42">
          <cell r="Q42">
            <v>45812</v>
          </cell>
        </row>
        <row r="43">
          <cell r="Q43">
            <v>45813</v>
          </cell>
        </row>
        <row r="44">
          <cell r="Q44">
            <v>45814</v>
          </cell>
        </row>
      </sheetData>
      <sheetData sheetId="5"/>
      <sheetData sheetId="6"/>
      <sheetData sheetId="7"/>
      <sheetData sheetId="8"/>
      <sheetData sheetId="9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</sheetData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DD0C1-6A8A-41FE-88E0-3C83CD5F8429}">
  <sheetPr codeName="Feuil2"/>
  <dimension ref="A3:G16"/>
  <sheetViews>
    <sheetView workbookViewId="0">
      <selection activeCell="B4" sqref="B4:G16"/>
    </sheetView>
  </sheetViews>
  <sheetFormatPr defaultColWidth="11.42578125" defaultRowHeight="15" x14ac:dyDescent="0.25"/>
  <cols>
    <col min="1" max="1" width="21.85546875" bestFit="1" customWidth="1"/>
    <col min="2" max="2" width="11.85546875" style="13" bestFit="1" customWidth="1"/>
    <col min="3" max="7" width="11.42578125" style="14"/>
  </cols>
  <sheetData>
    <row r="3" spans="1:7" x14ac:dyDescent="0.25">
      <c r="A3" s="10"/>
      <c r="B3" s="15">
        <v>2024</v>
      </c>
      <c r="C3" s="16">
        <f>+B3+1</f>
        <v>2025</v>
      </c>
      <c r="D3" s="16">
        <f>+C3+1</f>
        <v>2026</v>
      </c>
      <c r="E3" s="16">
        <f>+D3+1</f>
        <v>2027</v>
      </c>
      <c r="F3" s="16">
        <f>+E3+1</f>
        <v>2028</v>
      </c>
      <c r="G3" s="16">
        <f>+F3+1</f>
        <v>2029</v>
      </c>
    </row>
    <row r="4" spans="1:7" x14ac:dyDescent="0.25">
      <c r="A4" s="12" t="s">
        <v>8</v>
      </c>
      <c r="B4" s="11">
        <f xml:space="preserve"> DATE(B$3,1,1)</f>
        <v>45292</v>
      </c>
      <c r="C4" s="11">
        <f t="shared" ref="C4:G4" si="0" xml:space="preserve"> DATE(C$3,1,1)</f>
        <v>45658</v>
      </c>
      <c r="D4" s="11">
        <f t="shared" si="0"/>
        <v>46023</v>
      </c>
      <c r="E4" s="11">
        <f t="shared" si="0"/>
        <v>46388</v>
      </c>
      <c r="F4" s="11">
        <f t="shared" si="0"/>
        <v>46753</v>
      </c>
      <c r="G4" s="11">
        <f t="shared" si="0"/>
        <v>47119</v>
      </c>
    </row>
    <row r="5" spans="1:7" x14ac:dyDescent="0.25">
      <c r="A5" s="12" t="s">
        <v>9</v>
      </c>
      <c r="B5" s="11">
        <f t="shared" ref="B5:G5" si="1" xml:space="preserve"> FLOOR(DAY(MINUTE(B$3/38)/2+56)&amp;"/5/"&amp;B$3,7)-34</f>
        <v>45382</v>
      </c>
      <c r="C5" s="11">
        <f t="shared" si="1"/>
        <v>45767</v>
      </c>
      <c r="D5" s="11">
        <f t="shared" si="1"/>
        <v>46117</v>
      </c>
      <c r="E5" s="11">
        <f t="shared" si="1"/>
        <v>46474</v>
      </c>
      <c r="F5" s="11">
        <f t="shared" si="1"/>
        <v>46859</v>
      </c>
      <c r="G5" s="11">
        <f t="shared" si="1"/>
        <v>47209</v>
      </c>
    </row>
    <row r="6" spans="1:7" x14ac:dyDescent="0.25">
      <c r="A6" s="12" t="s">
        <v>10</v>
      </c>
      <c r="B6" s="11">
        <f t="shared" ref="B6:G6" si="2" xml:space="preserve"> B5 + 1</f>
        <v>45383</v>
      </c>
      <c r="C6" s="11">
        <f t="shared" si="2"/>
        <v>45768</v>
      </c>
      <c r="D6" s="11">
        <f t="shared" si="2"/>
        <v>46118</v>
      </c>
      <c r="E6" s="11">
        <f t="shared" si="2"/>
        <v>46475</v>
      </c>
      <c r="F6" s="11">
        <f t="shared" si="2"/>
        <v>46860</v>
      </c>
      <c r="G6" s="11">
        <f t="shared" si="2"/>
        <v>47210</v>
      </c>
    </row>
    <row r="7" spans="1:7" x14ac:dyDescent="0.25">
      <c r="A7" s="12" t="s">
        <v>11</v>
      </c>
      <c r="B7" s="11">
        <f t="shared" ref="B7:G7" si="3" xml:space="preserve"> DATE(B$3,5,1)</f>
        <v>45413</v>
      </c>
      <c r="C7" s="11">
        <f t="shared" si="3"/>
        <v>45778</v>
      </c>
      <c r="D7" s="11">
        <f t="shared" si="3"/>
        <v>46143</v>
      </c>
      <c r="E7" s="11">
        <f t="shared" si="3"/>
        <v>46508</v>
      </c>
      <c r="F7" s="11">
        <f t="shared" si="3"/>
        <v>46874</v>
      </c>
      <c r="G7" s="11">
        <f t="shared" si="3"/>
        <v>47239</v>
      </c>
    </row>
    <row r="8" spans="1:7" x14ac:dyDescent="0.25">
      <c r="A8" s="12" t="s">
        <v>12</v>
      </c>
      <c r="B8" s="11">
        <f t="shared" ref="B8:G8" si="4" xml:space="preserve"> DATE(B$3,5,8)</f>
        <v>45420</v>
      </c>
      <c r="C8" s="11">
        <f t="shared" si="4"/>
        <v>45785</v>
      </c>
      <c r="D8" s="11">
        <f t="shared" si="4"/>
        <v>46150</v>
      </c>
      <c r="E8" s="11">
        <f t="shared" si="4"/>
        <v>46515</v>
      </c>
      <c r="F8" s="11">
        <f t="shared" si="4"/>
        <v>46881</v>
      </c>
      <c r="G8" s="11">
        <f t="shared" si="4"/>
        <v>47246</v>
      </c>
    </row>
    <row r="9" spans="1:7" x14ac:dyDescent="0.25">
      <c r="A9" s="12" t="s">
        <v>13</v>
      </c>
      <c r="B9" s="11">
        <f t="shared" ref="B9:G9" si="5" xml:space="preserve"> B5 + 39</f>
        <v>45421</v>
      </c>
      <c r="C9" s="11">
        <f t="shared" si="5"/>
        <v>45806</v>
      </c>
      <c r="D9" s="11">
        <f t="shared" si="5"/>
        <v>46156</v>
      </c>
      <c r="E9" s="11">
        <f t="shared" si="5"/>
        <v>46513</v>
      </c>
      <c r="F9" s="11">
        <f t="shared" si="5"/>
        <v>46898</v>
      </c>
      <c r="G9" s="11">
        <f t="shared" si="5"/>
        <v>47248</v>
      </c>
    </row>
    <row r="10" spans="1:7" x14ac:dyDescent="0.25">
      <c r="A10" s="12" t="s">
        <v>14</v>
      </c>
      <c r="B10" s="11">
        <f t="shared" ref="B10:G10" si="6" xml:space="preserve"> B5 + 49</f>
        <v>45431</v>
      </c>
      <c r="C10" s="11">
        <f t="shared" si="6"/>
        <v>45816</v>
      </c>
      <c r="D10" s="11">
        <f t="shared" si="6"/>
        <v>46166</v>
      </c>
      <c r="E10" s="11">
        <f t="shared" si="6"/>
        <v>46523</v>
      </c>
      <c r="F10" s="11">
        <f t="shared" si="6"/>
        <v>46908</v>
      </c>
      <c r="G10" s="11">
        <f t="shared" si="6"/>
        <v>47258</v>
      </c>
    </row>
    <row r="11" spans="1:7" x14ac:dyDescent="0.25">
      <c r="A11" s="12" t="s">
        <v>15</v>
      </c>
      <c r="B11" s="11">
        <f t="shared" ref="B11:G11" si="7" xml:space="preserve"> B5 + 50</f>
        <v>45432</v>
      </c>
      <c r="C11" s="11">
        <f t="shared" si="7"/>
        <v>45817</v>
      </c>
      <c r="D11" s="11">
        <f t="shared" si="7"/>
        <v>46167</v>
      </c>
      <c r="E11" s="11">
        <f t="shared" si="7"/>
        <v>46524</v>
      </c>
      <c r="F11" s="11">
        <f t="shared" si="7"/>
        <v>46909</v>
      </c>
      <c r="G11" s="11">
        <f t="shared" si="7"/>
        <v>47259</v>
      </c>
    </row>
    <row r="12" spans="1:7" x14ac:dyDescent="0.25">
      <c r="A12" s="12" t="s">
        <v>16</v>
      </c>
      <c r="B12" s="11">
        <f t="shared" ref="B12:G12" si="8" xml:space="preserve"> DATE(B$3,7,14)</f>
        <v>45487</v>
      </c>
      <c r="C12" s="11">
        <f t="shared" si="8"/>
        <v>45852</v>
      </c>
      <c r="D12" s="11">
        <f t="shared" si="8"/>
        <v>46217</v>
      </c>
      <c r="E12" s="11">
        <f t="shared" si="8"/>
        <v>46582</v>
      </c>
      <c r="F12" s="11">
        <f t="shared" si="8"/>
        <v>46948</v>
      </c>
      <c r="G12" s="11">
        <f t="shared" si="8"/>
        <v>47313</v>
      </c>
    </row>
    <row r="13" spans="1:7" x14ac:dyDescent="0.25">
      <c r="A13" s="12" t="s">
        <v>17</v>
      </c>
      <c r="B13" s="11">
        <f t="shared" ref="B13:G13" si="9" xml:space="preserve"> DATE(B$3,8,15)</f>
        <v>45519</v>
      </c>
      <c r="C13" s="11">
        <f t="shared" si="9"/>
        <v>45884</v>
      </c>
      <c r="D13" s="11">
        <f t="shared" si="9"/>
        <v>46249</v>
      </c>
      <c r="E13" s="11">
        <f t="shared" si="9"/>
        <v>46614</v>
      </c>
      <c r="F13" s="11">
        <f t="shared" si="9"/>
        <v>46980</v>
      </c>
      <c r="G13" s="11">
        <f t="shared" si="9"/>
        <v>47345</v>
      </c>
    </row>
    <row r="14" spans="1:7" x14ac:dyDescent="0.25">
      <c r="A14" s="12" t="s">
        <v>18</v>
      </c>
      <c r="B14" s="11">
        <f t="shared" ref="B14:G14" si="10" xml:space="preserve"> DATE(B$3,11,1)</f>
        <v>45597</v>
      </c>
      <c r="C14" s="11">
        <f t="shared" si="10"/>
        <v>45962</v>
      </c>
      <c r="D14" s="11">
        <f t="shared" si="10"/>
        <v>46327</v>
      </c>
      <c r="E14" s="11">
        <f t="shared" si="10"/>
        <v>46692</v>
      </c>
      <c r="F14" s="11">
        <f t="shared" si="10"/>
        <v>47058</v>
      </c>
      <c r="G14" s="11">
        <f t="shared" si="10"/>
        <v>47423</v>
      </c>
    </row>
    <row r="15" spans="1:7" x14ac:dyDescent="0.25">
      <c r="A15" s="12" t="s">
        <v>19</v>
      </c>
      <c r="B15" s="11">
        <f t="shared" ref="B15:G15" si="11" xml:space="preserve"> DATE(B$3,11,11)</f>
        <v>45607</v>
      </c>
      <c r="C15" s="11">
        <f t="shared" si="11"/>
        <v>45972</v>
      </c>
      <c r="D15" s="11">
        <f t="shared" si="11"/>
        <v>46337</v>
      </c>
      <c r="E15" s="11">
        <f t="shared" si="11"/>
        <v>46702</v>
      </c>
      <c r="F15" s="11">
        <f t="shared" si="11"/>
        <v>47068</v>
      </c>
      <c r="G15" s="11">
        <f t="shared" si="11"/>
        <v>47433</v>
      </c>
    </row>
    <row r="16" spans="1:7" x14ac:dyDescent="0.25">
      <c r="A16" s="12" t="s">
        <v>20</v>
      </c>
      <c r="B16" s="11">
        <f t="shared" ref="B16:G16" si="12" xml:space="preserve"> DATE(B$3,12,25)</f>
        <v>45651</v>
      </c>
      <c r="C16" s="11">
        <f t="shared" si="12"/>
        <v>46016</v>
      </c>
      <c r="D16" s="11">
        <f t="shared" si="12"/>
        <v>46381</v>
      </c>
      <c r="E16" s="11">
        <f t="shared" si="12"/>
        <v>46746</v>
      </c>
      <c r="F16" s="11">
        <f t="shared" si="12"/>
        <v>47112</v>
      </c>
      <c r="G16" s="11">
        <f t="shared" si="12"/>
        <v>47477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2DF30-08B9-4AD6-B0A0-35F81A16F0DA}">
  <sheetPr codeName="Blad1"/>
  <dimension ref="A1:J14"/>
  <sheetViews>
    <sheetView workbookViewId="0">
      <selection activeCell="F2" sqref="F2"/>
    </sheetView>
  </sheetViews>
  <sheetFormatPr defaultColWidth="11.42578125" defaultRowHeight="15" x14ac:dyDescent="0.25"/>
  <cols>
    <col min="1" max="2" width="18.42578125" style="17" bestFit="1" customWidth="1"/>
    <col min="3" max="3" width="8" bestFit="1" customWidth="1"/>
    <col min="4" max="4" width="9.140625" customWidth="1"/>
    <col min="5" max="5" width="16.140625" bestFit="1" customWidth="1"/>
    <col min="6" max="6" width="11.42578125" style="20"/>
    <col min="7" max="7" width="10.85546875" style="20" customWidth="1"/>
    <col min="9" max="9" width="6.28515625" bestFit="1" customWidth="1"/>
    <col min="10" max="10" width="5.5703125" bestFit="1" customWidth="1"/>
  </cols>
  <sheetData>
    <row r="1" spans="1:10" ht="45" x14ac:dyDescent="0.25">
      <c r="A1" s="17" t="s">
        <v>0</v>
      </c>
      <c r="B1" s="17" t="s">
        <v>1</v>
      </c>
      <c r="C1" s="5" t="s">
        <v>2</v>
      </c>
      <c r="D1" s="5" t="s">
        <v>3</v>
      </c>
      <c r="E1" t="s">
        <v>21</v>
      </c>
      <c r="F1" s="20" t="s">
        <v>22</v>
      </c>
      <c r="G1" s="20" t="s">
        <v>23</v>
      </c>
      <c r="I1" s="8" t="s">
        <v>6</v>
      </c>
      <c r="J1" s="9">
        <v>0.33333333333333331</v>
      </c>
    </row>
    <row r="2" spans="1:10" x14ac:dyDescent="0.25">
      <c r="A2" s="18">
        <v>45744.812891203699</v>
      </c>
      <c r="B2" s="18">
        <v>45755.7798287037</v>
      </c>
      <c r="C2" s="4">
        <f t="shared" ref="C2:C14" si="0">IF(A2&lt;&gt;"",B2-A2,"")</f>
        <v>10.966937500001222</v>
      </c>
      <c r="D2" s="3"/>
      <c r="E2" s="7" t="s">
        <v>4</v>
      </c>
      <c r="F2" s="20" cm="1">
        <f t="array" ref="F2">emilie(A2,B2,debut,fin,Feries)</f>
        <v>3.4669375000012224</v>
      </c>
      <c r="G2" s="20">
        <f>IF(COUNT(A2:B2)&lt;2,0,
IF(WORKDAY.INTL(A2-1,1,,Feries)&lt;&gt;TRUNC(A2),0,MAX(0,MIN(fin,B2-TRUNC(A2))-MAX(debut,MOD(A2,1)),0))
+MAX(0,NETWORKDAYS.INTL(A2+1,B2-1,,Feries))*(fin-debut)+
IF(OR(TRUNC(A2)=TRUNC(B2),WORKDAY.INTL(B2-1,1,,Feries)&lt;&gt;TRUNC(B2)),0,MAX(0,MIN(fin,B2-TRUNC(B2))-debut)))</f>
        <v>3.4669375000012224</v>
      </c>
      <c r="I2" s="8" t="s">
        <v>7</v>
      </c>
      <c r="J2" s="9">
        <v>0.83333333333333337</v>
      </c>
    </row>
    <row r="3" spans="1:10" x14ac:dyDescent="0.25">
      <c r="A3" s="18">
        <v>45755.4286712963</v>
      </c>
      <c r="B3" s="18">
        <v>45755.450731481498</v>
      </c>
      <c r="C3" s="4">
        <f t="shared" si="0"/>
        <v>2.2060185197915416E-2</v>
      </c>
      <c r="D3" s="1"/>
      <c r="F3" s="20" cm="1">
        <f t="array" ref="F3">emilie(A3,B3,debut,fin,Feries)</f>
        <v>2.2060185197915416E-2</v>
      </c>
      <c r="G3" s="20">
        <f t="shared" ref="G3:G14" si="1">IF(COUNT(A3:B3)&lt;2,0,
IF(WORKDAY.INTL(A3-1,1,,Feries)&lt;&gt;TRUNC(A3),0,MAX(0,MIN(fin,B3-TRUNC(A3))-MAX(debut,MOD(A3,1)),0))
+MAX(0,NETWORKDAYS.INTL(A3+1,B3-1,,Feries))*(fin-debut)+
IF(OR(TRUNC(A3)=TRUNC(B3),WORKDAY.INTL(B3-1,1,,Feries)&lt;&gt;TRUNC(B3)),0,MAX(0,MIN(fin,B3-TRUNC(B3))-debut)))</f>
        <v>2.2060185197915416E-2</v>
      </c>
    </row>
    <row r="4" spans="1:10" x14ac:dyDescent="0.25">
      <c r="A4" s="19">
        <v>45755.422212963</v>
      </c>
      <c r="B4" s="19">
        <v>45755.496055555603</v>
      </c>
      <c r="C4" s="4">
        <f t="shared" si="0"/>
        <v>7.3842592602886725E-2</v>
      </c>
      <c r="D4" s="1"/>
      <c r="F4" s="20" cm="1">
        <f t="array" ref="F4">emilie(A4,B4,debut,fin,Feries)</f>
        <v>7.3842592602886725E-2</v>
      </c>
      <c r="G4" s="20">
        <f t="shared" si="1"/>
        <v>7.3842592602886725E-2</v>
      </c>
    </row>
    <row r="5" spans="1:10" x14ac:dyDescent="0.25">
      <c r="A5" s="19">
        <v>45751.821032407403</v>
      </c>
      <c r="B5" s="19">
        <v>45754.351148148096</v>
      </c>
      <c r="C5" s="4">
        <f t="shared" si="0"/>
        <v>2.5301157406938728</v>
      </c>
      <c r="D5" s="2"/>
      <c r="E5" s="6" t="s">
        <v>5</v>
      </c>
      <c r="F5" s="20" cm="1">
        <f t="array" ref="F5">emilie(A5,B5,debut,fin,Feries)</f>
        <v>3.011574069387285E-2</v>
      </c>
      <c r="G5" s="20">
        <f t="shared" si="1"/>
        <v>3.011574069387285E-2</v>
      </c>
    </row>
    <row r="6" spans="1:10" x14ac:dyDescent="0.25">
      <c r="A6" s="19">
        <v>45754.351645833303</v>
      </c>
      <c r="B6" s="19">
        <v>45754.371356481497</v>
      </c>
      <c r="C6" s="4">
        <f t="shared" si="0"/>
        <v>1.9710648193722591E-2</v>
      </c>
      <c r="D6" s="1"/>
      <c r="F6" s="20" cm="1">
        <f t="array" ref="F6">emilie(A6,B6,debut,fin,Feries)</f>
        <v>1.9710648193722591E-2</v>
      </c>
      <c r="G6" s="20">
        <f t="shared" si="1"/>
        <v>1.9710648193722591E-2</v>
      </c>
    </row>
    <row r="7" spans="1:10" x14ac:dyDescent="0.25">
      <c r="A7" s="19">
        <v>45751.821287036997</v>
      </c>
      <c r="B7" s="19">
        <v>45754.3513564815</v>
      </c>
      <c r="C7" s="4">
        <f t="shared" si="0"/>
        <v>2.5300694445031695</v>
      </c>
      <c r="D7" s="2"/>
      <c r="E7" s="6" t="s">
        <v>5</v>
      </c>
      <c r="F7" s="20" cm="1">
        <f t="array" ref="F7">emilie(A7,B7,debut,fin,Feries)</f>
        <v>3.0069444503169562E-2</v>
      </c>
      <c r="G7" s="20">
        <f t="shared" si="1"/>
        <v>3.0069444503169562E-2</v>
      </c>
    </row>
    <row r="8" spans="1:10" x14ac:dyDescent="0.25">
      <c r="A8" s="19">
        <v>45754.5068888889</v>
      </c>
      <c r="B8" s="19">
        <v>45754.514516203701</v>
      </c>
      <c r="C8" s="4">
        <f t="shared" si="0"/>
        <v>7.6273148006293923E-3</v>
      </c>
      <c r="D8" s="1"/>
      <c r="F8" s="20" cm="1">
        <f t="array" ref="F8">emilie(A8,B8,debut,fin,Feries)</f>
        <v>7.6273148006293923E-3</v>
      </c>
      <c r="G8" s="20">
        <f t="shared" si="1"/>
        <v>7.6273148006293923E-3</v>
      </c>
    </row>
    <row r="9" spans="1:10" x14ac:dyDescent="0.25">
      <c r="A9" s="19">
        <v>45754.4813333333</v>
      </c>
      <c r="B9" s="19">
        <v>45754.495291666703</v>
      </c>
      <c r="C9" s="4">
        <f t="shared" si="0"/>
        <v>1.3958333402115386E-2</v>
      </c>
      <c r="D9" s="1"/>
      <c r="F9" s="20" cm="1">
        <f t="array" ref="F9">emilie(A9,B9,debut,fin,Feries)</f>
        <v>1.3958333402115386E-2</v>
      </c>
      <c r="G9" s="20">
        <f t="shared" si="1"/>
        <v>1.3958333402115386E-2</v>
      </c>
    </row>
    <row r="10" spans="1:10" x14ac:dyDescent="0.25">
      <c r="A10" s="19">
        <v>45751.832618055603</v>
      </c>
      <c r="B10" s="19">
        <v>45754.351576388901</v>
      </c>
      <c r="C10" s="4">
        <f t="shared" si="0"/>
        <v>2.5189583332976326</v>
      </c>
      <c r="D10" s="2"/>
      <c r="E10" s="6" t="s">
        <v>5</v>
      </c>
      <c r="F10" s="20" cm="1">
        <f t="array" ref="F10">emilie(A10,B10,debut,fin,Feries)</f>
        <v>1.895833329763269E-2</v>
      </c>
      <c r="G10" s="20">
        <f t="shared" si="1"/>
        <v>1.895833329763269E-2</v>
      </c>
    </row>
    <row r="11" spans="1:10" x14ac:dyDescent="0.25">
      <c r="A11" s="19">
        <v>45754.762861111099</v>
      </c>
      <c r="B11" s="19">
        <v>45756.695881944397</v>
      </c>
      <c r="C11" s="4">
        <f t="shared" si="0"/>
        <v>1.9330208332976326</v>
      </c>
      <c r="D11" s="3"/>
      <c r="E11" s="7" t="s">
        <v>4</v>
      </c>
      <c r="F11" s="20" cm="1">
        <f t="array" ref="F11">emilie(A11,B11,debut,fin,Feries)</f>
        <v>0.93302083329763263</v>
      </c>
      <c r="G11" s="20">
        <f t="shared" si="1"/>
        <v>0.93302083329763263</v>
      </c>
    </row>
    <row r="12" spans="1:10" x14ac:dyDescent="0.25">
      <c r="A12" s="19">
        <v>45756.795314814801</v>
      </c>
      <c r="B12" s="19">
        <v>45757.343509259299</v>
      </c>
      <c r="C12" s="4">
        <f t="shared" si="0"/>
        <v>0.54819444449822186</v>
      </c>
      <c r="D12" s="2"/>
      <c r="E12" s="6" t="s">
        <v>5</v>
      </c>
      <c r="F12" s="20" cm="1">
        <f t="array" ref="F12">emilie(A12,B12,debut,fin,Feries)</f>
        <v>4.8194444498221911E-2</v>
      </c>
      <c r="G12" s="20">
        <f t="shared" si="1"/>
        <v>4.8194444498221911E-2</v>
      </c>
    </row>
    <row r="13" spans="1:10" x14ac:dyDescent="0.25">
      <c r="A13" s="19">
        <v>45756.7975717593</v>
      </c>
      <c r="B13" s="19">
        <v>45757.343717592601</v>
      </c>
      <c r="C13" s="4">
        <f t="shared" si="0"/>
        <v>0.54614583330112509</v>
      </c>
      <c r="D13" s="2"/>
      <c r="E13" s="6" t="s">
        <v>5</v>
      </c>
      <c r="F13" s="20" cm="1">
        <f t="array" ref="F13">emilie(A13,B13,debut,fin,Feries)</f>
        <v>4.614583330112515E-2</v>
      </c>
      <c r="G13" s="20">
        <f t="shared" si="1"/>
        <v>4.614583330112515E-2</v>
      </c>
    </row>
    <row r="14" spans="1:10" x14ac:dyDescent="0.25">
      <c r="A14" s="19">
        <v>45756.800106481503</v>
      </c>
      <c r="B14" s="19">
        <v>45757.343914351899</v>
      </c>
      <c r="C14" s="4">
        <f t="shared" si="0"/>
        <v>0.54380787039553979</v>
      </c>
      <c r="D14" s="2"/>
      <c r="E14" s="6" t="s">
        <v>5</v>
      </c>
      <c r="F14" s="20" cm="1">
        <f t="array" ref="F14">emilie(A14,B14,debut,fin,Feries)</f>
        <v>4.380787039553985E-2</v>
      </c>
      <c r="G14" s="20">
        <f t="shared" si="1"/>
        <v>4.380787039553985E-2</v>
      </c>
    </row>
  </sheetData>
  <conditionalFormatting sqref="C2:D14">
    <cfRule type="cellIs" dxfId="2" priority="2" operator="greaterThan">
      <formula>0.08333333333</formula>
    </cfRule>
  </conditionalFormatting>
  <conditionalFormatting sqref="F2:G14">
    <cfRule type="expression" dxfId="1" priority="1">
      <formula>F2&lt;=TIME(2,0,0)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6D3ED-48ED-4100-A66E-2664B05219C2}">
  <sheetPr codeName="Blad2"/>
  <dimension ref="A1:E30"/>
  <sheetViews>
    <sheetView tabSelected="1" workbookViewId="0">
      <selection activeCell="E23" sqref="E23"/>
    </sheetView>
  </sheetViews>
  <sheetFormatPr defaultColWidth="10.85546875" defaultRowHeight="12.75" x14ac:dyDescent="0.2"/>
  <cols>
    <col min="1" max="1" width="22" style="23" bestFit="1" customWidth="1"/>
    <col min="2" max="2" width="18.42578125" style="23" bestFit="1" customWidth="1"/>
    <col min="3" max="3" width="11.28515625" style="23" bestFit="1" customWidth="1"/>
    <col min="4" max="4" width="20.28515625" style="23" bestFit="1" customWidth="1"/>
    <col min="5" max="5" width="11.28515625" style="23" bestFit="1" customWidth="1"/>
    <col min="6" max="6" width="19.140625" style="23" customWidth="1"/>
    <col min="7" max="16384" width="10.85546875" style="23"/>
  </cols>
  <sheetData>
    <row r="1" spans="1:3" ht="15" x14ac:dyDescent="0.2">
      <c r="A1" s="21"/>
      <c r="B1" s="22">
        <v>2025</v>
      </c>
    </row>
    <row r="2" spans="1:3" ht="15" x14ac:dyDescent="0.2">
      <c r="A2" s="24" t="s">
        <v>8</v>
      </c>
      <c r="B2" s="25">
        <f xml:space="preserve"> DATE(B$1,1,1)</f>
        <v>45658</v>
      </c>
    </row>
    <row r="3" spans="1:3" ht="15" x14ac:dyDescent="0.2">
      <c r="A3" s="24" t="s">
        <v>9</v>
      </c>
      <c r="B3" s="25">
        <f xml:space="preserve"> FLOOR(DAY(MINUTE(B1/38)/2+56)&amp;"/5/"&amp;B1,7)-34</f>
        <v>45767</v>
      </c>
      <c r="C3" s="23" t="s">
        <v>24</v>
      </c>
    </row>
    <row r="4" spans="1:3" ht="15" x14ac:dyDescent="0.2">
      <c r="A4" s="24" t="s">
        <v>10</v>
      </c>
      <c r="B4" s="25">
        <f>B3 + 1</f>
        <v>45768</v>
      </c>
      <c r="C4" s="23" t="s">
        <v>25</v>
      </c>
    </row>
    <row r="5" spans="1:3" ht="15" x14ac:dyDescent="0.2">
      <c r="A5" s="24" t="s">
        <v>11</v>
      </c>
      <c r="B5" s="25">
        <f xml:space="preserve"> DATE(B1,5,1)</f>
        <v>45778</v>
      </c>
    </row>
    <row r="6" spans="1:3" ht="15" x14ac:dyDescent="0.2">
      <c r="A6" s="24" t="s">
        <v>12</v>
      </c>
      <c r="B6" s="25">
        <f xml:space="preserve"> DATE(B1,5,8)</f>
        <v>45785</v>
      </c>
    </row>
    <row r="7" spans="1:3" ht="15" x14ac:dyDescent="0.2">
      <c r="A7" s="24" t="s">
        <v>13</v>
      </c>
      <c r="B7" s="25">
        <f xml:space="preserve"> B1 + 39</f>
        <v>2064</v>
      </c>
    </row>
    <row r="8" spans="1:3" ht="15" x14ac:dyDescent="0.2">
      <c r="A8" s="24" t="s">
        <v>14</v>
      </c>
      <c r="B8" s="25">
        <f xml:space="preserve"> B1 + 49</f>
        <v>2074</v>
      </c>
    </row>
    <row r="9" spans="1:3" ht="15" x14ac:dyDescent="0.2">
      <c r="A9" s="24" t="s">
        <v>15</v>
      </c>
      <c r="B9" s="25">
        <f xml:space="preserve"> B1 + 50</f>
        <v>2075</v>
      </c>
    </row>
    <row r="10" spans="1:3" ht="15" x14ac:dyDescent="0.2">
      <c r="A10" s="24" t="s">
        <v>16</v>
      </c>
      <c r="B10" s="25">
        <f xml:space="preserve"> DATE(B1,7,14)</f>
        <v>45852</v>
      </c>
    </row>
    <row r="11" spans="1:3" ht="15" x14ac:dyDescent="0.2">
      <c r="A11" s="24" t="s">
        <v>17</v>
      </c>
      <c r="B11" s="25">
        <f xml:space="preserve"> DATE(B1,8,15)</f>
        <v>45884</v>
      </c>
    </row>
    <row r="12" spans="1:3" ht="15" x14ac:dyDescent="0.2">
      <c r="A12" s="24" t="s">
        <v>18</v>
      </c>
      <c r="B12" s="25">
        <f xml:space="preserve"> DATE(B1,11,1)</f>
        <v>45962</v>
      </c>
    </row>
    <row r="13" spans="1:3" ht="15" x14ac:dyDescent="0.2">
      <c r="A13" s="24" t="s">
        <v>19</v>
      </c>
      <c r="B13" s="25">
        <f xml:space="preserve"> DATE(B1,11,11)</f>
        <v>45972</v>
      </c>
    </row>
    <row r="14" spans="1:3" ht="15" x14ac:dyDescent="0.2">
      <c r="A14" s="24" t="s">
        <v>20</v>
      </c>
      <c r="B14" s="25">
        <f xml:space="preserve"> DATE(B1,12,25)</f>
        <v>46016</v>
      </c>
    </row>
    <row r="17" spans="1:5" ht="15" x14ac:dyDescent="0.25">
      <c r="A17" s="26" t="s">
        <v>6</v>
      </c>
      <c r="B17" s="27">
        <v>0.33333333333333331</v>
      </c>
    </row>
    <row r="18" spans="1:5" ht="15" x14ac:dyDescent="0.25">
      <c r="A18" s="26" t="s">
        <v>7</v>
      </c>
      <c r="B18" s="27">
        <v>0.83333333333333337</v>
      </c>
      <c r="D18" s="23">
        <v>8.3333000000000004E-2</v>
      </c>
      <c r="E18" s="28" t="s">
        <v>26</v>
      </c>
    </row>
    <row r="22" spans="1:5" x14ac:dyDescent="0.2">
      <c r="A22" s="29" t="s">
        <v>0</v>
      </c>
      <c r="B22" s="29" t="s">
        <v>1</v>
      </c>
      <c r="C22" s="23" t="s">
        <v>27</v>
      </c>
      <c r="D22" s="23" t="s">
        <v>28</v>
      </c>
      <c r="E22" s="23" t="s">
        <v>22</v>
      </c>
    </row>
    <row r="23" spans="1:5" x14ac:dyDescent="0.2">
      <c r="A23" s="30">
        <v>45744.812891203699</v>
      </c>
      <c r="B23" s="30">
        <v>45755.7798287037</v>
      </c>
      <c r="C23" s="31">
        <f>B23-A23</f>
        <v>10.966937500001222</v>
      </c>
      <c r="D23" s="32">
        <f>IF(COUNT(A23:B23)&lt;2,0,
IF(WORKDAY.INTL(A23-1,1,,feries)&lt;&gt;TRUNC(A23),0,MAX(0,MIN(fin,B23-TRUNC(A23))-MAX(debut,MOD(A23,1)),0))
+MAX(0,NETWORKDAYS.INTL(A23+1,B23-1,,feries))*(fin-debut)
+IF(OR(TRUNC(B23)&lt;=TRUNC(A23),WORKDAY.INTL(B23-1,1,,feries)&lt;&gt;TRUNC(B23)),0,MAX(0,MIN(fin,MOD(B23,1))-debut)))</f>
        <v>3.4669375000012224</v>
      </c>
      <c r="E23" s="35" cm="1">
        <f t="array" ref="E23">emilie(A23,B23,debut,fin,feries)</f>
        <v>3.4669375000012224</v>
      </c>
    </row>
    <row r="24" spans="1:5" x14ac:dyDescent="0.2">
      <c r="A24" s="30">
        <v>45755.4286712963</v>
      </c>
      <c r="B24" s="30">
        <v>45755.450731481498</v>
      </c>
      <c r="C24" s="33">
        <f t="shared" ref="C24:C30" si="0">B24-A24</f>
        <v>2.2060185197915416E-2</v>
      </c>
      <c r="D24" s="32">
        <f>IF(COUNT(A24:B24)&lt;2,0,
IF(WORKDAY.INTL(A24-1,1,,feries)&lt;&gt;TRUNC(A24),0,MAX(0,MIN(fin,B24-TRUNC(A24))-MAX(debut,MOD(A24,1)),0))
+MAX(0,NETWORKDAYS.INTL(A24+1,B24-1,,feries))*(fin-debut)
+IF(OR(TRUNC(B24)&lt;=TRUNC(A24),WORKDAY.INTL(B24-1,1,,feries)&lt;&gt;TRUNC(B24)),0,MAX(0,MIN(fin,MOD(B24,1))-debut)))</f>
        <v>2.2060185197915416E-2</v>
      </c>
      <c r="E24" s="35" cm="1">
        <f t="array" ref="E24">emilie(A24,B24,debut,fin,feries)</f>
        <v>2.2060185197915416E-2</v>
      </c>
    </row>
    <row r="25" spans="1:5" x14ac:dyDescent="0.2">
      <c r="A25" s="34">
        <v>45755.422212963</v>
      </c>
      <c r="B25" s="34">
        <v>45755.496055555603</v>
      </c>
      <c r="C25" s="33">
        <f t="shared" si="0"/>
        <v>7.3842592602886725E-2</v>
      </c>
      <c r="D25" s="32">
        <f>IF(COUNT(A25:B25)&lt;2,0,
IF(WORKDAY.INTL(A25-1,1,,feries)&lt;&gt;TRUNC(A25),0,MAX(0,MIN(fin,B25-TRUNC(A25))-MAX(debut,MOD(A25,1)),0))
+MAX(0,NETWORKDAYS.INTL(A25+1,B25-1,,feries))*(fin-debut)
+IF(OR(TRUNC(B25)&lt;=TRUNC(A25),WORKDAY.INTL(B25-1,1,,feries)&lt;&gt;TRUNC(B25)),0,MAX(0,MIN(fin,MOD(B25,1))-debut)))</f>
        <v>7.3842592602886725E-2</v>
      </c>
      <c r="E25" s="35" cm="1">
        <f t="array" ref="E25">emilie(A25,B25,debut,fin,feries)</f>
        <v>7.3842592602886725E-2</v>
      </c>
    </row>
    <row r="26" spans="1:5" x14ac:dyDescent="0.2">
      <c r="A26" s="34">
        <v>45751.821032407403</v>
      </c>
      <c r="B26" s="34">
        <v>45754.351148148096</v>
      </c>
      <c r="C26" s="31">
        <f t="shared" si="0"/>
        <v>2.5301157406938728</v>
      </c>
      <c r="D26" s="32">
        <f>IF(COUNT(A26:B26)&lt;2,0,
IF(WORKDAY.INTL(A26-1,1,,feries)&lt;&gt;TRUNC(A26),0,MAX(0,MIN(fin,B26-TRUNC(A26))-MAX(debut,MOD(A26,1)),0))
+MAX(0,NETWORKDAYS.INTL(A26+1,B26-1,,feries))*(fin-debut)
+IF(OR(TRUNC(B26)&lt;=TRUNC(A26),WORKDAY.INTL(B26-1,1,,feries)&lt;&gt;TRUNC(B26)),0,MAX(0,MIN(fin,MOD(B26,1))-debut)))</f>
        <v>3.011574069387285E-2</v>
      </c>
      <c r="E26" s="35" cm="1">
        <f t="array" ref="E26">emilie(A26,B26,debut,fin,feries)</f>
        <v>3.011574069387285E-2</v>
      </c>
    </row>
    <row r="27" spans="1:5" x14ac:dyDescent="0.2">
      <c r="A27" s="34">
        <v>45754.351645833303</v>
      </c>
      <c r="B27" s="34">
        <v>45754.371356481497</v>
      </c>
      <c r="C27" s="33">
        <f t="shared" si="0"/>
        <v>1.9710648193722591E-2</v>
      </c>
      <c r="D27" s="32">
        <f>IF(COUNT(A27:B27)&lt;2,0,
IF(WORKDAY.INTL(A27-1,1,,feries)&lt;&gt;TRUNC(A27),0,MAX(0,MIN(fin,B27-TRUNC(A27))-MAX(debut,MOD(A27,1)),0))
+MAX(0,NETWORKDAYS.INTL(A27+1,B27-1,,feries))*(fin-debut)
+IF(OR(TRUNC(B27)&lt;=TRUNC(A27),WORKDAY.INTL(B27-1,1,,feries)&lt;&gt;TRUNC(B27)),0,MAX(0,MIN(fin,MOD(B27,1))-debut)))</f>
        <v>1.9710648193722591E-2</v>
      </c>
      <c r="E27" s="35" cm="1">
        <f t="array" ref="E27">emilie(A27,B27,debut,fin,feries)</f>
        <v>1.9710648193722591E-2</v>
      </c>
    </row>
    <row r="28" spans="1:5" x14ac:dyDescent="0.2">
      <c r="A28" s="34">
        <v>45751.821287036997</v>
      </c>
      <c r="B28" s="34">
        <v>45754.3513564815</v>
      </c>
      <c r="C28" s="31">
        <f t="shared" si="0"/>
        <v>2.5300694445031695</v>
      </c>
      <c r="D28" s="32">
        <f>IF(COUNT(A28:B28)&lt;2,0,
IF(WORKDAY.INTL(A28-1,1,,feries)&lt;&gt;TRUNC(A28),0,MAX(0,MIN(fin,B28-TRUNC(A28))-MAX(debut,MOD(A28,1)),0))
+MAX(0,NETWORKDAYS.INTL(A28+1,B28-1,,feries))*(fin-debut)
+IF(OR(TRUNC(B28)&lt;=TRUNC(A28),WORKDAY.INTL(B28-1,1,,feries)&lt;&gt;TRUNC(B28)),0,MAX(0,MIN(fin,MOD(B28,1))-debut)))</f>
        <v>3.0069444503169562E-2</v>
      </c>
      <c r="E28" s="35" cm="1">
        <f t="array" ref="E28">emilie(A28,B28,debut,fin,feries)</f>
        <v>3.0069444503169562E-2</v>
      </c>
    </row>
    <row r="29" spans="1:5" x14ac:dyDescent="0.2">
      <c r="A29" s="34">
        <v>45754.5068888889</v>
      </c>
      <c r="B29" s="34">
        <v>45754.514516203701</v>
      </c>
      <c r="C29" s="33">
        <f t="shared" si="0"/>
        <v>7.6273148006293923E-3</v>
      </c>
      <c r="D29" s="32">
        <f>IF(COUNT(A29:B29)&lt;2,0,
IF(WORKDAY.INTL(A29-1,1,,feries)&lt;&gt;TRUNC(A29),0,MAX(0,MIN(fin,B29-TRUNC(A29))-MAX(debut,MOD(A29,1)),0))
+MAX(0,NETWORKDAYS.INTL(A29+1,B29-1,,feries))*(fin-debut)
+IF(OR(TRUNC(B29)&lt;=TRUNC(A29),WORKDAY.INTL(B29-1,1,,feries)&lt;&gt;TRUNC(B29)),0,MAX(0,MIN(fin,MOD(B29,1))-debut)))</f>
        <v>7.6273148006293923E-3</v>
      </c>
      <c r="E29" s="35" cm="1">
        <f t="array" ref="E29">emilie(A29,B29,debut,fin,feries)</f>
        <v>7.6273148006293923E-3</v>
      </c>
    </row>
    <row r="30" spans="1:5" x14ac:dyDescent="0.2">
      <c r="A30" s="34">
        <v>45765.813888888886</v>
      </c>
      <c r="B30" s="34">
        <v>45769.354166666664</v>
      </c>
      <c r="C30" s="31">
        <f t="shared" si="0"/>
        <v>3.5402777777781012</v>
      </c>
      <c r="D30" s="32">
        <f>IF(COUNT(A30:B30)&lt;2,0,
IF(WORKDAY.INTL(A30-1,1,,feries)&lt;&gt;TRUNC(A30),0,MAX(0,MIN(fin,B30-TRUNC(A30))-MAX(debut,MOD(A30,1)),0))
+MAX(0,NETWORKDAYS.INTL(A30+1,B30-1,,feries))*(fin-debut)
+IF(OR(TRUNC(B30)&lt;=TRUNC(A30),WORKDAY.INTL(B30-1,1,,feries)&lt;&gt;TRUNC(B30)),0,MAX(0,MIN(fin,MOD(B30,1))-debut)))</f>
        <v>4.0277777778101209E-2</v>
      </c>
      <c r="E30" s="35" cm="1">
        <f t="array" ref="E30">emilie(A30,B30,debut,fin,feries)</f>
        <v>4.0277777778101209E-2</v>
      </c>
    </row>
  </sheetData>
  <conditionalFormatting sqref="E23:E30">
    <cfRule type="expression" dxfId="0" priority="1">
      <formula>E23&lt;&gt;D23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6</vt:i4>
      </vt:variant>
    </vt:vector>
  </HeadingPairs>
  <TitlesOfParts>
    <vt:vector size="9" baseType="lpstr">
      <vt:lpstr>Feries</vt:lpstr>
      <vt:lpstr>Feuil1</vt:lpstr>
      <vt:lpstr>Onglet2</vt:lpstr>
      <vt:lpstr>Onglet2!debut</vt:lpstr>
      <vt:lpstr>debut</vt:lpstr>
      <vt:lpstr>Onglet2!feries</vt:lpstr>
      <vt:lpstr>Feries</vt:lpstr>
      <vt:lpstr>Onglet2!fin</vt:lpstr>
      <vt:lpstr>fin</vt:lpstr>
    </vt:vector>
  </TitlesOfParts>
  <Company>KN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Souquiere, Emilie / Kuehne + Nagel / Tls ZZ</dc:creator>
  <cp:lastModifiedBy>BSA</cp:lastModifiedBy>
  <dcterms:created xsi:type="dcterms:W3CDTF">2025-04-15T14:04:19Z</dcterms:created>
  <dcterms:modified xsi:type="dcterms:W3CDTF">2025-06-04T10:44:07Z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828794a-ad25-45b2-b935-93f5b652d9d4_Enabled">
    <vt:lpwstr>true</vt:lpwstr>
  </property>
  <property fmtid="{D5CDD505-2E9C-101B-9397-08002B2CF9AE}" pid="3" name="MSIP_Label_0828794a-ad25-45b2-b935-93f5b652d9d4_SetDate">
    <vt:lpwstr>2025-04-15T14:25:41Z</vt:lpwstr>
  </property>
  <property fmtid="{D5CDD505-2E9C-101B-9397-08002B2CF9AE}" pid="4" name="MSIP_Label_0828794a-ad25-45b2-b935-93f5b652d9d4_Method">
    <vt:lpwstr>Standard</vt:lpwstr>
  </property>
  <property fmtid="{D5CDD505-2E9C-101B-9397-08002B2CF9AE}" pid="5" name="MSIP_Label_0828794a-ad25-45b2-b935-93f5b652d9d4_Name">
    <vt:lpwstr>External</vt:lpwstr>
  </property>
  <property fmtid="{D5CDD505-2E9C-101B-9397-08002B2CF9AE}" pid="6" name="MSIP_Label_0828794a-ad25-45b2-b935-93f5b652d9d4_SiteId">
    <vt:lpwstr>ea7a7580-e503-4446-9197-e4bd27841804</vt:lpwstr>
  </property>
  <property fmtid="{D5CDD505-2E9C-101B-9397-08002B2CF9AE}" pid="7" name="MSIP_Label_0828794a-ad25-45b2-b935-93f5b652d9d4_ActionId">
    <vt:lpwstr>6061309f-977a-4a53-9faf-0065092c3e44</vt:lpwstr>
  </property>
  <property fmtid="{D5CDD505-2E9C-101B-9397-08002B2CF9AE}" pid="8" name="MSIP_Label_0828794a-ad25-45b2-b935-93f5b652d9d4_ContentBits">
    <vt:lpwstr>0</vt:lpwstr>
  </property>
</Properties>
</file>