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66DD0DD6-0B71-4D1B-AF7C-D29E56BB0CAC}" xr6:coauthVersionLast="47" xr6:coauthVersionMax="47" xr10:uidLastSave="{00000000-0000-0000-0000-000000000000}"/>
  <bookViews>
    <workbookView xWindow="-120" yWindow="-120" windowWidth="29040" windowHeight="15990" xr2:uid="{8D204B27-AB2E-453E-8BAF-FAD641FDA11D}"/>
  </bookViews>
  <sheets>
    <sheet name="DATA" sheetId="4" r:id="rId1"/>
    <sheet name="deprecation categorie-durations" sheetId="3" r:id="rId2"/>
    <sheet name="PROTECTED" sheetId="2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8" i="4" l="1"/>
  <c r="M15" i="4"/>
  <c r="M19" i="4"/>
  <c r="N16" i="4"/>
  <c r="N20" i="4"/>
  <c r="P18" i="4"/>
  <c r="Q15" i="4"/>
  <c r="Q19" i="4"/>
  <c r="R16" i="4"/>
  <c r="R20" i="4"/>
  <c r="T18" i="4"/>
  <c r="U15" i="4"/>
  <c r="U19" i="4"/>
  <c r="V16" i="4"/>
  <c r="V20" i="4"/>
  <c r="X18" i="4"/>
  <c r="Y15" i="4"/>
  <c r="Y19" i="4"/>
  <c r="Z16" i="4"/>
  <c r="Z20" i="4"/>
  <c r="AB18" i="4"/>
  <c r="AC15" i="4"/>
  <c r="AC19" i="4"/>
  <c r="AD16" i="4"/>
  <c r="AD20" i="4"/>
  <c r="AF18" i="4"/>
  <c r="AG15" i="4"/>
  <c r="AG19" i="4"/>
  <c r="AH16" i="4"/>
  <c r="AH20" i="4"/>
  <c r="AJ18" i="4"/>
  <c r="AK15" i="4"/>
  <c r="AK19" i="4"/>
  <c r="AL16" i="4"/>
  <c r="AL20" i="4"/>
  <c r="AN18" i="4"/>
  <c r="AO15" i="4"/>
  <c r="AO19" i="4"/>
  <c r="V11" i="4"/>
  <c r="AL11" i="4"/>
  <c r="Y12" i="4"/>
  <c r="AO12" i="4"/>
  <c r="L13" i="4"/>
  <c r="M7" i="4"/>
  <c r="M9" i="4" s="1"/>
  <c r="N7" i="4"/>
  <c r="N12" i="4" s="1"/>
  <c r="O7" i="4"/>
  <c r="O11" i="4" s="1"/>
  <c r="P7" i="4"/>
  <c r="P10" i="4" s="1"/>
  <c r="Q7" i="4"/>
  <c r="Q9" i="4" s="1"/>
  <c r="R7" i="4"/>
  <c r="R12" i="4" s="1"/>
  <c r="S7" i="4"/>
  <c r="S11" i="4" s="1"/>
  <c r="T7" i="4"/>
  <c r="T10" i="4" s="1"/>
  <c r="U7" i="4"/>
  <c r="U9" i="4" s="1"/>
  <c r="V7" i="4"/>
  <c r="V12" i="4" s="1"/>
  <c r="W7" i="4"/>
  <c r="W11" i="4" s="1"/>
  <c r="X7" i="4"/>
  <c r="X10" i="4" s="1"/>
  <c r="Y7" i="4"/>
  <c r="Y9" i="4" s="1"/>
  <c r="Z7" i="4"/>
  <c r="Z12" i="4" s="1"/>
  <c r="AA7" i="4"/>
  <c r="AA11" i="4" s="1"/>
  <c r="AB7" i="4"/>
  <c r="AB10" i="4" s="1"/>
  <c r="AC7" i="4"/>
  <c r="AC9" i="4" s="1"/>
  <c r="AD7" i="4"/>
  <c r="AD12" i="4" s="1"/>
  <c r="AE7" i="4"/>
  <c r="AE11" i="4" s="1"/>
  <c r="AF7" i="4"/>
  <c r="AF10" i="4" s="1"/>
  <c r="AG7" i="4"/>
  <c r="AG9" i="4" s="1"/>
  <c r="AH7" i="4"/>
  <c r="AH12" i="4" s="1"/>
  <c r="AI7" i="4"/>
  <c r="AI11" i="4" s="1"/>
  <c r="AJ7" i="4"/>
  <c r="AJ10" i="4" s="1"/>
  <c r="AK7" i="4"/>
  <c r="AK9" i="4" s="1"/>
  <c r="AL7" i="4"/>
  <c r="AL12" i="4" s="1"/>
  <c r="AM7" i="4"/>
  <c r="AM11" i="4" s="1"/>
  <c r="AN7" i="4"/>
  <c r="AN10" i="4" s="1"/>
  <c r="AO7" i="4"/>
  <c r="AO9" i="4" s="1"/>
  <c r="L7" i="4"/>
  <c r="L11" i="4" s="1"/>
  <c r="J10" i="4"/>
  <c r="J9" i="4"/>
  <c r="L3" i="4" a="1"/>
  <c r="L3" i="4" s="1"/>
  <c r="M3" i="4" a="1"/>
  <c r="M3" i="4" s="1"/>
  <c r="N3" i="4" a="1"/>
  <c r="N3" i="4" s="1"/>
  <c r="O3" i="4" a="1"/>
  <c r="O3" i="4" s="1"/>
  <c r="AI14" i="4" l="1"/>
  <c r="S14" i="4"/>
  <c r="S21" i="4"/>
  <c r="S17" i="4"/>
  <c r="L10" i="4"/>
  <c r="AH14" i="4"/>
  <c r="Z14" i="4"/>
  <c r="R14" i="4"/>
  <c r="AK12" i="4"/>
  <c r="U12" i="4"/>
  <c r="AH11" i="4"/>
  <c r="R11" i="4"/>
  <c r="AE10" i="4"/>
  <c r="O10" i="4"/>
  <c r="AO18" i="4"/>
  <c r="AN21" i="4"/>
  <c r="AN17" i="4"/>
  <c r="AM20" i="4"/>
  <c r="AM16" i="4"/>
  <c r="AL19" i="4"/>
  <c r="AL15" i="4"/>
  <c r="AK18" i="4"/>
  <c r="AJ21" i="4"/>
  <c r="AJ17" i="4"/>
  <c r="AI20" i="4"/>
  <c r="AI16" i="4"/>
  <c r="AH19" i="4"/>
  <c r="AH15" i="4"/>
  <c r="AG18" i="4"/>
  <c r="AF21" i="4"/>
  <c r="AF17" i="4"/>
  <c r="AE20" i="4"/>
  <c r="AE16" i="4"/>
  <c r="AD19" i="4"/>
  <c r="AD15" i="4"/>
  <c r="AC18" i="4"/>
  <c r="AB21" i="4"/>
  <c r="AB17" i="4"/>
  <c r="AA20" i="4"/>
  <c r="AA16" i="4"/>
  <c r="Z19" i="4"/>
  <c r="Z15" i="4"/>
  <c r="Y18" i="4"/>
  <c r="X21" i="4"/>
  <c r="X17" i="4"/>
  <c r="W20" i="4"/>
  <c r="W16" i="4"/>
  <c r="V19" i="4"/>
  <c r="V15" i="4"/>
  <c r="U18" i="4"/>
  <c r="T21" i="4"/>
  <c r="T17" i="4"/>
  <c r="S20" i="4"/>
  <c r="S16" i="4"/>
  <c r="R19" i="4"/>
  <c r="R15" i="4"/>
  <c r="Q18" i="4"/>
  <c r="P21" i="4"/>
  <c r="P17" i="4"/>
  <c r="O20" i="4"/>
  <c r="O16" i="4"/>
  <c r="N19" i="4"/>
  <c r="N15" i="4"/>
  <c r="M18" i="4"/>
  <c r="L21" i="4"/>
  <c r="L17" i="4"/>
  <c r="S10" i="4"/>
  <c r="AM21" i="4"/>
  <c r="AM17" i="4"/>
  <c r="AI21" i="4"/>
  <c r="AI17" i="4"/>
  <c r="O21" i="4"/>
  <c r="O17" i="4"/>
  <c r="AM14" i="4"/>
  <c r="AE14" i="4"/>
  <c r="W14" i="4"/>
  <c r="O14" i="4"/>
  <c r="AG12" i="4"/>
  <c r="Q12" i="4"/>
  <c r="AD11" i="4"/>
  <c r="N11" i="4"/>
  <c r="AA10" i="4"/>
  <c r="AO21" i="4"/>
  <c r="AO17" i="4"/>
  <c r="AN20" i="4"/>
  <c r="AN16" i="4"/>
  <c r="AM19" i="4"/>
  <c r="AM15" i="4"/>
  <c r="AL18" i="4"/>
  <c r="AK21" i="4"/>
  <c r="AK17" i="4"/>
  <c r="AJ20" i="4"/>
  <c r="AJ16" i="4"/>
  <c r="AI19" i="4"/>
  <c r="AI15" i="4"/>
  <c r="AH18" i="4"/>
  <c r="AG21" i="4"/>
  <c r="AG17" i="4"/>
  <c r="AF20" i="4"/>
  <c r="AF16" i="4"/>
  <c r="AE19" i="4"/>
  <c r="AE15" i="4"/>
  <c r="AD18" i="4"/>
  <c r="AC21" i="4"/>
  <c r="AC17" i="4"/>
  <c r="AB20" i="4"/>
  <c r="AB16" i="4"/>
  <c r="AA19" i="4"/>
  <c r="AA15" i="4"/>
  <c r="Z18" i="4"/>
  <c r="Y21" i="4"/>
  <c r="Y17" i="4"/>
  <c r="X20" i="4"/>
  <c r="X16" i="4"/>
  <c r="W19" i="4"/>
  <c r="W15" i="4"/>
  <c r="V18" i="4"/>
  <c r="U21" i="4"/>
  <c r="U17" i="4"/>
  <c r="T20" i="4"/>
  <c r="T16" i="4"/>
  <c r="S19" i="4"/>
  <c r="S15" i="4"/>
  <c r="R18" i="4"/>
  <c r="Q21" i="4"/>
  <c r="Q17" i="4"/>
  <c r="P20" i="4"/>
  <c r="P16" i="4"/>
  <c r="O19" i="4"/>
  <c r="O15" i="4"/>
  <c r="N18" i="4"/>
  <c r="M21" i="4"/>
  <c r="M17" i="4"/>
  <c r="L20" i="4"/>
  <c r="L16" i="4"/>
  <c r="AA14" i="4"/>
  <c r="AI10" i="4"/>
  <c r="AE21" i="4"/>
  <c r="AE17" i="4"/>
  <c r="AA21" i="4"/>
  <c r="AA17" i="4"/>
  <c r="W21" i="4"/>
  <c r="W17" i="4"/>
  <c r="L9" i="4"/>
  <c r="L14" i="4"/>
  <c r="AL14" i="4"/>
  <c r="AD14" i="4"/>
  <c r="V14" i="4"/>
  <c r="N14" i="4"/>
  <c r="AC12" i="4"/>
  <c r="M12" i="4"/>
  <c r="Z11" i="4"/>
  <c r="AM10" i="4"/>
  <c r="W10" i="4"/>
  <c r="AO20" i="4"/>
  <c r="AO16" i="4"/>
  <c r="AN19" i="4"/>
  <c r="AN15" i="4"/>
  <c r="AM18" i="4"/>
  <c r="AL21" i="4"/>
  <c r="AL17" i="4"/>
  <c r="AK20" i="4"/>
  <c r="AK16" i="4"/>
  <c r="AJ19" i="4"/>
  <c r="AJ15" i="4"/>
  <c r="AI18" i="4"/>
  <c r="AH21" i="4"/>
  <c r="AH17" i="4"/>
  <c r="AG20" i="4"/>
  <c r="AG16" i="4"/>
  <c r="AF19" i="4"/>
  <c r="AF15" i="4"/>
  <c r="AE18" i="4"/>
  <c r="AD21" i="4"/>
  <c r="AD17" i="4"/>
  <c r="AC20" i="4"/>
  <c r="AC16" i="4"/>
  <c r="AB19" i="4"/>
  <c r="AB15" i="4"/>
  <c r="AA18" i="4"/>
  <c r="Z21" i="4"/>
  <c r="Z17" i="4"/>
  <c r="Y20" i="4"/>
  <c r="Y16" i="4"/>
  <c r="X19" i="4"/>
  <c r="X15" i="4"/>
  <c r="W18" i="4"/>
  <c r="V21" i="4"/>
  <c r="V17" i="4"/>
  <c r="U20" i="4"/>
  <c r="U16" i="4"/>
  <c r="T19" i="4"/>
  <c r="T15" i="4"/>
  <c r="S18" i="4"/>
  <c r="R21" i="4"/>
  <c r="R17" i="4"/>
  <c r="Q20" i="4"/>
  <c r="Q16" i="4"/>
  <c r="P19" i="4"/>
  <c r="P15" i="4"/>
  <c r="O18" i="4"/>
  <c r="N21" i="4"/>
  <c r="N17" i="4"/>
  <c r="M20" i="4"/>
  <c r="M16" i="4"/>
  <c r="L19" i="4"/>
  <c r="L15" i="4"/>
  <c r="AJ13" i="4"/>
  <c r="X13" i="4"/>
  <c r="AF9" i="4"/>
  <c r="T9" i="4"/>
  <c r="AM13" i="4"/>
  <c r="AI13" i="4"/>
  <c r="AE13" i="4"/>
  <c r="AA13" i="4"/>
  <c r="W13" i="4"/>
  <c r="S13" i="4"/>
  <c r="O13" i="4"/>
  <c r="AN12" i="4"/>
  <c r="AJ12" i="4"/>
  <c r="AF12" i="4"/>
  <c r="AB12" i="4"/>
  <c r="X12" i="4"/>
  <c r="T12" i="4"/>
  <c r="P12" i="4"/>
  <c r="AO11" i="4"/>
  <c r="AK11" i="4"/>
  <c r="AG11" i="4"/>
  <c r="AC11" i="4"/>
  <c r="Y11" i="4"/>
  <c r="U11" i="4"/>
  <c r="Q11" i="4"/>
  <c r="M11" i="4"/>
  <c r="AL10" i="4"/>
  <c r="AH10" i="4"/>
  <c r="AD10" i="4"/>
  <c r="Z10" i="4"/>
  <c r="V10" i="4"/>
  <c r="R10" i="4"/>
  <c r="N10" i="4"/>
  <c r="AM9" i="4"/>
  <c r="AI9" i="4"/>
  <c r="AE9" i="4"/>
  <c r="AA9" i="4"/>
  <c r="W9" i="4"/>
  <c r="S9" i="4"/>
  <c r="O9" i="4"/>
  <c r="AB13" i="4"/>
  <c r="L12" i="4"/>
  <c r="AO14" i="4"/>
  <c r="AK14" i="4"/>
  <c r="AG14" i="4"/>
  <c r="AC14" i="4"/>
  <c r="Y14" i="4"/>
  <c r="U14" i="4"/>
  <c r="Q14" i="4"/>
  <c r="M14" i="4"/>
  <c r="AL13" i="4"/>
  <c r="AH13" i="4"/>
  <c r="AD13" i="4"/>
  <c r="Z13" i="4"/>
  <c r="V13" i="4"/>
  <c r="R13" i="4"/>
  <c r="N13" i="4"/>
  <c r="AM12" i="4"/>
  <c r="AI12" i="4"/>
  <c r="AE12" i="4"/>
  <c r="AA12" i="4"/>
  <c r="W12" i="4"/>
  <c r="S12" i="4"/>
  <c r="O12" i="4"/>
  <c r="AN11" i="4"/>
  <c r="AJ11" i="4"/>
  <c r="AF11" i="4"/>
  <c r="AB11" i="4"/>
  <c r="X11" i="4"/>
  <c r="T11" i="4"/>
  <c r="P11" i="4"/>
  <c r="AO10" i="4"/>
  <c r="AK10" i="4"/>
  <c r="AG10" i="4"/>
  <c r="AC10" i="4"/>
  <c r="Y10" i="4"/>
  <c r="U10" i="4"/>
  <c r="Q10" i="4"/>
  <c r="M10" i="4"/>
  <c r="AL9" i="4"/>
  <c r="AH9" i="4"/>
  <c r="AD9" i="4"/>
  <c r="Z9" i="4"/>
  <c r="V9" i="4"/>
  <c r="R9" i="4"/>
  <c r="N9" i="4"/>
  <c r="AN13" i="4"/>
  <c r="AF13" i="4"/>
  <c r="T13" i="4"/>
  <c r="P13" i="4"/>
  <c r="AN9" i="4"/>
  <c r="AJ9" i="4"/>
  <c r="AB9" i="4"/>
  <c r="X9" i="4"/>
  <c r="P9" i="4"/>
  <c r="AN14" i="4"/>
  <c r="AJ14" i="4"/>
  <c r="AF14" i="4"/>
  <c r="AB14" i="4"/>
  <c r="X14" i="4"/>
  <c r="T14" i="4"/>
  <c r="P14" i="4"/>
  <c r="AO13" i="4"/>
  <c r="AK13" i="4"/>
  <c r="AG13" i="4"/>
  <c r="AC13" i="4"/>
  <c r="Y13" i="4"/>
  <c r="U13" i="4"/>
  <c r="Q13" i="4"/>
  <c r="M13" i="4"/>
  <c r="L2" i="4" a="1"/>
  <c r="L2" i="4" s="1"/>
  <c r="J3" i="4" l="1"/>
  <c r="J2" i="4"/>
  <c r="S2" i="4" l="1" a="1"/>
  <c r="S2" i="4" s="1"/>
  <c r="P2" i="4" a="1"/>
  <c r="P2" i="4" s="1"/>
  <c r="N2" i="4" a="1"/>
  <c r="N2" i="4" s="1"/>
  <c r="U2" i="4" a="1"/>
  <c r="U2" i="4" s="1"/>
  <c r="Y2" i="4" a="1"/>
  <c r="Y2" i="4" s="1"/>
  <c r="AC2" i="4" a="1"/>
  <c r="AC2" i="4" s="1"/>
  <c r="AG2" i="4" a="1"/>
  <c r="AG2" i="4" s="1"/>
  <c r="AK2" i="4" a="1"/>
  <c r="AK2" i="4" s="1"/>
  <c r="AO2" i="4" a="1"/>
  <c r="AO2" i="4" s="1"/>
  <c r="Q2" i="4" a="1"/>
  <c r="Q2" i="4" s="1"/>
  <c r="Z2" i="4" a="1"/>
  <c r="Z2" i="4" s="1"/>
  <c r="AD2" i="4" a="1"/>
  <c r="AD2" i="4" s="1"/>
  <c r="AL2" i="4" a="1"/>
  <c r="AL2" i="4" s="1"/>
  <c r="AA2" i="4" a="1"/>
  <c r="AA2" i="4" s="1"/>
  <c r="AI2" i="4" a="1"/>
  <c r="AI2" i="4" s="1"/>
  <c r="O2" i="4" a="1"/>
  <c r="O2" i="4" s="1"/>
  <c r="V2" i="4" a="1"/>
  <c r="V2" i="4" s="1"/>
  <c r="AH2" i="4" a="1"/>
  <c r="AH2" i="4" s="1"/>
  <c r="R2" i="4" a="1"/>
  <c r="R2" i="4" s="1"/>
  <c r="W2" i="4" a="1"/>
  <c r="W2" i="4" s="1"/>
  <c r="AE2" i="4" a="1"/>
  <c r="AE2" i="4" s="1"/>
  <c r="AM2" i="4" a="1"/>
  <c r="AM2" i="4" s="1"/>
  <c r="M2" i="4" a="1"/>
  <c r="M2" i="4" s="1"/>
  <c r="T2" i="4" a="1"/>
  <c r="T2" i="4" s="1"/>
  <c r="X2" i="4" a="1"/>
  <c r="X2" i="4" s="1"/>
  <c r="AF2" i="4" a="1"/>
  <c r="AF2" i="4" s="1"/>
  <c r="AJ2" i="4" a="1"/>
  <c r="AJ2" i="4" s="1"/>
  <c r="AN2" i="4" a="1"/>
  <c r="AN2" i="4" s="1"/>
  <c r="AB2" i="4" a="1"/>
  <c r="AB2" i="4" s="1"/>
  <c r="T3" i="4" a="1"/>
  <c r="T3" i="4" s="1"/>
  <c r="X3" i="4" a="1"/>
  <c r="X3" i="4" s="1"/>
  <c r="AB3" i="4" a="1"/>
  <c r="AB3" i="4" s="1"/>
  <c r="AF3" i="4" a="1"/>
  <c r="AF3" i="4" s="1"/>
  <c r="AJ3" i="4" a="1"/>
  <c r="AJ3" i="4" s="1"/>
  <c r="AN3" i="4" a="1"/>
  <c r="AN3" i="4" s="1"/>
  <c r="AG3" i="4" a="1"/>
  <c r="AG3" i="4" s="1"/>
  <c r="AO3" i="4" a="1"/>
  <c r="AO3" i="4" s="1"/>
  <c r="S3" i="4" a="1"/>
  <c r="S3" i="4" s="1"/>
  <c r="AE3" i="4" a="1"/>
  <c r="AE3" i="4" s="1"/>
  <c r="Q3" i="4" a="1"/>
  <c r="Q3" i="4" s="1"/>
  <c r="U3" i="4" a="1"/>
  <c r="U3" i="4" s="1"/>
  <c r="Y3" i="4" a="1"/>
  <c r="Y3" i="4" s="1"/>
  <c r="AC3" i="4" a="1"/>
  <c r="AC3" i="4" s="1"/>
  <c r="AK3" i="4" a="1"/>
  <c r="AK3" i="4" s="1"/>
  <c r="W3" i="4" a="1"/>
  <c r="W3" i="4" s="1"/>
  <c r="AA3" i="4" a="1"/>
  <c r="AA3" i="4" s="1"/>
  <c r="AM3" i="4" a="1"/>
  <c r="AM3" i="4" s="1"/>
  <c r="R3" i="4" a="1"/>
  <c r="R3" i="4" s="1"/>
  <c r="V3" i="4" a="1"/>
  <c r="V3" i="4" s="1"/>
  <c r="Z3" i="4" a="1"/>
  <c r="Z3" i="4" s="1"/>
  <c r="AD3" i="4" a="1"/>
  <c r="AD3" i="4" s="1"/>
  <c r="AH3" i="4" a="1"/>
  <c r="AH3" i="4" s="1"/>
  <c r="AL3" i="4" a="1"/>
  <c r="AL3" i="4" s="1"/>
  <c r="AI3" i="4" a="1"/>
  <c r="AI3" i="4" s="1"/>
  <c r="P3" i="4" a="1"/>
  <c r="P3" i="4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<sst xmlns="http://schemas.openxmlformats.org/spreadsheetml/2006/main" count="146" uniqueCount="69">
  <si>
    <t>Name</t>
  </si>
  <si>
    <t>Code</t>
  </si>
  <si>
    <t>Number</t>
  </si>
  <si>
    <t>Acquisition date / starting date</t>
  </si>
  <si>
    <t>Acquisition source</t>
  </si>
  <si>
    <t xml:space="preserve">Value </t>
  </si>
  <si>
    <t>Vendor</t>
  </si>
  <si>
    <t>Unit / Location</t>
  </si>
  <si>
    <t>Amortization : YES / NO</t>
  </si>
  <si>
    <t>Amortization duration</t>
  </si>
  <si>
    <t>FY 26</t>
  </si>
  <si>
    <t>FY 27</t>
  </si>
  <si>
    <t>FY 28</t>
  </si>
  <si>
    <t>FY 29</t>
  </si>
  <si>
    <t>FY 30</t>
  </si>
  <si>
    <t>FY 31</t>
  </si>
  <si>
    <t>FY 32</t>
  </si>
  <si>
    <t>FY 33</t>
  </si>
  <si>
    <t>FY 34</t>
  </si>
  <si>
    <t>FY 35</t>
  </si>
  <si>
    <t>FY 36</t>
  </si>
  <si>
    <t>FY 37</t>
  </si>
  <si>
    <t>FY 38</t>
  </si>
  <si>
    <t>FY 39</t>
  </si>
  <si>
    <t>FY 40</t>
  </si>
  <si>
    <t>FY 41</t>
  </si>
  <si>
    <t>FY 42</t>
  </si>
  <si>
    <t>FY 43</t>
  </si>
  <si>
    <t>FY 44</t>
  </si>
  <si>
    <t>FY 45</t>
  </si>
  <si>
    <t>FY 46</t>
  </si>
  <si>
    <t>FY 47</t>
  </si>
  <si>
    <t>FY 48</t>
  </si>
  <si>
    <t>FY 49</t>
  </si>
  <si>
    <t>FY 50</t>
  </si>
  <si>
    <t>FY 51</t>
  </si>
  <si>
    <t>FY 52</t>
  </si>
  <si>
    <t>FY 53</t>
  </si>
  <si>
    <t>FY 54</t>
  </si>
  <si>
    <t>SPECIALIZED EQUIPMENT</t>
  </si>
  <si>
    <t>ALL OTHER</t>
  </si>
  <si>
    <t>10y</t>
  </si>
  <si>
    <t>5 y</t>
  </si>
  <si>
    <t>3y</t>
  </si>
  <si>
    <t>Specialized sprayers</t>
  </si>
  <si>
    <t>Field boom spr</t>
  </si>
  <si>
    <t>Irrigation Network</t>
  </si>
  <si>
    <t>Working soil eq</t>
  </si>
  <si>
    <t>Freezers</t>
  </si>
  <si>
    <t>Cars</t>
  </si>
  <si>
    <t>etc…</t>
  </si>
  <si>
    <t>Climatic chambers</t>
  </si>
  <si>
    <t>tractors</t>
  </si>
  <si>
    <t>Etc…</t>
  </si>
  <si>
    <t>Mowers</t>
  </si>
  <si>
    <t>Standard agriculture eq</t>
  </si>
  <si>
    <t>Lab Equipment (depending purchase price)</t>
  </si>
  <si>
    <t>FY VALIDATION</t>
  </si>
  <si>
    <t>FY 25</t>
  </si>
  <si>
    <t>A</t>
  </si>
  <si>
    <t>B</t>
  </si>
  <si>
    <t>C</t>
  </si>
  <si>
    <t>D</t>
  </si>
  <si>
    <t>E</t>
  </si>
  <si>
    <t>ASSET 1</t>
  </si>
  <si>
    <t>ASSET 2</t>
  </si>
  <si>
    <t>VENDOR 1</t>
  </si>
  <si>
    <t>VENDOR 2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</si>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</sst>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5" formatCode="dd/mm/yyyy"/>
    <numFmt numFmtId="167" formatCode="d/mm/yy;@"/>
  </numFmts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/>
        <bgColor theme="7"/>
      </patternFill>
    </fill>
    <fill>
      <patternFill patternType="solid">
        <fgColor theme="7" tint="0.59999389629810485"/>
        <bgColor theme="7" tint="0.59999389629810485"/>
      </patternFill>
    </fill>
    <fill>
      <patternFill patternType="solid">
        <fgColor theme="7" tint="0.79998168889431442"/>
        <bgColor theme="7" tint="0.79998168889431442"/>
      </patternFill>
    </fill>
  </fills>
  <borders count="8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3" borderId="4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3" borderId="3" xfId="0" applyFill="1" applyBorder="1" applyAlignment="1" applyProtection="1">
      <alignment horizontal="left"/>
      <protection locked="0"/>
    </xf>
    <xf numFmtId="14" fontId="0" fillId="3" borderId="4" xfId="0" applyNumberFormat="1" applyFill="1" applyBorder="1" applyAlignment="1" applyProtection="1">
      <alignment horizontal="center"/>
      <protection locked="0"/>
    </xf>
    <xf numFmtId="0" fontId="0" fillId="4" borderId="3" xfId="0" applyFill="1" applyBorder="1" applyAlignment="1" applyProtection="1">
      <alignment horizontal="left"/>
      <protection locked="0"/>
    </xf>
    <xf numFmtId="14" fontId="0" fillId="4" borderId="4" xfId="0" applyNumberFormat="1" applyFill="1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/>
      <protection locked="0"/>
    </xf>
    <xf numFmtId="14" fontId="2" fillId="2" borderId="2" xfId="0" applyNumberFormat="1" applyFont="1" applyFill="1" applyBorder="1" applyAlignment="1" applyProtection="1">
      <alignment horizontal="center"/>
      <protection locked="0"/>
    </xf>
    <xf numFmtId="49" fontId="2" fillId="2" borderId="2" xfId="0" applyNumberFormat="1" applyFont="1" applyFill="1" applyBorder="1" applyAlignment="1" applyProtection="1">
      <alignment horizontal="center"/>
      <protection locked="0"/>
    </xf>
    <xf numFmtId="164" fontId="2" fillId="2" borderId="2" xfId="0" applyNumberFormat="1" applyFont="1" applyFill="1" applyBorder="1" applyAlignment="1" applyProtection="1">
      <alignment horizontal="center"/>
      <protection locked="0"/>
    </xf>
    <xf numFmtId="0" fontId="2" fillId="2" borderId="2" xfId="0" applyFont="1" applyFill="1" applyBorder="1" applyAlignment="1" applyProtection="1">
      <alignment horizontal="center"/>
      <protection locked="0"/>
    </xf>
    <xf numFmtId="1" fontId="2" fillId="2" borderId="2" xfId="0" applyNumberFormat="1" applyFont="1" applyFill="1" applyBorder="1" applyAlignment="1" applyProtection="1">
      <alignment horizontal="center"/>
      <protection locked="0"/>
    </xf>
    <xf numFmtId="49" fontId="0" fillId="3" borderId="4" xfId="0" applyNumberFormat="1" applyFill="1" applyBorder="1" applyAlignment="1" applyProtection="1">
      <alignment horizontal="center"/>
      <protection locked="0"/>
    </xf>
    <xf numFmtId="164" fontId="0" fillId="3" borderId="4" xfId="0" applyNumberFormat="1" applyFill="1" applyBorder="1" applyAlignment="1" applyProtection="1">
      <alignment horizontal="center"/>
      <protection locked="0"/>
    </xf>
    <xf numFmtId="0" fontId="0" fillId="3" borderId="4" xfId="0" applyFill="1" applyBorder="1" applyAlignment="1" applyProtection="1">
      <alignment horizontal="center"/>
      <protection locked="0"/>
    </xf>
    <xf numFmtId="1" fontId="0" fillId="3" borderId="4" xfId="0" applyNumberFormat="1" applyFill="1" applyBorder="1" applyAlignment="1" applyProtection="1">
      <alignment horizontal="center"/>
      <protection locked="0"/>
    </xf>
    <xf numFmtId="49" fontId="0" fillId="4" borderId="4" xfId="0" applyNumberFormat="1" applyFill="1" applyBorder="1" applyAlignment="1" applyProtection="1">
      <alignment horizontal="center"/>
      <protection locked="0"/>
    </xf>
    <xf numFmtId="164" fontId="0" fillId="4" borderId="4" xfId="0" applyNumberFormat="1" applyFill="1" applyBorder="1" applyAlignment="1" applyProtection="1">
      <alignment horizontal="center"/>
      <protection locked="0"/>
    </xf>
    <xf numFmtId="0" fontId="0" fillId="4" borderId="4" xfId="0" applyFill="1" applyBorder="1" applyAlignment="1" applyProtection="1">
      <alignment horizontal="center"/>
      <protection locked="0"/>
    </xf>
    <xf numFmtId="1" fontId="0" fillId="4" borderId="4" xfId="0" applyNumberFormat="1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1" fillId="0" borderId="0" xfId="0" applyFont="1" applyAlignment="1">
      <alignment horizontal="center"/>
    </xf>
    <xf numFmtId="164" fontId="0" fillId="4" borderId="4" xfId="0" applyNumberFormat="1" applyFont="1" applyFill="1" applyBorder="1" applyAlignment="1" applyProtection="1">
      <alignment horizontal="center"/>
      <protection locked="0"/>
    </xf>
    <xf numFmtId="0" fontId="0" fillId="4" borderId="3" xfId="0" applyFont="1" applyFill="1" applyBorder="1" applyAlignment="1" applyProtection="1">
      <alignment horizontal="left"/>
      <protection locked="0"/>
    </xf>
    <xf numFmtId="49" fontId="0" fillId="4" borderId="4" xfId="0" applyNumberFormat="1" applyFont="1" applyFill="1" applyBorder="1" applyAlignment="1" applyProtection="1">
      <alignment horizontal="center"/>
      <protection locked="0"/>
    </xf>
    <xf numFmtId="14" fontId="0" fillId="0" borderId="0" xfId="0" applyNumberFormat="1" applyProtection="1">
      <protection locked="0"/>
    </xf>
    <xf numFmtId="164" fontId="0" fillId="4" borderId="5" xfId="0" applyNumberFormat="1" applyFont="1" applyFill="1" applyBorder="1" applyAlignment="1" applyProtection="1">
      <alignment horizontal="center"/>
      <protection locked="0"/>
    </xf>
    <xf numFmtId="0" fontId="0" fillId="4" borderId="6" xfId="0" applyFont="1" applyFill="1" applyBorder="1" applyAlignment="1" applyProtection="1">
      <alignment horizontal="left"/>
      <protection locked="0"/>
    </xf>
    <xf numFmtId="0" fontId="0" fillId="3" borderId="6" xfId="0" applyFill="1" applyBorder="1" applyAlignment="1" applyProtection="1">
      <alignment horizontal="left"/>
      <protection locked="0"/>
    </xf>
    <xf numFmtId="165" fontId="0" fillId="4" borderId="7" xfId="0" applyNumberFormat="1" applyFont="1" applyFill="1" applyBorder="1" applyAlignment="1" applyProtection="1">
      <alignment horizontal="center"/>
      <protection locked="0"/>
    </xf>
    <xf numFmtId="49" fontId="0" fillId="4" borderId="7" xfId="0" applyNumberFormat="1" applyFont="1" applyFill="1" applyBorder="1" applyAlignment="1" applyProtection="1">
      <alignment horizontal="center"/>
      <protection locked="0"/>
    </xf>
    <xf numFmtId="49" fontId="0" fillId="4" borderId="7" xfId="0" applyNumberFormat="1" applyFill="1" applyBorder="1" applyAlignment="1" applyProtection="1">
      <alignment horizontal="center"/>
      <protection locked="0"/>
    </xf>
    <xf numFmtId="164" fontId="0" fillId="4" borderId="7" xfId="0" applyNumberFormat="1" applyFont="1" applyFill="1" applyBorder="1" applyAlignment="1" applyProtection="1">
      <alignment horizontal="center"/>
      <protection locked="0"/>
    </xf>
    <xf numFmtId="0" fontId="0" fillId="4" borderId="7" xfId="0" applyFont="1" applyFill="1" applyBorder="1" applyAlignment="1" applyProtection="1">
      <alignment horizontal="center"/>
      <protection locked="0"/>
    </xf>
    <xf numFmtId="0" fontId="0" fillId="4" borderId="7" xfId="0" applyFont="1" applyFill="1" applyBorder="1" applyAlignment="1" applyProtection="1">
      <alignment horizontal="center"/>
    </xf>
    <xf numFmtId="1" fontId="0" fillId="4" borderId="7" xfId="0" applyNumberFormat="1" applyFont="1" applyFill="1" applyBorder="1" applyAlignment="1" applyProtection="1">
      <alignment horizontal="center"/>
      <protection locked="0"/>
    </xf>
    <xf numFmtId="167" fontId="1" fillId="0" borderId="0" xfId="0" applyNumberFormat="1" applyFont="1" applyAlignment="1" applyProtection="1">
      <alignment shrinkToFit="1"/>
      <protection locked="0"/>
    </xf>
  </cellXfs>
  <cellStyles count="1">
    <cellStyle name="Standaard" xfId="0" builtinId="0"/>
  </cellStyles>
  <dxfs count="179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" formatCode="0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numFmt numFmtId="30" formatCode="@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0" formatCode="@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5" formatCode="dd/mm/yyyy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ill>
        <patternFill patternType="solid">
          <fgColor theme="7" tint="0.59999389629810485"/>
          <bgColor theme="7" tint="0.59999389629810485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left" vertical="bottom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/>
      </border>
      <protection locked="0" hidden="0"/>
    </dxf>
    <dxf>
      <fill>
        <patternFill patternType="solid">
          <fgColor theme="7" tint="0.59999389629810485"/>
          <bgColor theme="7" tint="0.59999389629810485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left" vertical="bottom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left" vertical="bottom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/>
      </border>
      <protection locked="0" hidden="0"/>
    </dxf>
    <dxf>
      <border outline="0">
        <top style="thin">
          <color theme="0"/>
        </top>
      </border>
    </dxf>
    <dxf>
      <border outline="0">
        <bottom style="thick">
          <color theme="0"/>
        </bottom>
      </border>
    </dxf>
    <dxf>
      <border diagonalUp="0" diagonalDown="0">
        <left/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7"/>
          <bgColor theme="7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 style="thin">
          <color theme="0"/>
        </vertic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" formatCode="0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numFmt numFmtId="30" formatCode="@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0" formatCode="@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5" formatCode="dd/mm/yyyy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left" vertical="bottom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/>
      </border>
      <protection locked="0" hidden="0"/>
    </dxf>
    <dxf>
      <fill>
        <patternFill patternType="solid">
          <fgColor theme="7" tint="0.59999389629810485"/>
          <bgColor theme="7" tint="0.59999389629810485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left" vertical="bottom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/>
      </border>
      <protection locked="0" hidden="0"/>
    </dxf>
    <dxf>
      <fill>
        <patternFill patternType="solid">
          <fgColor theme="7" tint="0.59999389629810485"/>
          <bgColor theme="7" tint="0.59999389629810485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left" vertical="bottom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/>
      </border>
      <protection locked="0" hidden="0"/>
    </dxf>
    <dxf>
      <border outline="0">
        <top style="thin">
          <color theme="0"/>
        </top>
      </border>
    </dxf>
    <dxf>
      <border diagonalUp="0" diagonalDown="0">
        <left/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protection locked="0" hidden="0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7"/>
          <bgColor theme="7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 style="thin">
          <color theme="0"/>
        </vertical>
      </border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09A9413-558A-44A8-B4C6-6CE592C60C17}" name="Table1" displayName="Table1" ref="A1:AO3" headerRowDxfId="178" dataDxfId="176" headerRowBorderDxfId="177" tableBorderDxfId="175" totalsRowBorderDxfId="174">
  <autoFilter ref="A1:AO3" xr:uid="{109A9413-558A-44A8-B4C6-6CE592C60C17}"/>
  <sortState xmlns:xlrd2="http://schemas.microsoft.com/office/spreadsheetml/2017/richdata2" ref="A2:AO3">
    <sortCondition ref="H1:H3"/>
  </sortState>
  <tableColumns count="41">
    <tableColumn id="1" xr3:uid="{BA615776-5E57-4B65-8DE1-133228F07E55}" name="Name" totalsRowLabel="Total" dataDxfId="173" totalsRowDxfId="172"/>
    <tableColumn id="39" xr3:uid="{42682960-0211-4DEE-9A0E-8B9C9B77CC6B}" name="Code" dataDxfId="171" totalsRowDxfId="170"/>
    <tableColumn id="40" xr3:uid="{81E8C76B-6BFE-4D6D-83E2-50B5B6683105}" name="Number" dataDxfId="169" totalsRowDxfId="168"/>
    <tableColumn id="2" xr3:uid="{7C30CDBA-E6D8-49AC-A3CC-6432A224F266}" name="Acquisition date / starting date" dataDxfId="167" totalsRowDxfId="166"/>
    <tableColumn id="3" xr3:uid="{3469A95F-7C2E-4BC3-BCCE-42541484ECFF}" name="Acquisition source" dataDxfId="165" totalsRowDxfId="164"/>
    <tableColumn id="41" xr3:uid="{945E070A-2429-4796-8D61-D93776A673C3}" name="FY VALIDATION" dataDxfId="163" totalsRowDxfId="162"/>
    <tableColumn id="4" xr3:uid="{DC01261E-54BD-437A-BE35-CC848280C11D}" name="Value " dataDxfId="161" totalsRowDxfId="160"/>
    <tableColumn id="5" xr3:uid="{F1884D87-472F-4E49-9789-B2F32F787FBF}" name="Vendor" dataDxfId="159" totalsRowDxfId="158"/>
    <tableColumn id="6" xr3:uid="{47F7E79B-BA71-4C7C-9E9F-E097CA795C15}" name="Unit / Location" dataDxfId="157" totalsRowDxfId="156"/>
    <tableColumn id="7" xr3:uid="{472F3F94-6B90-49F6-8B59-ABA02DB1275E}" name="Amortization : YES / NO" dataDxfId="155" totalsRowDxfId="154">
      <calculatedColumnFormula>IF($G2&gt;=2500,"YES","NO")</calculatedColumnFormula>
    </tableColumn>
    <tableColumn id="8" xr3:uid="{578EEF2E-B367-4FB9-9DB8-2AA791B93455}" name="Amortization duration" dataDxfId="153" totalsRowDxfId="152"/>
    <tableColumn id="9" xr3:uid="{271E1F58-7C2C-4327-86CC-9DDD6E65BD02}" name="FY 25" dataDxfId="151" totalsRowDxfId="150">
      <calculatedColumnFormula array="1">_xlfn.LET(_xlpm.ecart,YEAR($D2)-VALUE(RIGHT(L$1,2)),IF(_xlpm.ecart&lt;0,IF($K2=0,"",IF($J2="YES",IF(MONTH($D2)&lt;4,AMORLINC($G2,$D2,DATE(YEAR($D2),3,31),0,COLUMN(L:L)-12-_xlpm.ecart,1/$K2),AMORLINC($G2,$D2,DATE(YEAR($D2)+1,3,31),0,COLUMN(L:L)-12-_xlpm.ecart,1/$K2)),"")),""))</calculatedColumnFormula>
    </tableColumn>
    <tableColumn id="10" xr3:uid="{E77E4691-49CE-4641-8892-BB4E6DA65D51}" name="FY 26" dataDxfId="149" totalsRowDxfId="148">
      <calculatedColumnFormula array="1">IF($K2=0,"",IF($J2="YES",IF(MONTH($D2)&lt;4,AMORLINC($G2,$D2,DATE(YEAR($D2),3,31),0,COLUMN(M:M)-12,1/$K2),AMORLINC($G2,$D2,DATE(YEAR($D2)+1,3,31),0,COLUMN(M:M)-12,1/$K2)),""))</calculatedColumnFormula>
    </tableColumn>
    <tableColumn id="11" xr3:uid="{E9EBBE8A-E684-422E-9909-3D6E438E33B4}" name="FY 27" dataDxfId="147" totalsRowDxfId="146">
      <calculatedColumnFormula array="1">IF($K2=0,"",IF($J2="YES",IF(MONTH($D2)&lt;4,AMORLINC($G2,$D2,DATE(YEAR($D2),3,31),0,COLUMN(N:N)-12,1/$K2),AMORLINC($G2,$D2,DATE(YEAR($D2)+1,3,31),0,COLUMN(N:N)-12,1/$K2)),""))</calculatedColumnFormula>
    </tableColumn>
    <tableColumn id="12" xr3:uid="{0E76243C-B29F-41D8-B747-63A152513A16}" name="FY 28" dataDxfId="145" totalsRowDxfId="144">
      <calculatedColumnFormula array="1">_xlfn.LET(_xlpm.ecart,YEAR($D2)-2000-VALUE(RIGHT(O$1,2)),IF(_xlpm.ecart&lt;0,IF($K2=0,"",IF($J2="YES",IF(MONTH($D2)&lt;4,AMORLINC($G2,$D2,DATE(YEAR($D2),3,31),0,COLUMN(O:O)-12+_xlpm.ecart,1/$K2),AMORLINC($G2,$D2,DATE(YEAR($D2)+1,3,31),0,COLUMN(O:O)-12+_xlpm.ecart,1/$K2)),"")),""))</calculatedColumnFormula>
    </tableColumn>
    <tableColumn id="13" xr3:uid="{D77FD045-9016-42B8-9886-8AAADCCB3323}" name="FY 29" dataDxfId="143" totalsRowDxfId="142">
      <calculatedColumnFormula array="1">_xlfn.LET(_xlpm.debut,YEAR($D2)-2000-VALUE(RIGHT(P$1,2)),_xlpm.ecart,1+YEAR($D2)-2000-VALUE(RIGHT($L$1,2)),IF(_xlpm.debut&lt;0,IF($K2=0,"",IF($J2="YES",IF(MONTH($D2)&lt;4,AMORLINC($G2,$D2,DATE(YEAR($D2),3,31),0,COLUMN(P:P)-12-_xlpm.ecart,1/$K2),AMORLINC($G2,$D2,DATE(YEAR($D2)+1,3,31),0,COLUMN(P:P)-12-_xlpm.ecart,1/$K2)),"")),""))</calculatedColumnFormula>
    </tableColumn>
    <tableColumn id="14" xr3:uid="{076F4366-02A0-4ADD-82A1-2970E6A5D8B0}" name="FY 30" dataDxfId="141" totalsRowDxfId="140">
      <calculatedColumnFormula array="1">IF($K2=0,"",IF($J2="YES",IF(MONTH($D2)&lt;4,AMORLINC($G2,$D2,DATE(YEAR($D2),3,31),0,COLUMN(Q:Q)-12,1/$K2),AMORLINC($G2,$D2,DATE(YEAR($D2)+1,3,31),0,COLUMN(Q:Q)-12,1/$K2)),""))</calculatedColumnFormula>
    </tableColumn>
    <tableColumn id="15" xr3:uid="{98DFB1F4-A928-46BA-A62A-EEB1FD05F8FB}" name="FY 31" dataDxfId="139" totalsRowDxfId="138">
      <calculatedColumnFormula array="1">IF($K2=0,"",IF($J2="YES",IF(MONTH($D2)&lt;4,AMORLINC($G2,$D2,DATE(YEAR($D2),3,31),0,COLUMN(R:R)-12,1/$K2),AMORLINC($G2,$D2,DATE(YEAR($D2)+1,3,31),0,COLUMN(R:R)-12,1/$K2)),""))</calculatedColumnFormula>
    </tableColumn>
    <tableColumn id="16" xr3:uid="{53B16E7B-2441-48EC-883B-0C5C2F617D8A}" name="FY 32" dataDxfId="137" totalsRowDxfId="136">
      <calculatedColumnFormula array="1">_xlfn.LET(_xlpm.debut,YEAR($D2)-2000-VALUE(RIGHT(S$1,2)),_xlpm.ecart,YEAR($D2)-2000-VALUE(RIGHT($L$1,2)),IF(_xlpm.debut&lt;0,IF($K2=0,"",IF($J2="YES",IF(MONTH($D2)&lt;4,AMORLINC($G2,$D2,DATE(YEAR($D2),3,31),0,COLUMN(S:S)-12,1/$K2),AMORLINC($G2,$D2,DATE(YEAR($D2)+1,3,31),0,COLUMN(S:S)-12,1/$K2)),"")),""))</calculatedColumnFormula>
    </tableColumn>
    <tableColumn id="17" xr3:uid="{EF76FA81-FE1F-47FC-8C43-DC9DC04BDE2C}" name="FY 33" dataDxfId="135" totalsRowDxfId="134">
      <calculatedColumnFormula array="1">IF($K2=0,"",IF($J2="YES",IF(MONTH($D2)&lt;4,AMORLINC($G2,$D2,DATE(YEAR($D2),3,31),0,COLUMN(T:T)-12,1/$K2),AMORLINC($G2,$D2,DATE(YEAR($D2)+1,3,31),0,COLUMN(T:T)-12,1/$K2)),""))</calculatedColumnFormula>
    </tableColumn>
    <tableColumn id="18" xr3:uid="{3E72EB68-A087-459F-9828-F5C126A65165}" name="FY 34" dataDxfId="133" totalsRowDxfId="132">
      <calculatedColumnFormula array="1">IF($K2=0,"",IF($J2="YES",IF(MONTH($D2)&lt;4,AMORLINC($G2,$D2,DATE(YEAR($D2),3,31),0,COLUMN(U:U)-12,1/$K2),AMORLINC($G2,$D2,DATE(YEAR($D2)+1,3,31),0,COLUMN(U:U)-12,1/$K2)),""))</calculatedColumnFormula>
    </tableColumn>
    <tableColumn id="19" xr3:uid="{DFF62553-B0CE-4E5B-A15C-966B004645A0}" name="FY 35" dataDxfId="131" totalsRowDxfId="130">
      <calculatedColumnFormula array="1">IF($K2=0,"",IF($J2="YES",IF(MONTH($D2)&lt;4,AMORLINC($G2,$D2,DATE(YEAR($D2),3,31),0,COLUMN(V:V)-12,1/$K2),AMORLINC($G2,$D2,DATE(YEAR($D2)+1,3,31),0,COLUMN(V:V)-12,1/$K2)),""))</calculatedColumnFormula>
    </tableColumn>
    <tableColumn id="20" xr3:uid="{A2BBDF87-2549-4D45-916D-51B9539F4C30}" name="FY 36" dataDxfId="129" totalsRowDxfId="128">
      <calculatedColumnFormula array="1">IF($K2=0,"",IF($J2="YES",IF(MONTH($D2)&lt;4,AMORLINC($G2,$D2,DATE(YEAR($D2),3,31),0,COLUMN(W:W)-12,1/$K2),AMORLINC($G2,$D2,DATE(YEAR($D2)+1,3,31),0,COLUMN(W:W)-12,1/$K2)),""))</calculatedColumnFormula>
    </tableColumn>
    <tableColumn id="21" xr3:uid="{DDFF4B8F-E56B-4AA2-BB28-605A7EABEA2E}" name="FY 37" dataDxfId="127" totalsRowDxfId="126">
      <calculatedColumnFormula array="1">IF($K2=0,"",IF($J2="YES",IF(MONTH($D2)&lt;4,AMORLINC($G2,$D2,DATE(YEAR($D2),3,31),0,COLUMN(X:X)-12,1/$K2),AMORLINC($G2,$D2,DATE(YEAR($D2)+1,3,31),0,COLUMN(X:X)-12,1/$K2)),""))</calculatedColumnFormula>
    </tableColumn>
    <tableColumn id="22" xr3:uid="{529D3A7A-5B02-40B9-AE27-E733E6CFDBDF}" name="FY 38" dataDxfId="125" totalsRowDxfId="124">
      <calculatedColumnFormula array="1">IF($K2=0,"",IF($J2="YES",IF(MONTH($D2)&lt;4,AMORLINC($G2,$D2,DATE(YEAR($D2),3,31),0,COLUMN(Y:Y)-12,1/$K2),AMORLINC($G2,$D2,DATE(YEAR($D2)+1,3,31),0,COLUMN(Y:Y)-12,1/$K2)),""))</calculatedColumnFormula>
    </tableColumn>
    <tableColumn id="23" xr3:uid="{873863A4-8203-444E-AE0E-2E390A4BB2B6}" name="FY 39" dataDxfId="123" totalsRowDxfId="122">
      <calculatedColumnFormula array="1">IF($K2=0,"",IF($J2="YES",IF(MONTH($D2)&lt;4,AMORLINC($G2,$D2,DATE(YEAR($D2),3,31),0,COLUMN(Z:Z)-12,1/$K2),AMORLINC($G2,$D2,DATE(YEAR($D2)+1,3,31),0,COLUMN(Z:Z)-12,1/$K2)),""))</calculatedColumnFormula>
    </tableColumn>
    <tableColumn id="24" xr3:uid="{68672D45-2D90-4707-9400-176506DAB2D0}" name="FY 40" dataDxfId="121" totalsRowDxfId="120">
      <calculatedColumnFormula array="1">IF($K2=0,"",IF($J2="YES",IF(MONTH($D2)&lt;4,AMORLINC($G2,$D2,DATE(YEAR($D2),3,31),0,COLUMN(AA:AA)-12,1/$K2),AMORLINC($G2,$D2,DATE(YEAR($D2)+1,3,31),0,COLUMN(AA:AA)-12,1/$K2)),""))</calculatedColumnFormula>
    </tableColumn>
    <tableColumn id="25" xr3:uid="{11763D63-B540-44C0-9BAB-18C7B72C5FE6}" name="FY 41" dataDxfId="119" totalsRowDxfId="118">
      <calculatedColumnFormula array="1">IF($K2=0,"",IF($J2="YES",IF(MONTH($D2)&lt;4,AMORLINC($G2,$D2,DATE(YEAR($D2),3,31),0,COLUMN(AB:AB)-12,1/$K2),AMORLINC($G2,$D2,DATE(YEAR($D2)+1,3,31),0,COLUMN(AB:AB)-12,1/$K2)),""))</calculatedColumnFormula>
    </tableColumn>
    <tableColumn id="26" xr3:uid="{92E1346F-BE7B-4892-9C82-01E29ACBC24D}" name="FY 42" dataDxfId="117" totalsRowDxfId="116">
      <calculatedColumnFormula array="1">IF($K2=0,"",IF($J2="YES",IF(MONTH($D2)&lt;4,AMORLINC($G2,$D2,DATE(YEAR($D2),3,31),0,COLUMN(AC:AC)-12,1/$K2),AMORLINC($G2,$D2,DATE(YEAR($D2)+1,3,31),0,COLUMN(AC:AC)-12,1/$K2)),""))</calculatedColumnFormula>
    </tableColumn>
    <tableColumn id="27" xr3:uid="{26C6E2E1-DF29-46FE-9702-1E03F6DE3C16}" name="FY 43" dataDxfId="115" totalsRowDxfId="114">
      <calculatedColumnFormula array="1">IF($K2=0,"",IF($J2="YES",IF(MONTH($D2)&lt;4,AMORLINC($G2,$D2,DATE(YEAR($D2),3,31),0,COLUMN(AD:AD)-12,1/$K2),AMORLINC($G2,$D2,DATE(YEAR($D2)+1,3,31),0,COLUMN(AD:AD)-12,1/$K2)),""))</calculatedColumnFormula>
    </tableColumn>
    <tableColumn id="28" xr3:uid="{AEB2007D-0423-4422-BF26-AD0261B684FF}" name="FY 44" dataDxfId="113" totalsRowDxfId="112">
      <calculatedColumnFormula array="1">IF($K2=0,"",IF($J2="YES",IF(MONTH($D2)&lt;4,AMORLINC($G2,$D2,DATE(YEAR($D2),3,31),0,COLUMN(AE:AE)-12,1/$K2),AMORLINC($G2,$D2,DATE(YEAR($D2)+1,3,31),0,COLUMN(AE:AE)-12,1/$K2)),""))</calculatedColumnFormula>
    </tableColumn>
    <tableColumn id="29" xr3:uid="{26D288DC-AA63-46A8-86A9-33135BA23309}" name="FY 45" dataDxfId="111" totalsRowDxfId="110">
      <calculatedColumnFormula array="1">IF($K2=0,"",IF($J2="YES",IF(MONTH($D2)&lt;4,AMORLINC($G2,$D2,DATE(YEAR($D2),3,31),0,COLUMN(AF:AF)-12,1/$K2),AMORLINC($G2,$D2,DATE(YEAR($D2)+1,3,31),0,COLUMN(AF:AF)-12,1/$K2)),""))</calculatedColumnFormula>
    </tableColumn>
    <tableColumn id="30" xr3:uid="{5BA7FA03-FEC6-4DC9-8062-F7513914CCF9}" name="FY 46" dataDxfId="109" totalsRowDxfId="108">
      <calculatedColumnFormula array="1">IF($K2=0,"",IF($J2="YES",IF(MONTH($D2)&lt;4,AMORLINC($G2,$D2,DATE(YEAR($D2),3,31),0,COLUMN(AG:AG)-12,1/$K2),AMORLINC($G2,$D2,DATE(YEAR($D2)+1,3,31),0,COLUMN(AG:AG)-12,1/$K2)),""))</calculatedColumnFormula>
    </tableColumn>
    <tableColumn id="31" xr3:uid="{160CA2CE-404D-4514-BAB0-AD1B8F4450A0}" name="FY 47" dataDxfId="107" totalsRowDxfId="106">
      <calculatedColumnFormula array="1">IF($K2=0,"",IF($J2="YES",IF(MONTH($D2)&lt;4,AMORLINC($G2,$D2,DATE(YEAR($D2),3,31),0,COLUMN(AH:AH)-12,1/$K2),AMORLINC($G2,$D2,DATE(YEAR($D2)+1,3,31),0,COLUMN(AH:AH)-12,1/$K2)),""))</calculatedColumnFormula>
    </tableColumn>
    <tableColumn id="32" xr3:uid="{80E47F91-C0AB-422F-8575-5873B6D5CC80}" name="FY 48" dataDxfId="105" totalsRowDxfId="104">
      <calculatedColumnFormula array="1">IF($K2=0,"",IF($J2="YES",IF(MONTH($D2)&lt;4,AMORLINC($G2,$D2,DATE(YEAR($D2),3,31),0,COLUMN(AI:AI)-12,1/$K2),AMORLINC($G2,$D2,DATE(YEAR($D2)+1,3,31),0,COLUMN(AI:AI)-12,1/$K2)),""))</calculatedColumnFormula>
    </tableColumn>
    <tableColumn id="33" xr3:uid="{472AAFA3-068E-4AE5-9784-3C9752D5B744}" name="FY 49" dataDxfId="103" totalsRowDxfId="102">
      <calculatedColumnFormula array="1">IF($K2=0,"",IF($J2="YES",IF(MONTH($D2)&lt;4,AMORLINC($G2,$D2,DATE(YEAR($D2),3,31),0,COLUMN(AJ:AJ)-12,1/$K2),AMORLINC($G2,$D2,DATE(YEAR($D2)+1,3,31),0,COLUMN(AJ:AJ)-12,1/$K2)),""))</calculatedColumnFormula>
    </tableColumn>
    <tableColumn id="34" xr3:uid="{E43520B8-5F72-4922-9128-5C8E36F53AF2}" name="FY 50" dataDxfId="101" totalsRowDxfId="100">
      <calculatedColumnFormula array="1">IF($K2=0,"",IF($J2="YES",IF(MONTH($D2)&lt;4,AMORLINC($G2,$D2,DATE(YEAR($D2),3,31),0,COLUMN(AK:AK)-12,1/$K2),AMORLINC($G2,$D2,DATE(YEAR($D2)+1,3,31),0,COLUMN(AK:AK)-12,1/$K2)),""))</calculatedColumnFormula>
    </tableColumn>
    <tableColumn id="35" xr3:uid="{FD5D2742-E573-445E-9D00-403C04938D38}" name="FY 51" dataDxfId="99" totalsRowDxfId="98">
      <calculatedColumnFormula array="1">IF($K2=0,"",IF($J2="YES",IF(MONTH($D2)&lt;4,AMORLINC($G2,$D2,DATE(YEAR($D2),3,31),0,COLUMN(AL:AL)-12,1/$K2),AMORLINC($G2,$D2,DATE(YEAR($D2)+1,3,31),0,COLUMN(AL:AL)-12,1/$K2)),""))</calculatedColumnFormula>
    </tableColumn>
    <tableColumn id="36" xr3:uid="{3D50082A-F12C-422E-BCDA-E0736ACD4928}" name="FY 52" dataDxfId="97" totalsRowDxfId="96">
      <calculatedColumnFormula array="1">IF($K2=0,"",IF($J2="YES",IF(MONTH($D2)&lt;4,AMORLINC($G2,$D2,DATE(YEAR($D2),3,31),0,COLUMN(AM:AM)-12,1/$K2),AMORLINC($G2,$D2,DATE(YEAR($D2)+1,3,31),0,COLUMN(AM:AM)-12,1/$K2)),""))</calculatedColumnFormula>
    </tableColumn>
    <tableColumn id="37" xr3:uid="{9FD17614-31E9-493C-8963-5B9DA53733CE}" name="FY 53" dataDxfId="95" totalsRowDxfId="94">
      <calculatedColumnFormula array="1">IF($K2=0,"",IF($J2="YES",IF(MONTH($D2)&lt;4,AMORLINC($G2,$D2,DATE(YEAR($D2),3,31),0,COLUMN(AN:AN)-12,1/$K2),AMORLINC($G2,$D2,DATE(YEAR($D2)+1,3,31),0,COLUMN(AN:AN)-12,1/$K2)),""))</calculatedColumnFormula>
    </tableColumn>
    <tableColumn id="38" xr3:uid="{5DAFE81D-6DFC-47C9-AA4F-C52788BA4A6D}" name="FY 54" totalsRowFunction="count" dataDxfId="93" totalsRowDxfId="92">
      <calculatedColumnFormula array="1">IF($K2=0,"",IF($J2="YES",IF(MONTH($D2)&lt;4,AMORLINC($G2,$D2,DATE(YEAR($D2),3,31),0,COLUMN(AO:AO)-12,1/$K2),AMORLINC($G2,$D2,DATE(YEAR($D2)+1,3,31),0,COLUMN(AO:AO)-12,1/$K2)),""))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7C8E787-277C-47D2-AB6D-5DA97A2A5CB2}" name="Table13" displayName="Table13" ref="A8:AO21" headerRowDxfId="91" dataDxfId="90" headerRowBorderDxfId="88" tableBorderDxfId="89" totalsRowBorderDxfId="87">
  <autoFilter ref="A8:AO21" xr:uid="{47C8E787-277C-47D2-AB6D-5DA97A2A5CB2}"/>
  <sortState xmlns:xlrd2="http://schemas.microsoft.com/office/spreadsheetml/2017/richdata2" ref="A9:AO10">
    <sortCondition ref="H1:H3"/>
  </sortState>
  <tableColumns count="41">
    <tableColumn id="1" xr3:uid="{4F9A20B9-11F4-4E7A-B699-A34691408630}" name="Name" totalsRowLabel="Total" dataDxfId="85" totalsRowDxfId="86"/>
    <tableColumn id="39" xr3:uid="{7500B772-AB6A-4DE3-B7E7-E4F9C914EA6E}" name="Code" dataDxfId="83" totalsRowDxfId="84"/>
    <tableColumn id="40" xr3:uid="{78D55350-FC2C-40AB-85A3-A343A5AA7E58}" name="Number" dataDxfId="81" totalsRowDxfId="82"/>
    <tableColumn id="2" xr3:uid="{70BC4417-7452-4C6C-90E5-A819ECB0B00E}" name="Acquisition date / starting date" dataDxfId="79" totalsRowDxfId="80"/>
    <tableColumn id="3" xr3:uid="{385CD8B6-CC2C-449F-A749-10E68DF05903}" name="Acquisition source" dataDxfId="77" totalsRowDxfId="78"/>
    <tableColumn id="41" xr3:uid="{CBDE6E43-C11C-4EBA-8A28-4BED791433BD}" name="FY VALIDATION" dataDxfId="75" totalsRowDxfId="76"/>
    <tableColumn id="4" xr3:uid="{A41A2518-1D84-4C4F-BEE6-1A3D7DA91769}" name="Value " dataDxfId="73" totalsRowDxfId="74"/>
    <tableColumn id="5" xr3:uid="{8961E5A6-E3CA-407B-A702-EF7161F07140}" name="Vendor" dataDxfId="71" totalsRowDxfId="72"/>
    <tableColumn id="6" xr3:uid="{78A8B86B-4FAB-4619-A843-0A9D4F4523AB}" name="Unit / Location" dataDxfId="69" totalsRowDxfId="70"/>
    <tableColumn id="7" xr3:uid="{E85C7986-0174-4B9B-9A77-E26229F4CF1E}" name="Amortization : YES / NO" dataDxfId="67" totalsRowDxfId="68">
      <calculatedColumnFormula>IF($G9&gt;=2500,"YES","NO")</calculatedColumnFormula>
    </tableColumn>
    <tableColumn id="8" xr3:uid="{262218C2-CE76-4750-8AC2-05757BEDC4EB}" name="Amortization duration" dataDxfId="65" totalsRowDxfId="66"/>
    <tableColumn id="9" xr3:uid="{94C5654A-760B-4D3B-AEF3-102272E0AA27}" name="FY 25" dataDxfId="3" totalsRowDxfId="64">
      <calculatedColumnFormula>_xlfn.LET(_xlpm.annee,FLOOR((((YEAR(L$7)-YEAR($D9))*12+MONTH(L$7)-MONTH($D9))/12),1),IF(OR($K9=0,$J9&lt;&gt;"yes",MEDIAN(0,$K9,_xlpm.annee)&lt;&gt;_xlpm.annee),"-",AMORLINC($G9,$D9,DATE(YEAR($D9)+(MONTH($D9)&gt;3),4,1),0,_xlpm.annee,1/$K9)))</calculatedColumnFormula>
    </tableColumn>
    <tableColumn id="10" xr3:uid="{6473E456-25C0-4C32-80C1-99F6B2AF7927}" name="FY 26" dataDxfId="62" totalsRowDxfId="63">
      <calculatedColumnFormula>_xlfn.LET(_xlpm.annee,FLOOR((((YEAR(M$7)-YEAR($D9))*12+MONTH(M$7)-MONTH($D9))/12),1),IF(OR($K9=0,$J9&lt;&gt;"yes",MEDIAN(0,$K9,_xlpm.annee)&lt;&gt;_xlpm.annee),"-",AMORLINC($G9,$D9,DATE(YEAR($D9)+(MONTH($D9)&gt;3),4,1),0,_xlpm.annee,1/$K9)))</calculatedColumnFormula>
    </tableColumn>
    <tableColumn id="11" xr3:uid="{EF6F09C8-C0EF-4623-9DDE-D1CE7E3292A9}" name="FY 27" dataDxfId="60" totalsRowDxfId="61">
      <calculatedColumnFormula>_xlfn.LET(_xlpm.annee,FLOOR((((YEAR(N$7)-YEAR($D9))*12+MONTH(N$7)-MONTH($D9))/12),1),IF(OR($K9=0,$J9&lt;&gt;"yes",MEDIAN(0,$K9,_xlpm.annee)&lt;&gt;_xlpm.annee),"-",AMORLINC($G9,$D9,DATE(YEAR($D9)+(MONTH($D9)&gt;3),4,1),0,_xlpm.annee,1/$K9)))</calculatedColumnFormula>
    </tableColumn>
    <tableColumn id="12" xr3:uid="{D4CEF47B-6011-4C51-918A-895601599B3B}" name="FY 28" dataDxfId="58" totalsRowDxfId="59">
      <calculatedColumnFormula>_xlfn.LET(_xlpm.annee,FLOOR((((YEAR(O$7)-YEAR($D9))*12+MONTH(O$7)-MONTH($D9))/12),1),IF(OR($K9=0,$J9&lt;&gt;"yes",MEDIAN(0,$K9,_xlpm.annee)&lt;&gt;_xlpm.annee),"-",AMORLINC($G9,$D9,DATE(YEAR($D9)+(MONTH($D9)&gt;3),4,1),0,_xlpm.annee,1/$K9)))</calculatedColumnFormula>
    </tableColumn>
    <tableColumn id="13" xr3:uid="{D267D4AA-83AC-4C42-A055-186B0395573B}" name="FY 29" dataDxfId="56" totalsRowDxfId="57">
      <calculatedColumnFormula>_xlfn.LET(_xlpm.annee,FLOOR((((YEAR(P$7)-YEAR($D9))*12+MONTH(P$7)-MONTH($D9))/12),1),IF(OR($K9=0,$J9&lt;&gt;"yes",MEDIAN(0,$K9,_xlpm.annee)&lt;&gt;_xlpm.annee),"-",AMORLINC($G9,$D9,DATE(YEAR($D9)+(MONTH($D9)&gt;3),4,1),0,_xlpm.annee,1/$K9)))</calculatedColumnFormula>
    </tableColumn>
    <tableColumn id="14" xr3:uid="{FF5ED5A5-BDA8-4F78-B58A-CDB1B3BEEE06}" name="FY 30" dataDxfId="54" totalsRowDxfId="55">
      <calculatedColumnFormula>_xlfn.LET(_xlpm.annee,FLOOR((((YEAR(Q$7)-YEAR($D9))*12+MONTH(Q$7)-MONTH($D9))/12),1),IF(OR($K9=0,$J9&lt;&gt;"yes",MEDIAN(0,$K9,_xlpm.annee)&lt;&gt;_xlpm.annee),"-",AMORLINC($G9,$D9,DATE(YEAR($D9)+(MONTH($D9)&gt;3),4,1),0,_xlpm.annee,1/$K9)))</calculatedColumnFormula>
    </tableColumn>
    <tableColumn id="15" xr3:uid="{5994B5A6-DE6C-4D2A-A891-D82D0421C81C}" name="FY 31" dataDxfId="52" totalsRowDxfId="53">
      <calculatedColumnFormula>_xlfn.LET(_xlpm.annee,FLOOR((((YEAR(R$7)-YEAR($D9))*12+MONTH(R$7)-MONTH($D9))/12),1),IF(OR($K9=0,$J9&lt;&gt;"yes",MEDIAN(0,$K9,_xlpm.annee)&lt;&gt;_xlpm.annee),"-",AMORLINC($G9,$D9,DATE(YEAR($D9)+(MONTH($D9)&gt;3),4,1),0,_xlpm.annee,1/$K9)))</calculatedColumnFormula>
    </tableColumn>
    <tableColumn id="16" xr3:uid="{9770A9D2-5088-4629-8FA7-4981D19BA41E}" name="FY 32" dataDxfId="50" totalsRowDxfId="51">
      <calculatedColumnFormula>_xlfn.LET(_xlpm.annee,FLOOR((((YEAR(S$7)-YEAR($D9))*12+MONTH(S$7)-MONTH($D9))/12),1),IF(OR($K9=0,$J9&lt;&gt;"yes",MEDIAN(0,$K9,_xlpm.annee)&lt;&gt;_xlpm.annee),"-",AMORLINC($G9,$D9,DATE(YEAR($D9)+(MONTH($D9)&gt;3),4,1),0,_xlpm.annee,1/$K9)))</calculatedColumnFormula>
    </tableColumn>
    <tableColumn id="17" xr3:uid="{322D6834-3593-4874-9552-50A806CAB49B}" name="FY 33" dataDxfId="48" totalsRowDxfId="49">
      <calculatedColumnFormula>_xlfn.LET(_xlpm.annee,FLOOR((((YEAR(T$7)-YEAR($D9))*12+MONTH(T$7)-MONTH($D9))/12),1),IF(OR($K9=0,$J9&lt;&gt;"yes",MEDIAN(0,$K9,_xlpm.annee)&lt;&gt;_xlpm.annee),"-",AMORLINC($G9,$D9,DATE(YEAR($D9)+(MONTH($D9)&gt;3),4,1),0,_xlpm.annee,1/$K9)))</calculatedColumnFormula>
    </tableColumn>
    <tableColumn id="18" xr3:uid="{D03BBE55-E8D6-4325-84B9-BCFFA878EF43}" name="FY 34" dataDxfId="46" totalsRowDxfId="47">
      <calculatedColumnFormula>_xlfn.LET(_xlpm.annee,FLOOR((((YEAR(U$7)-YEAR($D9))*12+MONTH(U$7)-MONTH($D9))/12),1),IF(OR($K9=0,$J9&lt;&gt;"yes",MEDIAN(0,$K9,_xlpm.annee)&lt;&gt;_xlpm.annee),"-",AMORLINC($G9,$D9,DATE(YEAR($D9)+(MONTH($D9)&gt;3),4,1),0,_xlpm.annee,1/$K9)))</calculatedColumnFormula>
    </tableColumn>
    <tableColumn id="19" xr3:uid="{D701A452-50A3-4CEC-BD84-AB5A6779955F}" name="FY 35" dataDxfId="44" totalsRowDxfId="45">
      <calculatedColumnFormula>_xlfn.LET(_xlpm.annee,FLOOR((((YEAR(V$7)-YEAR($D9))*12+MONTH(V$7)-MONTH($D9))/12),1),IF(OR($K9=0,$J9&lt;&gt;"yes",MEDIAN(0,$K9,_xlpm.annee)&lt;&gt;_xlpm.annee),"-",AMORLINC($G9,$D9,DATE(YEAR($D9)+(MONTH($D9)&gt;3),4,1),0,_xlpm.annee,1/$K9)))</calculatedColumnFormula>
    </tableColumn>
    <tableColumn id="20" xr3:uid="{DD7639A0-70C4-4D85-A923-66EC6211FAF1}" name="FY 36" dataDxfId="42" totalsRowDxfId="43">
      <calculatedColumnFormula>_xlfn.LET(_xlpm.annee,FLOOR((((YEAR(W$7)-YEAR($D9))*12+MONTH(W$7)-MONTH($D9))/12),1),IF(OR($K9=0,$J9&lt;&gt;"yes",MEDIAN(0,$K9,_xlpm.annee)&lt;&gt;_xlpm.annee),"-",AMORLINC($G9,$D9,DATE(YEAR($D9)+(MONTH($D9)&gt;3),4,1),0,_xlpm.annee,1/$K9)))</calculatedColumnFormula>
    </tableColumn>
    <tableColumn id="21" xr3:uid="{866526BC-DE09-4BA2-BF31-152632A1E527}" name="FY 37" dataDxfId="40" totalsRowDxfId="41">
      <calculatedColumnFormula>_xlfn.LET(_xlpm.annee,FLOOR((((YEAR(X$7)-YEAR($D9))*12+MONTH(X$7)-MONTH($D9))/12),1),IF(OR($K9=0,$J9&lt;&gt;"yes",MEDIAN(0,$K9,_xlpm.annee)&lt;&gt;_xlpm.annee),"-",AMORLINC($G9,$D9,DATE(YEAR($D9)+(MONTH($D9)&gt;3),4,1),0,_xlpm.annee,1/$K9)))</calculatedColumnFormula>
    </tableColumn>
    <tableColumn id="22" xr3:uid="{E2B70093-4A9B-4D4E-BE40-C77C85BF7490}" name="FY 38" dataDxfId="38" totalsRowDxfId="39">
      <calculatedColumnFormula>_xlfn.LET(_xlpm.annee,FLOOR((((YEAR(Y$7)-YEAR($D9))*12+MONTH(Y$7)-MONTH($D9))/12),1),IF(OR($K9=0,$J9&lt;&gt;"yes",MEDIAN(0,$K9,_xlpm.annee)&lt;&gt;_xlpm.annee),"-",AMORLINC($G9,$D9,DATE(YEAR($D9)+(MONTH($D9)&gt;3),4,1),0,_xlpm.annee,1/$K9)))</calculatedColumnFormula>
    </tableColumn>
    <tableColumn id="23" xr3:uid="{2ADE29F7-6625-47BA-B665-B0EC6EFC2F7A}" name="FY 39" dataDxfId="36" totalsRowDxfId="37">
      <calculatedColumnFormula>_xlfn.LET(_xlpm.annee,FLOOR((((YEAR(Z$7)-YEAR($D9))*12+MONTH(Z$7)-MONTH($D9))/12),1),IF(OR($K9=0,$J9&lt;&gt;"yes",MEDIAN(0,$K9,_xlpm.annee)&lt;&gt;_xlpm.annee),"-",AMORLINC($G9,$D9,DATE(YEAR($D9)+(MONTH($D9)&gt;3),4,1),0,_xlpm.annee,1/$K9)))</calculatedColumnFormula>
    </tableColumn>
    <tableColumn id="24" xr3:uid="{D0CE9950-8351-40E8-AA9B-3FA328A652F8}" name="FY 40" dataDxfId="34" totalsRowDxfId="35">
      <calculatedColumnFormula>_xlfn.LET(_xlpm.annee,FLOOR((((YEAR(AA$7)-YEAR($D9))*12+MONTH(AA$7)-MONTH($D9))/12),1),IF(OR($K9=0,$J9&lt;&gt;"yes",MEDIAN(0,$K9,_xlpm.annee)&lt;&gt;_xlpm.annee),"-",AMORLINC($G9,$D9,DATE(YEAR($D9)+(MONTH($D9)&gt;3),4,1),0,_xlpm.annee,1/$K9)))</calculatedColumnFormula>
    </tableColumn>
    <tableColumn id="25" xr3:uid="{7FF6DE94-416C-4429-96D2-5A7BAB631A13}" name="FY 41" dataDxfId="32" totalsRowDxfId="33">
      <calculatedColumnFormula>_xlfn.LET(_xlpm.annee,FLOOR((((YEAR(AB$7)-YEAR($D9))*12+MONTH(AB$7)-MONTH($D9))/12),1),IF(OR($K9=0,$J9&lt;&gt;"yes",MEDIAN(0,$K9,_xlpm.annee)&lt;&gt;_xlpm.annee),"-",AMORLINC($G9,$D9,DATE(YEAR($D9)+(MONTH($D9)&gt;3),4,1),0,_xlpm.annee,1/$K9)))</calculatedColumnFormula>
    </tableColumn>
    <tableColumn id="26" xr3:uid="{2B9927C3-18CC-42DE-8960-FED9B59288B3}" name="FY 42" dataDxfId="30" totalsRowDxfId="31">
      <calculatedColumnFormula>_xlfn.LET(_xlpm.annee,FLOOR((((YEAR(AC$7)-YEAR($D9))*12+MONTH(AC$7)-MONTH($D9))/12),1),IF(OR($K9=0,$J9&lt;&gt;"yes",MEDIAN(0,$K9,_xlpm.annee)&lt;&gt;_xlpm.annee),"-",AMORLINC($G9,$D9,DATE(YEAR($D9)+(MONTH($D9)&gt;3),4,1),0,_xlpm.annee,1/$K9)))</calculatedColumnFormula>
    </tableColumn>
    <tableColumn id="27" xr3:uid="{251EDF53-73FF-4B22-AD92-6B5486EF7DFE}" name="FY 43" dataDxfId="28" totalsRowDxfId="29">
      <calculatedColumnFormula>_xlfn.LET(_xlpm.annee,FLOOR((((YEAR(AD$7)-YEAR($D9))*12+MONTH(AD$7)-MONTH($D9))/12),1),IF(OR($K9=0,$J9&lt;&gt;"yes",MEDIAN(0,$K9,_xlpm.annee)&lt;&gt;_xlpm.annee),"-",AMORLINC($G9,$D9,DATE(YEAR($D9)+(MONTH($D9)&gt;3),4,1),0,_xlpm.annee,1/$K9)))</calculatedColumnFormula>
    </tableColumn>
    <tableColumn id="28" xr3:uid="{FAD10826-13EB-40A6-AFB8-081D31D6929C}" name="FY 44" dataDxfId="26" totalsRowDxfId="27">
      <calculatedColumnFormula>_xlfn.LET(_xlpm.annee,FLOOR((((YEAR(AE$7)-YEAR($D9))*12+MONTH(AE$7)-MONTH($D9))/12),1),IF(OR($K9=0,$J9&lt;&gt;"yes",MEDIAN(0,$K9,_xlpm.annee)&lt;&gt;_xlpm.annee),"-",AMORLINC($G9,$D9,DATE(YEAR($D9)+(MONTH($D9)&gt;3),4,1),0,_xlpm.annee,1/$K9)))</calculatedColumnFormula>
    </tableColumn>
    <tableColumn id="29" xr3:uid="{36460D8D-01AA-40DD-81E2-62E0DDF8EE0B}" name="FY 45" dataDxfId="24" totalsRowDxfId="25">
      <calculatedColumnFormula>_xlfn.LET(_xlpm.annee,FLOOR((((YEAR(AF$7)-YEAR($D9))*12+MONTH(AF$7)-MONTH($D9))/12),1),IF(OR($K9=0,$J9&lt;&gt;"yes",MEDIAN(0,$K9,_xlpm.annee)&lt;&gt;_xlpm.annee),"-",AMORLINC($G9,$D9,DATE(YEAR($D9)+(MONTH($D9)&gt;3),4,1),0,_xlpm.annee,1/$K9)))</calculatedColumnFormula>
    </tableColumn>
    <tableColumn id="30" xr3:uid="{F4E1969A-93BB-40C6-8CC7-4F0A1FE0A19F}" name="FY 46" dataDxfId="22" totalsRowDxfId="23">
      <calculatedColumnFormula>_xlfn.LET(_xlpm.annee,FLOOR((((YEAR(AG$7)-YEAR($D9))*12+MONTH(AG$7)-MONTH($D9))/12),1),IF(OR($K9=0,$J9&lt;&gt;"yes",MEDIAN(0,$K9,_xlpm.annee)&lt;&gt;_xlpm.annee),"-",AMORLINC($G9,$D9,DATE(YEAR($D9)+(MONTH($D9)&gt;3),4,1),0,_xlpm.annee,1/$K9)))</calculatedColumnFormula>
    </tableColumn>
    <tableColumn id="31" xr3:uid="{7057B71E-ECFB-4C5C-8A09-AC408079B8AD}" name="FY 47" dataDxfId="20" totalsRowDxfId="21">
      <calculatedColumnFormula>_xlfn.LET(_xlpm.annee,FLOOR((((YEAR(AH$7)-YEAR($D9))*12+MONTH(AH$7)-MONTH($D9))/12),1),IF(OR($K9=0,$J9&lt;&gt;"yes",MEDIAN(0,$K9,_xlpm.annee)&lt;&gt;_xlpm.annee),"-",AMORLINC($G9,$D9,DATE(YEAR($D9)+(MONTH($D9)&gt;3),4,1),0,_xlpm.annee,1/$K9)))</calculatedColumnFormula>
    </tableColumn>
    <tableColumn id="32" xr3:uid="{4042AA28-A542-4141-92DC-DDBEBF09B291}" name="FY 48" dataDxfId="18" totalsRowDxfId="19">
      <calculatedColumnFormula>_xlfn.LET(_xlpm.annee,FLOOR((((YEAR(AI$7)-YEAR($D9))*12+MONTH(AI$7)-MONTH($D9))/12),1),IF(OR($K9=0,$J9&lt;&gt;"yes",MEDIAN(0,$K9,_xlpm.annee)&lt;&gt;_xlpm.annee),"-",AMORLINC($G9,$D9,DATE(YEAR($D9)+(MONTH($D9)&gt;3),4,1),0,_xlpm.annee,1/$K9)))</calculatedColumnFormula>
    </tableColumn>
    <tableColumn id="33" xr3:uid="{E30BCCB8-5E53-482E-93BD-E5AA85CEB95F}" name="FY 49" dataDxfId="16" totalsRowDxfId="17">
      <calculatedColumnFormula>_xlfn.LET(_xlpm.annee,FLOOR((((YEAR(AJ$7)-YEAR($D9))*12+MONTH(AJ$7)-MONTH($D9))/12),1),IF(OR($K9=0,$J9&lt;&gt;"yes",MEDIAN(0,$K9,_xlpm.annee)&lt;&gt;_xlpm.annee),"-",AMORLINC($G9,$D9,DATE(YEAR($D9)+(MONTH($D9)&gt;3),4,1),0,_xlpm.annee,1/$K9)))</calculatedColumnFormula>
    </tableColumn>
    <tableColumn id="34" xr3:uid="{355276A8-0D05-44DF-9CC7-4D6869D6BFB8}" name="FY 50" dataDxfId="14" totalsRowDxfId="15">
      <calculatedColumnFormula>_xlfn.LET(_xlpm.annee,FLOOR((((YEAR(AK$7)-YEAR($D9))*12+MONTH(AK$7)-MONTH($D9))/12),1),IF(OR($K9=0,$J9&lt;&gt;"yes",MEDIAN(0,$K9,_xlpm.annee)&lt;&gt;_xlpm.annee),"-",AMORLINC($G9,$D9,DATE(YEAR($D9)+(MONTH($D9)&gt;3),4,1),0,_xlpm.annee,1/$K9)))</calculatedColumnFormula>
    </tableColumn>
    <tableColumn id="35" xr3:uid="{7D641C91-60F1-438F-BEBB-55B68395F566}" name="FY 51" dataDxfId="12" totalsRowDxfId="13">
      <calculatedColumnFormula>_xlfn.LET(_xlpm.annee,FLOOR((((YEAR(AL$7)-YEAR($D9))*12+MONTH(AL$7)-MONTH($D9))/12),1),IF(OR($K9=0,$J9&lt;&gt;"yes",MEDIAN(0,$K9,_xlpm.annee)&lt;&gt;_xlpm.annee),"-",AMORLINC($G9,$D9,DATE(YEAR($D9)+(MONTH($D9)&gt;3),4,1),0,_xlpm.annee,1/$K9)))</calculatedColumnFormula>
    </tableColumn>
    <tableColumn id="36" xr3:uid="{247F728F-DD13-41B5-A58B-29C913913343}" name="FY 52" dataDxfId="10" totalsRowDxfId="11">
      <calculatedColumnFormula>_xlfn.LET(_xlpm.annee,FLOOR((((YEAR(AM$7)-YEAR($D9))*12+MONTH(AM$7)-MONTH($D9))/12),1),IF(OR($K9=0,$J9&lt;&gt;"yes",MEDIAN(0,$K9,_xlpm.annee)&lt;&gt;_xlpm.annee),"-",AMORLINC($G9,$D9,DATE(YEAR($D9)+(MONTH($D9)&gt;3),4,1),0,_xlpm.annee,1/$K9)))</calculatedColumnFormula>
    </tableColumn>
    <tableColumn id="37" xr3:uid="{E8084D68-50D8-4932-ACED-B6BEDD270041}" name="FY 53" dataDxfId="8" totalsRowDxfId="9">
      <calculatedColumnFormula>_xlfn.LET(_xlpm.annee,FLOOR((((YEAR(AN$7)-YEAR($D9))*12+MONTH(AN$7)-MONTH($D9))/12),1),IF(OR($K9=0,$J9&lt;&gt;"yes",MEDIAN(0,$K9,_xlpm.annee)&lt;&gt;_xlpm.annee),"-",AMORLINC($G9,$D9,DATE(YEAR($D9)+(MONTH($D9)&gt;3),4,1),0,_xlpm.annee,1/$K9)))</calculatedColumnFormula>
    </tableColumn>
    <tableColumn id="38" xr3:uid="{93EB7693-CB2D-44EC-B22A-E526EFAF5355}" name="FY 54" totalsRowFunction="count" dataDxfId="6" totalsRowDxfId="7">
      <calculatedColumnFormula>_xlfn.LET(_xlpm.annee,FLOOR((((YEAR(AO$7)-YEAR($D9))*12+MONTH(AO$7)-MONTH($D9))/12),1),IF(OR($K9=0,$J9&lt;&gt;"yes",MEDIAN(0,$K9,_xlpm.annee)&lt;&gt;_xlpm.annee),"-",AMORLINC($G9,$D9,DATE(YEAR($D9)+(MONTH($D9)&gt;3),4,1),0,_xlpm.annee,1/$K9)))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21BBA-B07A-4B18-B397-ADAF1AD05782}">
  <sheetPr>
    <pageSetUpPr fitToPage="1"/>
  </sheetPr>
  <dimension ref="A1:AO43"/>
  <sheetViews>
    <sheetView tabSelected="1" topLeftCell="B1" zoomScale="85" zoomScaleNormal="85" workbookViewId="0">
      <pane ySplit="1" topLeftCell="A2" activePane="bottomLeft" state="frozen"/>
      <selection pane="bottomLeft" activeCell="L21" sqref="L21"/>
    </sheetView>
  </sheetViews>
  <sheetFormatPr defaultColWidth="9" defaultRowHeight="15" x14ac:dyDescent="0.25"/>
  <cols>
    <col min="1" max="1" width="51.140625" style="22" bestFit="1" customWidth="1"/>
    <col min="2" max="2" width="30" style="22" bestFit="1" customWidth="1"/>
    <col min="3" max="3" width="17.28515625" style="22" customWidth="1"/>
    <col min="4" max="4" width="25.7109375" style="22" customWidth="1"/>
    <col min="5" max="5" width="31.5703125" style="22" bestFit="1" customWidth="1"/>
    <col min="6" max="6" width="18.140625" style="22" bestFit="1" customWidth="1"/>
    <col min="7" max="7" width="20.85546875" style="22" customWidth="1"/>
    <col min="8" max="8" width="19.7109375" style="22" customWidth="1"/>
    <col min="9" max="9" width="9.85546875" style="22" bestFit="1" customWidth="1"/>
    <col min="10" max="19" width="10.42578125" style="22" bestFit="1" customWidth="1"/>
    <col min="20" max="38" width="9.140625" style="22" bestFit="1" customWidth="1"/>
    <col min="39" max="16384" width="9" style="22"/>
  </cols>
  <sheetData>
    <row r="1" spans="1:41" s="21" customFormat="1" ht="15.75" thickBot="1" x14ac:dyDescent="0.3">
      <c r="A1" s="7" t="s">
        <v>0</v>
      </c>
      <c r="B1" s="7" t="s">
        <v>1</v>
      </c>
      <c r="C1" s="7" t="s">
        <v>2</v>
      </c>
      <c r="D1" s="8" t="s">
        <v>3</v>
      </c>
      <c r="E1" s="9" t="s">
        <v>4</v>
      </c>
      <c r="F1" s="9" t="s">
        <v>57</v>
      </c>
      <c r="G1" s="10" t="s">
        <v>5</v>
      </c>
      <c r="H1" s="11" t="s">
        <v>6</v>
      </c>
      <c r="I1" s="11" t="s">
        <v>7</v>
      </c>
      <c r="J1" s="11" t="s">
        <v>8</v>
      </c>
      <c r="K1" s="12" t="s">
        <v>9</v>
      </c>
      <c r="L1" s="11" t="s">
        <v>58</v>
      </c>
      <c r="M1" s="11" t="s">
        <v>10</v>
      </c>
      <c r="N1" s="11" t="s">
        <v>11</v>
      </c>
      <c r="O1" s="11" t="s">
        <v>12</v>
      </c>
      <c r="P1" s="11" t="s">
        <v>13</v>
      </c>
      <c r="Q1" s="11" t="s">
        <v>14</v>
      </c>
      <c r="R1" s="11" t="s">
        <v>15</v>
      </c>
      <c r="S1" s="11" t="s">
        <v>16</v>
      </c>
      <c r="T1" s="11" t="s">
        <v>17</v>
      </c>
      <c r="U1" s="11" t="s">
        <v>18</v>
      </c>
      <c r="V1" s="11" t="s">
        <v>19</v>
      </c>
      <c r="W1" s="11" t="s">
        <v>20</v>
      </c>
      <c r="X1" s="11" t="s">
        <v>21</v>
      </c>
      <c r="Y1" s="11" t="s">
        <v>22</v>
      </c>
      <c r="Z1" s="11" t="s">
        <v>23</v>
      </c>
      <c r="AA1" s="11" t="s">
        <v>24</v>
      </c>
      <c r="AB1" s="11" t="s">
        <v>25</v>
      </c>
      <c r="AC1" s="11" t="s">
        <v>26</v>
      </c>
      <c r="AD1" s="11" t="s">
        <v>27</v>
      </c>
      <c r="AE1" s="11" t="s">
        <v>28</v>
      </c>
      <c r="AF1" s="11" t="s">
        <v>29</v>
      </c>
      <c r="AG1" s="11" t="s">
        <v>30</v>
      </c>
      <c r="AH1" s="11" t="s">
        <v>31</v>
      </c>
      <c r="AI1" s="11" t="s">
        <v>32</v>
      </c>
      <c r="AJ1" s="11" t="s">
        <v>33</v>
      </c>
      <c r="AK1" s="11" t="s">
        <v>34</v>
      </c>
      <c r="AL1" s="11" t="s">
        <v>35</v>
      </c>
      <c r="AM1" s="11" t="s">
        <v>36</v>
      </c>
      <c r="AN1" s="11" t="s">
        <v>37</v>
      </c>
      <c r="AO1" s="11" t="s">
        <v>38</v>
      </c>
    </row>
    <row r="2" spans="1:41" s="21" customFormat="1" ht="15.75" thickTop="1" x14ac:dyDescent="0.25">
      <c r="A2" s="3" t="s">
        <v>64</v>
      </c>
      <c r="B2" s="3"/>
      <c r="C2" s="3"/>
      <c r="D2" s="4">
        <v>45627</v>
      </c>
      <c r="E2" s="13" t="s">
        <v>59</v>
      </c>
      <c r="F2" s="13"/>
      <c r="G2" s="14">
        <v>0</v>
      </c>
      <c r="H2" s="15" t="s">
        <v>66</v>
      </c>
      <c r="I2" s="15" t="s">
        <v>61</v>
      </c>
      <c r="J2" s="1" t="str">
        <f t="shared" ref="J2:J3" si="0">IF($G2&gt;=2500,"YES","NO")</f>
        <v>NO</v>
      </c>
      <c r="K2" s="16">
        <v>10</v>
      </c>
      <c r="L2" s="18" t="str" cm="1">
        <f t="array" ref="L2">_xlfn.LET(_xlpm.ecart,YEAR($D2)-VALUE(RIGHT(L$1,2)),IF(_xlpm.ecart&lt;0,IF($K2=0,"",IF($J2="YES",IF(MONTH($D2)&lt;4,AMORLINC($G2,$D2,DATE(YEAR($D2),3,31),0,COLUMN(L:L)-12-_xlpm.ecart,1/$K2),AMORLINC($G2,$D2,DATE(YEAR($D2)+1,3,31),0,COLUMN(L:L)-12-_xlpm.ecart,1/$K2)),"")),""))</f>
        <v/>
      </c>
      <c r="M2" s="18" t="str" cm="1">
        <f t="array" ref="M2">IF($K2=0,"",IF($J2="YES",IF(MONTH($D2)&lt;4,AMORLINC($G2,$D2,DATE(YEAR($D2),3,31),0,COLUMN(M:M)-12,1/$K2),AMORLINC($G2,$D2,DATE(YEAR($D2)+1,3,31),0,COLUMN(M:M)-12,1/$K2)),""))</f>
        <v/>
      </c>
      <c r="N2" s="18" t="str" cm="1">
        <f t="array" ref="N2">IF($K2=0,"",IF($J2="YES",IF(MONTH($D2)&lt;4,AMORLINC($G2,$D2,DATE(YEAR($D2),3,31),0,COLUMN(N:N)-12,1/$K2),AMORLINC($G2,$D2,DATE(YEAR($D2)+1,3,31),0,COLUMN(N:N)-12,1/$K2)),""))</f>
        <v/>
      </c>
      <c r="O2" s="18" t="str" cm="1">
        <f t="array" ref="O2">_xlfn.LET(_xlpm.ecart,YEAR($D2)-2000-VALUE(RIGHT(O$1,2)),IF(_xlpm.ecart&lt;0,IF($K2=0,"",IF($J2="YES",IF(MONTH($D2)&lt;4,AMORLINC($G2,$D2,DATE(YEAR($D2),3,31),0,COLUMN(O:O)-12+_xlpm.ecart,1/$K2),AMORLINC($G2,$D2,DATE(YEAR($D2)+1,3,31),0,COLUMN(O:O)-12+_xlpm.ecart,1/$K2)),"")),""))</f>
        <v/>
      </c>
      <c r="P2" s="18" t="str" cm="1">
        <f t="array" ref="P2">_xlfn.LET(_xlpm.debut,YEAR($D2)-2000-VALUE(RIGHT(P$1,2)),_xlpm.ecart,1+YEAR($D2)-2000-VALUE(RIGHT($L$1,2)),IF(_xlpm.debut&lt;0,IF($K2=0,"",IF($J2="YES",IF(MONTH($D2)&lt;4,AMORLINC($G2,$D2,DATE(YEAR($D2),3,31),0,COLUMN(P:P)-12-_xlpm.ecart,1/$K2),AMORLINC($G2,$D2,DATE(YEAR($D2)+1,3,31),0,COLUMN(P:P)-12-_xlpm.ecart,1/$K2)),"")),""))</f>
        <v/>
      </c>
      <c r="Q2" s="18" t="str" cm="1">
        <f t="array" ref="Q2">IF($K2=0,"",IF($J2="YES",IF(MONTH($D2)&lt;4,AMORLINC($G2,$D2,DATE(YEAR($D2),3,31),0,COLUMN(Q:Q)-12,1/$K2),AMORLINC($G2,$D2,DATE(YEAR($D2)+1,3,31),0,COLUMN(Q:Q)-12,1/$K2)),""))</f>
        <v/>
      </c>
      <c r="R2" s="18" t="str" cm="1">
        <f t="array" ref="R2">IF($K2=0,"",IF($J2="YES",IF(MONTH($D2)&lt;4,AMORLINC($G2,$D2,DATE(YEAR($D2),3,31),0,COLUMN(R:R)-12,1/$K2),AMORLINC($G2,$D2,DATE(YEAR($D2)+1,3,31),0,COLUMN(R:R)-12,1/$K2)),""))</f>
        <v/>
      </c>
      <c r="S2" s="18" t="str" cm="1">
        <f t="array" ref="S2">_xlfn.LET(_xlpm.debut,YEAR($D2)-2000-VALUE(RIGHT(S$1,2)),_xlpm.ecart,YEAR($D2)-2000-VALUE(RIGHT($L$1,2)),IF(_xlpm.debut&lt;0,IF($K2=0,"",IF($J2="YES",IF(MONTH($D2)&lt;4,AMORLINC($G2,$D2,DATE(YEAR($D2),3,31),0,COLUMN(S:S)-12,1/$K2),AMORLINC($G2,$D2,DATE(YEAR($D2)+1,3,31),0,COLUMN(S:S)-12,1/$K2)),"")),""))</f>
        <v/>
      </c>
      <c r="T2" s="18" t="str" cm="1">
        <f t="array" ref="T2">IF($K2=0,"",IF($J2="YES",IF(MONTH($D2)&lt;4,AMORLINC($G2,$D2,DATE(YEAR($D2),3,31),0,COLUMN(T:T)-12,1/$K2),AMORLINC($G2,$D2,DATE(YEAR($D2)+1,3,31),0,COLUMN(T:T)-12,1/$K2)),""))</f>
        <v/>
      </c>
      <c r="U2" s="18" t="str" cm="1">
        <f t="array" ref="U2">IF($K2=0,"",IF($J2="YES",IF(MONTH($D2)&lt;4,AMORLINC($G2,$D2,DATE(YEAR($D2),3,31),0,COLUMN(U:U)-12,1/$K2),AMORLINC($G2,$D2,DATE(YEAR($D2)+1,3,31),0,COLUMN(U:U)-12,1/$K2)),""))</f>
        <v/>
      </c>
      <c r="V2" s="18" t="str" cm="1">
        <f t="array" ref="V2">IF($K2=0,"",IF($J2="YES",IF(MONTH($D2)&lt;4,AMORLINC($G2,$D2,DATE(YEAR($D2),3,31),0,COLUMN(V:V)-12,1/$K2),AMORLINC($G2,$D2,DATE(YEAR($D2)+1,3,31),0,COLUMN(V:V)-12,1/$K2)),""))</f>
        <v/>
      </c>
      <c r="W2" s="18" t="str" cm="1">
        <f t="array" ref="W2">IF($K2=0,"",IF($J2="YES",IF(MONTH($D2)&lt;4,AMORLINC($G2,$D2,DATE(YEAR($D2),3,31),0,COLUMN(W:W)-12,1/$K2),AMORLINC($G2,$D2,DATE(YEAR($D2)+1,3,31),0,COLUMN(W:W)-12,1/$K2)),""))</f>
        <v/>
      </c>
      <c r="X2" s="18" t="str" cm="1">
        <f t="array" ref="X2">IF($K2=0,"",IF($J2="YES",IF(MONTH($D2)&lt;4,AMORLINC($G2,$D2,DATE(YEAR($D2),3,31),0,COLUMN(X:X)-12,1/$K2),AMORLINC($G2,$D2,DATE(YEAR($D2)+1,3,31),0,COLUMN(X:X)-12,1/$K2)),""))</f>
        <v/>
      </c>
      <c r="Y2" s="18" t="str" cm="1">
        <f t="array" ref="Y2">IF($K2=0,"",IF($J2="YES",IF(MONTH($D2)&lt;4,AMORLINC($G2,$D2,DATE(YEAR($D2),3,31),0,COLUMN(Y:Y)-12,1/$K2),AMORLINC($G2,$D2,DATE(YEAR($D2)+1,3,31),0,COLUMN(Y:Y)-12,1/$K2)),""))</f>
        <v/>
      </c>
      <c r="Z2" s="18" t="str" cm="1">
        <f t="array" ref="Z2">IF($K2=0,"",IF($J2="YES",IF(MONTH($D2)&lt;4,AMORLINC($G2,$D2,DATE(YEAR($D2),3,31),0,COLUMN(Z:Z)-12,1/$K2),AMORLINC($G2,$D2,DATE(YEAR($D2)+1,3,31),0,COLUMN(Z:Z)-12,1/$K2)),""))</f>
        <v/>
      </c>
      <c r="AA2" s="18" t="str" cm="1">
        <f t="array" ref="AA2">IF($K2=0,"",IF($J2="YES",IF(MONTH($D2)&lt;4,AMORLINC($G2,$D2,DATE(YEAR($D2),3,31),0,COLUMN(AA:AA)-12,1/$K2),AMORLINC($G2,$D2,DATE(YEAR($D2)+1,3,31),0,COLUMN(AA:AA)-12,1/$K2)),""))</f>
        <v/>
      </c>
      <c r="AB2" s="18" t="str" cm="1">
        <f t="array" ref="AB2">IF($K2=0,"",IF($J2="YES",IF(MONTH($D2)&lt;4,AMORLINC($G2,$D2,DATE(YEAR($D2),3,31),0,COLUMN(AB:AB)-12,1/$K2),AMORLINC($G2,$D2,DATE(YEAR($D2)+1,3,31),0,COLUMN(AB:AB)-12,1/$K2)),""))</f>
        <v/>
      </c>
      <c r="AC2" s="18" t="str" cm="1">
        <f t="array" ref="AC2">IF($K2=0,"",IF($J2="YES",IF(MONTH($D2)&lt;4,AMORLINC($G2,$D2,DATE(YEAR($D2),3,31),0,COLUMN(AC:AC)-12,1/$K2),AMORLINC($G2,$D2,DATE(YEAR($D2)+1,3,31),0,COLUMN(AC:AC)-12,1/$K2)),""))</f>
        <v/>
      </c>
      <c r="AD2" s="18" t="str" cm="1">
        <f t="array" ref="AD2">IF($K2=0,"",IF($J2="YES",IF(MONTH($D2)&lt;4,AMORLINC($G2,$D2,DATE(YEAR($D2),3,31),0,COLUMN(AD:AD)-12,1/$K2),AMORLINC($G2,$D2,DATE(YEAR($D2)+1,3,31),0,COLUMN(AD:AD)-12,1/$K2)),""))</f>
        <v/>
      </c>
      <c r="AE2" s="18" t="str" cm="1">
        <f t="array" ref="AE2">IF($K2=0,"",IF($J2="YES",IF(MONTH($D2)&lt;4,AMORLINC($G2,$D2,DATE(YEAR($D2),3,31),0,COLUMN(AE:AE)-12,1/$K2),AMORLINC($G2,$D2,DATE(YEAR($D2)+1,3,31),0,COLUMN(AE:AE)-12,1/$K2)),""))</f>
        <v/>
      </c>
      <c r="AF2" s="18" t="str" cm="1">
        <f t="array" ref="AF2">IF($K2=0,"",IF($J2="YES",IF(MONTH($D2)&lt;4,AMORLINC($G2,$D2,DATE(YEAR($D2),3,31),0,COLUMN(AF:AF)-12,1/$K2),AMORLINC($G2,$D2,DATE(YEAR($D2)+1,3,31),0,COLUMN(AF:AF)-12,1/$K2)),""))</f>
        <v/>
      </c>
      <c r="AG2" s="18" t="str" cm="1">
        <f t="array" ref="AG2">IF($K2=0,"",IF($J2="YES",IF(MONTH($D2)&lt;4,AMORLINC($G2,$D2,DATE(YEAR($D2),3,31),0,COLUMN(AG:AG)-12,1/$K2),AMORLINC($G2,$D2,DATE(YEAR($D2)+1,3,31),0,COLUMN(AG:AG)-12,1/$K2)),""))</f>
        <v/>
      </c>
      <c r="AH2" s="18" t="str" cm="1">
        <f t="array" ref="AH2">IF($K2=0,"",IF($J2="YES",IF(MONTH($D2)&lt;4,AMORLINC($G2,$D2,DATE(YEAR($D2),3,31),0,COLUMN(AH:AH)-12,1/$K2),AMORLINC($G2,$D2,DATE(YEAR($D2)+1,3,31),0,COLUMN(AH:AH)-12,1/$K2)),""))</f>
        <v/>
      </c>
      <c r="AI2" s="18" t="str" cm="1">
        <f t="array" ref="AI2">IF($K2=0,"",IF($J2="YES",IF(MONTH($D2)&lt;4,AMORLINC($G2,$D2,DATE(YEAR($D2),3,31),0,COLUMN(AI:AI)-12,1/$K2),AMORLINC($G2,$D2,DATE(YEAR($D2)+1,3,31),0,COLUMN(AI:AI)-12,1/$K2)),""))</f>
        <v/>
      </c>
      <c r="AJ2" s="18" t="str" cm="1">
        <f t="array" ref="AJ2">IF($K2=0,"",IF($J2="YES",IF(MONTH($D2)&lt;4,AMORLINC($G2,$D2,DATE(YEAR($D2),3,31),0,COLUMN(AJ:AJ)-12,1/$K2),AMORLINC($G2,$D2,DATE(YEAR($D2)+1,3,31),0,COLUMN(AJ:AJ)-12,1/$K2)),""))</f>
        <v/>
      </c>
      <c r="AK2" s="18" t="str" cm="1">
        <f t="array" ref="AK2">IF($K2=0,"",IF($J2="YES",IF(MONTH($D2)&lt;4,AMORLINC($G2,$D2,DATE(YEAR($D2),3,31),0,COLUMN(AK:AK)-12,1/$K2),AMORLINC($G2,$D2,DATE(YEAR($D2)+1,3,31),0,COLUMN(AK:AK)-12,1/$K2)),""))</f>
        <v/>
      </c>
      <c r="AL2" s="18" t="str" cm="1">
        <f t="array" ref="AL2">IF($K2=0,"",IF($J2="YES",IF(MONTH($D2)&lt;4,AMORLINC($G2,$D2,DATE(YEAR($D2),3,31),0,COLUMN(AL:AL)-12,1/$K2),AMORLINC($G2,$D2,DATE(YEAR($D2)+1,3,31),0,COLUMN(AL:AL)-12,1/$K2)),""))</f>
        <v/>
      </c>
      <c r="AM2" s="18" t="str" cm="1">
        <f t="array" ref="AM2">IF($K2=0,"",IF($J2="YES",IF(MONTH($D2)&lt;4,AMORLINC($G2,$D2,DATE(YEAR($D2),3,31),0,COLUMN(AM:AM)-12,1/$K2),AMORLINC($G2,$D2,DATE(YEAR($D2)+1,3,31),0,COLUMN(AM:AM)-12,1/$K2)),""))</f>
        <v/>
      </c>
      <c r="AN2" s="18" t="str" cm="1">
        <f t="array" ref="AN2">IF($K2=0,"",IF($J2="YES",IF(MONTH($D2)&lt;4,AMORLINC($G2,$D2,DATE(YEAR($D2),3,31),0,COLUMN(AN:AN)-12,1/$K2),AMORLINC($G2,$D2,DATE(YEAR($D2)+1,3,31),0,COLUMN(AN:AN)-12,1/$K2)),""))</f>
        <v/>
      </c>
      <c r="AO2" s="18" t="str" cm="1">
        <f t="array" ref="AO2">IF($K2=0,"",IF($J2="YES",IF(MONTH($D2)&lt;4,AMORLINC($G2,$D2,DATE(YEAR($D2),3,31),0,COLUMN(AO:AO)-12,1/$K2),AMORLINC($G2,$D2,DATE(YEAR($D2)+1,3,31),0,COLUMN(AO:AO)-12,1/$K2)),""))</f>
        <v/>
      </c>
    </row>
    <row r="3" spans="1:41" s="21" customFormat="1" x14ac:dyDescent="0.25">
      <c r="A3" s="5" t="s">
        <v>65</v>
      </c>
      <c r="B3" s="5"/>
      <c r="C3" s="5"/>
      <c r="D3" s="6">
        <v>46905</v>
      </c>
      <c r="E3" s="17" t="s">
        <v>60</v>
      </c>
      <c r="F3" s="17"/>
      <c r="G3" s="18">
        <v>9207</v>
      </c>
      <c r="H3" s="19" t="s">
        <v>67</v>
      </c>
      <c r="I3" s="19" t="s">
        <v>61</v>
      </c>
      <c r="J3" s="2" t="str">
        <f t="shared" si="0"/>
        <v>YES</v>
      </c>
      <c r="K3" s="20">
        <v>10</v>
      </c>
      <c r="L3" s="18" t="str" cm="1">
        <f t="array" ref="L3">_xlfn.LET(_xlpm.debut,YEAR($D3)-2000-VALUE(RIGHT(L$1,2)),_xlpm.ecart,1+YEAR($D3)-2000-VALUE(RIGHT($L$1,2)),IF(_xlpm.debut&lt;0,IF($K3=0,"",IF($J3="YES",IF(MONTH($D3)&lt;4,AMORLINC($G3,$D3,DATE(YEAR($D3),3,31),0,COLUMN(L:L)-12-_xlpm.ecart,1/$K3),AMORLINC($G3,$D3,DATE(YEAR($D3)+1,3,31),0,COLUMN(L:L)-12-_xlpm.ecart,1/$K3)),"")),""))</f>
        <v/>
      </c>
      <c r="M3" s="18" t="str" cm="1">
        <f t="array" ref="M3">_xlfn.LET(_xlpm.debut,YEAR($D3)-2000-VALUE(RIGHT(M$1,2)),_xlpm.ecart,1+YEAR($D3)-2000-VALUE(RIGHT($L$1,2)),IF(_xlpm.debut&lt;0,IF($K3=0,"",IF($J3="YES",IF(MONTH($D3)&lt;4,AMORLINC($G3,$D3,DATE(YEAR($D3),3,31),0,COLUMN(M:M)-12-_xlpm.ecart,1/$K3),AMORLINC($G3,$D3,DATE(YEAR($D3)+1,3,31),0,COLUMN(M:M)-12-_xlpm.ecart,1/$K3)),"")),""))</f>
        <v/>
      </c>
      <c r="N3" s="18" t="str" cm="1">
        <f t="array" ref="N3">_xlfn.LET(_xlpm.debut,YEAR($D3)-2000-VALUE(RIGHT(N$1,2)),_xlpm.ecart,1+YEAR($D3)-2000-VALUE(RIGHT($L$1,2)),IF(_xlpm.debut&lt;0,IF($K3=0,"",IF($J3="YES",IF(MONTH($D3)&lt;4,AMORLINC($G3,$D3,DATE(YEAR($D3),3,31),0,COLUMN(N:N)-12-_xlpm.ecart,1/$K3),AMORLINC($G3,$D3,DATE(YEAR($D3)+1,3,31),0,COLUMN(N:N)-12-_xlpm.ecart,1/$K3)),"")),""))</f>
        <v/>
      </c>
      <c r="O3" s="18" t="str" cm="1">
        <f t="array" ref="O3">_xlfn.LET(_xlpm.debut,YEAR($D3)-2000-VALUE(RIGHT(O$1,2)),_xlpm.ecart,1+YEAR($D3)-2000-VALUE(RIGHT($L$1,2)),IF(_xlpm.debut&lt;0,IF($K3=0,"",IF($J3="YES",IF(MONTH($D3)&lt;4,AMORLINC($G3,$D3,DATE(YEAR($D3),3,31),0,COLUMN(O:O)-12-_xlpm.ecart,1/$K3),AMORLINC($G3,$D3,DATE(YEAR($D3)+1,3,31),0,COLUMN(O:O)-12-_xlpm.ecart,1/$K3)),"")),""))</f>
        <v/>
      </c>
      <c r="P3" s="18" cm="1">
        <f t="array" ref="P3">_xlfn.LET(_xlpm.debut,YEAR($D3)-2000-VALUE(RIGHT(P$1,2)),_xlpm.ecart,1+YEAR($D3)-2000-VALUE(RIGHT($L$1,2)),IF(_xlpm.debut&lt;0,IF($K3=0,"",IF($J3="YES",IF(MONTH($D3)&lt;4,AMORLINC($G3,$D3,DATE(YEAR($D3),3,31),0,COLUMN(P:P)-12-_xlpm.ecart,1/$K3),AMORLINC($G3,$D3,DATE(YEAR($D3)+1,3,31),0,COLUMN(P:P)-12-_xlpm.ecart,1/$K3)),"")),""))</f>
        <v>767.25000000000011</v>
      </c>
      <c r="Q3" s="18" cm="1">
        <f t="array" ref="Q3">_xlfn.LET(_xlpm.debut,YEAR($D3)-2000-VALUE(RIGHT(Q$1,2)),_xlpm.ecart,1+YEAR($D3)-2000-VALUE(RIGHT($L$1,2)),IF(_xlpm.debut&lt;0,IF($K3=0,"",IF($J3="YES",IF(MONTH($D3)&lt;4,AMORLINC($G3,$D3,DATE(YEAR($D3),3,31),0,COLUMN(Q:Q)-12-_xlpm.ecart,1/$K3),AMORLINC($G3,$D3,DATE(YEAR($D3)+1,3,31),0,COLUMN(Q:Q)-12-_xlpm.ecart,1/$K3)),"")),""))</f>
        <v>920.7</v>
      </c>
      <c r="R3" s="18" cm="1">
        <f t="array" ref="R3">_xlfn.LET(_xlpm.debut,YEAR($D3)-2000-VALUE(RIGHT(R$1,2)),_xlpm.ecart,1+YEAR($D3)-2000-VALUE(RIGHT($L$1,2)),IF(_xlpm.debut&lt;0,IF($K3=0,"",IF($J3="YES",IF(MONTH($D3)&lt;4,AMORLINC($G3,$D3,DATE(YEAR($D3),3,31),0,COLUMN(R:R)-12-_xlpm.ecart,1/$K3),AMORLINC($G3,$D3,DATE(YEAR($D3)+1,3,31),0,COLUMN(R:R)-12-_xlpm.ecart,1/$K3)),"")),""))</f>
        <v>920.7</v>
      </c>
      <c r="S3" s="18" cm="1">
        <f t="array" ref="S3">_xlfn.LET(_xlpm.debut,YEAR($D3)-2000-VALUE(RIGHT(S$1,2)),_xlpm.ecart,1+YEAR($D3)-2000-VALUE(RIGHT($L$1,2)),IF(_xlpm.debut&lt;0,IF($K3=0,"",IF($J3="YES",IF(MONTH($D3)&lt;4,AMORLINC($G3,$D3,DATE(YEAR($D3),3,31),0,COLUMN(S:S)-12-_xlpm.ecart,1/$K3),AMORLINC($G3,$D3,DATE(YEAR($D3)+1,3,31),0,COLUMN(S:S)-12-_xlpm.ecart,1/$K3)),"")),""))</f>
        <v>920.7</v>
      </c>
      <c r="T3" s="18" cm="1">
        <f t="array" ref="T3">_xlfn.LET(_xlpm.debut,YEAR($D3)-2000-VALUE(RIGHT(T$1,2)),_xlpm.ecart,1+YEAR($D3)-2000-VALUE(RIGHT($L$1,2)),IF(_xlpm.debut&lt;0,IF($K3=0,"",IF($J3="YES",IF(MONTH($D3)&lt;4,AMORLINC($G3,$D3,DATE(YEAR($D3),3,31),0,COLUMN(T:T)-12-_xlpm.ecart,1/$K3),AMORLINC($G3,$D3,DATE(YEAR($D3)+1,3,31),0,COLUMN(T:T)-12-_xlpm.ecart,1/$K3)),"")),""))</f>
        <v>920.7</v>
      </c>
      <c r="U3" s="18" cm="1">
        <f t="array" ref="U3">_xlfn.LET(_xlpm.debut,YEAR($D3)-2000-VALUE(RIGHT(U$1,2)),_xlpm.ecart,1+YEAR($D3)-2000-VALUE(RIGHT($L$1,2)),IF(_xlpm.debut&lt;0,IF($K3=0,"",IF($J3="YES",IF(MONTH($D3)&lt;4,AMORLINC($G3,$D3,DATE(YEAR($D3),3,31),0,COLUMN(U:U)-12-_xlpm.ecart,1/$K3),AMORLINC($G3,$D3,DATE(YEAR($D3)+1,3,31),0,COLUMN(U:U)-12-_xlpm.ecart,1/$K3)),"")),""))</f>
        <v>920.7</v>
      </c>
      <c r="V3" s="18" cm="1">
        <f t="array" ref="V3">_xlfn.LET(_xlpm.debut,YEAR($D3)-2000-VALUE(RIGHT(V$1,2)),_xlpm.ecart,1+YEAR($D3)-2000-VALUE(RIGHT($L$1,2)),IF(_xlpm.debut&lt;0,IF($K3=0,"",IF($J3="YES",IF(MONTH($D3)&lt;4,AMORLINC($G3,$D3,DATE(YEAR($D3),3,31),0,COLUMN(V:V)-12-_xlpm.ecart,1/$K3),AMORLINC($G3,$D3,DATE(YEAR($D3)+1,3,31),0,COLUMN(V:V)-12-_xlpm.ecart,1/$K3)),"")),""))</f>
        <v>920.7</v>
      </c>
      <c r="W3" s="18" cm="1">
        <f t="array" ref="W3">_xlfn.LET(_xlpm.debut,YEAR($D3)-2000-VALUE(RIGHT(W$1,2)),_xlpm.ecart,1+YEAR($D3)-2000-VALUE(RIGHT($L$1,2)),IF(_xlpm.debut&lt;0,IF($K3=0,"",IF($J3="YES",IF(MONTH($D3)&lt;4,AMORLINC($G3,$D3,DATE(YEAR($D3),3,31),0,COLUMN(W:W)-12-_xlpm.ecart,1/$K3),AMORLINC($G3,$D3,DATE(YEAR($D3)+1,3,31),0,COLUMN(W:W)-12-_xlpm.ecart,1/$K3)),"")),""))</f>
        <v>920.7</v>
      </c>
      <c r="X3" s="18" cm="1">
        <f t="array" ref="X3">_xlfn.LET(_xlpm.debut,YEAR($D3)-2000-VALUE(RIGHT(X$1,2)),_xlpm.ecart,1+YEAR($D3)-2000-VALUE(RIGHT($L$1,2)),IF(_xlpm.debut&lt;0,IF($K3=0,"",IF($J3="YES",IF(MONTH($D3)&lt;4,AMORLINC($G3,$D3,DATE(YEAR($D3),3,31),0,COLUMN(X:X)-12-_xlpm.ecart,1/$K3),AMORLINC($G3,$D3,DATE(YEAR($D3)+1,3,31),0,COLUMN(X:X)-12-_xlpm.ecart,1/$K3)),"")),""))</f>
        <v>920.7</v>
      </c>
      <c r="Y3" s="18" cm="1">
        <f t="array" ref="Y3">_xlfn.LET(_xlpm.debut,YEAR($D3)-2000-VALUE(RIGHT(Y$1,2)),_xlpm.ecart,1+YEAR($D3)-2000-VALUE(RIGHT($L$1,2)),IF(_xlpm.debut&lt;0,IF($K3=0,"",IF($J3="YES",IF(MONTH($D3)&lt;4,AMORLINC($G3,$D3,DATE(YEAR($D3),3,31),0,COLUMN(Y:Y)-12-_xlpm.ecart,1/$K3),AMORLINC($G3,$D3,DATE(YEAR($D3)+1,3,31),0,COLUMN(Y:Y)-12-_xlpm.ecart,1/$K3)),"")),""))</f>
        <v>920.7</v>
      </c>
      <c r="Z3" s="18" cm="1">
        <f t="array" ref="Z3">_xlfn.LET(_xlpm.debut,YEAR($D3)-2000-VALUE(RIGHT(Z$1,2)),_xlpm.ecart,1+YEAR($D3)-2000-VALUE(RIGHT($L$1,2)),IF(_xlpm.debut&lt;0,IF($K3=0,"",IF($J3="YES",IF(MONTH($D3)&lt;4,AMORLINC($G3,$D3,DATE(YEAR($D3),3,31),0,COLUMN(Z:Z)-12-_xlpm.ecart,1/$K3),AMORLINC($G3,$D3,DATE(YEAR($D3)+1,3,31),0,COLUMN(Z:Z)-12-_xlpm.ecart,1/$K3)),"")),""))</f>
        <v>153.45000000000095</v>
      </c>
      <c r="AA3" s="18" cm="1">
        <f t="array" ref="AA3">_xlfn.LET(_xlpm.debut,YEAR($D3)-2000-VALUE(RIGHT(AA$1,2)),_xlpm.ecart,1+YEAR($D3)-2000-VALUE(RIGHT($L$1,2)),IF(_xlpm.debut&lt;0,IF($K3=0,"",IF($J3="YES",IF(MONTH($D3)&lt;4,AMORLINC($G3,$D3,DATE(YEAR($D3),3,31),0,COLUMN(AA:AA)-12-_xlpm.ecart,1/$K3),AMORLINC($G3,$D3,DATE(YEAR($D3)+1,3,31),0,COLUMN(AA:AA)-12-_xlpm.ecart,1/$K3)),"")),""))</f>
        <v>0</v>
      </c>
      <c r="AB3" s="18" cm="1">
        <f t="array" ref="AB3">_xlfn.LET(_xlpm.debut,YEAR($D3)-2000-VALUE(RIGHT(AB$1,2)),_xlpm.ecart,1+YEAR($D3)-2000-VALUE(RIGHT($L$1,2)),IF(_xlpm.debut&lt;0,IF($K3=0,"",IF($J3="YES",IF(MONTH($D3)&lt;4,AMORLINC($G3,$D3,DATE(YEAR($D3),3,31),0,COLUMN(AB:AB)-12-_xlpm.ecart,1/$K3),AMORLINC($G3,$D3,DATE(YEAR($D3)+1,3,31),0,COLUMN(AB:AB)-12-_xlpm.ecart,1/$K3)),"")),""))</f>
        <v>0</v>
      </c>
      <c r="AC3" s="18" cm="1">
        <f t="array" ref="AC3">_xlfn.LET(_xlpm.debut,YEAR($D3)-2000-VALUE(RIGHT(AC$1,2)),_xlpm.ecart,1+YEAR($D3)-2000-VALUE(RIGHT($L$1,2)),IF(_xlpm.debut&lt;0,IF($K3=0,"",IF($J3="YES",IF(MONTH($D3)&lt;4,AMORLINC($G3,$D3,DATE(YEAR($D3),3,31),0,COLUMN(AC:AC)-12-_xlpm.ecart,1/$K3),AMORLINC($G3,$D3,DATE(YEAR($D3)+1,3,31),0,COLUMN(AC:AC)-12-_xlpm.ecart,1/$K3)),"")),""))</f>
        <v>0</v>
      </c>
      <c r="AD3" s="18" cm="1">
        <f t="array" ref="AD3">_xlfn.LET(_xlpm.debut,YEAR($D3)-2000-VALUE(RIGHT(AD$1,2)),_xlpm.ecart,1+YEAR($D3)-2000-VALUE(RIGHT($L$1,2)),IF(_xlpm.debut&lt;0,IF($K3=0,"",IF($J3="YES",IF(MONTH($D3)&lt;4,AMORLINC($G3,$D3,DATE(YEAR($D3),3,31),0,COLUMN(AD:AD)-12-_xlpm.ecart,1/$K3),AMORLINC($G3,$D3,DATE(YEAR($D3)+1,3,31),0,COLUMN(AD:AD)-12-_xlpm.ecart,1/$K3)),"")),""))</f>
        <v>0</v>
      </c>
      <c r="AE3" s="18" cm="1">
        <f t="array" ref="AE3">_xlfn.LET(_xlpm.debut,YEAR($D3)-2000-VALUE(RIGHT(AE$1,2)),_xlpm.ecart,1+YEAR($D3)-2000-VALUE(RIGHT($L$1,2)),IF(_xlpm.debut&lt;0,IF($K3=0,"",IF($J3="YES",IF(MONTH($D3)&lt;4,AMORLINC($G3,$D3,DATE(YEAR($D3),3,31),0,COLUMN(AE:AE)-12-_xlpm.ecart,1/$K3),AMORLINC($G3,$D3,DATE(YEAR($D3)+1,3,31),0,COLUMN(AE:AE)-12-_xlpm.ecart,1/$K3)),"")),""))</f>
        <v>0</v>
      </c>
      <c r="AF3" s="18" cm="1">
        <f t="array" ref="AF3">_xlfn.LET(_xlpm.debut,YEAR($D3)-2000-VALUE(RIGHT(AF$1,2)),_xlpm.ecart,1+YEAR($D3)-2000-VALUE(RIGHT($L$1,2)),IF(_xlpm.debut&lt;0,IF($K3=0,"",IF($J3="YES",IF(MONTH($D3)&lt;4,AMORLINC($G3,$D3,DATE(YEAR($D3),3,31),0,COLUMN(AF:AF)-12-_xlpm.ecart,1/$K3),AMORLINC($G3,$D3,DATE(YEAR($D3)+1,3,31),0,COLUMN(AF:AF)-12-_xlpm.ecart,1/$K3)),"")),""))</f>
        <v>0</v>
      </c>
      <c r="AG3" s="18" cm="1">
        <f t="array" ref="AG3">_xlfn.LET(_xlpm.debut,YEAR($D3)-2000-VALUE(RIGHT(AG$1,2)),_xlpm.ecart,1+YEAR($D3)-2000-VALUE(RIGHT($L$1,2)),IF(_xlpm.debut&lt;0,IF($K3=0,"",IF($J3="YES",IF(MONTH($D3)&lt;4,AMORLINC($G3,$D3,DATE(YEAR($D3),3,31),0,COLUMN(AG:AG)-12-_xlpm.ecart,1/$K3),AMORLINC($G3,$D3,DATE(YEAR($D3)+1,3,31),0,COLUMN(AG:AG)-12-_xlpm.ecart,1/$K3)),"")),""))</f>
        <v>0</v>
      </c>
      <c r="AH3" s="18" cm="1">
        <f t="array" ref="AH3">_xlfn.LET(_xlpm.debut,YEAR($D3)-2000-VALUE(RIGHT(AH$1,2)),_xlpm.ecart,1+YEAR($D3)-2000-VALUE(RIGHT($L$1,2)),IF(_xlpm.debut&lt;0,IF($K3=0,"",IF($J3="YES",IF(MONTH($D3)&lt;4,AMORLINC($G3,$D3,DATE(YEAR($D3),3,31),0,COLUMN(AH:AH)-12-_xlpm.ecart,1/$K3),AMORLINC($G3,$D3,DATE(YEAR($D3)+1,3,31),0,COLUMN(AH:AH)-12-_xlpm.ecart,1/$K3)),"")),""))</f>
        <v>0</v>
      </c>
      <c r="AI3" s="18" cm="1">
        <f t="array" ref="AI3">_xlfn.LET(_xlpm.debut,YEAR($D3)-2000-VALUE(RIGHT(AI$1,2)),_xlpm.ecart,1+YEAR($D3)-2000-VALUE(RIGHT($L$1,2)),IF(_xlpm.debut&lt;0,IF($K3=0,"",IF($J3="YES",IF(MONTH($D3)&lt;4,AMORLINC($G3,$D3,DATE(YEAR($D3),3,31),0,COLUMN(AI:AI)-12-_xlpm.ecart,1/$K3),AMORLINC($G3,$D3,DATE(YEAR($D3)+1,3,31),0,COLUMN(AI:AI)-12-_xlpm.ecart,1/$K3)),"")),""))</f>
        <v>0</v>
      </c>
      <c r="AJ3" s="18" cm="1">
        <f t="array" ref="AJ3">_xlfn.LET(_xlpm.debut,YEAR($D3)-2000-VALUE(RIGHT(AJ$1,2)),_xlpm.ecart,1+YEAR($D3)-2000-VALUE(RIGHT($L$1,2)),IF(_xlpm.debut&lt;0,IF($K3=0,"",IF($J3="YES",IF(MONTH($D3)&lt;4,AMORLINC($G3,$D3,DATE(YEAR($D3),3,31),0,COLUMN(AJ:AJ)-12-_xlpm.ecart,1/$K3),AMORLINC($G3,$D3,DATE(YEAR($D3)+1,3,31),0,COLUMN(AJ:AJ)-12-_xlpm.ecart,1/$K3)),"")),""))</f>
        <v>0</v>
      </c>
      <c r="AK3" s="18" cm="1">
        <f t="array" ref="AK3">_xlfn.LET(_xlpm.debut,YEAR($D3)-2000-VALUE(RIGHT(AK$1,2)),_xlpm.ecart,1+YEAR($D3)-2000-VALUE(RIGHT($L$1,2)),IF(_xlpm.debut&lt;0,IF($K3=0,"",IF($J3="YES",IF(MONTH($D3)&lt;4,AMORLINC($G3,$D3,DATE(YEAR($D3),3,31),0,COLUMN(AK:AK)-12-_xlpm.ecart,1/$K3),AMORLINC($G3,$D3,DATE(YEAR($D3)+1,3,31),0,COLUMN(AK:AK)-12-_xlpm.ecart,1/$K3)),"")),""))</f>
        <v>0</v>
      </c>
      <c r="AL3" s="18" cm="1">
        <f t="array" ref="AL3">_xlfn.LET(_xlpm.debut,YEAR($D3)-2000-VALUE(RIGHT(AL$1,2)),_xlpm.ecart,1+YEAR($D3)-2000-VALUE(RIGHT($L$1,2)),IF(_xlpm.debut&lt;0,IF($K3=0,"",IF($J3="YES",IF(MONTH($D3)&lt;4,AMORLINC($G3,$D3,DATE(YEAR($D3),3,31),0,COLUMN(AL:AL)-12-_xlpm.ecart,1/$K3),AMORLINC($G3,$D3,DATE(YEAR($D3)+1,3,31),0,COLUMN(AL:AL)-12-_xlpm.ecart,1/$K3)),"")),""))</f>
        <v>0</v>
      </c>
      <c r="AM3" s="18" cm="1">
        <f t="array" ref="AM3">_xlfn.LET(_xlpm.debut,YEAR($D3)-2000-VALUE(RIGHT(AM$1,2)),_xlpm.ecart,1+YEAR($D3)-2000-VALUE(RIGHT($L$1,2)),IF(_xlpm.debut&lt;0,IF($K3=0,"",IF($J3="YES",IF(MONTH($D3)&lt;4,AMORLINC($G3,$D3,DATE(YEAR($D3),3,31),0,COLUMN(AM:AM)-12-_xlpm.ecart,1/$K3),AMORLINC($G3,$D3,DATE(YEAR($D3)+1,3,31),0,COLUMN(AM:AM)-12-_xlpm.ecart,1/$K3)),"")),""))</f>
        <v>0</v>
      </c>
      <c r="AN3" s="18" cm="1">
        <f t="array" ref="AN3">_xlfn.LET(_xlpm.debut,YEAR($D3)-2000-VALUE(RIGHT(AN$1,2)),_xlpm.ecart,1+YEAR($D3)-2000-VALUE(RIGHT($L$1,2)),IF(_xlpm.debut&lt;0,IF($K3=0,"",IF($J3="YES",IF(MONTH($D3)&lt;4,AMORLINC($G3,$D3,DATE(YEAR($D3),3,31),0,COLUMN(AN:AN)-12-_xlpm.ecart,1/$K3),AMORLINC($G3,$D3,DATE(YEAR($D3)+1,3,31),0,COLUMN(AN:AN)-12-_xlpm.ecart,1/$K3)),"")),""))</f>
        <v>0</v>
      </c>
      <c r="AO3" s="18" cm="1">
        <f t="array" ref="AO3">_xlfn.LET(_xlpm.debut,YEAR($D3)-2000-VALUE(RIGHT(AO$1,2)),_xlpm.ecart,1+YEAR($D3)-2000-VALUE(RIGHT($L$1,2)),IF(_xlpm.debut&lt;0,IF($K3=0,"",IF($J3="YES",IF(MONTH($D3)&lt;4,AMORLINC($G3,$D3,DATE(YEAR($D3),3,31),0,COLUMN(AO:AO)-12-_xlpm.ecart,1/$K3),AMORLINC($G3,$D3,DATE(YEAR($D3)+1,3,31),0,COLUMN(AO:AO)-12-_xlpm.ecart,1/$K3)),"")),""))</f>
        <v>0</v>
      </c>
    </row>
    <row r="7" spans="1:41" x14ac:dyDescent="0.25">
      <c r="L7" s="38">
        <f>DATE(RIGHT(Table13[[#Headers],[FY 25]],2)+2000,4,0)</f>
        <v>45747</v>
      </c>
      <c r="M7" s="38">
        <f>DATE(RIGHT(Table13[[#Headers],[FY 26]],2)+2000,4,0)</f>
        <v>46112</v>
      </c>
      <c r="N7" s="38">
        <f>DATE(RIGHT(Table13[[#Headers],[FY 27]],2)+2000,4,0)</f>
        <v>46477</v>
      </c>
      <c r="O7" s="38">
        <f>DATE(RIGHT(Table13[[#Headers],[FY 28]],2)+2000,4,0)</f>
        <v>46843</v>
      </c>
      <c r="P7" s="38">
        <f>DATE(RIGHT(Table13[[#Headers],[FY 29]],2)+2000,4,0)</f>
        <v>47208</v>
      </c>
      <c r="Q7" s="38">
        <f>DATE(RIGHT(Table13[[#Headers],[FY 30]],2)+2000,4,0)</f>
        <v>47573</v>
      </c>
      <c r="R7" s="38">
        <f>DATE(RIGHT(Table13[[#Headers],[FY 31]],2)+2000,4,0)</f>
        <v>47938</v>
      </c>
      <c r="S7" s="38">
        <f>DATE(RIGHT(Table13[[#Headers],[FY 32]],2)+2000,4,0)</f>
        <v>48304</v>
      </c>
      <c r="T7" s="38">
        <f>DATE(RIGHT(Table13[[#Headers],[FY 33]],2)+2000,4,0)</f>
        <v>48669</v>
      </c>
      <c r="U7" s="38">
        <f>DATE(RIGHT(Table13[[#Headers],[FY 34]],2)+2000,4,0)</f>
        <v>49034</v>
      </c>
      <c r="V7" s="38">
        <f>DATE(RIGHT(Table13[[#Headers],[FY 35]],2)+2000,4,0)</f>
        <v>49399</v>
      </c>
      <c r="W7" s="38">
        <f>DATE(RIGHT(Table13[[#Headers],[FY 36]],2)+2000,4,0)</f>
        <v>49765</v>
      </c>
      <c r="X7" s="38">
        <f>DATE(RIGHT(Table13[[#Headers],[FY 37]],2)+2000,4,0)</f>
        <v>50130</v>
      </c>
      <c r="Y7" s="38">
        <f>DATE(RIGHT(Table13[[#Headers],[FY 38]],2)+2000,4,0)</f>
        <v>50495</v>
      </c>
      <c r="Z7" s="38">
        <f>DATE(RIGHT(Table13[[#Headers],[FY 39]],2)+2000,4,0)</f>
        <v>50860</v>
      </c>
      <c r="AA7" s="38">
        <f>DATE(RIGHT(Table13[[#Headers],[FY 40]],2)+2000,4,0)</f>
        <v>51226</v>
      </c>
      <c r="AB7" s="38">
        <f>DATE(RIGHT(Table13[[#Headers],[FY 41]],2)+2000,4,0)</f>
        <v>51591</v>
      </c>
      <c r="AC7" s="38">
        <f>DATE(RIGHT(Table13[[#Headers],[FY 42]],2)+2000,4,0)</f>
        <v>51956</v>
      </c>
      <c r="AD7" s="38">
        <f>DATE(RIGHT(Table13[[#Headers],[FY 43]],2)+2000,4,0)</f>
        <v>52321</v>
      </c>
      <c r="AE7" s="38">
        <f>DATE(RIGHT(Table13[[#Headers],[FY 44]],2)+2000,4,0)</f>
        <v>52687</v>
      </c>
      <c r="AF7" s="38">
        <f>DATE(RIGHT(Table13[[#Headers],[FY 45]],2)+2000,4,0)</f>
        <v>53052</v>
      </c>
      <c r="AG7" s="38">
        <f>DATE(RIGHT(Table13[[#Headers],[FY 46]],2)+2000,4,0)</f>
        <v>53417</v>
      </c>
      <c r="AH7" s="38">
        <f>DATE(RIGHT(Table13[[#Headers],[FY 47]],2)+2000,4,0)</f>
        <v>53782</v>
      </c>
      <c r="AI7" s="38">
        <f>DATE(RIGHT(Table13[[#Headers],[FY 48]],2)+2000,4,0)</f>
        <v>54148</v>
      </c>
      <c r="AJ7" s="38">
        <f>DATE(RIGHT(Table13[[#Headers],[FY 49]],2)+2000,4,0)</f>
        <v>54513</v>
      </c>
      <c r="AK7" s="38">
        <f>DATE(RIGHT(Table13[[#Headers],[FY 50]],2)+2000,4,0)</f>
        <v>54878</v>
      </c>
      <c r="AL7" s="38">
        <f>DATE(RIGHT(Table13[[#Headers],[FY 51]],2)+2000,4,0)</f>
        <v>55243</v>
      </c>
      <c r="AM7" s="38">
        <f>DATE(RIGHT(Table13[[#Headers],[FY 52]],2)+2000,4,0)</f>
        <v>55609</v>
      </c>
      <c r="AN7" s="38">
        <f>DATE(RIGHT(Table13[[#Headers],[FY 53]],2)+2000,4,0)</f>
        <v>55974</v>
      </c>
      <c r="AO7" s="38">
        <f>DATE(RIGHT(Table13[[#Headers],[FY 54]],2)+2000,4,0)</f>
        <v>56339</v>
      </c>
    </row>
    <row r="8" spans="1:41" s="21" customFormat="1" ht="15.75" thickBot="1" x14ac:dyDescent="0.3">
      <c r="A8" s="7" t="s">
        <v>0</v>
      </c>
      <c r="B8" s="7" t="s">
        <v>1</v>
      </c>
      <c r="C8" s="7" t="s">
        <v>2</v>
      </c>
      <c r="D8" s="8" t="s">
        <v>3</v>
      </c>
      <c r="E8" s="9" t="s">
        <v>4</v>
      </c>
      <c r="F8" s="9" t="s">
        <v>57</v>
      </c>
      <c r="G8" s="10" t="s">
        <v>5</v>
      </c>
      <c r="H8" s="11" t="s">
        <v>6</v>
      </c>
      <c r="I8" s="11" t="s">
        <v>7</v>
      </c>
      <c r="J8" s="11" t="s">
        <v>8</v>
      </c>
      <c r="K8" s="12" t="s">
        <v>9</v>
      </c>
      <c r="L8" s="11" t="s">
        <v>58</v>
      </c>
      <c r="M8" s="11" t="s">
        <v>10</v>
      </c>
      <c r="N8" s="11" t="s">
        <v>11</v>
      </c>
      <c r="O8" s="11" t="s">
        <v>12</v>
      </c>
      <c r="P8" s="11" t="s">
        <v>13</v>
      </c>
      <c r="Q8" s="11" t="s">
        <v>14</v>
      </c>
      <c r="R8" s="11" t="s">
        <v>15</v>
      </c>
      <c r="S8" s="11" t="s">
        <v>16</v>
      </c>
      <c r="T8" s="11" t="s">
        <v>17</v>
      </c>
      <c r="U8" s="11" t="s">
        <v>18</v>
      </c>
      <c r="V8" s="11" t="s">
        <v>19</v>
      </c>
      <c r="W8" s="11" t="s">
        <v>20</v>
      </c>
      <c r="X8" s="11" t="s">
        <v>21</v>
      </c>
      <c r="Y8" s="11" t="s">
        <v>22</v>
      </c>
      <c r="Z8" s="11" t="s">
        <v>23</v>
      </c>
      <c r="AA8" s="11" t="s">
        <v>24</v>
      </c>
      <c r="AB8" s="11" t="s">
        <v>25</v>
      </c>
      <c r="AC8" s="11" t="s">
        <v>26</v>
      </c>
      <c r="AD8" s="11" t="s">
        <v>27</v>
      </c>
      <c r="AE8" s="11" t="s">
        <v>28</v>
      </c>
      <c r="AF8" s="11" t="s">
        <v>29</v>
      </c>
      <c r="AG8" s="11" t="s">
        <v>30</v>
      </c>
      <c r="AH8" s="11" t="s">
        <v>31</v>
      </c>
      <c r="AI8" s="11" t="s">
        <v>32</v>
      </c>
      <c r="AJ8" s="11" t="s">
        <v>33</v>
      </c>
      <c r="AK8" s="11" t="s">
        <v>34</v>
      </c>
      <c r="AL8" s="11" t="s">
        <v>35</v>
      </c>
      <c r="AM8" s="11" t="s">
        <v>36</v>
      </c>
      <c r="AN8" s="11" t="s">
        <v>37</v>
      </c>
      <c r="AO8" s="11" t="s">
        <v>38</v>
      </c>
    </row>
    <row r="9" spans="1:41" s="21" customFormat="1" ht="15.75" thickTop="1" x14ac:dyDescent="0.25">
      <c r="A9" s="3" t="s">
        <v>64</v>
      </c>
      <c r="B9" s="3"/>
      <c r="C9" s="3"/>
      <c r="D9" s="4">
        <v>45627</v>
      </c>
      <c r="E9" s="13" t="s">
        <v>59</v>
      </c>
      <c r="F9" s="13"/>
      <c r="G9" s="14">
        <v>0</v>
      </c>
      <c r="H9" s="15" t="s">
        <v>66</v>
      </c>
      <c r="I9" s="15" t="s">
        <v>61</v>
      </c>
      <c r="J9" s="1" t="str">
        <f t="shared" ref="J9:J10" si="1">IF($G9&gt;=2500,"YES","NO")</f>
        <v>NO</v>
      </c>
      <c r="K9" s="16">
        <v>10</v>
      </c>
      <c r="L9" s="18" t="str">
        <f t="shared" ref="L9:AA14" si="2">_xlfn.LET(_xlpm.annee,FLOOR((((YEAR(L$7)-YEAR($D9))*12+MONTH(L$7)-MONTH($D9))/12),1),IF(OR($K9=0,$J9&lt;&gt;"yes",MEDIAN(0,$K9,_xlpm.annee)&lt;&gt;_xlpm.annee),"-",AMORLINC($G9,$D9,DATE(YEAR($D9)+(MONTH($D9)&gt;3),4,1),0,_xlpm.annee,1/$K9)))</f>
        <v>-</v>
      </c>
      <c r="M9" s="18" t="str">
        <f t="shared" si="2"/>
        <v>-</v>
      </c>
      <c r="N9" s="18" t="str">
        <f t="shared" si="2"/>
        <v>-</v>
      </c>
      <c r="O9" s="18" t="str">
        <f t="shared" si="2"/>
        <v>-</v>
      </c>
      <c r="P9" s="18" t="str">
        <f t="shared" si="2"/>
        <v>-</v>
      </c>
      <c r="Q9" s="18" t="str">
        <f t="shared" si="2"/>
        <v>-</v>
      </c>
      <c r="R9" s="18" t="str">
        <f t="shared" si="2"/>
        <v>-</v>
      </c>
      <c r="S9" s="18" t="str">
        <f t="shared" si="2"/>
        <v>-</v>
      </c>
      <c r="T9" s="18" t="str">
        <f t="shared" si="2"/>
        <v>-</v>
      </c>
      <c r="U9" s="18" t="str">
        <f t="shared" si="2"/>
        <v>-</v>
      </c>
      <c r="V9" s="18" t="str">
        <f t="shared" si="2"/>
        <v>-</v>
      </c>
      <c r="W9" s="18" t="str">
        <f t="shared" si="2"/>
        <v>-</v>
      </c>
      <c r="X9" s="18" t="str">
        <f t="shared" si="2"/>
        <v>-</v>
      </c>
      <c r="Y9" s="18" t="str">
        <f t="shared" si="2"/>
        <v>-</v>
      </c>
      <c r="Z9" s="18" t="str">
        <f t="shared" si="2"/>
        <v>-</v>
      </c>
      <c r="AA9" s="18" t="str">
        <f t="shared" si="2"/>
        <v>-</v>
      </c>
      <c r="AB9" s="18" t="str">
        <f t="shared" ref="M9:AO14" si="3">_xlfn.LET(_xlpm.annee,FLOOR((((YEAR(AB$7)-YEAR($D9))*12+MONTH(AB$7)-MONTH($D9))/12),1),IF(OR($K9=0,$J9&lt;&gt;"yes",MEDIAN(0,$K9,_xlpm.annee)&lt;&gt;_xlpm.annee),"-",AMORLINC($G9,$D9,DATE(YEAR($D9)+(MONTH($D9)&gt;3),4,1),0,_xlpm.annee,1/$K9)))</f>
        <v>-</v>
      </c>
      <c r="AC9" s="18" t="str">
        <f t="shared" si="3"/>
        <v>-</v>
      </c>
      <c r="AD9" s="18" t="str">
        <f t="shared" si="3"/>
        <v>-</v>
      </c>
      <c r="AE9" s="18" t="str">
        <f t="shared" si="3"/>
        <v>-</v>
      </c>
      <c r="AF9" s="18" t="str">
        <f t="shared" si="3"/>
        <v>-</v>
      </c>
      <c r="AG9" s="18" t="str">
        <f t="shared" si="3"/>
        <v>-</v>
      </c>
      <c r="AH9" s="18" t="str">
        <f t="shared" si="3"/>
        <v>-</v>
      </c>
      <c r="AI9" s="18" t="str">
        <f t="shared" si="3"/>
        <v>-</v>
      </c>
      <c r="AJ9" s="18" t="str">
        <f t="shared" si="3"/>
        <v>-</v>
      </c>
      <c r="AK9" s="18" t="str">
        <f t="shared" si="3"/>
        <v>-</v>
      </c>
      <c r="AL9" s="18" t="str">
        <f t="shared" si="3"/>
        <v>-</v>
      </c>
      <c r="AM9" s="18" t="str">
        <f t="shared" si="3"/>
        <v>-</v>
      </c>
      <c r="AN9" s="18" t="str">
        <f t="shared" si="3"/>
        <v>-</v>
      </c>
      <c r="AO9" s="18" t="str">
        <f t="shared" si="3"/>
        <v>-</v>
      </c>
    </row>
    <row r="10" spans="1:41" s="21" customFormat="1" x14ac:dyDescent="0.25">
      <c r="A10" s="5" t="s">
        <v>65</v>
      </c>
      <c r="B10" s="5"/>
      <c r="C10" s="5"/>
      <c r="D10" s="6">
        <v>46905</v>
      </c>
      <c r="E10" s="17" t="s">
        <v>60</v>
      </c>
      <c r="F10" s="17"/>
      <c r="G10" s="18">
        <v>9207</v>
      </c>
      <c r="H10" s="19" t="s">
        <v>67</v>
      </c>
      <c r="I10" s="19" t="s">
        <v>61</v>
      </c>
      <c r="J10" s="2" t="str">
        <f t="shared" si="1"/>
        <v>YES</v>
      </c>
      <c r="K10" s="20">
        <v>10</v>
      </c>
      <c r="L10" s="18" t="str">
        <f t="shared" si="2"/>
        <v>-</v>
      </c>
      <c r="M10" s="18" t="str">
        <f t="shared" si="3"/>
        <v>-</v>
      </c>
      <c r="N10" s="18" t="str">
        <f t="shared" si="3"/>
        <v>-</v>
      </c>
      <c r="O10" s="18" t="str">
        <f t="shared" si="3"/>
        <v>-</v>
      </c>
      <c r="P10" s="18">
        <f t="shared" si="3"/>
        <v>767.25000000000011</v>
      </c>
      <c r="Q10" s="18">
        <f t="shared" si="3"/>
        <v>920.7</v>
      </c>
      <c r="R10" s="18">
        <f t="shared" si="3"/>
        <v>920.7</v>
      </c>
      <c r="S10" s="18">
        <f t="shared" si="3"/>
        <v>920.7</v>
      </c>
      <c r="T10" s="18">
        <f t="shared" si="3"/>
        <v>920.7</v>
      </c>
      <c r="U10" s="18">
        <f t="shared" si="3"/>
        <v>920.7</v>
      </c>
      <c r="V10" s="18">
        <f t="shared" si="3"/>
        <v>920.7</v>
      </c>
      <c r="W10" s="18">
        <f t="shared" si="3"/>
        <v>920.7</v>
      </c>
      <c r="X10" s="18">
        <f t="shared" si="3"/>
        <v>920.7</v>
      </c>
      <c r="Y10" s="18">
        <f t="shared" si="3"/>
        <v>920.7</v>
      </c>
      <c r="Z10" s="18">
        <f t="shared" si="3"/>
        <v>153.45000000000095</v>
      </c>
      <c r="AA10" s="18" t="str">
        <f t="shared" si="3"/>
        <v>-</v>
      </c>
      <c r="AB10" s="18" t="str">
        <f t="shared" si="3"/>
        <v>-</v>
      </c>
      <c r="AC10" s="18" t="str">
        <f t="shared" si="3"/>
        <v>-</v>
      </c>
      <c r="AD10" s="18" t="str">
        <f t="shared" si="3"/>
        <v>-</v>
      </c>
      <c r="AE10" s="18" t="str">
        <f t="shared" si="3"/>
        <v>-</v>
      </c>
      <c r="AF10" s="18" t="str">
        <f t="shared" si="3"/>
        <v>-</v>
      </c>
      <c r="AG10" s="18" t="str">
        <f t="shared" si="3"/>
        <v>-</v>
      </c>
      <c r="AH10" s="18" t="str">
        <f t="shared" si="3"/>
        <v>-</v>
      </c>
      <c r="AI10" s="18" t="str">
        <f t="shared" si="3"/>
        <v>-</v>
      </c>
      <c r="AJ10" s="18" t="str">
        <f t="shared" si="3"/>
        <v>-</v>
      </c>
      <c r="AK10" s="18" t="str">
        <f t="shared" si="3"/>
        <v>-</v>
      </c>
      <c r="AL10" s="18" t="str">
        <f t="shared" si="3"/>
        <v>-</v>
      </c>
      <c r="AM10" s="18" t="str">
        <f t="shared" si="3"/>
        <v>-</v>
      </c>
      <c r="AN10" s="18" t="str">
        <f t="shared" si="3"/>
        <v>-</v>
      </c>
      <c r="AO10" s="18" t="str">
        <f t="shared" si="3"/>
        <v>-</v>
      </c>
    </row>
    <row r="11" spans="1:41" x14ac:dyDescent="0.25">
      <c r="A11" s="29"/>
      <c r="B11" s="30"/>
      <c r="C11" s="30"/>
      <c r="D11" s="31">
        <v>46839</v>
      </c>
      <c r="E11" s="32"/>
      <c r="F11" s="33"/>
      <c r="G11" s="34">
        <v>1000</v>
      </c>
      <c r="H11" s="35"/>
      <c r="I11" s="35" t="s">
        <v>61</v>
      </c>
      <c r="J11" s="36" t="s">
        <v>68</v>
      </c>
      <c r="K11" s="37">
        <v>10</v>
      </c>
      <c r="L11" s="34" t="str">
        <f t="shared" si="2"/>
        <v>-</v>
      </c>
      <c r="M11" s="34" t="str">
        <f t="shared" si="3"/>
        <v>-</v>
      </c>
      <c r="N11" s="34" t="str">
        <f t="shared" si="3"/>
        <v>-</v>
      </c>
      <c r="O11" s="34">
        <f t="shared" si="3"/>
        <v>1.1111111111111112</v>
      </c>
      <c r="P11" s="34">
        <f t="shared" si="3"/>
        <v>100</v>
      </c>
      <c r="Q11" s="34">
        <f t="shared" si="3"/>
        <v>100</v>
      </c>
      <c r="R11" s="34">
        <f t="shared" si="3"/>
        <v>100</v>
      </c>
      <c r="S11" s="34">
        <f t="shared" si="3"/>
        <v>100</v>
      </c>
      <c r="T11" s="34">
        <f t="shared" si="3"/>
        <v>100</v>
      </c>
      <c r="U11" s="34">
        <f t="shared" si="3"/>
        <v>100</v>
      </c>
      <c r="V11" s="34">
        <f t="shared" si="3"/>
        <v>100</v>
      </c>
      <c r="W11" s="34">
        <f t="shared" si="3"/>
        <v>100</v>
      </c>
      <c r="X11" s="34">
        <f t="shared" si="3"/>
        <v>100</v>
      </c>
      <c r="Y11" s="34">
        <f t="shared" si="3"/>
        <v>98.888888888888914</v>
      </c>
      <c r="Z11" s="34" t="str">
        <f t="shared" si="3"/>
        <v>-</v>
      </c>
      <c r="AA11" s="34" t="str">
        <f t="shared" si="3"/>
        <v>-</v>
      </c>
      <c r="AB11" s="34" t="str">
        <f t="shared" si="3"/>
        <v>-</v>
      </c>
      <c r="AC11" s="34" t="str">
        <f t="shared" si="3"/>
        <v>-</v>
      </c>
      <c r="AD11" s="34" t="str">
        <f t="shared" si="3"/>
        <v>-</v>
      </c>
      <c r="AE11" s="34" t="str">
        <f t="shared" si="3"/>
        <v>-</v>
      </c>
      <c r="AF11" s="34" t="str">
        <f t="shared" si="3"/>
        <v>-</v>
      </c>
      <c r="AG11" s="34" t="str">
        <f t="shared" si="3"/>
        <v>-</v>
      </c>
      <c r="AH11" s="34" t="str">
        <f t="shared" si="3"/>
        <v>-</v>
      </c>
      <c r="AI11" s="34" t="str">
        <f t="shared" si="3"/>
        <v>-</v>
      </c>
      <c r="AJ11" s="34" t="str">
        <f t="shared" si="3"/>
        <v>-</v>
      </c>
      <c r="AK11" s="34" t="str">
        <f t="shared" si="3"/>
        <v>-</v>
      </c>
      <c r="AL11" s="34" t="str">
        <f t="shared" si="3"/>
        <v>-</v>
      </c>
      <c r="AM11" s="34" t="str">
        <f t="shared" si="3"/>
        <v>-</v>
      </c>
      <c r="AN11" s="34" t="str">
        <f t="shared" si="3"/>
        <v>-</v>
      </c>
      <c r="AO11" s="34" t="str">
        <f t="shared" si="3"/>
        <v>-</v>
      </c>
    </row>
    <row r="12" spans="1:41" x14ac:dyDescent="0.25">
      <c r="A12" s="25"/>
      <c r="B12" s="3"/>
      <c r="C12" s="3"/>
      <c r="D12" s="31">
        <v>46840</v>
      </c>
      <c r="E12" s="26"/>
      <c r="F12" s="17"/>
      <c r="G12" s="34">
        <v>1000</v>
      </c>
      <c r="H12" s="35"/>
      <c r="I12" s="35" t="s">
        <v>61</v>
      </c>
      <c r="J12" s="36" t="s">
        <v>68</v>
      </c>
      <c r="K12" s="37">
        <v>10</v>
      </c>
      <c r="L12" s="24" t="str">
        <f t="shared" si="2"/>
        <v>-</v>
      </c>
      <c r="M12" s="24" t="str">
        <f t="shared" si="3"/>
        <v>-</v>
      </c>
      <c r="N12" s="24" t="str">
        <f t="shared" si="3"/>
        <v>-</v>
      </c>
      <c r="O12" s="24">
        <f t="shared" si="3"/>
        <v>0.83333333333333337</v>
      </c>
      <c r="P12" s="24">
        <f t="shared" si="3"/>
        <v>100</v>
      </c>
      <c r="Q12" s="24">
        <f t="shared" si="3"/>
        <v>100</v>
      </c>
      <c r="R12" s="24">
        <f t="shared" si="3"/>
        <v>100</v>
      </c>
      <c r="S12" s="24">
        <f t="shared" si="3"/>
        <v>100</v>
      </c>
      <c r="T12" s="24">
        <f t="shared" si="3"/>
        <v>100</v>
      </c>
      <c r="U12" s="24">
        <f t="shared" si="3"/>
        <v>100</v>
      </c>
      <c r="V12" s="24">
        <f t="shared" si="3"/>
        <v>100</v>
      </c>
      <c r="W12" s="24">
        <f t="shared" si="3"/>
        <v>100</v>
      </c>
      <c r="X12" s="24">
        <f t="shared" si="3"/>
        <v>100</v>
      </c>
      <c r="Y12" s="24">
        <f t="shared" si="3"/>
        <v>99.166666666666629</v>
      </c>
      <c r="Z12" s="24" t="str">
        <f t="shared" si="3"/>
        <v>-</v>
      </c>
      <c r="AA12" s="24" t="str">
        <f t="shared" si="3"/>
        <v>-</v>
      </c>
      <c r="AB12" s="24" t="str">
        <f t="shared" si="3"/>
        <v>-</v>
      </c>
      <c r="AC12" s="24" t="str">
        <f t="shared" si="3"/>
        <v>-</v>
      </c>
      <c r="AD12" s="24" t="str">
        <f t="shared" si="3"/>
        <v>-</v>
      </c>
      <c r="AE12" s="24" t="str">
        <f t="shared" si="3"/>
        <v>-</v>
      </c>
      <c r="AF12" s="24" t="str">
        <f t="shared" si="3"/>
        <v>-</v>
      </c>
      <c r="AG12" s="24" t="str">
        <f t="shared" si="3"/>
        <v>-</v>
      </c>
      <c r="AH12" s="24" t="str">
        <f t="shared" si="3"/>
        <v>-</v>
      </c>
      <c r="AI12" s="24" t="str">
        <f t="shared" si="3"/>
        <v>-</v>
      </c>
      <c r="AJ12" s="24" t="str">
        <f t="shared" si="3"/>
        <v>-</v>
      </c>
      <c r="AK12" s="24" t="str">
        <f t="shared" si="3"/>
        <v>-</v>
      </c>
      <c r="AL12" s="24" t="str">
        <f t="shared" si="3"/>
        <v>-</v>
      </c>
      <c r="AM12" s="24" t="str">
        <f t="shared" si="3"/>
        <v>-</v>
      </c>
      <c r="AN12" s="24" t="str">
        <f t="shared" si="3"/>
        <v>-</v>
      </c>
      <c r="AO12" s="24" t="str">
        <f t="shared" si="3"/>
        <v>-</v>
      </c>
    </row>
    <row r="13" spans="1:41" x14ac:dyDescent="0.25">
      <c r="A13" s="25"/>
      <c r="B13" s="3"/>
      <c r="C13" s="3"/>
      <c r="D13" s="31">
        <v>46841</v>
      </c>
      <c r="E13" s="26"/>
      <c r="F13" s="17"/>
      <c r="G13" s="34">
        <v>1000</v>
      </c>
      <c r="H13" s="35"/>
      <c r="I13" s="35" t="s">
        <v>61</v>
      </c>
      <c r="J13" s="36" t="s">
        <v>68</v>
      </c>
      <c r="K13" s="37">
        <v>10</v>
      </c>
      <c r="L13" s="24" t="str">
        <f t="shared" si="2"/>
        <v>-</v>
      </c>
      <c r="M13" s="24" t="str">
        <f t="shared" si="3"/>
        <v>-</v>
      </c>
      <c r="N13" s="24" t="str">
        <f t="shared" si="3"/>
        <v>-</v>
      </c>
      <c r="O13" s="24">
        <f t="shared" si="3"/>
        <v>0.55555555555555558</v>
      </c>
      <c r="P13" s="24">
        <f t="shared" si="3"/>
        <v>100</v>
      </c>
      <c r="Q13" s="24">
        <f t="shared" si="3"/>
        <v>100</v>
      </c>
      <c r="R13" s="24">
        <f t="shared" si="3"/>
        <v>100</v>
      </c>
      <c r="S13" s="24">
        <f t="shared" si="3"/>
        <v>100</v>
      </c>
      <c r="T13" s="24">
        <f t="shared" si="3"/>
        <v>100</v>
      </c>
      <c r="U13" s="24">
        <f t="shared" si="3"/>
        <v>100</v>
      </c>
      <c r="V13" s="24">
        <f t="shared" si="3"/>
        <v>100</v>
      </c>
      <c r="W13" s="24">
        <f t="shared" si="3"/>
        <v>100</v>
      </c>
      <c r="X13" s="24">
        <f t="shared" si="3"/>
        <v>100</v>
      </c>
      <c r="Y13" s="24">
        <f t="shared" si="3"/>
        <v>99.444444444444457</v>
      </c>
      <c r="Z13" s="24" t="str">
        <f t="shared" si="3"/>
        <v>-</v>
      </c>
      <c r="AA13" s="24" t="str">
        <f t="shared" si="3"/>
        <v>-</v>
      </c>
      <c r="AB13" s="24" t="str">
        <f t="shared" si="3"/>
        <v>-</v>
      </c>
      <c r="AC13" s="24" t="str">
        <f t="shared" si="3"/>
        <v>-</v>
      </c>
      <c r="AD13" s="24" t="str">
        <f t="shared" si="3"/>
        <v>-</v>
      </c>
      <c r="AE13" s="24" t="str">
        <f t="shared" si="3"/>
        <v>-</v>
      </c>
      <c r="AF13" s="24" t="str">
        <f t="shared" si="3"/>
        <v>-</v>
      </c>
      <c r="AG13" s="24" t="str">
        <f t="shared" si="3"/>
        <v>-</v>
      </c>
      <c r="AH13" s="24" t="str">
        <f t="shared" si="3"/>
        <v>-</v>
      </c>
      <c r="AI13" s="24" t="str">
        <f t="shared" si="3"/>
        <v>-</v>
      </c>
      <c r="AJ13" s="24" t="str">
        <f t="shared" si="3"/>
        <v>-</v>
      </c>
      <c r="AK13" s="24" t="str">
        <f t="shared" si="3"/>
        <v>-</v>
      </c>
      <c r="AL13" s="24" t="str">
        <f t="shared" si="3"/>
        <v>-</v>
      </c>
      <c r="AM13" s="24" t="str">
        <f t="shared" si="3"/>
        <v>-</v>
      </c>
      <c r="AN13" s="24" t="str">
        <f t="shared" si="3"/>
        <v>-</v>
      </c>
      <c r="AO13" s="24" t="str">
        <f t="shared" si="3"/>
        <v>-</v>
      </c>
    </row>
    <row r="14" spans="1:41" x14ac:dyDescent="0.25">
      <c r="A14" s="25"/>
      <c r="B14" s="3"/>
      <c r="C14" s="3"/>
      <c r="D14" s="31">
        <v>46842</v>
      </c>
      <c r="E14" s="26"/>
      <c r="F14" s="17"/>
      <c r="G14" s="34">
        <v>1000</v>
      </c>
      <c r="H14" s="35"/>
      <c r="I14" s="35" t="s">
        <v>61</v>
      </c>
      <c r="J14" s="36" t="s">
        <v>68</v>
      </c>
      <c r="K14" s="37">
        <v>10</v>
      </c>
      <c r="L14" s="24" t="str">
        <f t="shared" si="2"/>
        <v>-</v>
      </c>
      <c r="M14" s="24" t="str">
        <f t="shared" si="3"/>
        <v>-</v>
      </c>
      <c r="N14" s="24" t="str">
        <f t="shared" si="3"/>
        <v>-</v>
      </c>
      <c r="O14" s="24">
        <f t="shared" si="3"/>
        <v>0.27777777777777779</v>
      </c>
      <c r="P14" s="24">
        <f t="shared" si="3"/>
        <v>100</v>
      </c>
      <c r="Q14" s="24">
        <f t="shared" si="3"/>
        <v>100</v>
      </c>
      <c r="R14" s="24">
        <f t="shared" si="3"/>
        <v>100</v>
      </c>
      <c r="S14" s="24">
        <f t="shared" si="3"/>
        <v>100</v>
      </c>
      <c r="T14" s="24">
        <f t="shared" si="3"/>
        <v>100</v>
      </c>
      <c r="U14" s="24">
        <f t="shared" si="3"/>
        <v>100</v>
      </c>
      <c r="V14" s="24">
        <f t="shared" si="3"/>
        <v>100</v>
      </c>
      <c r="W14" s="24">
        <f t="shared" si="3"/>
        <v>100</v>
      </c>
      <c r="X14" s="24">
        <f t="shared" si="3"/>
        <v>100</v>
      </c>
      <c r="Y14" s="24">
        <f t="shared" si="3"/>
        <v>99.722222222222172</v>
      </c>
      <c r="Z14" s="24" t="str">
        <f t="shared" si="3"/>
        <v>-</v>
      </c>
      <c r="AA14" s="24" t="str">
        <f t="shared" si="3"/>
        <v>-</v>
      </c>
      <c r="AB14" s="24" t="str">
        <f t="shared" si="3"/>
        <v>-</v>
      </c>
      <c r="AC14" s="24" t="str">
        <f t="shared" si="3"/>
        <v>-</v>
      </c>
      <c r="AD14" s="24" t="str">
        <f t="shared" si="3"/>
        <v>-</v>
      </c>
      <c r="AE14" s="24" t="str">
        <f t="shared" si="3"/>
        <v>-</v>
      </c>
      <c r="AF14" s="24" t="str">
        <f t="shared" si="3"/>
        <v>-</v>
      </c>
      <c r="AG14" s="24" t="str">
        <f t="shared" si="3"/>
        <v>-</v>
      </c>
      <c r="AH14" s="24" t="str">
        <f t="shared" si="3"/>
        <v>-</v>
      </c>
      <c r="AI14" s="24" t="str">
        <f t="shared" si="3"/>
        <v>-</v>
      </c>
      <c r="AJ14" s="24" t="str">
        <f t="shared" si="3"/>
        <v>-</v>
      </c>
      <c r="AK14" s="24" t="str">
        <f t="shared" si="3"/>
        <v>-</v>
      </c>
      <c r="AL14" s="24" t="str">
        <f t="shared" si="3"/>
        <v>-</v>
      </c>
      <c r="AM14" s="24" t="str">
        <f t="shared" si="3"/>
        <v>-</v>
      </c>
      <c r="AN14" s="24" t="str">
        <f t="shared" si="3"/>
        <v>-</v>
      </c>
      <c r="AO14" s="24" t="str">
        <f t="shared" si="3"/>
        <v>-</v>
      </c>
    </row>
    <row r="15" spans="1:41" x14ac:dyDescent="0.25">
      <c r="A15" s="25"/>
      <c r="B15" s="3"/>
      <c r="C15" s="3"/>
      <c r="D15" s="31">
        <v>46843</v>
      </c>
      <c r="E15" s="26"/>
      <c r="F15" s="17"/>
      <c r="G15" s="34">
        <v>1000</v>
      </c>
      <c r="H15" s="35"/>
      <c r="I15" s="35" t="s">
        <v>61</v>
      </c>
      <c r="J15" s="36" t="s">
        <v>68</v>
      </c>
      <c r="K15" s="37">
        <v>10</v>
      </c>
      <c r="L15" s="24" t="str">
        <f t="shared" ref="L15:L21" si="4">_xlfn.LET(_xlpm.annee,FLOOR((((YEAR(L$7)-YEAR($D15))*12+MONTH(L$7)-MONTH($D15))/12),1),IF(OR($K15=0,$J15&lt;&gt;"yes",MEDIAN(0,$K15,_xlpm.annee)&lt;&gt;_xlpm.annee),"-",AMORLINC($G15,$D15,DATE(YEAR($D15)+(MONTH($D15)&gt;3),4,1),0,_xlpm.annee,1/$K15)))</f>
        <v>-</v>
      </c>
      <c r="M15" s="24" t="str">
        <f t="shared" ref="M15:M21" si="5">_xlfn.LET(_xlpm.annee,FLOOR((((YEAR(M$7)-YEAR($D15))*12+MONTH(M$7)-MONTH($D15))/12),1),IF(OR($K15=0,$J15&lt;&gt;"yes",MEDIAN(0,$K15,_xlpm.annee)&lt;&gt;_xlpm.annee),"-",AMORLINC($G15,$D15,DATE(YEAR($D15)+(MONTH($D15)&gt;3),4,1),0,_xlpm.annee,1/$K15)))</f>
        <v>-</v>
      </c>
      <c r="N15" s="24" t="str">
        <f t="shared" ref="N15:N21" si="6">_xlfn.LET(_xlpm.annee,FLOOR((((YEAR(N$7)-YEAR($D15))*12+MONTH(N$7)-MONTH($D15))/12),1),IF(OR($K15=0,$J15&lt;&gt;"yes",MEDIAN(0,$K15,_xlpm.annee)&lt;&gt;_xlpm.annee),"-",AMORLINC($G15,$D15,DATE(YEAR($D15)+(MONTH($D15)&gt;3),4,1),0,_xlpm.annee,1/$K15)))</f>
        <v>-</v>
      </c>
      <c r="O15" s="24">
        <f t="shared" ref="O15:O21" si="7">_xlfn.LET(_xlpm.annee,FLOOR((((YEAR(O$7)-YEAR($D15))*12+MONTH(O$7)-MONTH($D15))/12),1),IF(OR($K15=0,$J15&lt;&gt;"yes",MEDIAN(0,$K15,_xlpm.annee)&lt;&gt;_xlpm.annee),"-",AMORLINC($G15,$D15,DATE(YEAR($D15)+(MONTH($D15)&gt;3),4,1),0,_xlpm.annee,1/$K15)))</f>
        <v>0.27777777777777779</v>
      </c>
      <c r="P15" s="24">
        <f t="shared" ref="P15:P21" si="8">_xlfn.LET(_xlpm.annee,FLOOR((((YEAR(P$7)-YEAR($D15))*12+MONTH(P$7)-MONTH($D15))/12),1),IF(OR($K15=0,$J15&lt;&gt;"yes",MEDIAN(0,$K15,_xlpm.annee)&lt;&gt;_xlpm.annee),"-",AMORLINC($G15,$D15,DATE(YEAR($D15)+(MONTH($D15)&gt;3),4,1),0,_xlpm.annee,1/$K15)))</f>
        <v>100</v>
      </c>
      <c r="Q15" s="24">
        <f t="shared" ref="Q15:Q21" si="9">_xlfn.LET(_xlpm.annee,FLOOR((((YEAR(Q$7)-YEAR($D15))*12+MONTH(Q$7)-MONTH($D15))/12),1),IF(OR($K15=0,$J15&lt;&gt;"yes",MEDIAN(0,$K15,_xlpm.annee)&lt;&gt;_xlpm.annee),"-",AMORLINC($G15,$D15,DATE(YEAR($D15)+(MONTH($D15)&gt;3),4,1),0,_xlpm.annee,1/$K15)))</f>
        <v>100</v>
      </c>
      <c r="R15" s="24">
        <f t="shared" ref="R15:R21" si="10">_xlfn.LET(_xlpm.annee,FLOOR((((YEAR(R$7)-YEAR($D15))*12+MONTH(R$7)-MONTH($D15))/12),1),IF(OR($K15=0,$J15&lt;&gt;"yes",MEDIAN(0,$K15,_xlpm.annee)&lt;&gt;_xlpm.annee),"-",AMORLINC($G15,$D15,DATE(YEAR($D15)+(MONTH($D15)&gt;3),4,1),0,_xlpm.annee,1/$K15)))</f>
        <v>100</v>
      </c>
      <c r="S15" s="24">
        <f t="shared" ref="S15:S21" si="11">_xlfn.LET(_xlpm.annee,FLOOR((((YEAR(S$7)-YEAR($D15))*12+MONTH(S$7)-MONTH($D15))/12),1),IF(OR($K15=0,$J15&lt;&gt;"yes",MEDIAN(0,$K15,_xlpm.annee)&lt;&gt;_xlpm.annee),"-",AMORLINC($G15,$D15,DATE(YEAR($D15)+(MONTH($D15)&gt;3),4,1),0,_xlpm.annee,1/$K15)))</f>
        <v>100</v>
      </c>
      <c r="T15" s="24">
        <f t="shared" ref="T15:T21" si="12">_xlfn.LET(_xlpm.annee,FLOOR((((YEAR(T$7)-YEAR($D15))*12+MONTH(T$7)-MONTH($D15))/12),1),IF(OR($K15=0,$J15&lt;&gt;"yes",MEDIAN(0,$K15,_xlpm.annee)&lt;&gt;_xlpm.annee),"-",AMORLINC($G15,$D15,DATE(YEAR($D15)+(MONTH($D15)&gt;3),4,1),0,_xlpm.annee,1/$K15)))</f>
        <v>100</v>
      </c>
      <c r="U15" s="24">
        <f t="shared" ref="U15:U21" si="13">_xlfn.LET(_xlpm.annee,FLOOR((((YEAR(U$7)-YEAR($D15))*12+MONTH(U$7)-MONTH($D15))/12),1),IF(OR($K15=0,$J15&lt;&gt;"yes",MEDIAN(0,$K15,_xlpm.annee)&lt;&gt;_xlpm.annee),"-",AMORLINC($G15,$D15,DATE(YEAR($D15)+(MONTH($D15)&gt;3),4,1),0,_xlpm.annee,1/$K15)))</f>
        <v>100</v>
      </c>
      <c r="V15" s="24">
        <f t="shared" ref="V15:V21" si="14">_xlfn.LET(_xlpm.annee,FLOOR((((YEAR(V$7)-YEAR($D15))*12+MONTH(V$7)-MONTH($D15))/12),1),IF(OR($K15=0,$J15&lt;&gt;"yes",MEDIAN(0,$K15,_xlpm.annee)&lt;&gt;_xlpm.annee),"-",AMORLINC($G15,$D15,DATE(YEAR($D15)+(MONTH($D15)&gt;3),4,1),0,_xlpm.annee,1/$K15)))</f>
        <v>100</v>
      </c>
      <c r="W15" s="24">
        <f t="shared" ref="W15:W21" si="15">_xlfn.LET(_xlpm.annee,FLOOR((((YEAR(W$7)-YEAR($D15))*12+MONTH(W$7)-MONTH($D15))/12),1),IF(OR($K15=0,$J15&lt;&gt;"yes",MEDIAN(0,$K15,_xlpm.annee)&lt;&gt;_xlpm.annee),"-",AMORLINC($G15,$D15,DATE(YEAR($D15)+(MONTH($D15)&gt;3),4,1),0,_xlpm.annee,1/$K15)))</f>
        <v>100</v>
      </c>
      <c r="X15" s="24">
        <f t="shared" ref="X15:X21" si="16">_xlfn.LET(_xlpm.annee,FLOOR((((YEAR(X$7)-YEAR($D15))*12+MONTH(X$7)-MONTH($D15))/12),1),IF(OR($K15=0,$J15&lt;&gt;"yes",MEDIAN(0,$K15,_xlpm.annee)&lt;&gt;_xlpm.annee),"-",AMORLINC($G15,$D15,DATE(YEAR($D15)+(MONTH($D15)&gt;3),4,1),0,_xlpm.annee,1/$K15)))</f>
        <v>100</v>
      </c>
      <c r="Y15" s="24">
        <f t="shared" ref="Y15:Y21" si="17">_xlfn.LET(_xlpm.annee,FLOOR((((YEAR(Y$7)-YEAR($D15))*12+MONTH(Y$7)-MONTH($D15))/12),1),IF(OR($K15=0,$J15&lt;&gt;"yes",MEDIAN(0,$K15,_xlpm.annee)&lt;&gt;_xlpm.annee),"-",AMORLINC($G15,$D15,DATE(YEAR($D15)+(MONTH($D15)&gt;3),4,1),0,_xlpm.annee,1/$K15)))</f>
        <v>99.722222222222172</v>
      </c>
      <c r="Z15" s="24" t="str">
        <f t="shared" ref="Z15:Z21" si="18">_xlfn.LET(_xlpm.annee,FLOOR((((YEAR(Z$7)-YEAR($D15))*12+MONTH(Z$7)-MONTH($D15))/12),1),IF(OR($K15=0,$J15&lt;&gt;"yes",MEDIAN(0,$K15,_xlpm.annee)&lt;&gt;_xlpm.annee),"-",AMORLINC($G15,$D15,DATE(YEAR($D15)+(MONTH($D15)&gt;3),4,1),0,_xlpm.annee,1/$K15)))</f>
        <v>-</v>
      </c>
      <c r="AA15" s="24" t="str">
        <f t="shared" ref="AA15:AA21" si="19">_xlfn.LET(_xlpm.annee,FLOOR((((YEAR(AA$7)-YEAR($D15))*12+MONTH(AA$7)-MONTH($D15))/12),1),IF(OR($K15=0,$J15&lt;&gt;"yes",MEDIAN(0,$K15,_xlpm.annee)&lt;&gt;_xlpm.annee),"-",AMORLINC($G15,$D15,DATE(YEAR($D15)+(MONTH($D15)&gt;3),4,1),0,_xlpm.annee,1/$K15)))</f>
        <v>-</v>
      </c>
      <c r="AB15" s="24" t="str">
        <f t="shared" ref="AB15:AB21" si="20">_xlfn.LET(_xlpm.annee,FLOOR((((YEAR(AB$7)-YEAR($D15))*12+MONTH(AB$7)-MONTH($D15))/12),1),IF(OR($K15=0,$J15&lt;&gt;"yes",MEDIAN(0,$K15,_xlpm.annee)&lt;&gt;_xlpm.annee),"-",AMORLINC($G15,$D15,DATE(YEAR($D15)+(MONTH($D15)&gt;3),4,1),0,_xlpm.annee,1/$K15)))</f>
        <v>-</v>
      </c>
      <c r="AC15" s="24" t="str">
        <f t="shared" ref="AC15:AC21" si="21">_xlfn.LET(_xlpm.annee,FLOOR((((YEAR(AC$7)-YEAR($D15))*12+MONTH(AC$7)-MONTH($D15))/12),1),IF(OR($K15=0,$J15&lt;&gt;"yes",MEDIAN(0,$K15,_xlpm.annee)&lt;&gt;_xlpm.annee),"-",AMORLINC($G15,$D15,DATE(YEAR($D15)+(MONTH($D15)&gt;3),4,1),0,_xlpm.annee,1/$K15)))</f>
        <v>-</v>
      </c>
      <c r="AD15" s="24" t="str">
        <f t="shared" ref="AD15:AD21" si="22">_xlfn.LET(_xlpm.annee,FLOOR((((YEAR(AD$7)-YEAR($D15))*12+MONTH(AD$7)-MONTH($D15))/12),1),IF(OR($K15=0,$J15&lt;&gt;"yes",MEDIAN(0,$K15,_xlpm.annee)&lt;&gt;_xlpm.annee),"-",AMORLINC($G15,$D15,DATE(YEAR($D15)+(MONTH($D15)&gt;3),4,1),0,_xlpm.annee,1/$K15)))</f>
        <v>-</v>
      </c>
      <c r="AE15" s="24" t="str">
        <f t="shared" ref="AE15:AE21" si="23">_xlfn.LET(_xlpm.annee,FLOOR((((YEAR(AE$7)-YEAR($D15))*12+MONTH(AE$7)-MONTH($D15))/12),1),IF(OR($K15=0,$J15&lt;&gt;"yes",MEDIAN(0,$K15,_xlpm.annee)&lt;&gt;_xlpm.annee),"-",AMORLINC($G15,$D15,DATE(YEAR($D15)+(MONTH($D15)&gt;3),4,1),0,_xlpm.annee,1/$K15)))</f>
        <v>-</v>
      </c>
      <c r="AF15" s="24" t="str">
        <f t="shared" ref="AF15:AF21" si="24">_xlfn.LET(_xlpm.annee,FLOOR((((YEAR(AF$7)-YEAR($D15))*12+MONTH(AF$7)-MONTH($D15))/12),1),IF(OR($K15=0,$J15&lt;&gt;"yes",MEDIAN(0,$K15,_xlpm.annee)&lt;&gt;_xlpm.annee),"-",AMORLINC($G15,$D15,DATE(YEAR($D15)+(MONTH($D15)&gt;3),4,1),0,_xlpm.annee,1/$K15)))</f>
        <v>-</v>
      </c>
      <c r="AG15" s="24" t="str">
        <f t="shared" ref="AG15:AG21" si="25">_xlfn.LET(_xlpm.annee,FLOOR((((YEAR(AG$7)-YEAR($D15))*12+MONTH(AG$7)-MONTH($D15))/12),1),IF(OR($K15=0,$J15&lt;&gt;"yes",MEDIAN(0,$K15,_xlpm.annee)&lt;&gt;_xlpm.annee),"-",AMORLINC($G15,$D15,DATE(YEAR($D15)+(MONTH($D15)&gt;3),4,1),0,_xlpm.annee,1/$K15)))</f>
        <v>-</v>
      </c>
      <c r="AH15" s="24" t="str">
        <f t="shared" ref="AH15:AH21" si="26">_xlfn.LET(_xlpm.annee,FLOOR((((YEAR(AH$7)-YEAR($D15))*12+MONTH(AH$7)-MONTH($D15))/12),1),IF(OR($K15=0,$J15&lt;&gt;"yes",MEDIAN(0,$K15,_xlpm.annee)&lt;&gt;_xlpm.annee),"-",AMORLINC($G15,$D15,DATE(YEAR($D15)+(MONTH($D15)&gt;3),4,1),0,_xlpm.annee,1/$K15)))</f>
        <v>-</v>
      </c>
      <c r="AI15" s="24" t="str">
        <f t="shared" ref="AI15:AI21" si="27">_xlfn.LET(_xlpm.annee,FLOOR((((YEAR(AI$7)-YEAR($D15))*12+MONTH(AI$7)-MONTH($D15))/12),1),IF(OR($K15=0,$J15&lt;&gt;"yes",MEDIAN(0,$K15,_xlpm.annee)&lt;&gt;_xlpm.annee),"-",AMORLINC($G15,$D15,DATE(YEAR($D15)+(MONTH($D15)&gt;3),4,1),0,_xlpm.annee,1/$K15)))</f>
        <v>-</v>
      </c>
      <c r="AJ15" s="24" t="str">
        <f t="shared" ref="AJ15:AJ21" si="28">_xlfn.LET(_xlpm.annee,FLOOR((((YEAR(AJ$7)-YEAR($D15))*12+MONTH(AJ$7)-MONTH($D15))/12),1),IF(OR($K15=0,$J15&lt;&gt;"yes",MEDIAN(0,$K15,_xlpm.annee)&lt;&gt;_xlpm.annee),"-",AMORLINC($G15,$D15,DATE(YEAR($D15)+(MONTH($D15)&gt;3),4,1),0,_xlpm.annee,1/$K15)))</f>
        <v>-</v>
      </c>
      <c r="AK15" s="24" t="str">
        <f t="shared" ref="AK15:AK21" si="29">_xlfn.LET(_xlpm.annee,FLOOR((((YEAR(AK$7)-YEAR($D15))*12+MONTH(AK$7)-MONTH($D15))/12),1),IF(OR($K15=0,$J15&lt;&gt;"yes",MEDIAN(0,$K15,_xlpm.annee)&lt;&gt;_xlpm.annee),"-",AMORLINC($G15,$D15,DATE(YEAR($D15)+(MONTH($D15)&gt;3),4,1),0,_xlpm.annee,1/$K15)))</f>
        <v>-</v>
      </c>
      <c r="AL15" s="24" t="str">
        <f t="shared" ref="AL15:AL21" si="30">_xlfn.LET(_xlpm.annee,FLOOR((((YEAR(AL$7)-YEAR($D15))*12+MONTH(AL$7)-MONTH($D15))/12),1),IF(OR($K15=0,$J15&lt;&gt;"yes",MEDIAN(0,$K15,_xlpm.annee)&lt;&gt;_xlpm.annee),"-",AMORLINC($G15,$D15,DATE(YEAR($D15)+(MONTH($D15)&gt;3),4,1),0,_xlpm.annee,1/$K15)))</f>
        <v>-</v>
      </c>
      <c r="AM15" s="24" t="str">
        <f t="shared" ref="AM15:AM21" si="31">_xlfn.LET(_xlpm.annee,FLOOR((((YEAR(AM$7)-YEAR($D15))*12+MONTH(AM$7)-MONTH($D15))/12),1),IF(OR($K15=0,$J15&lt;&gt;"yes",MEDIAN(0,$K15,_xlpm.annee)&lt;&gt;_xlpm.annee),"-",AMORLINC($G15,$D15,DATE(YEAR($D15)+(MONTH($D15)&gt;3),4,1),0,_xlpm.annee,1/$K15)))</f>
        <v>-</v>
      </c>
      <c r="AN15" s="24" t="str">
        <f t="shared" ref="AN15:AN21" si="32">_xlfn.LET(_xlpm.annee,FLOOR((((YEAR(AN$7)-YEAR($D15))*12+MONTH(AN$7)-MONTH($D15))/12),1),IF(OR($K15=0,$J15&lt;&gt;"yes",MEDIAN(0,$K15,_xlpm.annee)&lt;&gt;_xlpm.annee),"-",AMORLINC($G15,$D15,DATE(YEAR($D15)+(MONTH($D15)&gt;3),4,1),0,_xlpm.annee,1/$K15)))</f>
        <v>-</v>
      </c>
      <c r="AO15" s="28" t="str">
        <f t="shared" ref="AO15:AO21" si="33">_xlfn.LET(_xlpm.annee,FLOOR((((YEAR(AO$7)-YEAR($D15))*12+MONTH(AO$7)-MONTH($D15))/12),1),IF(OR($K15=0,$J15&lt;&gt;"yes",MEDIAN(0,$K15,_xlpm.annee)&lt;&gt;_xlpm.annee),"-",AMORLINC($G15,$D15,DATE(YEAR($D15)+(MONTH($D15)&gt;3),4,1),0,_xlpm.annee,1/$K15)))</f>
        <v>-</v>
      </c>
    </row>
    <row r="16" spans="1:41" x14ac:dyDescent="0.25">
      <c r="A16" s="25"/>
      <c r="B16" s="3"/>
      <c r="C16" s="3"/>
      <c r="D16" s="31">
        <v>46844</v>
      </c>
      <c r="E16" s="26"/>
      <c r="F16" s="17"/>
      <c r="G16" s="34">
        <v>1000</v>
      </c>
      <c r="H16" s="35"/>
      <c r="I16" s="35" t="s">
        <v>61</v>
      </c>
      <c r="J16" s="36" t="s">
        <v>68</v>
      </c>
      <c r="K16" s="37">
        <v>10</v>
      </c>
      <c r="L16" s="24" t="str">
        <f t="shared" si="4"/>
        <v>-</v>
      </c>
      <c r="M16" s="24" t="str">
        <f t="shared" si="5"/>
        <v>-</v>
      </c>
      <c r="N16" s="24" t="str">
        <f t="shared" si="6"/>
        <v>-</v>
      </c>
      <c r="O16" s="24" t="str">
        <f t="shared" si="7"/>
        <v>-</v>
      </c>
      <c r="P16" s="24">
        <f t="shared" si="8"/>
        <v>100</v>
      </c>
      <c r="Q16" s="24">
        <f t="shared" si="9"/>
        <v>100</v>
      </c>
      <c r="R16" s="24">
        <f t="shared" si="10"/>
        <v>100</v>
      </c>
      <c r="S16" s="24">
        <f t="shared" si="11"/>
        <v>100</v>
      </c>
      <c r="T16" s="24">
        <f t="shared" si="12"/>
        <v>100</v>
      </c>
      <c r="U16" s="24">
        <f t="shared" si="13"/>
        <v>100</v>
      </c>
      <c r="V16" s="24">
        <f t="shared" si="14"/>
        <v>100</v>
      </c>
      <c r="W16" s="24">
        <f t="shared" si="15"/>
        <v>100</v>
      </c>
      <c r="X16" s="24">
        <f t="shared" si="16"/>
        <v>100</v>
      </c>
      <c r="Y16" s="24">
        <f t="shared" si="17"/>
        <v>100</v>
      </c>
      <c r="Z16" s="24">
        <f t="shared" si="18"/>
        <v>0</v>
      </c>
      <c r="AA16" s="24" t="str">
        <f t="shared" si="19"/>
        <v>-</v>
      </c>
      <c r="AB16" s="24" t="str">
        <f t="shared" si="20"/>
        <v>-</v>
      </c>
      <c r="AC16" s="24" t="str">
        <f t="shared" si="21"/>
        <v>-</v>
      </c>
      <c r="AD16" s="24" t="str">
        <f t="shared" si="22"/>
        <v>-</v>
      </c>
      <c r="AE16" s="24" t="str">
        <f t="shared" si="23"/>
        <v>-</v>
      </c>
      <c r="AF16" s="24" t="str">
        <f t="shared" si="24"/>
        <v>-</v>
      </c>
      <c r="AG16" s="24" t="str">
        <f t="shared" si="25"/>
        <v>-</v>
      </c>
      <c r="AH16" s="24" t="str">
        <f t="shared" si="26"/>
        <v>-</v>
      </c>
      <c r="AI16" s="24" t="str">
        <f t="shared" si="27"/>
        <v>-</v>
      </c>
      <c r="AJ16" s="24" t="str">
        <f t="shared" si="28"/>
        <v>-</v>
      </c>
      <c r="AK16" s="24" t="str">
        <f t="shared" si="29"/>
        <v>-</v>
      </c>
      <c r="AL16" s="24" t="str">
        <f t="shared" si="30"/>
        <v>-</v>
      </c>
      <c r="AM16" s="24" t="str">
        <f t="shared" si="31"/>
        <v>-</v>
      </c>
      <c r="AN16" s="24" t="str">
        <f t="shared" si="32"/>
        <v>-</v>
      </c>
      <c r="AO16" s="28" t="str">
        <f t="shared" si="33"/>
        <v>-</v>
      </c>
    </row>
    <row r="17" spans="1:41" x14ac:dyDescent="0.25">
      <c r="A17" s="25"/>
      <c r="B17" s="3"/>
      <c r="C17" s="3"/>
      <c r="D17" s="31">
        <v>46845</v>
      </c>
      <c r="E17" s="26"/>
      <c r="F17" s="17"/>
      <c r="G17" s="34">
        <v>1000</v>
      </c>
      <c r="H17" s="35"/>
      <c r="I17" s="35" t="s">
        <v>61</v>
      </c>
      <c r="J17" s="36" t="s">
        <v>68</v>
      </c>
      <c r="K17" s="37">
        <v>10</v>
      </c>
      <c r="L17" s="24" t="str">
        <f t="shared" si="4"/>
        <v>-</v>
      </c>
      <c r="M17" s="24" t="str">
        <f t="shared" si="5"/>
        <v>-</v>
      </c>
      <c r="N17" s="24" t="str">
        <f t="shared" si="6"/>
        <v>-</v>
      </c>
      <c r="O17" s="24" t="str">
        <f t="shared" si="7"/>
        <v>-</v>
      </c>
      <c r="P17" s="24">
        <f t="shared" si="8"/>
        <v>99.722222222222229</v>
      </c>
      <c r="Q17" s="24">
        <f t="shared" si="9"/>
        <v>100</v>
      </c>
      <c r="R17" s="24">
        <f t="shared" si="10"/>
        <v>100</v>
      </c>
      <c r="S17" s="24">
        <f t="shared" si="11"/>
        <v>100</v>
      </c>
      <c r="T17" s="24">
        <f t="shared" si="12"/>
        <v>100</v>
      </c>
      <c r="U17" s="24">
        <f t="shared" si="13"/>
        <v>100</v>
      </c>
      <c r="V17" s="24">
        <f t="shared" si="14"/>
        <v>100</v>
      </c>
      <c r="W17" s="24">
        <f t="shared" si="15"/>
        <v>100</v>
      </c>
      <c r="X17" s="24">
        <f t="shared" si="16"/>
        <v>100</v>
      </c>
      <c r="Y17" s="24">
        <f t="shared" si="17"/>
        <v>100</v>
      </c>
      <c r="Z17" s="24">
        <f t="shared" si="18"/>
        <v>0.27777777777782831</v>
      </c>
      <c r="AA17" s="24" t="str">
        <f t="shared" si="19"/>
        <v>-</v>
      </c>
      <c r="AB17" s="24" t="str">
        <f t="shared" si="20"/>
        <v>-</v>
      </c>
      <c r="AC17" s="24" t="str">
        <f t="shared" si="21"/>
        <v>-</v>
      </c>
      <c r="AD17" s="24" t="str">
        <f t="shared" si="22"/>
        <v>-</v>
      </c>
      <c r="AE17" s="24" t="str">
        <f t="shared" si="23"/>
        <v>-</v>
      </c>
      <c r="AF17" s="24" t="str">
        <f t="shared" si="24"/>
        <v>-</v>
      </c>
      <c r="AG17" s="24" t="str">
        <f t="shared" si="25"/>
        <v>-</v>
      </c>
      <c r="AH17" s="24" t="str">
        <f t="shared" si="26"/>
        <v>-</v>
      </c>
      <c r="AI17" s="24" t="str">
        <f t="shared" si="27"/>
        <v>-</v>
      </c>
      <c r="AJ17" s="24" t="str">
        <f t="shared" si="28"/>
        <v>-</v>
      </c>
      <c r="AK17" s="24" t="str">
        <f t="shared" si="29"/>
        <v>-</v>
      </c>
      <c r="AL17" s="24" t="str">
        <f t="shared" si="30"/>
        <v>-</v>
      </c>
      <c r="AM17" s="24" t="str">
        <f t="shared" si="31"/>
        <v>-</v>
      </c>
      <c r="AN17" s="24" t="str">
        <f t="shared" si="32"/>
        <v>-</v>
      </c>
      <c r="AO17" s="28" t="str">
        <f t="shared" si="33"/>
        <v>-</v>
      </c>
    </row>
    <row r="18" spans="1:41" x14ac:dyDescent="0.25">
      <c r="A18" s="25"/>
      <c r="B18" s="3"/>
      <c r="C18" s="3"/>
      <c r="D18" s="31">
        <v>46846</v>
      </c>
      <c r="E18" s="26"/>
      <c r="F18" s="17"/>
      <c r="G18" s="34">
        <v>1000</v>
      </c>
      <c r="H18" s="35"/>
      <c r="I18" s="35" t="s">
        <v>61</v>
      </c>
      <c r="J18" s="36" t="s">
        <v>68</v>
      </c>
      <c r="K18" s="37">
        <v>10</v>
      </c>
      <c r="L18" s="24" t="str">
        <f t="shared" si="4"/>
        <v>-</v>
      </c>
      <c r="M18" s="24" t="str">
        <f t="shared" si="5"/>
        <v>-</v>
      </c>
      <c r="N18" s="24" t="str">
        <f t="shared" si="6"/>
        <v>-</v>
      </c>
      <c r="O18" s="24" t="str">
        <f t="shared" si="7"/>
        <v>-</v>
      </c>
      <c r="P18" s="24">
        <f t="shared" si="8"/>
        <v>99.444444444444443</v>
      </c>
      <c r="Q18" s="24">
        <f t="shared" si="9"/>
        <v>100</v>
      </c>
      <c r="R18" s="24">
        <f t="shared" si="10"/>
        <v>100</v>
      </c>
      <c r="S18" s="24">
        <f t="shared" si="11"/>
        <v>100</v>
      </c>
      <c r="T18" s="24">
        <f t="shared" si="12"/>
        <v>100</v>
      </c>
      <c r="U18" s="24">
        <f t="shared" si="13"/>
        <v>100</v>
      </c>
      <c r="V18" s="24">
        <f t="shared" si="14"/>
        <v>100</v>
      </c>
      <c r="W18" s="24">
        <f t="shared" si="15"/>
        <v>100</v>
      </c>
      <c r="X18" s="24">
        <f t="shared" si="16"/>
        <v>100</v>
      </c>
      <c r="Y18" s="24">
        <f t="shared" si="17"/>
        <v>100</v>
      </c>
      <c r="Z18" s="24">
        <f t="shared" si="18"/>
        <v>0.55555555555554292</v>
      </c>
      <c r="AA18" s="24" t="str">
        <f t="shared" si="19"/>
        <v>-</v>
      </c>
      <c r="AB18" s="24" t="str">
        <f t="shared" si="20"/>
        <v>-</v>
      </c>
      <c r="AC18" s="24" t="str">
        <f t="shared" si="21"/>
        <v>-</v>
      </c>
      <c r="AD18" s="24" t="str">
        <f t="shared" si="22"/>
        <v>-</v>
      </c>
      <c r="AE18" s="24" t="str">
        <f t="shared" si="23"/>
        <v>-</v>
      </c>
      <c r="AF18" s="24" t="str">
        <f t="shared" si="24"/>
        <v>-</v>
      </c>
      <c r="AG18" s="24" t="str">
        <f t="shared" si="25"/>
        <v>-</v>
      </c>
      <c r="AH18" s="24" t="str">
        <f t="shared" si="26"/>
        <v>-</v>
      </c>
      <c r="AI18" s="24" t="str">
        <f t="shared" si="27"/>
        <v>-</v>
      </c>
      <c r="AJ18" s="24" t="str">
        <f t="shared" si="28"/>
        <v>-</v>
      </c>
      <c r="AK18" s="24" t="str">
        <f t="shared" si="29"/>
        <v>-</v>
      </c>
      <c r="AL18" s="24" t="str">
        <f t="shared" si="30"/>
        <v>-</v>
      </c>
      <c r="AM18" s="24" t="str">
        <f t="shared" si="31"/>
        <v>-</v>
      </c>
      <c r="AN18" s="24" t="str">
        <f t="shared" si="32"/>
        <v>-</v>
      </c>
      <c r="AO18" s="28" t="str">
        <f t="shared" si="33"/>
        <v>-</v>
      </c>
    </row>
    <row r="19" spans="1:41" x14ac:dyDescent="0.25">
      <c r="A19" s="25"/>
      <c r="B19" s="3"/>
      <c r="C19" s="3"/>
      <c r="D19" s="31">
        <v>46847</v>
      </c>
      <c r="E19" s="26"/>
      <c r="F19" s="17"/>
      <c r="G19" s="34">
        <v>1000</v>
      </c>
      <c r="H19" s="35"/>
      <c r="I19" s="35" t="s">
        <v>61</v>
      </c>
      <c r="J19" s="36" t="s">
        <v>68</v>
      </c>
      <c r="K19" s="37">
        <v>10</v>
      </c>
      <c r="L19" s="24" t="str">
        <f t="shared" si="4"/>
        <v>-</v>
      </c>
      <c r="M19" s="24" t="str">
        <f t="shared" si="5"/>
        <v>-</v>
      </c>
      <c r="N19" s="24" t="str">
        <f t="shared" si="6"/>
        <v>-</v>
      </c>
      <c r="O19" s="24" t="str">
        <f t="shared" si="7"/>
        <v>-</v>
      </c>
      <c r="P19" s="24">
        <f t="shared" si="8"/>
        <v>99.166666666666686</v>
      </c>
      <c r="Q19" s="24">
        <f t="shared" si="9"/>
        <v>100</v>
      </c>
      <c r="R19" s="24">
        <f t="shared" si="10"/>
        <v>100</v>
      </c>
      <c r="S19" s="24">
        <f t="shared" si="11"/>
        <v>100</v>
      </c>
      <c r="T19" s="24">
        <f t="shared" si="12"/>
        <v>100</v>
      </c>
      <c r="U19" s="24">
        <f t="shared" si="13"/>
        <v>100</v>
      </c>
      <c r="V19" s="24">
        <f t="shared" si="14"/>
        <v>100</v>
      </c>
      <c r="W19" s="24">
        <f t="shared" si="15"/>
        <v>100</v>
      </c>
      <c r="X19" s="24">
        <f t="shared" si="16"/>
        <v>100</v>
      </c>
      <c r="Y19" s="24">
        <f t="shared" si="17"/>
        <v>100</v>
      </c>
      <c r="Z19" s="24">
        <f t="shared" si="18"/>
        <v>0.83333333333325754</v>
      </c>
      <c r="AA19" s="24" t="str">
        <f t="shared" si="19"/>
        <v>-</v>
      </c>
      <c r="AB19" s="24" t="str">
        <f t="shared" si="20"/>
        <v>-</v>
      </c>
      <c r="AC19" s="24" t="str">
        <f t="shared" si="21"/>
        <v>-</v>
      </c>
      <c r="AD19" s="24" t="str">
        <f t="shared" si="22"/>
        <v>-</v>
      </c>
      <c r="AE19" s="24" t="str">
        <f t="shared" si="23"/>
        <v>-</v>
      </c>
      <c r="AF19" s="24" t="str">
        <f t="shared" si="24"/>
        <v>-</v>
      </c>
      <c r="AG19" s="24" t="str">
        <f t="shared" si="25"/>
        <v>-</v>
      </c>
      <c r="AH19" s="24" t="str">
        <f t="shared" si="26"/>
        <v>-</v>
      </c>
      <c r="AI19" s="24" t="str">
        <f t="shared" si="27"/>
        <v>-</v>
      </c>
      <c r="AJ19" s="24" t="str">
        <f t="shared" si="28"/>
        <v>-</v>
      </c>
      <c r="AK19" s="24" t="str">
        <f t="shared" si="29"/>
        <v>-</v>
      </c>
      <c r="AL19" s="24" t="str">
        <f t="shared" si="30"/>
        <v>-</v>
      </c>
      <c r="AM19" s="24" t="str">
        <f t="shared" si="31"/>
        <v>-</v>
      </c>
      <c r="AN19" s="24" t="str">
        <f t="shared" si="32"/>
        <v>-</v>
      </c>
      <c r="AO19" s="28" t="str">
        <f t="shared" si="33"/>
        <v>-</v>
      </c>
    </row>
    <row r="20" spans="1:41" x14ac:dyDescent="0.25">
      <c r="A20" s="25"/>
      <c r="B20" s="3"/>
      <c r="C20" s="3"/>
      <c r="D20" s="31">
        <v>46848</v>
      </c>
      <c r="E20" s="26"/>
      <c r="F20" s="17"/>
      <c r="G20" s="34">
        <v>1000</v>
      </c>
      <c r="H20" s="35"/>
      <c r="I20" s="35" t="s">
        <v>61</v>
      </c>
      <c r="J20" s="36" t="s">
        <v>68</v>
      </c>
      <c r="K20" s="37">
        <v>10</v>
      </c>
      <c r="L20" s="24" t="str">
        <f t="shared" si="4"/>
        <v>-</v>
      </c>
      <c r="M20" s="24" t="str">
        <f t="shared" si="5"/>
        <v>-</v>
      </c>
      <c r="N20" s="24" t="str">
        <f t="shared" si="6"/>
        <v>-</v>
      </c>
      <c r="O20" s="24" t="str">
        <f t="shared" si="7"/>
        <v>-</v>
      </c>
      <c r="P20" s="24">
        <f t="shared" si="8"/>
        <v>98.8888888888889</v>
      </c>
      <c r="Q20" s="24">
        <f t="shared" si="9"/>
        <v>100</v>
      </c>
      <c r="R20" s="24">
        <f t="shared" si="10"/>
        <v>100</v>
      </c>
      <c r="S20" s="24">
        <f t="shared" si="11"/>
        <v>100</v>
      </c>
      <c r="T20" s="24">
        <f t="shared" si="12"/>
        <v>100</v>
      </c>
      <c r="U20" s="24">
        <f t="shared" si="13"/>
        <v>100</v>
      </c>
      <c r="V20" s="24">
        <f t="shared" si="14"/>
        <v>100</v>
      </c>
      <c r="W20" s="24">
        <f t="shared" si="15"/>
        <v>100</v>
      </c>
      <c r="X20" s="24">
        <f t="shared" si="16"/>
        <v>100</v>
      </c>
      <c r="Y20" s="24">
        <f t="shared" si="17"/>
        <v>100</v>
      </c>
      <c r="Z20" s="24">
        <f t="shared" si="18"/>
        <v>1.1111111111110858</v>
      </c>
      <c r="AA20" s="24" t="str">
        <f t="shared" si="19"/>
        <v>-</v>
      </c>
      <c r="AB20" s="24" t="str">
        <f t="shared" si="20"/>
        <v>-</v>
      </c>
      <c r="AC20" s="24" t="str">
        <f t="shared" si="21"/>
        <v>-</v>
      </c>
      <c r="AD20" s="24" t="str">
        <f t="shared" si="22"/>
        <v>-</v>
      </c>
      <c r="AE20" s="24" t="str">
        <f t="shared" si="23"/>
        <v>-</v>
      </c>
      <c r="AF20" s="24" t="str">
        <f t="shared" si="24"/>
        <v>-</v>
      </c>
      <c r="AG20" s="24" t="str">
        <f t="shared" si="25"/>
        <v>-</v>
      </c>
      <c r="AH20" s="24" t="str">
        <f t="shared" si="26"/>
        <v>-</v>
      </c>
      <c r="AI20" s="24" t="str">
        <f t="shared" si="27"/>
        <v>-</v>
      </c>
      <c r="AJ20" s="24" t="str">
        <f t="shared" si="28"/>
        <v>-</v>
      </c>
      <c r="AK20" s="24" t="str">
        <f t="shared" si="29"/>
        <v>-</v>
      </c>
      <c r="AL20" s="24" t="str">
        <f t="shared" si="30"/>
        <v>-</v>
      </c>
      <c r="AM20" s="24" t="str">
        <f t="shared" si="31"/>
        <v>-</v>
      </c>
      <c r="AN20" s="24" t="str">
        <f t="shared" si="32"/>
        <v>-</v>
      </c>
      <c r="AO20" s="28" t="str">
        <f t="shared" si="33"/>
        <v>-</v>
      </c>
    </row>
    <row r="21" spans="1:41" x14ac:dyDescent="0.25">
      <c r="A21" s="25"/>
      <c r="B21" s="3"/>
      <c r="C21" s="3"/>
      <c r="D21" s="31">
        <v>46849</v>
      </c>
      <c r="E21" s="26"/>
      <c r="F21" s="17"/>
      <c r="G21" s="34">
        <v>1000</v>
      </c>
      <c r="H21" s="35"/>
      <c r="I21" s="35" t="s">
        <v>61</v>
      </c>
      <c r="J21" s="36" t="s">
        <v>68</v>
      </c>
      <c r="K21" s="37">
        <v>10</v>
      </c>
      <c r="L21" s="24" t="str">
        <f t="shared" si="4"/>
        <v>-</v>
      </c>
      <c r="M21" s="24" t="str">
        <f t="shared" si="5"/>
        <v>-</v>
      </c>
      <c r="N21" s="24" t="str">
        <f t="shared" si="6"/>
        <v>-</v>
      </c>
      <c r="O21" s="24" t="str">
        <f t="shared" si="7"/>
        <v>-</v>
      </c>
      <c r="P21" s="24">
        <f t="shared" si="8"/>
        <v>98.611111111111128</v>
      </c>
      <c r="Q21" s="24">
        <f t="shared" si="9"/>
        <v>100</v>
      </c>
      <c r="R21" s="24">
        <f t="shared" si="10"/>
        <v>100</v>
      </c>
      <c r="S21" s="24">
        <f t="shared" si="11"/>
        <v>100</v>
      </c>
      <c r="T21" s="24">
        <f t="shared" si="12"/>
        <v>100</v>
      </c>
      <c r="U21" s="24">
        <f t="shared" si="13"/>
        <v>100</v>
      </c>
      <c r="V21" s="24">
        <f t="shared" si="14"/>
        <v>100</v>
      </c>
      <c r="W21" s="24">
        <f t="shared" si="15"/>
        <v>100</v>
      </c>
      <c r="X21" s="24">
        <f t="shared" si="16"/>
        <v>100</v>
      </c>
      <c r="Y21" s="24">
        <f t="shared" si="17"/>
        <v>100</v>
      </c>
      <c r="Z21" s="24">
        <f t="shared" si="18"/>
        <v>1.3888888888889142</v>
      </c>
      <c r="AA21" s="24" t="str">
        <f t="shared" si="19"/>
        <v>-</v>
      </c>
      <c r="AB21" s="24" t="str">
        <f t="shared" si="20"/>
        <v>-</v>
      </c>
      <c r="AC21" s="24" t="str">
        <f t="shared" si="21"/>
        <v>-</v>
      </c>
      <c r="AD21" s="24" t="str">
        <f t="shared" si="22"/>
        <v>-</v>
      </c>
      <c r="AE21" s="24" t="str">
        <f t="shared" si="23"/>
        <v>-</v>
      </c>
      <c r="AF21" s="24" t="str">
        <f t="shared" si="24"/>
        <v>-</v>
      </c>
      <c r="AG21" s="24" t="str">
        <f t="shared" si="25"/>
        <v>-</v>
      </c>
      <c r="AH21" s="24" t="str">
        <f t="shared" si="26"/>
        <v>-</v>
      </c>
      <c r="AI21" s="24" t="str">
        <f t="shared" si="27"/>
        <v>-</v>
      </c>
      <c r="AJ21" s="24" t="str">
        <f t="shared" si="28"/>
        <v>-</v>
      </c>
      <c r="AK21" s="24" t="str">
        <f t="shared" si="29"/>
        <v>-</v>
      </c>
      <c r="AL21" s="24" t="str">
        <f t="shared" si="30"/>
        <v>-</v>
      </c>
      <c r="AM21" s="24" t="str">
        <f t="shared" si="31"/>
        <v>-</v>
      </c>
      <c r="AN21" s="24" t="str">
        <f t="shared" si="32"/>
        <v>-</v>
      </c>
      <c r="AO21" s="28" t="str">
        <f t="shared" si="33"/>
        <v>-</v>
      </c>
    </row>
    <row r="22" spans="1:41" x14ac:dyDescent="0.25">
      <c r="D22" s="27"/>
    </row>
    <row r="25" spans="1:41" x14ac:dyDescent="0.25">
      <c r="F25" s="27"/>
    </row>
    <row r="26" spans="1:41" x14ac:dyDescent="0.25">
      <c r="F26" s="27"/>
    </row>
    <row r="27" spans="1:41" x14ac:dyDescent="0.25">
      <c r="F27" s="27"/>
      <c r="M27" s="27"/>
      <c r="N27" s="27"/>
    </row>
    <row r="28" spans="1:41" x14ac:dyDescent="0.25">
      <c r="F28" s="27"/>
    </row>
    <row r="29" spans="1:41" x14ac:dyDescent="0.25">
      <c r="F29" s="27"/>
    </row>
    <row r="30" spans="1:41" x14ac:dyDescent="0.25">
      <c r="F30" s="27"/>
    </row>
    <row r="31" spans="1:41" x14ac:dyDescent="0.25">
      <c r="F31" s="27"/>
    </row>
    <row r="32" spans="1:41" x14ac:dyDescent="0.25">
      <c r="F32" s="27"/>
    </row>
    <row r="33" spans="6:6" x14ac:dyDescent="0.25">
      <c r="F33" s="27"/>
    </row>
    <row r="34" spans="6:6" x14ac:dyDescent="0.25">
      <c r="F34" s="27"/>
    </row>
    <row r="35" spans="6:6" x14ac:dyDescent="0.25">
      <c r="F35" s="27"/>
    </row>
    <row r="36" spans="6:6" x14ac:dyDescent="0.25">
      <c r="F36" s="27"/>
    </row>
    <row r="37" spans="6:6" x14ac:dyDescent="0.25">
      <c r="F37" s="27"/>
    </row>
    <row r="38" spans="6:6" x14ac:dyDescent="0.25">
      <c r="F38" s="27"/>
    </row>
    <row r="39" spans="6:6" x14ac:dyDescent="0.25">
      <c r="F39" s="27"/>
    </row>
    <row r="40" spans="6:6" x14ac:dyDescent="0.25">
      <c r="F40" s="27"/>
    </row>
    <row r="41" spans="6:6" x14ac:dyDescent="0.25">
      <c r="F41" s="27"/>
    </row>
    <row r="42" spans="6:6" x14ac:dyDescent="0.25">
      <c r="F42" s="27"/>
    </row>
    <row r="43" spans="6:6" x14ac:dyDescent="0.25">
      <c r="F43" s="27"/>
    </row>
  </sheetData>
  <sheetProtection insertRows="0"/>
  <phoneticPr fontId="3" type="noConversion"/>
  <conditionalFormatting sqref="L2:AO3 L12:AO21">
    <cfRule type="containsBlanks" dxfId="2" priority="6">
      <formula>LEN(TRIM(L2))=0</formula>
    </cfRule>
  </conditionalFormatting>
  <conditionalFormatting sqref="L9:AO21">
    <cfRule type="containsBlanks" dxfId="1" priority="1">
      <formula>LEN(TRIM(L9))=0</formula>
    </cfRule>
  </conditionalFormatting>
  <pageMargins left="0.7" right="0.7" top="0.75" bottom="0.75" header="0.3" footer="0.3"/>
  <pageSetup fitToHeight="0" orientation="portrait"/>
  <tableParts count="2">
    <tablePart r:id="rId1"/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19E72975-DD56-41D7-953B-688793F48DBF}">
          <x14:formula1>
            <xm:f>PROTECTED!$B$1:$B$5</xm:f>
          </x14:formula1>
          <xm:sqref>I1:I3 I8:I21</xm:sqref>
        </x14:dataValidation>
        <x14:dataValidation type="list" allowBlank="1" showInputMessage="1" showErrorMessage="1" xr:uid="{B5DDA1E6-609E-464B-A55D-4EC8AB46AF4D}">
          <x14:formula1>
            <xm:f>PROTECTED!$A$1:$A$2</xm:f>
          </x14:formula1>
          <xm:sqref>E1:E3 E8:E21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567C3-68A4-4222-AC92-47F0CF05228E}">
  <dimension ref="A1:C27"/>
  <sheetViews>
    <sheetView workbookViewId="0">
      <selection activeCell="D14" sqref="D14"/>
    </sheetView>
  </sheetViews>
  <sheetFormatPr defaultRowHeight="15" x14ac:dyDescent="0.25"/>
  <cols>
    <col min="1" max="1" width="37.140625" bestFit="1" customWidth="1"/>
    <col min="2" max="2" width="20.7109375" bestFit="1" customWidth="1"/>
    <col min="3" max="3" width="15" customWidth="1"/>
    <col min="4" max="4" width="20.85546875" bestFit="1" customWidth="1"/>
    <col min="5" max="5" width="19" bestFit="1" customWidth="1"/>
    <col min="7" max="7" width="11.5703125" bestFit="1" customWidth="1"/>
  </cols>
  <sheetData>
    <row r="1" spans="1:3" x14ac:dyDescent="0.25">
      <c r="A1" s="23" t="s">
        <v>39</v>
      </c>
      <c r="B1" s="23" t="s">
        <v>40</v>
      </c>
    </row>
    <row r="2" spans="1:3" x14ac:dyDescent="0.25">
      <c r="A2" s="23" t="s">
        <v>41</v>
      </c>
      <c r="B2" s="23" t="s">
        <v>42</v>
      </c>
      <c r="C2" s="23" t="s">
        <v>43</v>
      </c>
    </row>
    <row r="3" spans="1:3" x14ac:dyDescent="0.25">
      <c r="A3" s="23" t="s">
        <v>44</v>
      </c>
      <c r="B3" s="23" t="s">
        <v>45</v>
      </c>
      <c r="C3" s="23" t="s">
        <v>48</v>
      </c>
    </row>
    <row r="4" spans="1:3" x14ac:dyDescent="0.25">
      <c r="A4" s="23" t="s">
        <v>56</v>
      </c>
      <c r="B4" s="23" t="s">
        <v>47</v>
      </c>
      <c r="C4" s="23" t="s">
        <v>53</v>
      </c>
    </row>
    <row r="5" spans="1:3" x14ac:dyDescent="0.25">
      <c r="B5" s="23" t="s">
        <v>49</v>
      </c>
    </row>
    <row r="6" spans="1:3" x14ac:dyDescent="0.25">
      <c r="A6" s="23" t="s">
        <v>51</v>
      </c>
      <c r="B6" s="23" t="s">
        <v>52</v>
      </c>
    </row>
    <row r="7" spans="1:3" x14ac:dyDescent="0.25">
      <c r="A7" s="23" t="s">
        <v>46</v>
      </c>
      <c r="B7" s="23" t="s">
        <v>54</v>
      </c>
    </row>
    <row r="8" spans="1:3" x14ac:dyDescent="0.25">
      <c r="A8" s="23" t="s">
        <v>50</v>
      </c>
      <c r="B8" s="23" t="s">
        <v>55</v>
      </c>
    </row>
    <row r="9" spans="1:3" x14ac:dyDescent="0.25">
      <c r="A9" s="23"/>
      <c r="B9" s="23" t="s">
        <v>53</v>
      </c>
    </row>
    <row r="19" spans="3:3" x14ac:dyDescent="0.25">
      <c r="C19" s="23"/>
    </row>
    <row r="20" spans="3:3" x14ac:dyDescent="0.25">
      <c r="C20" s="23"/>
    </row>
    <row r="21" spans="3:3" x14ac:dyDescent="0.25">
      <c r="C21" s="23"/>
    </row>
    <row r="23" spans="3:3" x14ac:dyDescent="0.25">
      <c r="C23" s="23"/>
    </row>
    <row r="25" spans="3:3" x14ac:dyDescent="0.25">
      <c r="C25" s="23"/>
    </row>
    <row r="26" spans="3:3" x14ac:dyDescent="0.25">
      <c r="C26" s="23"/>
    </row>
    <row r="27" spans="3:3" x14ac:dyDescent="0.25">
      <c r="C27" s="2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705F7-31B3-4C90-898E-62EDE1D66042}">
  <dimension ref="A1:B5"/>
  <sheetViews>
    <sheetView workbookViewId="0">
      <selection activeCell="B6" sqref="B6"/>
    </sheetView>
  </sheetViews>
  <sheetFormatPr defaultRowHeight="15" x14ac:dyDescent="0.25"/>
  <cols>
    <col min="1" max="1" width="14" bestFit="1" customWidth="1"/>
    <col min="2" max="2" width="16" bestFit="1" customWidth="1"/>
  </cols>
  <sheetData>
    <row r="1" spans="1:2" x14ac:dyDescent="0.25">
      <c r="A1" t="s">
        <v>59</v>
      </c>
      <c r="B1" t="s">
        <v>59</v>
      </c>
    </row>
    <row r="2" spans="1:2" x14ac:dyDescent="0.25">
      <c r="A2" t="s">
        <v>60</v>
      </c>
      <c r="B2" t="s">
        <v>60</v>
      </c>
    </row>
    <row r="3" spans="1:2" x14ac:dyDescent="0.25">
      <c r="B3" t="s">
        <v>61</v>
      </c>
    </row>
    <row r="4" spans="1:2" x14ac:dyDescent="0.25">
      <c r="B4" t="s">
        <v>62</v>
      </c>
    </row>
    <row r="5" spans="1:2" x14ac:dyDescent="0.25">
      <c r="B5" t="s">
        <v>63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2539C507DD5514BA4B96339C790C85F" ma:contentTypeVersion="12" ma:contentTypeDescription="Create a new document." ma:contentTypeScope="" ma:versionID="32a60d5cc05d4f67fe48e855c0b7d4f0">
  <xsd:schema xmlns:xsd="http://www.w3.org/2001/XMLSchema" xmlns:xs="http://www.w3.org/2001/XMLSchema" xmlns:p="http://schemas.microsoft.com/office/2006/metadata/properties" xmlns:ns2="5c81b80e-c117-4ac4-87b6-f9d9e7cd87d0" xmlns:ns3="6249ca16-cbba-4a58-abde-fbedb14d826b" targetNamespace="http://schemas.microsoft.com/office/2006/metadata/properties" ma:root="true" ma:fieldsID="c99979f80700d35910a7ca6bc3a4b9af" ns2:_="" ns3:_="">
    <xsd:import namespace="5c81b80e-c117-4ac4-87b6-f9d9e7cd87d0"/>
    <xsd:import namespace="6249ca16-cbba-4a58-abde-fbedb14d826b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c81b80e-c117-4ac4-87b6-f9d9e7cd87d0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f433e6f4-715f-4d22-ae08-058320f30a24}" ma:internalName="TaxCatchAll" ma:showField="CatchAllData" ma:web="5c81b80e-c117-4ac4-87b6-f9d9e7cd87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49ca16-cbba-4a58-abde-fbedb14d826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7a2c3f6d-ce0e-4d0c-a6f1-30ac1dbef4f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249ca16-cbba-4a58-abde-fbedb14d826b">
      <Terms xmlns="http://schemas.microsoft.com/office/infopath/2007/PartnerControls"/>
    </lcf76f155ced4ddcb4097134ff3c332f>
    <TaxCatchAll xmlns="5c81b80e-c117-4ac4-87b6-f9d9e7cd87d0" xsi:nil="true"/>
  </documentManagement>
</p:properties>
</file>

<file path=customXml/itemProps1.xml><?xml version="1.0" encoding="utf-8"?>
<ds:datastoreItem xmlns:ds="http://schemas.openxmlformats.org/officeDocument/2006/customXml" ds:itemID="{9EBCAEAA-775E-4150-8126-BAC3BB5888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c81b80e-c117-4ac4-87b6-f9d9e7cd87d0"/>
    <ds:schemaRef ds:uri="6249ca16-cbba-4a58-abde-fbedb14d826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E4E279C-A2B9-46AD-8609-DAEB51D7F89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4A8FD1E-B70D-4474-8CEE-436586C8ECDA}">
  <ds:schemaRefs>
    <ds:schemaRef ds:uri="http://www.w3.org/XML/1998/namespace"/>
    <ds:schemaRef ds:uri="http://schemas.microsoft.com/office/2006/metadata/properties"/>
    <ds:schemaRef ds:uri="http://purl.org/dc/dcmitype/"/>
    <ds:schemaRef ds:uri="5c81b80e-c117-4ac4-87b6-f9d9e7cd87d0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6249ca16-cbba-4a58-abde-fbedb14d826b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DATA</vt:lpstr>
      <vt:lpstr>deprecation categorie-durations</vt:lpstr>
      <vt:lpstr>PROTECTED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Jean-Marie Rigail</dc:creator>
  <cp:keywords/>
  <dc:description/>
  <cp:lastModifiedBy>BSA</cp:lastModifiedBy>
  <cp:revision/>
  <dcterms:created xsi:type="dcterms:W3CDTF">2024-10-30T10:06:30Z</dcterms:created>
  <dcterms:modified xsi:type="dcterms:W3CDTF">2025-02-11T03:15:49Z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0x010100A2539C507DD5514BA4B96339C790C85F</vt:lpwstr>
  </property>
  <property fmtid="{D5CDD505-2E9C-101B-9397-08002B2CF9AE}" pid="3" name="MediaServiceImageTags">
    <vt:lpwstr/>
  </property>
</Properties>
</file>