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51E97237-34BE-47B7-98BD-E61AA9535DF1}" xr6:coauthVersionLast="47" xr6:coauthVersionMax="47" xr10:uidLastSave="{00000000-0000-0000-0000-000000000000}"/>
  <bookViews>
    <workbookView xWindow="-120" yWindow="-120" windowWidth="29040" windowHeight="15990" tabRatio="838" activeTab="3" xr2:uid="{00000000-000D-0000-FFFF-FFFF00000000}"/>
  </bookViews>
  <sheets>
    <sheet name="Parametres" sheetId="7" r:id="rId1"/>
    <sheet name="Janvier 2025" sheetId="8" r:id="rId2"/>
    <sheet name="Février 2025" sheetId="9" r:id="rId3"/>
    <sheet name="Mars 2025" sheetId="10" r:id="rId4"/>
    <sheet name="Data" sheetId="1" state="hidden" r:id="rId5"/>
  </sheets>
  <functionGroups builtInGroupCount="19"/>
  <externalReferences>
    <externalReference r:id="rId6"/>
    <externalReference r:id="rId7"/>
  </externalReferences>
  <definedNames>
    <definedName name="_xlpm.Banque" hidden="1" xlm="1">#NAME?</definedName>
    <definedName name="_xlpm.Caisse" hidden="1" xlm="1">#NAME?</definedName>
    <definedName name="_xlpm.i" hidden="1" xlm="1">#NAME?</definedName>
    <definedName name="_xlpm.mois" hidden="1" xlm="1">#NAME?</definedName>
    <definedName name="_xlpm.x" hidden="1" xlm="1">#NAME?</definedName>
    <definedName name="compte">'[1]Bilan ouverture'!$A$18:$A$49</definedName>
    <definedName name="comptes">'[1]Bilan ouverture'!$A$18:$A$50</definedName>
    <definedName name="date">[1]Journal!$O$1:$O$365</definedName>
    <definedName name="toto">[2]!t_Comptes[LIBELLES]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1" i="10" l="1"/>
  <c r="B10" i="10"/>
  <c r="B9" i="10"/>
  <c r="I4" i="10"/>
  <c r="H4" i="10"/>
  <c r="G4" i="10"/>
  <c r="F4" i="10"/>
  <c r="C2" i="10"/>
  <c r="B11" i="9"/>
  <c r="B10" i="9"/>
  <c r="B9" i="9"/>
  <c r="I4" i="9"/>
  <c r="H4" i="9"/>
  <c r="G4" i="9"/>
  <c r="F4" i="9"/>
  <c r="C2" i="9"/>
  <c r="D4" i="9" s="1"/>
  <c r="B11" i="8"/>
  <c r="B10" i="8"/>
  <c r="B9" i="8"/>
  <c r="I4" i="8"/>
  <c r="H4" i="8"/>
  <c r="G4" i="8"/>
  <c r="F4" i="8"/>
  <c r="C2" i="8"/>
  <c r="D4" i="8" s="1"/>
  <c r="A3" i="7"/>
  <c r="A2" i="7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D4" i="10" l="1"/>
  <c r="D5" i="10"/>
  <c r="D5" i="9"/>
  <c r="D5" i="8"/>
  <c r="D3" i="8" a="1"/>
  <c r="F5" i="8" l="1"/>
  <c r="D3" i="8"/>
  <c r="H5" i="8"/>
  <c r="H1" i="8" a="1"/>
  <c r="D3" i="9" a="1"/>
  <c r="H1" i="8" l="1"/>
  <c r="D3" i="9"/>
  <c r="F5" i="9"/>
  <c r="H5" i="9"/>
  <c r="D3" i="10" a="1"/>
  <c r="F5" i="10" l="1"/>
  <c r="H5" i="10"/>
  <c r="D3" i="10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<sst xmlns="http://schemas.openxmlformats.org/spreadsheetml/2006/main" count="117" uniqueCount="69">
  <si>
    <t>CODES</t>
  </si>
  <si>
    <t>Produits exceptionnels</t>
  </si>
  <si>
    <t>Fournitures administratives</t>
  </si>
  <si>
    <t>Entretien matériels</t>
  </si>
  <si>
    <t>Frais postaux</t>
  </si>
  <si>
    <t>Relations publiques</t>
  </si>
  <si>
    <t>Frais bancaires</t>
  </si>
  <si>
    <t>Frais divers</t>
  </si>
  <si>
    <t>T R E S O R E R I E</t>
  </si>
  <si>
    <t>DATES</t>
  </si>
  <si>
    <t>LIBELLES</t>
  </si>
  <si>
    <t>Cadeaux-récompenses</t>
  </si>
  <si>
    <t>Subvention Conseil Régional</t>
  </si>
  <si>
    <t>Subvention Conseil Général</t>
  </si>
  <si>
    <t xml:space="preserve">Subvention Mairie </t>
  </si>
  <si>
    <t>Désignations</t>
  </si>
  <si>
    <t>Hébergement Internet</t>
  </si>
  <si>
    <t>Location terrain</t>
  </si>
  <si>
    <t>Assurance Club</t>
  </si>
  <si>
    <t>Location matériels</t>
  </si>
  <si>
    <t>Entretien terrain</t>
  </si>
  <si>
    <t>Vente matériels Club</t>
  </si>
  <si>
    <t>Recettes manifestations</t>
  </si>
  <si>
    <t xml:space="preserve">Achats matériels club </t>
  </si>
  <si>
    <t>Achat matières premières</t>
  </si>
  <si>
    <t>Frais restauration-déplacements-Meetings</t>
  </si>
  <si>
    <t>Vente produits club</t>
  </si>
  <si>
    <t>Cotisations Club</t>
  </si>
  <si>
    <t>Frais spécifiques pour évènements</t>
  </si>
  <si>
    <t>Dons aux associations</t>
  </si>
  <si>
    <t>Mécénats - Dons</t>
  </si>
  <si>
    <t>Quote-part location terrain</t>
  </si>
  <si>
    <t xml:space="preserve">Subvention CC </t>
  </si>
  <si>
    <t>carburant tondeuse</t>
  </si>
  <si>
    <t>Cotisation par virement</t>
  </si>
  <si>
    <t>lames tondeuse</t>
  </si>
  <si>
    <t>P</t>
  </si>
  <si>
    <t>Banque -</t>
  </si>
  <si>
    <t>Caisse +</t>
  </si>
  <si>
    <t>Caisse -</t>
  </si>
  <si>
    <t>Banque +</t>
  </si>
  <si>
    <t>Mois de :</t>
  </si>
  <si>
    <t>mois</t>
  </si>
  <si>
    <t>texte</t>
  </si>
  <si>
    <t>Décembre 2024</t>
  </si>
  <si>
    <t>Janvier 2025</t>
  </si>
  <si>
    <t>Février 2025</t>
  </si>
  <si>
    <t>Mars 2025</t>
  </si>
  <si>
    <t>Avril 2025</t>
  </si>
  <si>
    <t>Mai 2025</t>
  </si>
  <si>
    <t>Juin 2025</t>
  </si>
  <si>
    <t>Juillet 2025</t>
  </si>
  <si>
    <t>Août 2025</t>
  </si>
  <si>
    <t>Septembre 2025</t>
  </si>
  <si>
    <t>Octobre 2025</t>
  </si>
  <si>
    <t>Novembre 2025</t>
  </si>
  <si>
    <t>Décembre 2025</t>
  </si>
  <si>
    <t>Janvier 2026</t>
  </si>
  <si>
    <t>Février 2026</t>
  </si>
  <si>
    <t>Mars 2026</t>
  </si>
  <si>
    <t>Avril 2026</t>
  </si>
  <si>
    <t>Mai 2026</t>
  </si>
  <si>
    <t>Juin 2026</t>
  </si>
  <si>
    <t>Juillet 2026</t>
  </si>
  <si>
    <t>Août 2026</t>
  </si>
  <si>
    <t>Septembre 2026</t>
  </si>
  <si>
    <t>Octobre 2026</t>
  </si>
  <si>
    <t>Novembre 2026</t>
  </si>
  <si>
    <t>Décembre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</si>
</sst>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6" formatCode="#,##0.00\ &quot;€&quot;"/>
    <numFmt numFmtId="169" formatCode="d/mm/yyyy;@"/>
  </numFmts>
  <fonts count="1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"/>
      <name val="Calibri"/>
      <family val="2"/>
      <scheme val="minor"/>
    </font>
    <font>
      <b/>
      <sz val="12"/>
      <color theme="1"/>
      <name val="Arial Unicode MS"/>
      <family val="2"/>
    </font>
    <font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rgb="FFFF0000"/>
      <name val="Wingdings 2"/>
      <family val="1"/>
      <charset val="2"/>
    </font>
    <font>
      <sz val="8"/>
      <color theme="1"/>
      <name val="Calibri"/>
      <family val="2"/>
      <scheme val="minor"/>
    </font>
    <font>
      <sz val="8"/>
      <color rgb="FF1E1E1E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1" fontId="3" fillId="0" borderId="13" xfId="0" applyNumberFormat="1" applyFont="1" applyBorder="1" applyAlignment="1" applyProtection="1">
      <alignment horizontal="center" vertical="center"/>
      <protection locked="0"/>
    </xf>
    <xf numFmtId="1" fontId="9" fillId="0" borderId="13" xfId="0" applyNumberFormat="1" applyFont="1" applyBorder="1" applyAlignment="1" applyProtection="1">
      <alignment horizontal="center" vertical="center"/>
      <protection locked="0"/>
    </xf>
    <xf numFmtId="164" fontId="3" fillId="0" borderId="0" xfId="0" applyNumberFormat="1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 hidden="1"/>
    </xf>
    <xf numFmtId="0" fontId="3" fillId="0" borderId="0" xfId="0" applyFont="1" applyProtection="1">
      <protection locked="0" hidden="1"/>
    </xf>
    <xf numFmtId="0" fontId="3" fillId="0" borderId="0" xfId="0" applyFont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vertical="center"/>
      <protection locked="0"/>
    </xf>
    <xf numFmtId="0" fontId="2" fillId="0" borderId="0" xfId="0" applyFont="1" applyAlignment="1" applyProtection="1">
      <alignment vertical="center"/>
      <protection locked="0"/>
    </xf>
    <xf numFmtId="0" fontId="6" fillId="0" borderId="0" xfId="0" applyFont="1" applyAlignment="1" applyProtection="1">
      <alignment vertical="center"/>
      <protection locked="0" hidden="1"/>
    </xf>
    <xf numFmtId="0" fontId="2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center" vertical="center"/>
      <protection locked="0" hidden="1"/>
    </xf>
    <xf numFmtId="0" fontId="2" fillId="0" borderId="12" xfId="0" applyFont="1" applyBorder="1" applyAlignment="1" applyProtection="1">
      <alignment horizontal="center" vertical="center"/>
      <protection locked="0" hidden="1"/>
    </xf>
    <xf numFmtId="164" fontId="2" fillId="0" borderId="0" xfId="0" applyNumberFormat="1" applyFont="1" applyAlignment="1" applyProtection="1">
      <alignment vertical="center"/>
      <protection locked="0"/>
    </xf>
    <xf numFmtId="169" fontId="2" fillId="0" borderId="10" xfId="0" applyNumberFormat="1" applyFont="1" applyBorder="1" applyAlignment="1" applyProtection="1">
      <alignment horizontal="center" vertical="center"/>
      <protection locked="0"/>
    </xf>
    <xf numFmtId="164" fontId="2" fillId="0" borderId="10" xfId="0" applyNumberFormat="1" applyFont="1" applyBorder="1" applyAlignment="1" applyProtection="1">
      <alignment horizontal="center" vertical="center"/>
      <protection locked="0"/>
    </xf>
    <xf numFmtId="0" fontId="2" fillId="0" borderId="10" xfId="0" applyFont="1" applyBorder="1" applyAlignment="1" applyProtection="1">
      <alignment horizontal="center" vertical="center"/>
      <protection locked="0" hidden="1"/>
    </xf>
    <xf numFmtId="0" fontId="1" fillId="0" borderId="10" xfId="0" applyFont="1" applyBorder="1" applyAlignment="1" applyProtection="1">
      <alignment horizontal="center" vertical="center"/>
      <protection locked="0" hidden="1"/>
    </xf>
    <xf numFmtId="0" fontId="3" fillId="0" borderId="1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  <protection locked="0"/>
    </xf>
    <xf numFmtId="169" fontId="3" fillId="0" borderId="13" xfId="0" applyNumberFormat="1" applyFont="1" applyBorder="1" applyAlignment="1" applyProtection="1">
      <alignment horizontal="center" vertical="center"/>
      <protection locked="0" hidden="1"/>
    </xf>
    <xf numFmtId="0" fontId="3" fillId="0" borderId="13" xfId="0" applyFont="1" applyBorder="1" applyAlignment="1" applyProtection="1">
      <alignment horizontal="center" vertical="center"/>
      <protection locked="0" hidden="1"/>
    </xf>
    <xf numFmtId="166" fontId="3" fillId="0" borderId="13" xfId="0" applyNumberFormat="1" applyFont="1" applyBorder="1" applyAlignment="1" applyProtection="1">
      <alignment horizontal="center" vertical="center"/>
      <protection locked="0" hidden="1"/>
    </xf>
    <xf numFmtId="0" fontId="7" fillId="0" borderId="13" xfId="0" applyFont="1" applyBorder="1" applyAlignment="1" applyProtection="1">
      <alignment horizontal="center" vertical="center"/>
      <protection locked="0" hidden="1"/>
    </xf>
    <xf numFmtId="1" fontId="7" fillId="0" borderId="13" xfId="0" applyNumberFormat="1" applyFont="1" applyBorder="1" applyAlignment="1" applyProtection="1">
      <alignment horizontal="center" vertical="center"/>
      <protection locked="0" hidden="1"/>
    </xf>
    <xf numFmtId="166" fontId="7" fillId="0" borderId="13" xfId="0" applyNumberFormat="1" applyFont="1" applyBorder="1" applyAlignment="1" applyProtection="1">
      <alignment horizontal="center" vertical="center"/>
      <protection locked="0" hidden="1"/>
    </xf>
    <xf numFmtId="1" fontId="3" fillId="0" borderId="13" xfId="0" applyNumberFormat="1" applyFont="1" applyBorder="1" applyAlignment="1" applyProtection="1">
      <alignment horizontal="center" vertical="center"/>
      <protection locked="0" hidden="1"/>
    </xf>
    <xf numFmtId="164" fontId="3" fillId="0" borderId="0" xfId="0" applyNumberFormat="1" applyFont="1" applyProtection="1">
      <protection locked="0"/>
    </xf>
    <xf numFmtId="166" fontId="2" fillId="0" borderId="2" xfId="0" applyNumberFormat="1" applyFont="1" applyBorder="1" applyAlignment="1" applyProtection="1">
      <alignment horizontal="center" vertical="center"/>
      <protection hidden="1"/>
    </xf>
    <xf numFmtId="166" fontId="2" fillId="0" borderId="11" xfId="0" applyNumberFormat="1" applyFont="1" applyBorder="1" applyAlignment="1" applyProtection="1">
      <alignment horizontal="center" vertical="center"/>
      <protection hidden="1"/>
    </xf>
    <xf numFmtId="14" fontId="0" fillId="0" borderId="0" xfId="0" applyNumberFormat="1"/>
    <xf numFmtId="166" fontId="2" fillId="0" borderId="0" xfId="0" applyNumberFormat="1" applyFont="1" applyAlignment="1" applyProtection="1">
      <alignment horizontal="center" vertical="center"/>
      <protection hidden="1"/>
    </xf>
    <xf numFmtId="0" fontId="10" fillId="0" borderId="0" xfId="0" applyFont="1" applyAlignment="1" applyProtection="1">
      <alignment horizontal="right"/>
      <protection locked="0" hidden="1"/>
    </xf>
    <xf numFmtId="0" fontId="11" fillId="0" borderId="0" xfId="0" applyFont="1" applyAlignment="1">
      <alignment horizontal="right"/>
    </xf>
    <xf numFmtId="0" fontId="2" fillId="0" borderId="0" xfId="0" applyFont="1" applyAlignment="1" applyProtection="1">
      <alignment horizontal="center" vertical="center"/>
      <protection locked="0" hidden="1"/>
    </xf>
    <xf numFmtId="0" fontId="2" fillId="0" borderId="12" xfId="0" applyFont="1" applyBorder="1" applyAlignment="1" applyProtection="1">
      <alignment horizontal="center" vertical="center"/>
      <protection locked="0" hidden="1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4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3" fillId="0" borderId="15" xfId="0" quotePrefix="1" applyFont="1" applyBorder="1" applyAlignment="1" applyProtection="1">
      <alignment horizontal="center"/>
      <protection locked="0" hidden="1"/>
    </xf>
    <xf numFmtId="166" fontId="2" fillId="0" borderId="18" xfId="0" applyNumberFormat="1" applyFont="1" applyBorder="1" applyAlignment="1" applyProtection="1">
      <alignment horizontal="center" vertical="center"/>
      <protection hidden="1"/>
    </xf>
    <xf numFmtId="166" fontId="2" fillId="0" borderId="19" xfId="0" applyNumberFormat="1" applyFont="1" applyBorder="1" applyAlignment="1" applyProtection="1">
      <alignment horizontal="center" vertical="center"/>
      <protection hidden="1"/>
    </xf>
    <xf numFmtId="0" fontId="3" fillId="0" borderId="14" xfId="0" applyFont="1" applyBorder="1" applyAlignment="1" applyProtection="1">
      <alignment horizontal="center" vertical="center"/>
      <protection locked="0" hidden="1"/>
    </xf>
    <xf numFmtId="0" fontId="3" fillId="0" borderId="16" xfId="0" applyFont="1" applyBorder="1" applyAlignment="1" applyProtection="1">
      <alignment horizontal="center" vertical="center"/>
      <protection locked="0" hidden="1"/>
    </xf>
    <xf numFmtId="0" fontId="3" fillId="0" borderId="17" xfId="0" applyFont="1" applyBorder="1" applyAlignment="1" applyProtection="1">
      <alignment horizontal="center" vertical="center"/>
      <protection locked="0" hidden="1"/>
    </xf>
    <xf numFmtId="166" fontId="2" fillId="2" borderId="1" xfId="0" applyNumberFormat="1" applyFont="1" applyFill="1" applyBorder="1" applyAlignment="1" applyProtection="1">
      <alignment horizontal="center" vertical="center"/>
      <protection hidden="1"/>
    </xf>
    <xf numFmtId="166" fontId="2" fillId="2" borderId="5" xfId="0" applyNumberFormat="1" applyFont="1" applyFill="1" applyBorder="1" applyAlignment="1" applyProtection="1">
      <alignment horizontal="center" vertical="center"/>
      <protection hidden="1"/>
    </xf>
    <xf numFmtId="166" fontId="2" fillId="2" borderId="4" xfId="0" applyNumberFormat="1" applyFont="1" applyFill="1" applyBorder="1" applyAlignment="1" applyProtection="1">
      <alignment horizontal="center" vertical="center"/>
      <protection hidden="1"/>
    </xf>
    <xf numFmtId="0" fontId="2" fillId="2" borderId="1" xfId="0" applyFont="1" applyFill="1" applyBorder="1" applyAlignment="1" applyProtection="1">
      <alignment horizontal="center" vertical="center"/>
      <protection locked="0" hidden="1"/>
    </xf>
    <xf numFmtId="0" fontId="2" fillId="2" borderId="5" xfId="0" applyFont="1" applyFill="1" applyBorder="1" applyAlignment="1" applyProtection="1">
      <alignment horizontal="center" vertical="center"/>
      <protection locked="0" hidden="1"/>
    </xf>
  </cellXfs>
  <cellStyles count="1">
    <cellStyle name="Standaard" xfId="0" builtinId="0"/>
  </cellStyles>
  <dxfs count="4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numFmt numFmtId="166" formatCode="#,##0.00\ &quot;€&quot;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numFmt numFmtId="166" formatCode="#,##0.00\ &quot;€&quot;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Wingdings 2"/>
        <family val="1"/>
        <charset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border>
        <bottom style="medium">
          <color rgb="FF000000"/>
        </bottom>
      </border>
    </dxf>
    <dxf>
      <border outline="0">
        <right style="medium">
          <color rgb="FF000000"/>
        </right>
        <top style="medium">
          <color rgb="FF000000"/>
        </top>
        <bottom style="double">
          <color rgb="FF000000"/>
        </bottom>
      </border>
    </dxf>
    <dxf>
      <fill>
        <patternFill patternType="none">
          <fgColor rgb="FF000000"/>
          <bgColor auto="1"/>
        </patternFill>
      </fill>
      <protection locked="0"/>
    </dxf>
    <dxf>
      <protection locked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numFmt numFmtId="166" formatCode="#,##0.00\ &quot;€&quot;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numFmt numFmtId="166" formatCode="#,##0.00\ &quot;€&quot;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Wingdings 2"/>
        <family val="1"/>
        <charset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border>
        <bottom style="medium">
          <color rgb="FF000000"/>
        </bottom>
      </border>
    </dxf>
    <dxf>
      <border outline="0">
        <right style="medium">
          <color rgb="FF000000"/>
        </right>
        <top style="medium">
          <color rgb="FF000000"/>
        </top>
        <bottom style="double">
          <color rgb="FF000000"/>
        </bottom>
      </border>
    </dxf>
    <dxf>
      <fill>
        <patternFill patternType="none">
          <fgColor rgb="FF000000"/>
          <bgColor auto="1"/>
        </patternFill>
      </fill>
      <protection locked="0"/>
    </dxf>
    <dxf>
      <protection locked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9" formatCode="d/mm/yyyy"/>
    </dxf>
    <dxf>
      <numFmt numFmtId="19" formatCode="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numFmt numFmtId="166" formatCode="#,##0.00\ &quot;€&quot;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numFmt numFmtId="166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1"/>
    </dxf>
    <dxf>
      <numFmt numFmtId="166" formatCode="#,##0.00\ &quot;€&quot;"/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rgb="FFFF0000"/>
        <name val="Wingdings 2"/>
        <family val="1"/>
        <charset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 hidden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ill>
        <patternFill patternType="none">
          <fgColor indexed="64"/>
          <bgColor auto="1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fill>
        <patternFill patternType="none">
          <fgColor indexed="64"/>
          <bgColor auto="1"/>
        </patternFill>
      </fill>
      <alignment horizont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  <protection locked="0"/>
    </dxf>
    <dxf>
      <border outline="0">
        <right style="medium">
          <color rgb="FF000000"/>
        </right>
        <top style="medium">
          <color rgb="FF000000"/>
        </top>
        <bottom style="double">
          <color rgb="FF000000"/>
        </bottom>
      </border>
    </dxf>
    <dxf>
      <fill>
        <patternFill patternType="none">
          <fgColor rgb="FF000000"/>
          <bgColor auto="1"/>
        </patternFill>
      </fill>
      <protection locked="0"/>
    </dxf>
    <dxf>
      <border>
        <bottom style="medium">
          <color rgb="FF000000"/>
        </bottom>
      </border>
    </dxf>
    <dxf>
      <protection locked="0"/>
    </dxf>
  </dxfs>
  <tableStyles count="0" defaultTableStyle="TableStyleMedium2" defaultPivotStyle="PivotStyleLight16"/>
  <colors>
    <mruColors>
      <color rgb="FFFFE4E1"/>
      <color rgb="FFEAEAEA"/>
      <color rgb="FFF2DC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wnloads\comptabilite_association_nvx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-Charles/Desktop/AMCB_V4.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nu"/>
      <sheetName val="Bilan ouverture"/>
      <sheetName val="Journal"/>
      <sheetName val="Résultat"/>
      <sheetName val="Caisse"/>
      <sheetName val="Bilan Clôture"/>
      <sheetName val="Budget"/>
      <sheetName val="Membres"/>
      <sheetName val="Imprimer"/>
      <sheetName val="comptabilite_association_nvx"/>
    </sheetNames>
    <sheetDataSet>
      <sheetData sheetId="0"/>
      <sheetData sheetId="1">
        <row r="18">
          <cell r="A18">
            <v>1000</v>
          </cell>
        </row>
        <row r="19">
          <cell r="A19">
            <v>1020</v>
          </cell>
        </row>
        <row r="20">
          <cell r="A20">
            <v>1300</v>
          </cell>
        </row>
        <row r="21">
          <cell r="A21">
            <v>1110</v>
          </cell>
        </row>
        <row r="22">
          <cell r="A22">
            <v>1208</v>
          </cell>
        </row>
        <row r="23">
          <cell r="A23">
            <v>1500</v>
          </cell>
        </row>
        <row r="24">
          <cell r="A24">
            <v>1530</v>
          </cell>
        </row>
        <row r="25">
          <cell r="A25">
            <v>2010</v>
          </cell>
        </row>
        <row r="26">
          <cell r="A26">
            <v>2400</v>
          </cell>
        </row>
        <row r="27">
          <cell r="A27">
            <v>2300</v>
          </cell>
        </row>
        <row r="28">
          <cell r="A28">
            <v>2950</v>
          </cell>
        </row>
        <row r="29">
          <cell r="A29">
            <v>9000</v>
          </cell>
        </row>
        <row r="30">
          <cell r="A30">
            <v>2800</v>
          </cell>
        </row>
        <row r="31">
          <cell r="A31">
            <v>5200</v>
          </cell>
        </row>
        <row r="32">
          <cell r="A32">
            <v>6100</v>
          </cell>
        </row>
        <row r="33">
          <cell r="A33">
            <v>6101</v>
          </cell>
        </row>
        <row r="34">
          <cell r="A34">
            <v>6102</v>
          </cell>
        </row>
        <row r="35">
          <cell r="A35">
            <v>6280</v>
          </cell>
        </row>
        <row r="36">
          <cell r="A36">
            <v>6300</v>
          </cell>
        </row>
        <row r="37">
          <cell r="A37">
            <v>6400</v>
          </cell>
        </row>
        <row r="38">
          <cell r="A38">
            <v>6500</v>
          </cell>
        </row>
        <row r="39">
          <cell r="A39">
            <v>6640</v>
          </cell>
        </row>
        <row r="40">
          <cell r="A40">
            <v>6700</v>
          </cell>
        </row>
        <row r="41">
          <cell r="A41">
            <v>6800</v>
          </cell>
        </row>
        <row r="42">
          <cell r="A42">
            <v>6900</v>
          </cell>
        </row>
        <row r="43">
          <cell r="A43">
            <v>9000</v>
          </cell>
        </row>
        <row r="44">
          <cell r="A44">
            <v>3201</v>
          </cell>
        </row>
        <row r="45">
          <cell r="A45">
            <v>3202</v>
          </cell>
        </row>
        <row r="46">
          <cell r="A46">
            <v>3203</v>
          </cell>
        </row>
        <row r="47">
          <cell r="A47">
            <v>3400</v>
          </cell>
        </row>
        <row r="48">
          <cell r="A48">
            <v>3600</v>
          </cell>
        </row>
        <row r="49">
          <cell r="A49">
            <v>3630</v>
          </cell>
        </row>
        <row r="50">
          <cell r="A50">
            <v>6950</v>
          </cell>
        </row>
      </sheetData>
      <sheetData sheetId="2">
        <row r="1">
          <cell r="O1">
            <v>43101</v>
          </cell>
        </row>
        <row r="2">
          <cell r="O2">
            <v>43102</v>
          </cell>
        </row>
        <row r="3">
          <cell r="O3">
            <v>43103</v>
          </cell>
        </row>
        <row r="4">
          <cell r="O4">
            <v>43104</v>
          </cell>
        </row>
        <row r="5">
          <cell r="O5">
            <v>43105</v>
          </cell>
        </row>
        <row r="6">
          <cell r="O6">
            <v>43106</v>
          </cell>
        </row>
        <row r="7">
          <cell r="O7">
            <v>43107</v>
          </cell>
        </row>
        <row r="8">
          <cell r="O8">
            <v>43108</v>
          </cell>
        </row>
        <row r="9">
          <cell r="O9">
            <v>43109</v>
          </cell>
        </row>
        <row r="10">
          <cell r="O10">
            <v>43110</v>
          </cell>
        </row>
        <row r="11">
          <cell r="O11">
            <v>43111</v>
          </cell>
        </row>
        <row r="12">
          <cell r="O12">
            <v>43112</v>
          </cell>
        </row>
        <row r="13">
          <cell r="O13">
            <v>43113</v>
          </cell>
        </row>
        <row r="14">
          <cell r="O14">
            <v>43114</v>
          </cell>
        </row>
        <row r="15">
          <cell r="O15">
            <v>43115</v>
          </cell>
        </row>
        <row r="16">
          <cell r="O16">
            <v>43116</v>
          </cell>
        </row>
        <row r="17">
          <cell r="O17">
            <v>43117</v>
          </cell>
        </row>
        <row r="18">
          <cell r="O18">
            <v>43118</v>
          </cell>
        </row>
        <row r="19">
          <cell r="O19">
            <v>43119</v>
          </cell>
        </row>
        <row r="20">
          <cell r="O20">
            <v>43120</v>
          </cell>
        </row>
        <row r="21">
          <cell r="O21">
            <v>43121</v>
          </cell>
        </row>
        <row r="22">
          <cell r="O22">
            <v>43122</v>
          </cell>
        </row>
        <row r="23">
          <cell r="O23">
            <v>43123</v>
          </cell>
        </row>
        <row r="24">
          <cell r="O24">
            <v>43124</v>
          </cell>
        </row>
        <row r="25">
          <cell r="O25">
            <v>43125</v>
          </cell>
        </row>
        <row r="26">
          <cell r="O26">
            <v>43126</v>
          </cell>
        </row>
        <row r="27">
          <cell r="O27">
            <v>43127</v>
          </cell>
        </row>
        <row r="28">
          <cell r="O28">
            <v>43128</v>
          </cell>
        </row>
        <row r="29">
          <cell r="O29">
            <v>43129</v>
          </cell>
        </row>
        <row r="30">
          <cell r="O30">
            <v>43130</v>
          </cell>
        </row>
        <row r="31">
          <cell r="O31">
            <v>43131</v>
          </cell>
        </row>
        <row r="32">
          <cell r="O32">
            <v>43132</v>
          </cell>
        </row>
        <row r="33">
          <cell r="O33">
            <v>43133</v>
          </cell>
        </row>
        <row r="34">
          <cell r="O34">
            <v>43134</v>
          </cell>
        </row>
        <row r="35">
          <cell r="O35">
            <v>43135</v>
          </cell>
        </row>
        <row r="36">
          <cell r="O36">
            <v>43136</v>
          </cell>
        </row>
        <row r="37">
          <cell r="O37">
            <v>43137</v>
          </cell>
        </row>
        <row r="38">
          <cell r="O38">
            <v>43138</v>
          </cell>
        </row>
        <row r="39">
          <cell r="O39">
            <v>43139</v>
          </cell>
        </row>
        <row r="40">
          <cell r="O40">
            <v>43140</v>
          </cell>
        </row>
        <row r="41">
          <cell r="O41">
            <v>43141</v>
          </cell>
        </row>
        <row r="42">
          <cell r="O42">
            <v>43142</v>
          </cell>
        </row>
        <row r="43">
          <cell r="O43">
            <v>43143</v>
          </cell>
        </row>
        <row r="44">
          <cell r="O44">
            <v>43144</v>
          </cell>
        </row>
        <row r="45">
          <cell r="O45">
            <v>43145</v>
          </cell>
        </row>
        <row r="46">
          <cell r="O46">
            <v>43146</v>
          </cell>
        </row>
        <row r="47">
          <cell r="O47">
            <v>43147</v>
          </cell>
        </row>
        <row r="48">
          <cell r="O48">
            <v>43148</v>
          </cell>
        </row>
        <row r="49">
          <cell r="O49">
            <v>43149</v>
          </cell>
        </row>
        <row r="50">
          <cell r="O50">
            <v>43150</v>
          </cell>
        </row>
        <row r="51">
          <cell r="O51">
            <v>43151</v>
          </cell>
        </row>
        <row r="52">
          <cell r="O52">
            <v>43152</v>
          </cell>
        </row>
        <row r="53">
          <cell r="O53">
            <v>43153</v>
          </cell>
        </row>
        <row r="54">
          <cell r="O54">
            <v>43154</v>
          </cell>
        </row>
        <row r="55">
          <cell r="O55">
            <v>43155</v>
          </cell>
        </row>
        <row r="56">
          <cell r="O56">
            <v>43156</v>
          </cell>
        </row>
        <row r="57">
          <cell r="O57">
            <v>43157</v>
          </cell>
        </row>
        <row r="58">
          <cell r="O58">
            <v>43158</v>
          </cell>
        </row>
        <row r="59">
          <cell r="O59">
            <v>43159</v>
          </cell>
        </row>
        <row r="60">
          <cell r="O60">
            <v>43160</v>
          </cell>
        </row>
        <row r="61">
          <cell r="O61">
            <v>43161</v>
          </cell>
        </row>
        <row r="62">
          <cell r="O62">
            <v>43162</v>
          </cell>
        </row>
        <row r="63">
          <cell r="O63">
            <v>43163</v>
          </cell>
        </row>
        <row r="64">
          <cell r="O64">
            <v>43164</v>
          </cell>
        </row>
        <row r="65">
          <cell r="O65">
            <v>43165</v>
          </cell>
        </row>
        <row r="66">
          <cell r="O66">
            <v>43166</v>
          </cell>
        </row>
        <row r="67">
          <cell r="O67">
            <v>43167</v>
          </cell>
        </row>
        <row r="68">
          <cell r="O68">
            <v>43168</v>
          </cell>
        </row>
        <row r="69">
          <cell r="O69">
            <v>43169</v>
          </cell>
        </row>
        <row r="70">
          <cell r="O70">
            <v>43170</v>
          </cell>
        </row>
        <row r="71">
          <cell r="O71">
            <v>43171</v>
          </cell>
        </row>
        <row r="72">
          <cell r="O72">
            <v>43172</v>
          </cell>
        </row>
        <row r="73">
          <cell r="O73">
            <v>43173</v>
          </cell>
        </row>
        <row r="74">
          <cell r="O74">
            <v>43174</v>
          </cell>
        </row>
        <row r="75">
          <cell r="O75">
            <v>43175</v>
          </cell>
        </row>
        <row r="76">
          <cell r="O76">
            <v>43176</v>
          </cell>
        </row>
        <row r="77">
          <cell r="O77">
            <v>43177</v>
          </cell>
        </row>
        <row r="78">
          <cell r="O78">
            <v>43178</v>
          </cell>
        </row>
        <row r="79">
          <cell r="O79">
            <v>43179</v>
          </cell>
        </row>
        <row r="80">
          <cell r="O80">
            <v>43180</v>
          </cell>
        </row>
        <row r="81">
          <cell r="O81">
            <v>43181</v>
          </cell>
        </row>
        <row r="82">
          <cell r="O82">
            <v>43182</v>
          </cell>
        </row>
        <row r="83">
          <cell r="O83">
            <v>43183</v>
          </cell>
        </row>
        <row r="84">
          <cell r="O84">
            <v>43184</v>
          </cell>
        </row>
        <row r="85">
          <cell r="O85">
            <v>43185</v>
          </cell>
        </row>
        <row r="86">
          <cell r="O86">
            <v>43186</v>
          </cell>
        </row>
        <row r="87">
          <cell r="O87">
            <v>43187</v>
          </cell>
        </row>
        <row r="88">
          <cell r="O88">
            <v>43188</v>
          </cell>
        </row>
        <row r="89">
          <cell r="O89">
            <v>43189</v>
          </cell>
        </row>
        <row r="90">
          <cell r="O90">
            <v>43190</v>
          </cell>
        </row>
        <row r="91">
          <cell r="O91">
            <v>43191</v>
          </cell>
        </row>
        <row r="92">
          <cell r="O92">
            <v>43192</v>
          </cell>
        </row>
        <row r="93">
          <cell r="O93">
            <v>43193</v>
          </cell>
        </row>
        <row r="94">
          <cell r="O94">
            <v>43194</v>
          </cell>
        </row>
        <row r="95">
          <cell r="O95">
            <v>43195</v>
          </cell>
        </row>
        <row r="96">
          <cell r="O96">
            <v>43196</v>
          </cell>
        </row>
        <row r="97">
          <cell r="O97">
            <v>43197</v>
          </cell>
        </row>
        <row r="98">
          <cell r="O98">
            <v>43198</v>
          </cell>
        </row>
        <row r="99">
          <cell r="O99">
            <v>43199</v>
          </cell>
        </row>
        <row r="100">
          <cell r="O100">
            <v>43200</v>
          </cell>
        </row>
        <row r="101">
          <cell r="O101">
            <v>43201</v>
          </cell>
        </row>
        <row r="102">
          <cell r="O102">
            <v>43202</v>
          </cell>
        </row>
        <row r="103">
          <cell r="O103">
            <v>43203</v>
          </cell>
        </row>
        <row r="104">
          <cell r="O104">
            <v>43204</v>
          </cell>
        </row>
        <row r="105">
          <cell r="O105">
            <v>43205</v>
          </cell>
        </row>
        <row r="106">
          <cell r="O106">
            <v>43206</v>
          </cell>
        </row>
        <row r="107">
          <cell r="O107">
            <v>43207</v>
          </cell>
        </row>
        <row r="108">
          <cell r="O108">
            <v>43208</v>
          </cell>
        </row>
        <row r="109">
          <cell r="O109">
            <v>43209</v>
          </cell>
        </row>
        <row r="110">
          <cell r="O110">
            <v>43210</v>
          </cell>
        </row>
        <row r="111">
          <cell r="O111">
            <v>43211</v>
          </cell>
        </row>
        <row r="112">
          <cell r="O112">
            <v>43212</v>
          </cell>
        </row>
        <row r="113">
          <cell r="O113">
            <v>43213</v>
          </cell>
        </row>
        <row r="114">
          <cell r="O114">
            <v>43214</v>
          </cell>
        </row>
        <row r="115">
          <cell r="O115">
            <v>43215</v>
          </cell>
        </row>
        <row r="116">
          <cell r="O116">
            <v>43216</v>
          </cell>
        </row>
        <row r="117">
          <cell r="O117">
            <v>43217</v>
          </cell>
        </row>
        <row r="118">
          <cell r="O118">
            <v>43218</v>
          </cell>
        </row>
        <row r="119">
          <cell r="O119">
            <v>43219</v>
          </cell>
        </row>
        <row r="120">
          <cell r="O120">
            <v>43220</v>
          </cell>
        </row>
        <row r="121">
          <cell r="O121">
            <v>43221</v>
          </cell>
        </row>
        <row r="122">
          <cell r="O122">
            <v>43222</v>
          </cell>
        </row>
        <row r="123">
          <cell r="O123">
            <v>43223</v>
          </cell>
        </row>
        <row r="124">
          <cell r="O124">
            <v>43224</v>
          </cell>
        </row>
        <row r="125">
          <cell r="O125">
            <v>43225</v>
          </cell>
        </row>
        <row r="126">
          <cell r="O126">
            <v>43226</v>
          </cell>
        </row>
        <row r="127">
          <cell r="O127">
            <v>43227</v>
          </cell>
        </row>
        <row r="128">
          <cell r="O128">
            <v>43228</v>
          </cell>
        </row>
        <row r="129">
          <cell r="O129">
            <v>43229</v>
          </cell>
        </row>
        <row r="130">
          <cell r="O130">
            <v>43230</v>
          </cell>
        </row>
        <row r="131">
          <cell r="O131">
            <v>43231</v>
          </cell>
        </row>
        <row r="132">
          <cell r="O132">
            <v>43232</v>
          </cell>
        </row>
        <row r="133">
          <cell r="O133">
            <v>43233</v>
          </cell>
        </row>
        <row r="134">
          <cell r="O134">
            <v>43234</v>
          </cell>
        </row>
        <row r="135">
          <cell r="O135">
            <v>43235</v>
          </cell>
        </row>
        <row r="136">
          <cell r="O136">
            <v>43236</v>
          </cell>
        </row>
        <row r="137">
          <cell r="O137">
            <v>43237</v>
          </cell>
        </row>
        <row r="138">
          <cell r="O138">
            <v>43238</v>
          </cell>
        </row>
        <row r="139">
          <cell r="O139">
            <v>43239</v>
          </cell>
        </row>
        <row r="140">
          <cell r="O140">
            <v>43240</v>
          </cell>
        </row>
        <row r="141">
          <cell r="O141">
            <v>43241</v>
          </cell>
        </row>
        <row r="142">
          <cell r="O142">
            <v>43242</v>
          </cell>
        </row>
        <row r="143">
          <cell r="O143">
            <v>43243</v>
          </cell>
        </row>
        <row r="144">
          <cell r="O144">
            <v>43244</v>
          </cell>
        </row>
        <row r="145">
          <cell r="O145">
            <v>43245</v>
          </cell>
        </row>
        <row r="146">
          <cell r="O146">
            <v>43246</v>
          </cell>
        </row>
        <row r="147">
          <cell r="O147">
            <v>43247</v>
          </cell>
        </row>
        <row r="148">
          <cell r="O148">
            <v>43248</v>
          </cell>
        </row>
        <row r="149">
          <cell r="O149">
            <v>43249</v>
          </cell>
        </row>
        <row r="150">
          <cell r="O150">
            <v>43250</v>
          </cell>
        </row>
        <row r="151">
          <cell r="O151">
            <v>43251</v>
          </cell>
        </row>
        <row r="152">
          <cell r="O152">
            <v>43252</v>
          </cell>
        </row>
        <row r="153">
          <cell r="O153">
            <v>43253</v>
          </cell>
        </row>
        <row r="154">
          <cell r="O154">
            <v>43254</v>
          </cell>
        </row>
        <row r="155">
          <cell r="O155">
            <v>43255</v>
          </cell>
        </row>
        <row r="156">
          <cell r="O156">
            <v>43256</v>
          </cell>
        </row>
        <row r="157">
          <cell r="O157">
            <v>43257</v>
          </cell>
        </row>
        <row r="158">
          <cell r="O158">
            <v>43258</v>
          </cell>
        </row>
        <row r="159">
          <cell r="O159">
            <v>43259</v>
          </cell>
        </row>
        <row r="160">
          <cell r="O160">
            <v>43260</v>
          </cell>
        </row>
        <row r="161">
          <cell r="O161">
            <v>43261</v>
          </cell>
        </row>
        <row r="162">
          <cell r="O162">
            <v>43262</v>
          </cell>
        </row>
        <row r="163">
          <cell r="O163">
            <v>43263</v>
          </cell>
        </row>
        <row r="164">
          <cell r="O164">
            <v>43264</v>
          </cell>
        </row>
        <row r="165">
          <cell r="O165">
            <v>43265</v>
          </cell>
        </row>
        <row r="166">
          <cell r="O166">
            <v>43266</v>
          </cell>
        </row>
        <row r="167">
          <cell r="O167">
            <v>43267</v>
          </cell>
        </row>
        <row r="168">
          <cell r="O168">
            <v>43268</v>
          </cell>
        </row>
        <row r="169">
          <cell r="O169">
            <v>43269</v>
          </cell>
        </row>
        <row r="170">
          <cell r="O170">
            <v>43270</v>
          </cell>
        </row>
        <row r="171">
          <cell r="O171">
            <v>43271</v>
          </cell>
        </row>
        <row r="172">
          <cell r="O172">
            <v>43272</v>
          </cell>
        </row>
        <row r="173">
          <cell r="O173">
            <v>43273</v>
          </cell>
        </row>
        <row r="174">
          <cell r="O174">
            <v>43274</v>
          </cell>
        </row>
        <row r="175">
          <cell r="O175">
            <v>43275</v>
          </cell>
        </row>
        <row r="176">
          <cell r="O176">
            <v>43276</v>
          </cell>
        </row>
        <row r="177">
          <cell r="O177">
            <v>43277</v>
          </cell>
        </row>
        <row r="178">
          <cell r="O178">
            <v>43278</v>
          </cell>
        </row>
        <row r="179">
          <cell r="O179">
            <v>43279</v>
          </cell>
        </row>
        <row r="180">
          <cell r="O180">
            <v>43280</v>
          </cell>
        </row>
        <row r="181">
          <cell r="O181">
            <v>43281</v>
          </cell>
        </row>
        <row r="182">
          <cell r="O182">
            <v>43282</v>
          </cell>
        </row>
        <row r="183">
          <cell r="O183">
            <v>43283</v>
          </cell>
        </row>
        <row r="184">
          <cell r="O184">
            <v>43284</v>
          </cell>
        </row>
        <row r="185">
          <cell r="O185">
            <v>43285</v>
          </cell>
        </row>
        <row r="186">
          <cell r="O186">
            <v>43286</v>
          </cell>
        </row>
        <row r="187">
          <cell r="O187">
            <v>43287</v>
          </cell>
        </row>
        <row r="188">
          <cell r="O188">
            <v>43288</v>
          </cell>
        </row>
        <row r="189">
          <cell r="O189">
            <v>43289</v>
          </cell>
        </row>
        <row r="190">
          <cell r="O190">
            <v>43290</v>
          </cell>
        </row>
        <row r="191">
          <cell r="O191">
            <v>43291</v>
          </cell>
        </row>
        <row r="192">
          <cell r="O192">
            <v>43292</v>
          </cell>
        </row>
        <row r="193">
          <cell r="O193">
            <v>43293</v>
          </cell>
        </row>
        <row r="194">
          <cell r="O194">
            <v>43294</v>
          </cell>
        </row>
        <row r="195">
          <cell r="O195">
            <v>43295</v>
          </cell>
        </row>
        <row r="196">
          <cell r="O196">
            <v>43296</v>
          </cell>
        </row>
        <row r="197">
          <cell r="O197">
            <v>43297</v>
          </cell>
        </row>
        <row r="198">
          <cell r="O198">
            <v>43298</v>
          </cell>
        </row>
        <row r="199">
          <cell r="O199">
            <v>43299</v>
          </cell>
        </row>
        <row r="200">
          <cell r="O200">
            <v>43300</v>
          </cell>
        </row>
        <row r="201">
          <cell r="O201">
            <v>43301</v>
          </cell>
        </row>
        <row r="202">
          <cell r="O202">
            <v>43302</v>
          </cell>
        </row>
        <row r="203">
          <cell r="O203">
            <v>43303</v>
          </cell>
        </row>
        <row r="204">
          <cell r="O204">
            <v>43304</v>
          </cell>
        </row>
        <row r="205">
          <cell r="O205">
            <v>43305</v>
          </cell>
        </row>
        <row r="206">
          <cell r="O206">
            <v>43306</v>
          </cell>
        </row>
        <row r="207">
          <cell r="O207">
            <v>43307</v>
          </cell>
        </row>
        <row r="208">
          <cell r="O208">
            <v>43308</v>
          </cell>
        </row>
        <row r="209">
          <cell r="O209">
            <v>43309</v>
          </cell>
        </row>
        <row r="210">
          <cell r="O210">
            <v>43310</v>
          </cell>
        </row>
        <row r="211">
          <cell r="O211">
            <v>43311</v>
          </cell>
        </row>
        <row r="212">
          <cell r="O212">
            <v>43312</v>
          </cell>
        </row>
        <row r="213">
          <cell r="O213">
            <v>43313</v>
          </cell>
        </row>
        <row r="214">
          <cell r="O214">
            <v>43314</v>
          </cell>
        </row>
        <row r="215">
          <cell r="O215">
            <v>43315</v>
          </cell>
        </row>
        <row r="216">
          <cell r="O216">
            <v>43316</v>
          </cell>
        </row>
        <row r="217">
          <cell r="O217">
            <v>43317</v>
          </cell>
        </row>
        <row r="218">
          <cell r="O218">
            <v>43318</v>
          </cell>
        </row>
        <row r="219">
          <cell r="O219">
            <v>43319</v>
          </cell>
        </row>
        <row r="220">
          <cell r="O220">
            <v>43320</v>
          </cell>
        </row>
        <row r="221">
          <cell r="O221">
            <v>43321</v>
          </cell>
        </row>
        <row r="222">
          <cell r="O222">
            <v>43322</v>
          </cell>
        </row>
        <row r="223">
          <cell r="O223">
            <v>43323</v>
          </cell>
        </row>
        <row r="224">
          <cell r="O224">
            <v>43324</v>
          </cell>
        </row>
        <row r="225">
          <cell r="O225">
            <v>43325</v>
          </cell>
        </row>
        <row r="226">
          <cell r="O226">
            <v>43326</v>
          </cell>
        </row>
        <row r="227">
          <cell r="O227">
            <v>43327</v>
          </cell>
        </row>
        <row r="228">
          <cell r="O228">
            <v>43328</v>
          </cell>
        </row>
        <row r="229">
          <cell r="O229">
            <v>43329</v>
          </cell>
        </row>
        <row r="230">
          <cell r="O230">
            <v>43330</v>
          </cell>
        </row>
        <row r="231">
          <cell r="O231">
            <v>43331</v>
          </cell>
        </row>
        <row r="232">
          <cell r="O232">
            <v>43332</v>
          </cell>
        </row>
        <row r="233">
          <cell r="O233">
            <v>43333</v>
          </cell>
        </row>
        <row r="234">
          <cell r="O234">
            <v>43334</v>
          </cell>
        </row>
        <row r="235">
          <cell r="O235">
            <v>43335</v>
          </cell>
        </row>
        <row r="236">
          <cell r="O236">
            <v>43336</v>
          </cell>
        </row>
        <row r="237">
          <cell r="O237">
            <v>43337</v>
          </cell>
        </row>
        <row r="238">
          <cell r="O238">
            <v>43338</v>
          </cell>
        </row>
        <row r="239">
          <cell r="O239">
            <v>43339</v>
          </cell>
        </row>
        <row r="240">
          <cell r="O240">
            <v>43340</v>
          </cell>
        </row>
        <row r="241">
          <cell r="O241">
            <v>43341</v>
          </cell>
        </row>
        <row r="242">
          <cell r="O242">
            <v>43342</v>
          </cell>
        </row>
        <row r="243">
          <cell r="O243">
            <v>43343</v>
          </cell>
        </row>
        <row r="244">
          <cell r="O244">
            <v>43344</v>
          </cell>
        </row>
        <row r="245">
          <cell r="O245">
            <v>43345</v>
          </cell>
        </row>
        <row r="246">
          <cell r="O246">
            <v>43346</v>
          </cell>
        </row>
        <row r="247">
          <cell r="O247">
            <v>43347</v>
          </cell>
        </row>
        <row r="248">
          <cell r="O248">
            <v>43348</v>
          </cell>
        </row>
        <row r="249">
          <cell r="O249">
            <v>43349</v>
          </cell>
        </row>
        <row r="250">
          <cell r="O250">
            <v>43350</v>
          </cell>
        </row>
        <row r="251">
          <cell r="O251">
            <v>43351</v>
          </cell>
        </row>
        <row r="252">
          <cell r="O252">
            <v>43352</v>
          </cell>
        </row>
        <row r="253">
          <cell r="O253">
            <v>43353</v>
          </cell>
        </row>
        <row r="254">
          <cell r="O254">
            <v>43354</v>
          </cell>
        </row>
        <row r="255">
          <cell r="O255">
            <v>43355</v>
          </cell>
        </row>
        <row r="256">
          <cell r="O256">
            <v>43356</v>
          </cell>
        </row>
        <row r="257">
          <cell r="O257">
            <v>43357</v>
          </cell>
        </row>
        <row r="258">
          <cell r="O258">
            <v>43358</v>
          </cell>
        </row>
        <row r="259">
          <cell r="O259">
            <v>43359</v>
          </cell>
        </row>
        <row r="260">
          <cell r="O260">
            <v>43360</v>
          </cell>
        </row>
        <row r="261">
          <cell r="O261">
            <v>43361</v>
          </cell>
        </row>
        <row r="262">
          <cell r="O262">
            <v>43362</v>
          </cell>
        </row>
        <row r="263">
          <cell r="O263">
            <v>43363</v>
          </cell>
        </row>
        <row r="264">
          <cell r="O264">
            <v>43364</v>
          </cell>
        </row>
        <row r="265">
          <cell r="O265">
            <v>43365</v>
          </cell>
        </row>
        <row r="266">
          <cell r="O266">
            <v>43366</v>
          </cell>
        </row>
        <row r="267">
          <cell r="O267">
            <v>43367</v>
          </cell>
        </row>
        <row r="268">
          <cell r="O268">
            <v>43368</v>
          </cell>
        </row>
        <row r="269">
          <cell r="O269">
            <v>43369</v>
          </cell>
        </row>
        <row r="270">
          <cell r="O270">
            <v>43370</v>
          </cell>
        </row>
        <row r="271">
          <cell r="O271">
            <v>43371</v>
          </cell>
        </row>
        <row r="272">
          <cell r="O272">
            <v>43372</v>
          </cell>
        </row>
        <row r="273">
          <cell r="O273">
            <v>43373</v>
          </cell>
        </row>
        <row r="274">
          <cell r="O274">
            <v>43374</v>
          </cell>
        </row>
        <row r="275">
          <cell r="O275">
            <v>43375</v>
          </cell>
        </row>
        <row r="276">
          <cell r="O276">
            <v>43376</v>
          </cell>
        </row>
        <row r="277">
          <cell r="O277">
            <v>43377</v>
          </cell>
        </row>
        <row r="278">
          <cell r="O278">
            <v>43378</v>
          </cell>
        </row>
        <row r="279">
          <cell r="O279">
            <v>43379</v>
          </cell>
        </row>
        <row r="280">
          <cell r="O280">
            <v>43380</v>
          </cell>
        </row>
        <row r="281">
          <cell r="O281">
            <v>43381</v>
          </cell>
        </row>
        <row r="282">
          <cell r="O282">
            <v>43382</v>
          </cell>
        </row>
        <row r="283">
          <cell r="O283">
            <v>43383</v>
          </cell>
        </row>
        <row r="284">
          <cell r="O284">
            <v>43384</v>
          </cell>
        </row>
        <row r="285">
          <cell r="O285">
            <v>43385</v>
          </cell>
        </row>
        <row r="286">
          <cell r="O286">
            <v>43386</v>
          </cell>
        </row>
        <row r="287">
          <cell r="O287">
            <v>43387</v>
          </cell>
        </row>
        <row r="288">
          <cell r="O288">
            <v>43388</v>
          </cell>
        </row>
        <row r="289">
          <cell r="O289">
            <v>43389</v>
          </cell>
        </row>
        <row r="290">
          <cell r="O290">
            <v>43390</v>
          </cell>
        </row>
        <row r="291">
          <cell r="O291">
            <v>43391</v>
          </cell>
        </row>
        <row r="292">
          <cell r="O292">
            <v>43392</v>
          </cell>
        </row>
        <row r="293">
          <cell r="O293">
            <v>43393</v>
          </cell>
        </row>
        <row r="294">
          <cell r="O294">
            <v>43394</v>
          </cell>
        </row>
        <row r="295">
          <cell r="O295">
            <v>43395</v>
          </cell>
        </row>
        <row r="296">
          <cell r="O296">
            <v>43396</v>
          </cell>
        </row>
        <row r="297">
          <cell r="O297">
            <v>43397</v>
          </cell>
        </row>
        <row r="298">
          <cell r="O298">
            <v>43398</v>
          </cell>
        </row>
        <row r="299">
          <cell r="O299">
            <v>43399</v>
          </cell>
        </row>
        <row r="300">
          <cell r="O300">
            <v>43400</v>
          </cell>
        </row>
        <row r="301">
          <cell r="O301">
            <v>43401</v>
          </cell>
        </row>
        <row r="302">
          <cell r="O302">
            <v>43402</v>
          </cell>
        </row>
        <row r="303">
          <cell r="O303">
            <v>43403</v>
          </cell>
        </row>
        <row r="304">
          <cell r="O304">
            <v>43404</v>
          </cell>
        </row>
        <row r="305">
          <cell r="O305">
            <v>43405</v>
          </cell>
        </row>
        <row r="306">
          <cell r="O306">
            <v>43406</v>
          </cell>
        </row>
        <row r="307">
          <cell r="O307">
            <v>43407</v>
          </cell>
        </row>
        <row r="308">
          <cell r="O308">
            <v>43408</v>
          </cell>
        </row>
        <row r="309">
          <cell r="O309">
            <v>43409</v>
          </cell>
        </row>
        <row r="310">
          <cell r="O310">
            <v>43410</v>
          </cell>
        </row>
        <row r="311">
          <cell r="O311">
            <v>43411</v>
          </cell>
        </row>
        <row r="312">
          <cell r="O312">
            <v>43412</v>
          </cell>
        </row>
        <row r="313">
          <cell r="O313">
            <v>43413</v>
          </cell>
        </row>
        <row r="314">
          <cell r="O314">
            <v>43414</v>
          </cell>
        </row>
        <row r="315">
          <cell r="O315">
            <v>43415</v>
          </cell>
        </row>
        <row r="316">
          <cell r="O316">
            <v>43416</v>
          </cell>
        </row>
        <row r="317">
          <cell r="O317">
            <v>43417</v>
          </cell>
        </row>
        <row r="318">
          <cell r="O318">
            <v>43418</v>
          </cell>
        </row>
        <row r="319">
          <cell r="O319">
            <v>43419</v>
          </cell>
        </row>
        <row r="320">
          <cell r="O320">
            <v>43420</v>
          </cell>
        </row>
        <row r="321">
          <cell r="O321">
            <v>43421</v>
          </cell>
        </row>
        <row r="322">
          <cell r="O322">
            <v>43422</v>
          </cell>
        </row>
        <row r="323">
          <cell r="O323">
            <v>43423</v>
          </cell>
        </row>
        <row r="324">
          <cell r="O324">
            <v>43424</v>
          </cell>
        </row>
        <row r="325">
          <cell r="O325">
            <v>43425</v>
          </cell>
        </row>
        <row r="326">
          <cell r="O326">
            <v>43426</v>
          </cell>
        </row>
        <row r="327">
          <cell r="O327">
            <v>43427</v>
          </cell>
        </row>
        <row r="328">
          <cell r="O328">
            <v>43428</v>
          </cell>
        </row>
        <row r="329">
          <cell r="O329">
            <v>43429</v>
          </cell>
        </row>
        <row r="330">
          <cell r="O330">
            <v>43430</v>
          </cell>
        </row>
        <row r="331">
          <cell r="O331">
            <v>43431</v>
          </cell>
        </row>
        <row r="332">
          <cell r="O332">
            <v>43432</v>
          </cell>
        </row>
        <row r="333">
          <cell r="O333">
            <v>43433</v>
          </cell>
        </row>
        <row r="334">
          <cell r="O334">
            <v>43434</v>
          </cell>
        </row>
        <row r="335">
          <cell r="O335">
            <v>43435</v>
          </cell>
        </row>
        <row r="336">
          <cell r="O336">
            <v>43436</v>
          </cell>
        </row>
        <row r="337">
          <cell r="O337">
            <v>43437</v>
          </cell>
        </row>
        <row r="338">
          <cell r="O338">
            <v>43438</v>
          </cell>
        </row>
        <row r="339">
          <cell r="O339">
            <v>43439</v>
          </cell>
        </row>
        <row r="340">
          <cell r="O340">
            <v>43440</v>
          </cell>
        </row>
        <row r="341">
          <cell r="O341">
            <v>43441</v>
          </cell>
        </row>
        <row r="342">
          <cell r="O342">
            <v>43442</v>
          </cell>
        </row>
        <row r="343">
          <cell r="O343">
            <v>43443</v>
          </cell>
        </row>
        <row r="344">
          <cell r="O344">
            <v>43444</v>
          </cell>
        </row>
        <row r="345">
          <cell r="O345">
            <v>43445</v>
          </cell>
        </row>
        <row r="346">
          <cell r="O346">
            <v>43446</v>
          </cell>
        </row>
        <row r="347">
          <cell r="O347">
            <v>43447</v>
          </cell>
        </row>
        <row r="348">
          <cell r="O348">
            <v>43448</v>
          </cell>
        </row>
        <row r="349">
          <cell r="O349">
            <v>43449</v>
          </cell>
        </row>
        <row r="350">
          <cell r="O350">
            <v>43450</v>
          </cell>
        </row>
        <row r="351">
          <cell r="O351">
            <v>43451</v>
          </cell>
        </row>
        <row r="352">
          <cell r="O352">
            <v>43452</v>
          </cell>
        </row>
        <row r="353">
          <cell r="O353">
            <v>43453</v>
          </cell>
        </row>
        <row r="354">
          <cell r="O354">
            <v>43454</v>
          </cell>
        </row>
        <row r="355">
          <cell r="O355">
            <v>43455</v>
          </cell>
        </row>
        <row r="356">
          <cell r="O356">
            <v>43456</v>
          </cell>
        </row>
        <row r="357">
          <cell r="O357">
            <v>43457</v>
          </cell>
        </row>
        <row r="358">
          <cell r="O358">
            <v>43458</v>
          </cell>
        </row>
        <row r="359">
          <cell r="O359">
            <v>43459</v>
          </cell>
        </row>
        <row r="360">
          <cell r="O360">
            <v>43460</v>
          </cell>
        </row>
        <row r="361">
          <cell r="O361">
            <v>43461</v>
          </cell>
        </row>
        <row r="362">
          <cell r="O362">
            <v>43462</v>
          </cell>
        </row>
        <row r="363">
          <cell r="O363">
            <v>43463</v>
          </cell>
        </row>
        <row r="364">
          <cell r="O364">
            <v>43464</v>
          </cell>
        </row>
        <row r="365">
          <cell r="O365">
            <v>43465</v>
          </cell>
        </row>
      </sheetData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Membre"/>
      <sheetName val="Membres"/>
      <sheetName val="Novembre 2021"/>
      <sheetName val="Décembre 2021"/>
      <sheetName val="Janvier 2022"/>
      <sheetName val="Février 2022"/>
      <sheetName val="Mars 2022"/>
      <sheetName val="Avril 2022"/>
      <sheetName val="Mai 2022"/>
      <sheetName val="Juin 2022"/>
      <sheetName val="Juillet 2022"/>
      <sheetName val="Août 2022"/>
      <sheetName val="Septembre 2022"/>
      <sheetName val="Octobre 2022"/>
      <sheetName val="Novembre 2022"/>
      <sheetName val="Bilan Financier 2022"/>
      <sheetName val="Bilan Financier"/>
      <sheetName val="Attestation"/>
      <sheetName val="Fiche membres"/>
      <sheetName val="Data"/>
      <sheetName val="Data2"/>
      <sheetName val="Feuil2"/>
      <sheetName val="Bilan Financier 2021_2022"/>
      <sheetName val="AMCB_V4.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/>
      <sheetData sheetId="20" refreshError="1"/>
      <sheetData sheetId="21" refreshError="1"/>
      <sheetData sheetId="22" refreshError="1"/>
      <sheetData sheetId="23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76395DA3-ACC7-4666-902C-79E44125BF72}" name="Tabel2" displayName="Tabel2" ref="A1:B26" totalsRowShown="0">
  <autoFilter ref="A1:B26" xr:uid="{76395DA3-ACC7-4666-902C-79E44125BF72}"/>
  <tableColumns count="2">
    <tableColumn id="1" xr3:uid="{DC99E704-526B-4C64-89C4-B1F50B51D011}" name="mois" dataDxfId="30">
      <calculatedColumnFormula>DATE(2025,ROW()-2,1)</calculatedColumnFormula>
    </tableColumn>
    <tableColumn id="2" xr3:uid="{B0183D90-C0F2-415F-93DB-5BFA9032625E}" name="texte" dataDxfId="29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329381B-BD91-4429-9088-421C2C1904D5}" name="tbl_Janvier2025" displayName="tbl_Janvier2025" ref="A8:I11" totalsRowShown="0" headerRowDxfId="43" dataDxfId="41" headerRowBorderDxfId="42" tableBorderDxfId="40">
  <autoFilter ref="A8:I11" xr:uid="{3C06CFBE-06E9-447A-B16E-59C7EA7B165D}"/>
  <tableColumns count="9">
    <tableColumn id="1" xr3:uid="{ADA613AE-208D-4AA3-856D-A2131DAA4319}" name="DATES" dataDxfId="39"/>
    <tableColumn id="2" xr3:uid="{947CA2AF-A828-4953-A35D-4C21D18C1910}" name="CODES" dataDxfId="38">
      <calculatedColumnFormula>IFERROR(INDEX(t_Comptes[CODES],MATCH(C9,t_Comptes[LIBELLES],0)),"")</calculatedColumnFormula>
    </tableColumn>
    <tableColumn id="3" xr3:uid="{20F10810-4318-41BB-AB09-A242E9ED510A}" name="LIBELLES" dataDxfId="37"/>
    <tableColumn id="4" xr3:uid="{E83DB6C9-4D6C-4A80-8744-35B29E9167D1}" name="Désignations" dataDxfId="36"/>
    <tableColumn id="5" xr3:uid="{C3AB8377-B5B3-4FE3-BB42-7DAD4D1FF680}" name="P" dataDxfId="35"/>
    <tableColumn id="6" xr3:uid="{9C4F6431-309C-465F-A076-3A29F9689CA7}" name="Banque +" dataDxfId="34"/>
    <tableColumn id="7" xr3:uid="{D85D4D05-4483-4C29-B012-264C18D850E2}" name="Banque -" dataDxfId="33"/>
    <tableColumn id="8" xr3:uid="{021B6599-652F-4779-8222-81C5E01AF11D}" name="Caisse +" dataDxfId="32"/>
    <tableColumn id="9" xr3:uid="{D18B5CCC-EE0B-4559-AA6D-627B3EFAD9FB}" name="Caisse -" dataDxfId="31"/>
  </tableColumns>
  <tableStyleInfo name="TableStyleLight1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92530068-A355-4FB4-8B7C-5E0130F3DE3E}" name="tbl_Février2025" displayName="tbl_Février2025" ref="A8:I11" totalsRowShown="0" headerRowDxfId="25" dataDxfId="24" headerRowBorderDxfId="22" tableBorderDxfId="23">
  <autoFilter ref="A8:I11" xr:uid="{3C06CFBE-06E9-447A-B16E-59C7EA7B165D}"/>
  <tableColumns count="9">
    <tableColumn id="1" xr3:uid="{8754DA73-ED3E-4E3D-B354-223244B28EBF}" name="DATES" dataDxfId="21"/>
    <tableColumn id="2" xr3:uid="{39E6A08C-5418-46C8-8CCB-E0EA6051D644}" name="CODES" dataDxfId="20">
      <calculatedColumnFormula>IFERROR(INDEX(t_Comptes[CODES],MATCH(C9,t_Comptes[LIBELLES],0)),"")</calculatedColumnFormula>
    </tableColumn>
    <tableColumn id="3" xr3:uid="{5F107EB2-0A0D-4C9F-962D-21C40B4A2276}" name="LIBELLES" dataDxfId="19"/>
    <tableColumn id="4" xr3:uid="{E30D7FA9-2229-40B8-B871-F39F48C39037}" name="Désignations" dataDxfId="18"/>
    <tableColumn id="5" xr3:uid="{B74BB14C-53E6-4892-A510-23CECA165313}" name="P" dataDxfId="17"/>
    <tableColumn id="6" xr3:uid="{FABF4F96-25EB-4A75-A5B1-28C8843967EA}" name="Banque +" dataDxfId="16"/>
    <tableColumn id="7" xr3:uid="{657EB62C-54AA-4A8B-A371-884F479BF2A8}" name="Banque -" dataDxfId="15"/>
    <tableColumn id="8" xr3:uid="{4A754324-8E5C-4E91-92AD-A339BCFE28A6}" name="Caisse +" dataDxfId="14"/>
    <tableColumn id="9" xr3:uid="{6ABED86D-9078-4AFE-B609-B1BE8E039CCB}" name="Caisse -" dataDxfId="13"/>
  </tableColumns>
  <tableStyleInfo name="TableStyleLight16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C12E732-3876-460F-90A5-347D324AAF78}" name="tbl_Mars2025" displayName="tbl_Mars2025" ref="A8:I11" totalsRowShown="0" headerRowDxfId="12" dataDxfId="11" headerRowBorderDxfId="9" tableBorderDxfId="10">
  <autoFilter ref="A8:I11" xr:uid="{3C06CFBE-06E9-447A-B16E-59C7EA7B165D}"/>
  <tableColumns count="9">
    <tableColumn id="1" xr3:uid="{44580C7D-7D28-4421-B976-F237B7512327}" name="DATES" dataDxfId="8"/>
    <tableColumn id="2" xr3:uid="{0B79E33A-5989-4D44-8D84-B323B69E5819}" name="CODES" dataDxfId="7">
      <calculatedColumnFormula>IFERROR(INDEX(t_Comptes[CODES],MATCH(C9,t_Comptes[LIBELLES],0)),"")</calculatedColumnFormula>
    </tableColumn>
    <tableColumn id="3" xr3:uid="{3DB662E2-B875-4D58-A66D-A886C62A3262}" name="LIBELLES" dataDxfId="6"/>
    <tableColumn id="4" xr3:uid="{C24F4BC7-06F8-476C-93E7-E0CCA9233F29}" name="Désignations" dataDxfId="5"/>
    <tableColumn id="5" xr3:uid="{A7ABF0A6-A922-423E-A572-DAD18835B3DE}" name="P" dataDxfId="4"/>
    <tableColumn id="6" xr3:uid="{052DAE19-4550-465A-8140-5E4D1F7A00D4}" name="Banque +" dataDxfId="3"/>
    <tableColumn id="7" xr3:uid="{25805037-A995-46CF-8C23-1501AF61F81B}" name="Banque -" dataDxfId="2"/>
    <tableColumn id="8" xr3:uid="{37F04052-7325-4576-A859-D5EDE50A9C2F}" name="Caisse +" dataDxfId="1"/>
    <tableColumn id="9" xr3:uid="{7B48D770-63B6-4A3A-B38E-847290235C77}" name="Caisse -" dataDxfId="0"/>
  </tableColumns>
  <tableStyleInfo name="TableStyleLight16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_Comptes" displayName="t_Comptes" ref="A1:B29" totalsRowShown="0" headerRowDxfId="28">
  <autoFilter ref="A1:B29" xr:uid="{00000000-0009-0000-0100-000001000000}"/>
  <sortState xmlns:xlrd2="http://schemas.microsoft.com/office/spreadsheetml/2017/richdata2" ref="A2:B29">
    <sortCondition ref="B2:B29"/>
  </sortState>
  <tableColumns count="2">
    <tableColumn id="1" xr3:uid="{00000000-0010-0000-0000-000001000000}" name="LIBELLES" dataDxfId="27"/>
    <tableColumn id="2" xr3:uid="{00000000-0010-0000-0000-000002000000}" name="CODES" dataDxfId="2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A28F2B-8490-4456-ADB5-44466922E115}">
  <sheetPr codeName="Blad1">
    <tabColor rgb="FFFF0000"/>
  </sheetPr>
  <dimension ref="A1:B26"/>
  <sheetViews>
    <sheetView workbookViewId="0">
      <selection activeCell="D12" sqref="D12"/>
    </sheetView>
  </sheetViews>
  <sheetFormatPr defaultRowHeight="15" x14ac:dyDescent="0.25"/>
  <cols>
    <col min="1" max="1" width="9.7109375" bestFit="1" customWidth="1"/>
    <col min="2" max="2" width="15.42578125" bestFit="1" customWidth="1"/>
  </cols>
  <sheetData>
    <row r="1" spans="1:2" x14ac:dyDescent="0.25">
      <c r="A1" t="s">
        <v>42</v>
      </c>
      <c r="B1" t="s">
        <v>43</v>
      </c>
    </row>
    <row r="2" spans="1:2" x14ac:dyDescent="0.25">
      <c r="A2" s="39">
        <f t="shared" ref="A2:A26" si="0">DATE(2025,ROW()-2,1)</f>
        <v>45627</v>
      </c>
      <c r="B2" s="39" t="s">
        <v>44</v>
      </c>
    </row>
    <row r="3" spans="1:2" x14ac:dyDescent="0.25">
      <c r="A3" s="39">
        <f t="shared" si="0"/>
        <v>45658</v>
      </c>
      <c r="B3" s="39" t="s">
        <v>45</v>
      </c>
    </row>
    <row r="4" spans="1:2" x14ac:dyDescent="0.25">
      <c r="A4" s="39">
        <f t="shared" si="0"/>
        <v>45689</v>
      </c>
      <c r="B4" s="39" t="s">
        <v>46</v>
      </c>
    </row>
    <row r="5" spans="1:2" x14ac:dyDescent="0.25">
      <c r="A5" s="39">
        <f t="shared" si="0"/>
        <v>45717</v>
      </c>
      <c r="B5" s="39" t="s">
        <v>47</v>
      </c>
    </row>
    <row r="6" spans="1:2" x14ac:dyDescent="0.25">
      <c r="A6" s="39">
        <f t="shared" si="0"/>
        <v>45748</v>
      </c>
      <c r="B6" s="39" t="s">
        <v>48</v>
      </c>
    </row>
    <row r="7" spans="1:2" x14ac:dyDescent="0.25">
      <c r="A7" s="39">
        <f t="shared" si="0"/>
        <v>45778</v>
      </c>
      <c r="B7" s="39" t="s">
        <v>49</v>
      </c>
    </row>
    <row r="8" spans="1:2" x14ac:dyDescent="0.25">
      <c r="A8" s="39">
        <f t="shared" si="0"/>
        <v>45809</v>
      </c>
      <c r="B8" s="39" t="s">
        <v>50</v>
      </c>
    </row>
    <row r="9" spans="1:2" x14ac:dyDescent="0.25">
      <c r="A9" s="39">
        <f t="shared" si="0"/>
        <v>45839</v>
      </c>
      <c r="B9" s="39" t="s">
        <v>51</v>
      </c>
    </row>
    <row r="10" spans="1:2" x14ac:dyDescent="0.25">
      <c r="A10" s="39">
        <f t="shared" si="0"/>
        <v>45870</v>
      </c>
      <c r="B10" s="39" t="s">
        <v>52</v>
      </c>
    </row>
    <row r="11" spans="1:2" x14ac:dyDescent="0.25">
      <c r="A11" s="39">
        <f t="shared" si="0"/>
        <v>45901</v>
      </c>
      <c r="B11" s="39" t="s">
        <v>53</v>
      </c>
    </row>
    <row r="12" spans="1:2" x14ac:dyDescent="0.25">
      <c r="A12" s="39">
        <f t="shared" si="0"/>
        <v>45931</v>
      </c>
      <c r="B12" s="39" t="s">
        <v>54</v>
      </c>
    </row>
    <row r="13" spans="1:2" x14ac:dyDescent="0.25">
      <c r="A13" s="39">
        <f t="shared" si="0"/>
        <v>45962</v>
      </c>
      <c r="B13" s="39" t="s">
        <v>55</v>
      </c>
    </row>
    <row r="14" spans="1:2" x14ac:dyDescent="0.25">
      <c r="A14" s="39">
        <f t="shared" si="0"/>
        <v>45992</v>
      </c>
      <c r="B14" s="39" t="s">
        <v>56</v>
      </c>
    </row>
    <row r="15" spans="1:2" x14ac:dyDescent="0.25">
      <c r="A15" s="39">
        <f t="shared" si="0"/>
        <v>46023</v>
      </c>
      <c r="B15" s="39" t="s">
        <v>57</v>
      </c>
    </row>
    <row r="16" spans="1:2" x14ac:dyDescent="0.25">
      <c r="A16" s="39">
        <f t="shared" si="0"/>
        <v>46054</v>
      </c>
      <c r="B16" s="39" t="s">
        <v>58</v>
      </c>
    </row>
    <row r="17" spans="1:2" x14ac:dyDescent="0.25">
      <c r="A17" s="39">
        <f t="shared" si="0"/>
        <v>46082</v>
      </c>
      <c r="B17" s="39" t="s">
        <v>59</v>
      </c>
    </row>
    <row r="18" spans="1:2" x14ac:dyDescent="0.25">
      <c r="A18" s="39">
        <f t="shared" si="0"/>
        <v>46113</v>
      </c>
      <c r="B18" s="39" t="s">
        <v>60</v>
      </c>
    </row>
    <row r="19" spans="1:2" x14ac:dyDescent="0.25">
      <c r="A19" s="39">
        <f t="shared" si="0"/>
        <v>46143</v>
      </c>
      <c r="B19" s="39" t="s">
        <v>61</v>
      </c>
    </row>
    <row r="20" spans="1:2" x14ac:dyDescent="0.25">
      <c r="A20" s="39">
        <f t="shared" si="0"/>
        <v>46174</v>
      </c>
      <c r="B20" s="39" t="s">
        <v>62</v>
      </c>
    </row>
    <row r="21" spans="1:2" x14ac:dyDescent="0.25">
      <c r="A21" s="39">
        <f t="shared" si="0"/>
        <v>46204</v>
      </c>
      <c r="B21" s="39" t="s">
        <v>63</v>
      </c>
    </row>
    <row r="22" spans="1:2" x14ac:dyDescent="0.25">
      <c r="A22" s="39">
        <f t="shared" si="0"/>
        <v>46235</v>
      </c>
      <c r="B22" s="39" t="s">
        <v>64</v>
      </c>
    </row>
    <row r="23" spans="1:2" x14ac:dyDescent="0.25">
      <c r="A23" s="39">
        <f t="shared" si="0"/>
        <v>46266</v>
      </c>
      <c r="B23" s="39" t="s">
        <v>65</v>
      </c>
    </row>
    <row r="24" spans="1:2" x14ac:dyDescent="0.25">
      <c r="A24" s="39">
        <f t="shared" si="0"/>
        <v>46296</v>
      </c>
      <c r="B24" s="39" t="s">
        <v>66</v>
      </c>
    </row>
    <row r="25" spans="1:2" x14ac:dyDescent="0.25">
      <c r="A25" s="39">
        <f t="shared" si="0"/>
        <v>46327</v>
      </c>
      <c r="B25" s="39" t="s">
        <v>67</v>
      </c>
    </row>
    <row r="26" spans="1:2" x14ac:dyDescent="0.25">
      <c r="A26" s="39">
        <f t="shared" si="0"/>
        <v>46357</v>
      </c>
      <c r="B26" s="39" t="s">
        <v>68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A2B1ED-0614-48E3-830E-BB7EF72D2946}">
  <sheetPr codeName="Feuil6">
    <tabColor rgb="FFFF0000"/>
  </sheetPr>
  <dimension ref="A1:M15"/>
  <sheetViews>
    <sheetView showGridLines="0" zoomScaleNormal="100" workbookViewId="0">
      <selection activeCell="F4" sqref="F4"/>
    </sheetView>
  </sheetViews>
  <sheetFormatPr defaultColWidth="11.42578125" defaultRowHeight="15.75" x14ac:dyDescent="0.25"/>
  <cols>
    <col min="1" max="1" width="16.42578125" style="36" customWidth="1"/>
    <col min="2" max="2" width="11.85546875" style="13" bestFit="1" customWidth="1"/>
    <col min="3" max="3" width="35" style="12" customWidth="1"/>
    <col min="4" max="4" width="61.7109375" style="13" customWidth="1"/>
    <col min="5" max="5" width="4.28515625" style="11" customWidth="1"/>
    <col min="6" max="9" width="15.7109375" style="13" customWidth="1"/>
    <col min="10" max="13" width="11.42578125" style="12"/>
    <col min="14" max="16384" width="11.42578125" style="13"/>
  </cols>
  <sheetData>
    <row r="1" spans="1:13" ht="30" customHeight="1" x14ac:dyDescent="0.25">
      <c r="A1" s="9"/>
      <c r="B1" s="10"/>
      <c r="C1" s="11"/>
      <c r="D1" s="11"/>
      <c r="G1" s="10"/>
      <c r="H1" s="10" cm="1">
        <f t="array" aca="1" ref="H1" ca="1">INDIRECT("'"&amp;C2&amp;"'!f5")</f>
        <v>-55</v>
      </c>
      <c r="I1" s="10"/>
    </row>
    <row r="2" spans="1:13" ht="19.5" thickBot="1" x14ac:dyDescent="0.3">
      <c r="A2" s="9"/>
      <c r="B2" s="14" t="s">
        <v>41</v>
      </c>
      <c r="C2" s="15" t="str">
        <f ca="1">MID(CELL("filename",A1),FIND("]",CELL("filename",A1))+1,32)</f>
        <v>Janvier 2025</v>
      </c>
      <c r="E2" s="17"/>
      <c r="G2" s="16"/>
      <c r="H2" s="18"/>
      <c r="I2" s="18"/>
    </row>
    <row r="3" spans="1:13" ht="16.5" thickBot="1" x14ac:dyDescent="0.3">
      <c r="A3" s="9"/>
      <c r="B3" s="10"/>
      <c r="C3" s="41"/>
      <c r="D3" s="48" t="str" cm="1">
        <f t="array" aca="1" ref="D3:I3" ca="1">_xlfn.LET(_xlpm.x,MATCH(C2,Tabel2[texte],0),_xlpm.mois,IF(_xlpm.x=1,"Mois ???",INDEX(Tabel2[texte],_xlpm.x-1)),_xlpm.Banque,IFERROR(INDIRECT("'"&amp;_xlpm.mois&amp;"'!f5"),0),_xlpm.Caisse,IFERROR(INDIRECT("'"&amp;_xlpm.mois&amp;"'!H5"),0),_xlfn.HSTACK("solde fin " &amp; _xlpm.mois,"",MAX(0,_xlpm.Banque),-MIN(0,_xlpm.Banque),MAX(0,_xlpm.Caisse),-MIN(0,_xlpm.Caisse)))</f>
        <v>solde fin Décembre 2024</v>
      </c>
      <c r="E3" s="51" t="str">
        <f ca="1"/>
        <v/>
      </c>
      <c r="F3" s="49">
        <f ca="1"/>
        <v>0</v>
      </c>
      <c r="G3" s="37">
        <f ca="1"/>
        <v>0</v>
      </c>
      <c r="H3" s="50">
        <f ca="1"/>
        <v>0</v>
      </c>
      <c r="I3" s="38">
        <f ca="1"/>
        <v>0</v>
      </c>
    </row>
    <row r="4" spans="1:13" ht="15.95" customHeight="1" thickBot="1" x14ac:dyDescent="0.3">
      <c r="A4" s="19"/>
      <c r="B4" s="19"/>
      <c r="C4" s="42"/>
      <c r="D4" s="52" t="str">
        <f ca="1">"SOLDE "&amp;C2</f>
        <v>SOLDE Janvier 2025</v>
      </c>
      <c r="E4" s="53"/>
      <c r="F4" s="49">
        <f>SUM(tbl_Janvier2025[Banque +])</f>
        <v>45</v>
      </c>
      <c r="G4" s="37">
        <f>SUM(tbl_Janvier2025[Banque -])</f>
        <v>100</v>
      </c>
      <c r="H4" s="50">
        <f>SUM(tbl_Janvier2025[Caisse +])</f>
        <v>0</v>
      </c>
      <c r="I4" s="38">
        <f>SUM(tbl_Janvier2025[Caisse -])</f>
        <v>70</v>
      </c>
    </row>
    <row r="5" spans="1:13" ht="15.95" customHeight="1" thickBot="1" x14ac:dyDescent="0.3">
      <c r="A5" s="19"/>
      <c r="B5" s="19"/>
      <c r="C5" s="20"/>
      <c r="D5" s="57" t="str">
        <f ca="1">"TOTAUX FIN " &amp;C2</f>
        <v>TOTAUX FIN Janvier 2025</v>
      </c>
      <c r="E5" s="58"/>
      <c r="F5" s="54">
        <f ca="1">SUM(F3:F4)-SUM(G3:G4)</f>
        <v>-55</v>
      </c>
      <c r="G5" s="55"/>
      <c r="H5" s="56">
        <f ca="1">SUM(H3:H4)-SUM(I3:I4)</f>
        <v>-70</v>
      </c>
      <c r="I5" s="55"/>
    </row>
    <row r="6" spans="1:13" ht="15.95" customHeight="1" thickBot="1" x14ac:dyDescent="0.3">
      <c r="A6" s="19"/>
      <c r="B6" s="19"/>
      <c r="C6" s="19"/>
      <c r="D6" s="19"/>
      <c r="E6" s="19"/>
      <c r="F6" s="40"/>
      <c r="G6" s="40"/>
      <c r="H6" s="40"/>
      <c r="I6" s="40"/>
    </row>
    <row r="7" spans="1:13" ht="16.5" customHeight="1" thickBot="1" x14ac:dyDescent="0.3">
      <c r="A7" s="21"/>
      <c r="B7" s="21"/>
      <c r="C7" s="43"/>
      <c r="D7" s="43"/>
      <c r="E7" s="44"/>
      <c r="F7" s="45" t="s">
        <v>8</v>
      </c>
      <c r="G7" s="46"/>
      <c r="H7" s="46"/>
      <c r="I7" s="47"/>
    </row>
    <row r="8" spans="1:13" s="28" customFormat="1" ht="20.25" customHeight="1" thickBot="1" x14ac:dyDescent="0.3">
      <c r="A8" s="22" t="s">
        <v>9</v>
      </c>
      <c r="B8" s="23" t="s">
        <v>0</v>
      </c>
      <c r="C8" s="24" t="s">
        <v>10</v>
      </c>
      <c r="D8" s="24" t="s">
        <v>15</v>
      </c>
      <c r="E8" s="25" t="s">
        <v>36</v>
      </c>
      <c r="F8" s="26" t="s">
        <v>40</v>
      </c>
      <c r="G8" s="27" t="s">
        <v>37</v>
      </c>
      <c r="H8" s="26" t="s">
        <v>38</v>
      </c>
      <c r="I8" s="27" t="s">
        <v>39</v>
      </c>
      <c r="J8" s="11"/>
      <c r="K8" s="11"/>
      <c r="L8" s="11"/>
      <c r="M8" s="11"/>
    </row>
    <row r="9" spans="1:13" s="12" customFormat="1" ht="15.95" customHeight="1" x14ac:dyDescent="0.25">
      <c r="A9" s="29">
        <v>45659</v>
      </c>
      <c r="B9" s="30">
        <f>IFERROR(INDEX(t_Comptes[CODES],MATCH(C9,t_Comptes[LIBELLES],0)),"")</f>
        <v>6150</v>
      </c>
      <c r="C9" s="7" t="s">
        <v>3</v>
      </c>
      <c r="D9" s="7" t="s">
        <v>35</v>
      </c>
      <c r="E9" s="8" t="s">
        <v>36</v>
      </c>
      <c r="F9" s="31"/>
      <c r="G9" s="31">
        <v>100</v>
      </c>
      <c r="H9" s="31"/>
      <c r="I9" s="31"/>
    </row>
    <row r="10" spans="1:13" ht="15.95" customHeight="1" x14ac:dyDescent="0.25">
      <c r="A10" s="29">
        <v>45660</v>
      </c>
      <c r="B10" s="32">
        <f>IFERROR(INDEX(t_Comptes[CODES],MATCH(C10,t_Comptes[LIBELLES],0)),"")</f>
        <v>6040</v>
      </c>
      <c r="C10" s="33" t="s">
        <v>20</v>
      </c>
      <c r="D10" s="33" t="s">
        <v>33</v>
      </c>
      <c r="E10" s="8" t="s">
        <v>36</v>
      </c>
      <c r="F10" s="34"/>
      <c r="G10" s="31"/>
      <c r="H10" s="34"/>
      <c r="I10" s="31">
        <v>70</v>
      </c>
    </row>
    <row r="11" spans="1:13" ht="15.95" customHeight="1" x14ac:dyDescent="0.25">
      <c r="A11" s="29">
        <v>45667</v>
      </c>
      <c r="B11" s="30">
        <f>IFERROR(INDEX(t_Comptes[CODES],MATCH(C11,t_Comptes[LIBELLES],0)),"")</f>
        <v>7560</v>
      </c>
      <c r="C11" s="7" t="s">
        <v>27</v>
      </c>
      <c r="D11" s="35" t="s">
        <v>34</v>
      </c>
      <c r="E11" s="8" t="s">
        <v>36</v>
      </c>
      <c r="F11" s="31">
        <v>45</v>
      </c>
      <c r="G11" s="31"/>
      <c r="H11" s="31"/>
      <c r="I11" s="31"/>
    </row>
    <row r="12" spans="1:13" ht="15.95" customHeight="1" x14ac:dyDescent="0.25"/>
    <row r="13" spans="1:13" ht="15.95" customHeight="1" x14ac:dyDescent="0.25"/>
    <row r="14" spans="1:13" ht="15.95" customHeight="1" x14ac:dyDescent="0.25"/>
    <row r="15" spans="1:13" ht="15.95" customHeight="1" x14ac:dyDescent="0.25"/>
  </sheetData>
  <mergeCells count="6">
    <mergeCell ref="D4:E4"/>
    <mergeCell ref="D5:E5"/>
    <mergeCell ref="F5:G5"/>
    <mergeCell ref="H5:I5"/>
    <mergeCell ref="C7:E7"/>
    <mergeCell ref="F7:I7"/>
  </mergeCells>
  <dataValidations count="1">
    <dataValidation type="list" allowBlank="1" showInputMessage="1" showErrorMessage="1" sqref="C9:C11" xr:uid="{B2E3841D-E864-4A3E-8FD3-C77BE49AD08B}">
      <formula1>d.comptes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6F526F-E26E-4DDC-896A-B77065CD9E09}">
  <sheetPr codeName="Feuil7">
    <tabColor rgb="FFFF0000"/>
  </sheetPr>
  <dimension ref="A1:M15"/>
  <sheetViews>
    <sheetView showGridLines="0" zoomScaleNormal="100" workbookViewId="0">
      <selection activeCell="H1" sqref="H1"/>
    </sheetView>
  </sheetViews>
  <sheetFormatPr defaultColWidth="11.42578125" defaultRowHeight="15.75" x14ac:dyDescent="0.25"/>
  <cols>
    <col min="1" max="1" width="16.42578125" style="36" customWidth="1"/>
    <col min="2" max="2" width="11.85546875" style="13" bestFit="1" customWidth="1"/>
    <col min="3" max="3" width="35" style="12" customWidth="1"/>
    <col min="4" max="4" width="61.7109375" style="13" customWidth="1"/>
    <col min="5" max="5" width="4.28515625" style="11" customWidth="1"/>
    <col min="6" max="9" width="15.7109375" style="13" customWidth="1"/>
    <col min="10" max="13" width="11.42578125" style="12"/>
    <col min="14" max="16384" width="11.42578125" style="13"/>
  </cols>
  <sheetData>
    <row r="1" spans="1:13" ht="30" customHeight="1" x14ac:dyDescent="0.25">
      <c r="A1" s="9"/>
      <c r="B1" s="10"/>
      <c r="C1" s="11"/>
      <c r="D1" s="11"/>
      <c r="G1" s="10"/>
      <c r="H1" s="10"/>
      <c r="I1" s="10"/>
    </row>
    <row r="2" spans="1:13" ht="19.5" thickBot="1" x14ac:dyDescent="0.3">
      <c r="A2" s="9"/>
      <c r="B2" s="14" t="s">
        <v>41</v>
      </c>
      <c r="C2" s="15" t="str">
        <f ca="1">MID(CELL("filename",A1),FIND("]",CELL("filename",A1))+1,32)</f>
        <v>Février 2025</v>
      </c>
      <c r="E2" s="17"/>
      <c r="G2" s="16"/>
      <c r="H2" s="18"/>
      <c r="I2" s="18"/>
    </row>
    <row r="3" spans="1:13" ht="16.5" thickBot="1" x14ac:dyDescent="0.3">
      <c r="A3" s="9"/>
      <c r="B3" s="10"/>
      <c r="C3" s="41"/>
      <c r="D3" s="48" t="str" cm="1">
        <f t="array" aca="1" ref="D3:I3" ca="1">_xlfn.LET(_xlpm.x,MATCH(C2,Tabel2[texte],0),_xlpm.mois,IF(_xlpm.x=1,"Mois ???",INDEX(Tabel2[texte],_xlpm.x-1)),_xlpm.Banque,IFERROR(INDIRECT("'"&amp;_xlpm.mois&amp;"'!f5"),0),_xlpm.Caisse,IFERROR(INDIRECT("'"&amp;_xlpm.mois&amp;"'!H5"),0),_xlfn.HSTACK("solde fin " &amp; _xlpm.mois,"",MAX(0,_xlpm.Banque),-MIN(0,_xlpm.Banque),MAX(0,_xlpm.Caisse),-MIN(0,_xlpm.Caisse)))</f>
        <v>solde fin Janvier 2025</v>
      </c>
      <c r="E3" s="51" t="str">
        <f ca="1"/>
        <v/>
      </c>
      <c r="F3" s="49">
        <f ca="1"/>
        <v>0</v>
      </c>
      <c r="G3" s="37">
        <f ca="1"/>
        <v>55</v>
      </c>
      <c r="H3" s="50">
        <f ca="1"/>
        <v>0</v>
      </c>
      <c r="I3" s="38">
        <f ca="1"/>
        <v>70</v>
      </c>
    </row>
    <row r="4" spans="1:13" ht="15.95" customHeight="1" thickBot="1" x14ac:dyDescent="0.3">
      <c r="A4" s="19"/>
      <c r="B4" s="19"/>
      <c r="C4" s="42"/>
      <c r="D4" s="52" t="str">
        <f ca="1">"SOLDE "&amp;C2</f>
        <v>SOLDE Février 2025</v>
      </c>
      <c r="E4" s="53"/>
      <c r="F4" s="49">
        <f>SUM(tbl_Février2025[Banque +])</f>
        <v>45</v>
      </c>
      <c r="G4" s="37">
        <f>SUM(tbl_Février2025[Banque -])</f>
        <v>100</v>
      </c>
      <c r="H4" s="50">
        <f>SUM(tbl_Février2025[Caisse +])</f>
        <v>0</v>
      </c>
      <c r="I4" s="38">
        <f>SUM(tbl_Février2025[Caisse -])</f>
        <v>70</v>
      </c>
    </row>
    <row r="5" spans="1:13" ht="15.95" customHeight="1" thickBot="1" x14ac:dyDescent="0.3">
      <c r="A5" s="19"/>
      <c r="B5" s="19"/>
      <c r="C5" s="20"/>
      <c r="D5" s="57" t="str">
        <f ca="1">"TOTAUX FIN " &amp;C2</f>
        <v>TOTAUX FIN Février 2025</v>
      </c>
      <c r="E5" s="58"/>
      <c r="F5" s="54">
        <f ca="1">SUM(F3:F4)-SUM(G3:G4)</f>
        <v>-110</v>
      </c>
      <c r="G5" s="55"/>
      <c r="H5" s="56">
        <f ca="1">SUM(H3:H4)-SUM(I3:I4)</f>
        <v>-140</v>
      </c>
      <c r="I5" s="55"/>
    </row>
    <row r="6" spans="1:13" ht="15.95" customHeight="1" thickBot="1" x14ac:dyDescent="0.3">
      <c r="A6" s="19"/>
      <c r="B6" s="19"/>
      <c r="C6" s="19"/>
      <c r="D6" s="19"/>
      <c r="E6" s="19"/>
      <c r="F6" s="40"/>
      <c r="G6" s="40"/>
      <c r="H6" s="40"/>
      <c r="I6" s="40"/>
    </row>
    <row r="7" spans="1:13" ht="16.5" customHeight="1" thickBot="1" x14ac:dyDescent="0.3">
      <c r="A7" s="21"/>
      <c r="B7" s="21"/>
      <c r="C7" s="43"/>
      <c r="D7" s="43"/>
      <c r="E7" s="44"/>
      <c r="F7" s="45" t="s">
        <v>8</v>
      </c>
      <c r="G7" s="46"/>
      <c r="H7" s="46"/>
      <c r="I7" s="47"/>
    </row>
    <row r="8" spans="1:13" s="28" customFormat="1" ht="20.25" customHeight="1" thickBot="1" x14ac:dyDescent="0.3">
      <c r="A8" s="22" t="s">
        <v>9</v>
      </c>
      <c r="B8" s="23" t="s">
        <v>0</v>
      </c>
      <c r="C8" s="24" t="s">
        <v>10</v>
      </c>
      <c r="D8" s="24" t="s">
        <v>15</v>
      </c>
      <c r="E8" s="25" t="s">
        <v>36</v>
      </c>
      <c r="F8" s="26" t="s">
        <v>40</v>
      </c>
      <c r="G8" s="27" t="s">
        <v>37</v>
      </c>
      <c r="H8" s="26" t="s">
        <v>38</v>
      </c>
      <c r="I8" s="27" t="s">
        <v>39</v>
      </c>
      <c r="J8" s="11"/>
      <c r="K8" s="11"/>
      <c r="L8" s="11"/>
      <c r="M8" s="11"/>
    </row>
    <row r="9" spans="1:13" s="12" customFormat="1" ht="15.95" customHeight="1" x14ac:dyDescent="0.25">
      <c r="A9" s="29">
        <v>45659</v>
      </c>
      <c r="B9" s="30">
        <f>IFERROR(INDEX(t_Comptes[CODES],MATCH(C9,t_Comptes[LIBELLES],0)),"")</f>
        <v>6150</v>
      </c>
      <c r="C9" s="7" t="s">
        <v>3</v>
      </c>
      <c r="D9" s="7" t="s">
        <v>35</v>
      </c>
      <c r="E9" s="8" t="s">
        <v>36</v>
      </c>
      <c r="F9" s="31"/>
      <c r="G9" s="31">
        <v>100</v>
      </c>
      <c r="H9" s="31"/>
      <c r="I9" s="31"/>
    </row>
    <row r="10" spans="1:13" ht="15.95" customHeight="1" x14ac:dyDescent="0.25">
      <c r="A10" s="29">
        <v>45660</v>
      </c>
      <c r="B10" s="32">
        <f>IFERROR(INDEX(t_Comptes[CODES],MATCH(C10,t_Comptes[LIBELLES],0)),"")</f>
        <v>6040</v>
      </c>
      <c r="C10" s="33" t="s">
        <v>20</v>
      </c>
      <c r="D10" s="33" t="s">
        <v>33</v>
      </c>
      <c r="E10" s="8" t="s">
        <v>36</v>
      </c>
      <c r="F10" s="34"/>
      <c r="G10" s="31"/>
      <c r="H10" s="34"/>
      <c r="I10" s="31">
        <v>70</v>
      </c>
    </row>
    <row r="11" spans="1:13" ht="15.95" customHeight="1" x14ac:dyDescent="0.25">
      <c r="A11" s="29">
        <v>45667</v>
      </c>
      <c r="B11" s="30">
        <f>IFERROR(INDEX(t_Comptes[CODES],MATCH(C11,t_Comptes[LIBELLES],0)),"")</f>
        <v>7560</v>
      </c>
      <c r="C11" s="7" t="s">
        <v>27</v>
      </c>
      <c r="D11" s="35" t="s">
        <v>34</v>
      </c>
      <c r="E11" s="8" t="s">
        <v>36</v>
      </c>
      <c r="F11" s="31">
        <v>45</v>
      </c>
      <c r="G11" s="31"/>
      <c r="H11" s="31"/>
      <c r="I11" s="31"/>
    </row>
    <row r="12" spans="1:13" ht="15.95" customHeight="1" x14ac:dyDescent="0.25"/>
    <row r="13" spans="1:13" ht="15.95" customHeight="1" x14ac:dyDescent="0.25"/>
    <row r="14" spans="1:13" ht="15.95" customHeight="1" x14ac:dyDescent="0.25"/>
    <row r="15" spans="1:13" ht="15.95" customHeight="1" x14ac:dyDescent="0.25"/>
  </sheetData>
  <mergeCells count="6">
    <mergeCell ref="D4:E4"/>
    <mergeCell ref="D5:E5"/>
    <mergeCell ref="F5:G5"/>
    <mergeCell ref="H5:I5"/>
    <mergeCell ref="C7:E7"/>
    <mergeCell ref="F7:I7"/>
  </mergeCells>
  <dataValidations count="1">
    <dataValidation type="list" allowBlank="1" showInputMessage="1" showErrorMessage="1" sqref="C9:C11" xr:uid="{E3D2567F-BCD9-4367-8955-A8937DC8B18D}">
      <formula1>d.comptes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C4F64B-4903-42B7-9E70-EBA0E69F37D2}">
  <sheetPr codeName="Feuil8">
    <tabColor rgb="FFFF0000"/>
  </sheetPr>
  <dimension ref="A1:M15"/>
  <sheetViews>
    <sheetView showGridLines="0" tabSelected="1" zoomScaleNormal="100" workbookViewId="0">
      <selection activeCell="H1" sqref="H1"/>
    </sheetView>
  </sheetViews>
  <sheetFormatPr defaultColWidth="11.42578125" defaultRowHeight="15.75" x14ac:dyDescent="0.25"/>
  <cols>
    <col min="1" max="1" width="16.42578125" style="36" customWidth="1"/>
    <col min="2" max="2" width="11.85546875" style="13" bestFit="1" customWidth="1"/>
    <col min="3" max="3" width="35" style="12" customWidth="1"/>
    <col min="4" max="4" width="61.7109375" style="13" customWidth="1"/>
    <col min="5" max="5" width="4.28515625" style="11" customWidth="1"/>
    <col min="6" max="9" width="15.7109375" style="13" customWidth="1"/>
    <col min="10" max="13" width="11.42578125" style="12"/>
    <col min="14" max="16384" width="11.42578125" style="13"/>
  </cols>
  <sheetData>
    <row r="1" spans="1:13" ht="30" customHeight="1" x14ac:dyDescent="0.25">
      <c r="A1" s="9"/>
      <c r="B1" s="10"/>
      <c r="C1" s="11"/>
      <c r="D1" s="11"/>
      <c r="G1" s="10"/>
      <c r="H1" s="10"/>
      <c r="I1" s="10"/>
    </row>
    <row r="2" spans="1:13" ht="19.5" thickBot="1" x14ac:dyDescent="0.3">
      <c r="A2" s="9"/>
      <c r="B2" s="14" t="s">
        <v>41</v>
      </c>
      <c r="C2" s="15" t="str">
        <f ca="1">MID(CELL("filename",A1),FIND("]",CELL("filename",A1))+1,32)</f>
        <v>Mars 2025</v>
      </c>
      <c r="E2" s="17"/>
      <c r="G2" s="16"/>
      <c r="H2" s="18"/>
      <c r="I2" s="18"/>
    </row>
    <row r="3" spans="1:13" ht="16.5" thickBot="1" x14ac:dyDescent="0.3">
      <c r="A3" s="9"/>
      <c r="B3" s="10"/>
      <c r="C3" s="41"/>
      <c r="D3" s="48" t="str" cm="1">
        <f t="array" aca="1" ref="D3:I3" ca="1">_xlfn.LET(_xlpm.x,MATCH(C2,Tabel2[texte],0),_xlpm.mois,IF(_xlpm.x=1,"Mois ???",INDEX(Tabel2[texte],_xlpm.x-1)),_xlpm.Banque,IFERROR(INDIRECT("'"&amp;_xlpm.mois&amp;"'!f5"),0),_xlpm.Caisse,IFERROR(INDIRECT("'"&amp;_xlpm.mois&amp;"'!H5"),0),_xlfn.HSTACK("solde fin " &amp; _xlpm.mois,"",MAX(0,_xlpm.Banque),-MIN(0,_xlpm.Banque),MAX(0,_xlpm.Caisse),-MIN(0,_xlpm.Caisse)))</f>
        <v>solde fin Février 2025</v>
      </c>
      <c r="E3" s="51" t="str">
        <f ca="1"/>
        <v/>
      </c>
      <c r="F3" s="49">
        <f ca="1"/>
        <v>0</v>
      </c>
      <c r="G3" s="37">
        <f ca="1"/>
        <v>110</v>
      </c>
      <c r="H3" s="50">
        <f ca="1"/>
        <v>0</v>
      </c>
      <c r="I3" s="38">
        <f ca="1"/>
        <v>140</v>
      </c>
    </row>
    <row r="4" spans="1:13" ht="15.95" customHeight="1" thickBot="1" x14ac:dyDescent="0.3">
      <c r="A4" s="19"/>
      <c r="B4" s="19"/>
      <c r="C4" s="42"/>
      <c r="D4" s="52" t="str">
        <f ca="1">"SOLDE "&amp;C2</f>
        <v>SOLDE Mars 2025</v>
      </c>
      <c r="E4" s="53"/>
      <c r="F4" s="49">
        <f>SUM(tbl_Mars2025[Banque +])</f>
        <v>145</v>
      </c>
      <c r="G4" s="37">
        <f>SUM(tbl_Mars2025[Banque -])</f>
        <v>0</v>
      </c>
      <c r="H4" s="50">
        <f>SUM(tbl_Mars2025[Caisse +])</f>
        <v>0</v>
      </c>
      <c r="I4" s="38">
        <f>SUM(tbl_Mars2025[Caisse -])</f>
        <v>70</v>
      </c>
    </row>
    <row r="5" spans="1:13" ht="15.95" customHeight="1" thickBot="1" x14ac:dyDescent="0.3">
      <c r="A5" s="19"/>
      <c r="B5" s="19"/>
      <c r="C5" s="20"/>
      <c r="D5" s="57" t="str">
        <f ca="1">"TOTAUX FIN " &amp;C2</f>
        <v>TOTAUX FIN Mars 2025</v>
      </c>
      <c r="E5" s="58"/>
      <c r="F5" s="54">
        <f ca="1">SUM(F3:F4)-SUM(G3:G4)</f>
        <v>35</v>
      </c>
      <c r="G5" s="55"/>
      <c r="H5" s="56">
        <f ca="1">SUM(H3:H4)-SUM(I3:I4)</f>
        <v>-210</v>
      </c>
      <c r="I5" s="55"/>
    </row>
    <row r="6" spans="1:13" ht="15.95" customHeight="1" thickBot="1" x14ac:dyDescent="0.3">
      <c r="A6" s="19"/>
      <c r="B6" s="19"/>
      <c r="C6" s="19"/>
      <c r="D6" s="19"/>
      <c r="E6" s="19"/>
      <c r="F6" s="40"/>
      <c r="G6" s="40"/>
      <c r="H6" s="40"/>
      <c r="I6" s="40"/>
    </row>
    <row r="7" spans="1:13" ht="16.5" customHeight="1" thickBot="1" x14ac:dyDescent="0.3">
      <c r="A7" s="21"/>
      <c r="B7" s="21"/>
      <c r="C7" s="43"/>
      <c r="D7" s="43"/>
      <c r="E7" s="44"/>
      <c r="F7" s="45" t="s">
        <v>8</v>
      </c>
      <c r="G7" s="46"/>
      <c r="H7" s="46"/>
      <c r="I7" s="47"/>
    </row>
    <row r="8" spans="1:13" s="28" customFormat="1" ht="20.25" customHeight="1" thickBot="1" x14ac:dyDescent="0.3">
      <c r="A8" s="22" t="s">
        <v>9</v>
      </c>
      <c r="B8" s="23" t="s">
        <v>0</v>
      </c>
      <c r="C8" s="24" t="s">
        <v>10</v>
      </c>
      <c r="D8" s="24" t="s">
        <v>15</v>
      </c>
      <c r="E8" s="25" t="s">
        <v>36</v>
      </c>
      <c r="F8" s="26" t="s">
        <v>40</v>
      </c>
      <c r="G8" s="27" t="s">
        <v>37</v>
      </c>
      <c r="H8" s="26" t="s">
        <v>38</v>
      </c>
      <c r="I8" s="27" t="s">
        <v>39</v>
      </c>
      <c r="J8" s="11"/>
      <c r="K8" s="11"/>
      <c r="L8" s="11"/>
      <c r="M8" s="11"/>
    </row>
    <row r="9" spans="1:13" s="12" customFormat="1" ht="15.95" customHeight="1" x14ac:dyDescent="0.25">
      <c r="A9" s="29">
        <v>45659</v>
      </c>
      <c r="B9" s="30">
        <f>IFERROR(INDEX(t_Comptes[CODES],MATCH(C9,t_Comptes[LIBELLES],0)),"")</f>
        <v>6150</v>
      </c>
      <c r="C9" s="7" t="s">
        <v>3</v>
      </c>
      <c r="D9" s="7" t="s">
        <v>35</v>
      </c>
      <c r="E9" s="8" t="s">
        <v>36</v>
      </c>
      <c r="F9" s="31">
        <v>100</v>
      </c>
      <c r="G9" s="31"/>
      <c r="H9" s="31"/>
      <c r="I9" s="31"/>
    </row>
    <row r="10" spans="1:13" ht="15.95" customHeight="1" x14ac:dyDescent="0.25">
      <c r="A10" s="29">
        <v>45660</v>
      </c>
      <c r="B10" s="32">
        <f>IFERROR(INDEX(t_Comptes[CODES],MATCH(C10,t_Comptes[LIBELLES],0)),"")</f>
        <v>6040</v>
      </c>
      <c r="C10" s="33" t="s">
        <v>20</v>
      </c>
      <c r="D10" s="33" t="s">
        <v>33</v>
      </c>
      <c r="E10" s="8" t="s">
        <v>36</v>
      </c>
      <c r="F10" s="34"/>
      <c r="G10" s="31"/>
      <c r="H10" s="34"/>
      <c r="I10" s="31">
        <v>70</v>
      </c>
    </row>
    <row r="11" spans="1:13" ht="15.95" customHeight="1" x14ac:dyDescent="0.25">
      <c r="A11" s="29">
        <v>45667</v>
      </c>
      <c r="B11" s="30">
        <f>IFERROR(INDEX(t_Comptes[CODES],MATCH(C11,t_Comptes[LIBELLES],0)),"")</f>
        <v>7560</v>
      </c>
      <c r="C11" s="7" t="s">
        <v>27</v>
      </c>
      <c r="D11" s="35" t="s">
        <v>34</v>
      </c>
      <c r="E11" s="8" t="s">
        <v>36</v>
      </c>
      <c r="F11" s="31">
        <v>45</v>
      </c>
      <c r="G11" s="31"/>
      <c r="H11" s="31"/>
      <c r="I11" s="31"/>
    </row>
    <row r="12" spans="1:13" ht="15.95" customHeight="1" x14ac:dyDescent="0.25"/>
    <row r="13" spans="1:13" ht="15.95" customHeight="1" x14ac:dyDescent="0.25"/>
    <row r="14" spans="1:13" ht="15.95" customHeight="1" x14ac:dyDescent="0.25"/>
    <row r="15" spans="1:13" ht="15.95" customHeight="1" x14ac:dyDescent="0.25"/>
  </sheetData>
  <mergeCells count="6">
    <mergeCell ref="D4:E4"/>
    <mergeCell ref="D5:E5"/>
    <mergeCell ref="F5:G5"/>
    <mergeCell ref="H5:I5"/>
    <mergeCell ref="C7:E7"/>
    <mergeCell ref="F7:I7"/>
  </mergeCells>
  <dataValidations count="1">
    <dataValidation type="list" allowBlank="1" showInputMessage="1" showErrorMessage="1" sqref="C9:C11" xr:uid="{E00DEB2D-F65B-4D49-9017-BC26C1F921C7}">
      <formula1>d.comptes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Feuil16"/>
  <dimension ref="A1:B29"/>
  <sheetViews>
    <sheetView workbookViewId="0">
      <selection activeCell="E27" sqref="E27"/>
    </sheetView>
  </sheetViews>
  <sheetFormatPr defaultColWidth="11.42578125" defaultRowHeight="15" x14ac:dyDescent="0.25"/>
  <cols>
    <col min="1" max="1" width="52.140625" style="1" bestFit="1" customWidth="1"/>
    <col min="2" max="2" width="10.5703125" style="1" bestFit="1" customWidth="1"/>
  </cols>
  <sheetData>
    <row r="1" spans="1:2" x14ac:dyDescent="0.25">
      <c r="A1" s="1" t="s">
        <v>10</v>
      </c>
      <c r="B1" s="1" t="s">
        <v>0</v>
      </c>
    </row>
    <row r="2" spans="1:2" x14ac:dyDescent="0.25">
      <c r="A2" s="1" t="s">
        <v>24</v>
      </c>
      <c r="B2" s="2">
        <v>6010</v>
      </c>
    </row>
    <row r="3" spans="1:2" x14ac:dyDescent="0.25">
      <c r="A3" s="1" t="s">
        <v>20</v>
      </c>
      <c r="B3" s="2">
        <v>6040</v>
      </c>
    </row>
    <row r="4" spans="1:2" x14ac:dyDescent="0.25">
      <c r="A4" s="1" t="s">
        <v>23</v>
      </c>
      <c r="B4" s="2">
        <v>6051</v>
      </c>
    </row>
    <row r="5" spans="1:2" x14ac:dyDescent="0.25">
      <c r="A5" s="1" t="s">
        <v>2</v>
      </c>
      <c r="B5" s="2">
        <v>6064</v>
      </c>
    </row>
    <row r="6" spans="1:2" x14ac:dyDescent="0.25">
      <c r="A6" s="1" t="s">
        <v>17</v>
      </c>
      <c r="B6" s="2">
        <v>6130</v>
      </c>
    </row>
    <row r="7" spans="1:2" x14ac:dyDescent="0.25">
      <c r="A7" s="1" t="s">
        <v>19</v>
      </c>
      <c r="B7" s="2">
        <v>6135</v>
      </c>
    </row>
    <row r="8" spans="1:2" x14ac:dyDescent="0.25">
      <c r="A8" s="1" t="s">
        <v>3</v>
      </c>
      <c r="B8" s="2">
        <v>6150</v>
      </c>
    </row>
    <row r="9" spans="1:2" x14ac:dyDescent="0.25">
      <c r="A9" s="1" t="s">
        <v>18</v>
      </c>
      <c r="B9" s="2">
        <v>6160</v>
      </c>
    </row>
    <row r="10" spans="1:2" x14ac:dyDescent="0.25">
      <c r="A10" s="1" t="s">
        <v>5</v>
      </c>
      <c r="B10" s="2">
        <v>6230</v>
      </c>
    </row>
    <row r="11" spans="1:2" x14ac:dyDescent="0.25">
      <c r="A11" s="1" t="s">
        <v>16</v>
      </c>
      <c r="B11" s="2">
        <v>6231</v>
      </c>
    </row>
    <row r="12" spans="1:2" x14ac:dyDescent="0.25">
      <c r="A12" s="1" t="s">
        <v>11</v>
      </c>
      <c r="B12" s="2">
        <v>6234</v>
      </c>
    </row>
    <row r="13" spans="1:2" x14ac:dyDescent="0.25">
      <c r="A13" s="1" t="s">
        <v>25</v>
      </c>
      <c r="B13" s="2">
        <v>6252</v>
      </c>
    </row>
    <row r="14" spans="1:2" x14ac:dyDescent="0.25">
      <c r="A14" s="1" t="s">
        <v>4</v>
      </c>
      <c r="B14" s="2">
        <v>6260</v>
      </c>
    </row>
    <row r="15" spans="1:2" x14ac:dyDescent="0.25">
      <c r="A15" s="1" t="s">
        <v>6</v>
      </c>
      <c r="B15" s="2">
        <v>6270</v>
      </c>
    </row>
    <row r="16" spans="1:2" x14ac:dyDescent="0.25">
      <c r="A16" s="1" t="s">
        <v>7</v>
      </c>
      <c r="B16" s="2">
        <v>6280</v>
      </c>
    </row>
    <row r="17" spans="1:2" x14ac:dyDescent="0.25">
      <c r="A17" s="1" t="s">
        <v>29</v>
      </c>
      <c r="B17" s="2">
        <v>6510</v>
      </c>
    </row>
    <row r="18" spans="1:2" ht="15.75" thickBot="1" x14ac:dyDescent="0.3">
      <c r="A18" s="5" t="s">
        <v>28</v>
      </c>
      <c r="B18" s="6">
        <v>6582</v>
      </c>
    </row>
    <row r="19" spans="1:2" x14ac:dyDescent="0.25">
      <c r="A19" s="1" t="s">
        <v>22</v>
      </c>
      <c r="B19" s="2">
        <v>7020</v>
      </c>
    </row>
    <row r="20" spans="1:2" x14ac:dyDescent="0.25">
      <c r="A20" s="1" t="s">
        <v>26</v>
      </c>
      <c r="B20" s="4">
        <v>7061</v>
      </c>
    </row>
    <row r="21" spans="1:2" x14ac:dyDescent="0.25">
      <c r="A21" s="1" t="s">
        <v>21</v>
      </c>
      <c r="B21" s="2">
        <v>7151</v>
      </c>
    </row>
    <row r="22" spans="1:2" x14ac:dyDescent="0.25">
      <c r="A22" s="1" t="s">
        <v>32</v>
      </c>
      <c r="B22" s="4">
        <v>7417</v>
      </c>
    </row>
    <row r="23" spans="1:2" x14ac:dyDescent="0.25">
      <c r="A23" s="1" t="s">
        <v>12</v>
      </c>
      <c r="B23" s="2">
        <v>7441</v>
      </c>
    </row>
    <row r="24" spans="1:2" x14ac:dyDescent="0.25">
      <c r="A24" s="1" t="s">
        <v>13</v>
      </c>
      <c r="B24" s="2">
        <v>7442</v>
      </c>
    </row>
    <row r="25" spans="1:2" x14ac:dyDescent="0.25">
      <c r="A25" s="1" t="s">
        <v>14</v>
      </c>
      <c r="B25" s="2">
        <v>7443</v>
      </c>
    </row>
    <row r="26" spans="1:2" x14ac:dyDescent="0.25">
      <c r="A26" s="1" t="s">
        <v>30</v>
      </c>
      <c r="B26" s="2">
        <v>7511</v>
      </c>
    </row>
    <row r="27" spans="1:2" x14ac:dyDescent="0.25">
      <c r="A27" s="1" t="s">
        <v>31</v>
      </c>
      <c r="B27" s="2">
        <v>7530</v>
      </c>
    </row>
    <row r="28" spans="1:2" x14ac:dyDescent="0.25">
      <c r="A28" s="1" t="s">
        <v>27</v>
      </c>
      <c r="B28" s="3">
        <v>7560</v>
      </c>
    </row>
    <row r="29" spans="1:2" x14ac:dyDescent="0.25">
      <c r="A29" s="1" t="s">
        <v>1</v>
      </c>
      <c r="B29" s="3">
        <v>7710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5</vt:i4>
      </vt:variant>
    </vt:vector>
  </HeadingPairs>
  <TitlesOfParts>
    <vt:vector size="5" baseType="lpstr">
      <vt:lpstr>Parametres</vt:lpstr>
      <vt:lpstr>Janvier 2025</vt:lpstr>
      <vt:lpstr>Février 2025</vt:lpstr>
      <vt:lpstr>Mars 2025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BERTHAUD Jean-Charles</dc:creator>
  <cp:lastModifiedBy>BSA</cp:lastModifiedBy>
  <cp:lastPrinted>2024-04-02T05:00:20Z</cp:lastPrinted>
  <dcterms:created xsi:type="dcterms:W3CDTF">2021-11-28T08:35:44Z</dcterms:created>
  <dcterms:modified xsi:type="dcterms:W3CDTF">2025-01-30T20:33:27Z</dcterms:modified>
</cp:coreProperties>
</file>