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135EB67-A179-4852-964D-E3F249A829BB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Séquence" sheetId="47" r:id="rId1"/>
    <sheet name="Résultats Regroupés" sheetId="39" r:id="rId2"/>
    <sheet name="OptiCutter" sheetId="48" r:id="rId3"/>
  </sheets>
  <functionGroups builtInGroupCount="19"/>
  <definedNames>
    <definedName name="_xlnm._FilterDatabase" localSheetId="2" hidden="1">OptiCutter!$P$1:$P$1</definedName>
    <definedName name="_xlnm._FilterDatabase" localSheetId="1" hidden="1">'Résultats Regroupés'!#REF!</definedName>
    <definedName name="_xlnm._FilterDatabase" localSheetId="0" hidden="1">Séquence!$A$1:$M$8</definedName>
    <definedName name="_xlnm.Print_Area" localSheetId="2">OptiCutter!$BK$3:$BU$60</definedName>
    <definedName name="CHECK">'Résultats Regroupés'!#REF!</definedName>
    <definedName name="LARG_ROL">Séquence!$U$1</definedName>
    <definedName name="LONG_ROL">Séquence!$W$1</definedName>
    <definedName name="ROL">'Résultats Regroupés'!#REF!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16" i="48" l="1"/>
  <c r="AI14" i="48"/>
  <c r="AI19" i="48"/>
  <c r="AI4" i="48"/>
  <c r="AI18" i="48"/>
  <c r="AI7" i="48"/>
  <c r="AI5" i="48"/>
  <c r="AI8" i="48"/>
  <c r="AI6" i="48"/>
  <c r="AI3" i="48"/>
  <c r="AI12" i="48"/>
  <c r="AI13" i="48"/>
  <c r="AI9" i="48"/>
  <c r="AI10" i="48"/>
  <c r="AI11" i="48"/>
  <c r="AI17" i="48"/>
  <c r="AI15" i="48"/>
  <c r="M3" i="48"/>
  <c r="M4" i="48"/>
  <c r="M5" i="48"/>
  <c r="M6" i="48"/>
  <c r="M7" i="48"/>
  <c r="M8" i="48"/>
  <c r="M9" i="48"/>
  <c r="M10" i="48"/>
  <c r="M11" i="48"/>
  <c r="M12" i="48"/>
  <c r="M13" i="48"/>
  <c r="M14" i="48"/>
  <c r="M15" i="48"/>
  <c r="M16" i="48"/>
  <c r="M17" i="48"/>
  <c r="M18" i="48"/>
  <c r="M19" i="48"/>
  <c r="M20" i="48"/>
  <c r="M21" i="48"/>
  <c r="G50" i="39"/>
  <c r="I1" i="48"/>
  <c r="M1" i="48" l="1"/>
  <c r="AI1" i="48"/>
  <c r="R1" i="48"/>
  <c r="Q1" i="48"/>
  <c r="J1" i="48"/>
  <c r="R9" i="47"/>
  <c r="Q9" i="47"/>
  <c r="P9" i="47"/>
  <c r="B8" i="47"/>
  <c r="B7" i="47"/>
  <c r="B6" i="47"/>
  <c r="B5" i="47"/>
  <c r="B4" i="47"/>
  <c r="B3" i="47"/>
  <c r="B2" i="47"/>
  <c r="V1" i="48" l="1"/>
  <c r="W1" i="47"/>
  <c r="U1" i="47"/>
  <c r="T1" i="48" l="1"/>
  <c r="P1" i="48"/>
  <c r="AJ3" i="48"/>
  <c r="AJ4" i="48" s="1"/>
  <c r="AJ5" i="48" l="1"/>
  <c r="AJ6" i="48" s="1"/>
  <c r="AJ7" i="48" s="1"/>
  <c r="AJ8" i="48" s="1"/>
  <c r="AJ9" i="48" s="1"/>
  <c r="AJ10" i="48" s="1"/>
  <c r="AJ11" i="48" s="1"/>
  <c r="AJ12" i="48" s="1"/>
  <c r="AJ13" i="48" s="1"/>
  <c r="AJ14" i="48" s="1"/>
  <c r="AJ15" i="48" s="1"/>
  <c r="AJ16" i="48" s="1"/>
  <c r="AJ17" i="48" s="1"/>
  <c r="AJ18" i="48" s="1"/>
  <c r="AJ19" i="48" s="1"/>
  <c r="AJ1" i="48" l="1"/>
</calcChain>
</file>

<file path=xl/sharedStrings.xml><?xml version="1.0" encoding="utf-8"?>
<sst xmlns="http://schemas.openxmlformats.org/spreadsheetml/2006/main" count="786" uniqueCount="159">
  <si>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</si>
  <si>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</si>
  <si>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</si>
  <si>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</si>
  <si>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</si>
  <si>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</si>
  <si>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</si>
  <si>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</si>
  <si>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</si>
  <si>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</si>
  <si>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</si>
  <si>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</si>
  <si>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</si>
  <si>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</si>
  <si>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</si>
  <si>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</si>
  <si>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</si>
  <si>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</si>
  <si>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</si>
  <si>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</si>
  <si>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</si>
  <si>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STATS</t>
  </si>
  <si>
    <t>m² MAX</t>
  </si>
  <si>
    <t>m² SEQ</t>
  </si>
  <si>
    <t>R.</t>
  </si>
  <si>
    <t>Longueur</t>
  </si>
  <si>
    <t>Mettrage Demandé</t>
  </si>
  <si>
    <t>SEQ 1</t>
  </si>
  <si>
    <t>93,78 %</t>
  </si>
  <si>
    <t>SEQ 2</t>
  </si>
  <si>
    <t>91,11 %</t>
  </si>
  <si>
    <t>SEQ 3</t>
  </si>
  <si>
    <t>92,44 %</t>
  </si>
  <si>
    <t>SEQ 4</t>
  </si>
  <si>
    <t>69,33 %</t>
  </si>
  <si>
    <t>Perdus</t>
  </si>
  <si>
    <t>Équivalent/rouleaux</t>
  </si>
  <si>
    <t>81,11 %</t>
  </si>
  <si>
    <t>99,56 %</t>
  </si>
  <si>
    <t>SEQ 5</t>
  </si>
  <si>
    <t>80,22 %</t>
  </si>
  <si>
    <t>SEQ 6</t>
  </si>
  <si>
    <t>SEQ 7</t>
  </si>
  <si>
    <t>91,65 %</t>
  </si>
  <si>
    <t>08,35 %</t>
  </si>
  <si>
    <t>3,59</t>
  </si>
  <si>
    <t>Nombre</t>
  </si>
  <si>
    <t>@</t>
  </si>
  <si>
    <t>Quantité</t>
  </si>
  <si>
    <t>S</t>
  </si>
  <si>
    <t>Grain</t>
  </si>
  <si>
    <t>Etiquette</t>
  </si>
  <si>
    <t>P</t>
  </si>
  <si>
    <t>Vers OptiCutter</t>
  </si>
  <si>
    <t>Required stocks</t>
  </si>
  <si>
    <t>Length</t>
  </si>
  <si>
    <t>Width</t>
  </si>
  <si>
    <t>Quantity</t>
  </si>
  <si>
    <t>Siceaux</t>
  </si>
  <si>
    <t>Layout</t>
  </si>
  <si>
    <t>Largeur utile</t>
  </si>
  <si>
    <t>Rendement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</si>
  <si>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</si>
  <si>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</si>
  <si>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</si>
  <si>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</si>
  <si>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</si>
  <si>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</si>
  <si>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</si>
  <si>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</si>
  <si>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</si>
  <si>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</si>
  <si>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Total</t>
  </si>
  <si>
    <t/>
  </si>
  <si>
    <t>E</t>
  </si>
  <si>
    <t>B</t>
  </si>
  <si>
    <t>D</t>
  </si>
  <si>
    <t>Cutting layouts</t>
  </si>
  <si>
    <t>C</t>
  </si>
  <si>
    <t>F</t>
  </si>
  <si>
    <t>Layout ID</t>
  </si>
  <si>
    <t>Repetition</t>
  </si>
  <si>
    <t>A</t>
  </si>
  <si>
    <t>G</t>
  </si>
  <si>
    <t>Panel length</t>
  </si>
  <si>
    <t>Panel width</t>
  </si>
  <si>
    <t>X</t>
  </si>
  <si>
    <t>Y</t>
  </si>
  <si>
    <t>Label</t>
  </si>
  <si>
    <t>Created by www.opticutter.com</t>
  </si>
  <si>
    <t>Largeurs</t>
  </si>
  <si>
    <t>Destination</t>
  </si>
  <si>
    <t>154,0x10,0</t>
  </si>
  <si>
    <t>v</t>
  </si>
  <si>
    <t>Grain direction</t>
  </si>
  <si>
    <t>H</t>
  </si>
  <si>
    <t>I</t>
  </si>
  <si>
    <t>J</t>
  </si>
  <si>
    <t>K</t>
  </si>
  <si>
    <t>76,0x5,0</t>
  </si>
  <si>
    <t>V2-5</t>
  </si>
  <si>
    <t>V2-4</t>
  </si>
  <si>
    <t>surface</t>
  </si>
  <si>
    <t>Coupe</t>
  </si>
  <si>
    <t>N</t>
  </si>
  <si>
    <t>M</t>
  </si>
  <si>
    <t>L</t>
  </si>
  <si>
    <t>O</t>
  </si>
  <si>
    <t>Q</t>
  </si>
  <si>
    <t>V2-6</t>
  </si>
  <si>
    <t>137203</t>
  </si>
  <si>
    <t>150579</t>
  </si>
  <si>
    <t>137202</t>
  </si>
  <si>
    <t>136029</t>
  </si>
  <si>
    <t>133226</t>
  </si>
  <si>
    <t>152663</t>
  </si>
  <si>
    <t>135854</t>
  </si>
  <si>
    <t>143332</t>
  </si>
  <si>
    <t>153227</t>
  </si>
  <si>
    <t>145082</t>
  </si>
  <si>
    <t>135265</t>
  </si>
  <si>
    <t>143333</t>
  </si>
  <si>
    <t>150025</t>
  </si>
  <si>
    <t>139999</t>
  </si>
  <si>
    <t>153265</t>
  </si>
  <si>
    <t>145081</t>
  </si>
  <si>
    <t>126449</t>
  </si>
  <si>
    <t>0.097 0.097 0.097</t>
  </si>
  <si>
    <t xml:space="preserve"> 97  194  291</t>
  </si>
  <si>
    <t>0.108 0.097 0.086</t>
  </si>
  <si>
    <t xml:space="preserve"> 108  205  291</t>
  </si>
  <si>
    <t>0.058 0.058 0.058 0.058 0.058</t>
  </si>
  <si>
    <t xml:space="preserve"> 58  116  174  232  290</t>
  </si>
  <si>
    <t>0.161 0.128</t>
  </si>
  <si>
    <t xml:space="preserve"> 161  289</t>
  </si>
  <si>
    <t>0.076 0.076 0.076 0.058</t>
  </si>
  <si>
    <t xml:space="preserve"> 76  152  228  286</t>
  </si>
  <si>
    <t>0.150 0.135</t>
  </si>
  <si>
    <t xml:space="preserve"> 150  285</t>
  </si>
  <si>
    <t>0.161 0.122</t>
  </si>
  <si>
    <t xml:space="preserve"> 161  283</t>
  </si>
  <si>
    <t>0.147 0.135</t>
  </si>
  <si>
    <t xml:space="preserve"> 147  282</t>
  </si>
  <si>
    <t>0.160 0.122</t>
  </si>
  <si>
    <t xml:space="preserve"> 160  282</t>
  </si>
  <si>
    <t>0.184 0.097</t>
  </si>
  <si>
    <t xml:space="preserve"> 184  281</t>
  </si>
  <si>
    <t>0.112 0.108 0.058</t>
  </si>
  <si>
    <t xml:space="preserve"> 112  220  278</t>
  </si>
  <si>
    <t>0.108 0.108 0.058</t>
  </si>
  <si>
    <t xml:space="preserve"> 108  216  274</t>
  </si>
  <si>
    <t>0.147 0.120</t>
  </si>
  <si>
    <t xml:space="preserve"> 147  267</t>
  </si>
  <si>
    <t>0.147 0.112</t>
  </si>
  <si>
    <t xml:space="preserve"> 147  259</t>
  </si>
  <si>
    <t>0.086 0.086 0.086</t>
  </si>
  <si>
    <t xml:space="preserve"> 86  172  258</t>
  </si>
  <si>
    <t>0.097 0.112</t>
  </si>
  <si>
    <t xml:space="preserve"> 97  209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</si>
</sst>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%"/>
  </numFmts>
  <fonts count="1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D2969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12" fillId="0" borderId="0" applyFont="0" applyFill="0" applyBorder="0" applyAlignment="0" applyProtection="0"/>
  </cellStyleXfs>
  <cellXfs count="7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5" borderId="13" xfId="0" applyFont="1" applyFill="1" applyBorder="1" applyAlignment="1">
      <alignment horizontal="left"/>
    </xf>
    <xf numFmtId="0" fontId="4" fillId="6" borderId="0" xfId="1" applyFill="1" applyAlignment="1">
      <alignment horizontal="center"/>
    </xf>
    <xf numFmtId="0" fontId="8" fillId="0" borderId="0" xfId="0" applyFont="1" applyAlignment="1">
      <alignment horizontal="left"/>
    </xf>
    <xf numFmtId="0" fontId="11" fillId="0" borderId="0" xfId="0" applyFont="1"/>
    <xf numFmtId="164" fontId="7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43" fontId="0" fillId="0" borderId="0" xfId="2" applyFont="1" applyAlignment="1">
      <alignment horizontal="center"/>
    </xf>
    <xf numFmtId="43" fontId="13" fillId="0" borderId="0" xfId="2" applyFont="1" applyAlignment="1">
      <alignment horizontal="center"/>
    </xf>
    <xf numFmtId="0" fontId="0" fillId="0" borderId="14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10" fillId="0" borderId="14" xfId="0" applyFont="1" applyBorder="1" applyAlignment="1">
      <alignment horizontal="left"/>
    </xf>
    <xf numFmtId="0" fontId="13" fillId="0" borderId="0" xfId="0" applyFont="1" applyAlignment="1">
      <alignment horizontal="center"/>
    </xf>
    <xf numFmtId="2" fontId="5" fillId="0" borderId="0" xfId="0" applyNumberFormat="1" applyFont="1" applyAlignment="1">
      <alignment horizontal="center"/>
    </xf>
    <xf numFmtId="4" fontId="13" fillId="0" borderId="0" xfId="2" applyNumberFormat="1" applyFont="1" applyAlignment="1">
      <alignment horizontal="center"/>
    </xf>
    <xf numFmtId="4" fontId="0" fillId="0" borderId="0" xfId="0" applyNumberFormat="1" applyAlignment="1">
      <alignment horizontal="center"/>
    </xf>
    <xf numFmtId="0" fontId="13" fillId="0" borderId="18" xfId="0" applyFont="1" applyBorder="1"/>
    <xf numFmtId="0" fontId="13" fillId="0" borderId="7" xfId="0" applyFont="1" applyBorder="1"/>
    <xf numFmtId="0" fontId="13" fillId="0" borderId="19" xfId="0" applyFont="1" applyBorder="1"/>
    <xf numFmtId="0" fontId="13" fillId="0" borderId="18" xfId="0" applyFont="1" applyBorder="1" applyAlignment="1">
      <alignment horizontal="center"/>
    </xf>
    <xf numFmtId="0" fontId="13" fillId="0" borderId="7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4" fillId="0" borderId="15" xfId="0" applyFont="1" applyBorder="1"/>
    <xf numFmtId="0" fontId="14" fillId="0" borderId="16" xfId="0" applyFont="1" applyBorder="1"/>
    <xf numFmtId="0" fontId="14" fillId="0" borderId="17" xfId="0" applyFont="1" applyBorder="1"/>
    <xf numFmtId="0" fontId="14" fillId="0" borderId="18" xfId="0" applyFont="1" applyBorder="1"/>
    <xf numFmtId="0" fontId="14" fillId="0" borderId="7" xfId="0" applyFont="1" applyBorder="1"/>
    <xf numFmtId="0" fontId="14" fillId="0" borderId="19" xfId="0" applyFont="1" applyBorder="1"/>
    <xf numFmtId="0" fontId="15" fillId="0" borderId="18" xfId="0" applyFont="1" applyBorder="1"/>
    <xf numFmtId="0" fontId="15" fillId="0" borderId="7" xfId="0" applyFont="1" applyBorder="1"/>
    <xf numFmtId="0" fontId="15" fillId="0" borderId="19" xfId="0" applyFont="1" applyBorder="1"/>
    <xf numFmtId="0" fontId="15" fillId="0" borderId="20" xfId="0" applyFont="1" applyBorder="1"/>
    <xf numFmtId="0" fontId="15" fillId="0" borderId="21" xfId="0" applyFont="1" applyBorder="1"/>
    <xf numFmtId="0" fontId="15" fillId="0" borderId="22" xfId="0" applyFont="1" applyBorder="1"/>
    <xf numFmtId="0" fontId="14" fillId="0" borderId="1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17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19" xfId="0" applyFont="1" applyBorder="1" applyAlignment="1">
      <alignment horizontal="center"/>
    </xf>
    <xf numFmtId="0" fontId="15" fillId="0" borderId="20" xfId="0" applyFont="1" applyBorder="1" applyAlignment="1">
      <alignment horizontal="center"/>
    </xf>
    <xf numFmtId="0" fontId="15" fillId="0" borderId="21" xfId="0" applyFont="1" applyBorder="1" applyAlignment="1">
      <alignment horizontal="center"/>
    </xf>
    <xf numFmtId="0" fontId="15" fillId="0" borderId="22" xfId="0" applyFont="1" applyBorder="1" applyAlignment="1">
      <alignment horizontal="center"/>
    </xf>
    <xf numFmtId="0" fontId="15" fillId="7" borderId="20" xfId="0" applyFont="1" applyFill="1" applyBorder="1" applyAlignment="1">
      <alignment horizontal="center"/>
    </xf>
    <xf numFmtId="0" fontId="14" fillId="0" borderId="0" xfId="0" applyFont="1" applyBorder="1"/>
    <xf numFmtId="0" fontId="7" fillId="0" borderId="14" xfId="0" applyNumberFormat="1" applyFon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6" borderId="0" xfId="0" applyFill="1"/>
    <xf numFmtId="0" fontId="15" fillId="7" borderId="18" xfId="0" applyFont="1" applyFill="1" applyBorder="1" applyAlignment="1">
      <alignment horizontal="center"/>
    </xf>
  </cellXfs>
  <cellStyles count="3">
    <cellStyle name="Hyperlink" xfId="1" builtinId="8"/>
    <cellStyle name="Komma" xfId="2" builtinId="3"/>
    <cellStyle name="Standaard" xfId="0" builtinId="0"/>
  </cellStyles>
  <dxfs count="5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bottom style="hair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ont>
        <b/>
        <i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4" formatCode="0.0%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D58B8B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19050</xdr:rowOff>
        </xdr:from>
        <xdr:to>
          <xdr:col>0</xdr:col>
          <xdr:colOff>419100</xdr:colOff>
          <xdr:row>2</xdr:row>
          <xdr:rowOff>19050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38100</xdr:rowOff>
        </xdr:from>
        <xdr:to>
          <xdr:col>0</xdr:col>
          <xdr:colOff>409575</xdr:colOff>
          <xdr:row>4</xdr:row>
          <xdr:rowOff>76200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95250</xdr:colOff>
      <xdr:row>3</xdr:row>
      <xdr:rowOff>28575</xdr:rowOff>
    </xdr:from>
    <xdr:to>
      <xdr:col>13</xdr:col>
      <xdr:colOff>1295400</xdr:colOff>
      <xdr:row>4</xdr:row>
      <xdr:rowOff>142875</xdr:rowOff>
    </xdr:to>
    <xdr:sp macro="[0]!Opticutter_Preparation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A8083EE2-2114-332F-D0AA-3A48590E4FCD}"/>
            </a:ext>
          </a:extLst>
        </xdr:cNvPr>
        <xdr:cNvSpPr/>
      </xdr:nvSpPr>
      <xdr:spPr>
        <a:xfrm>
          <a:off x="7962900" y="666750"/>
          <a:ext cx="1200150" cy="3143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400" kern="1200"/>
            <a:t>Préparation</a:t>
          </a:r>
        </a:p>
      </xdr:txBody>
    </xdr:sp>
    <xdr:clientData fPrintsWithSheet="0"/>
  </xdr:twoCellAnchor>
  <xdr:twoCellAnchor editAs="oneCell">
    <xdr:from>
      <xdr:col>13</xdr:col>
      <xdr:colOff>142875</xdr:colOff>
      <xdr:row>7</xdr:row>
      <xdr:rowOff>133350</xdr:rowOff>
    </xdr:from>
    <xdr:to>
      <xdr:col>13</xdr:col>
      <xdr:colOff>1314450</xdr:colOff>
      <xdr:row>9</xdr:row>
      <xdr:rowOff>85725</xdr:rowOff>
    </xdr:to>
    <xdr:sp macro="[0]!Opticutter_Resultat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A7B8D829-6583-874D-7FCD-F00FA138CBF4}"/>
            </a:ext>
          </a:extLst>
        </xdr:cNvPr>
        <xdr:cNvSpPr/>
      </xdr:nvSpPr>
      <xdr:spPr>
        <a:xfrm>
          <a:off x="8010525" y="1571625"/>
          <a:ext cx="1171575" cy="3524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600" kern="1200"/>
            <a:t>Résultat</a:t>
          </a:r>
        </a:p>
      </xdr:txBody>
    </xdr:sp>
    <xdr:clientData fPrintsWithSheet="0"/>
  </xdr:twoCellAnchor>
  <xdr:twoCellAnchor editAs="oneCell">
    <xdr:from>
      <xdr:col>13</xdr:col>
      <xdr:colOff>161925</xdr:colOff>
      <xdr:row>10</xdr:row>
      <xdr:rowOff>66675</xdr:rowOff>
    </xdr:from>
    <xdr:to>
      <xdr:col>13</xdr:col>
      <xdr:colOff>1333500</xdr:colOff>
      <xdr:row>12</xdr:row>
      <xdr:rowOff>19050</xdr:rowOff>
    </xdr:to>
    <xdr:sp macro="[0]!OptiCutter_Print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1D96566A-0A9F-4A54-BA0B-F161BCDF0771}"/>
            </a:ext>
          </a:extLst>
        </xdr:cNvPr>
        <xdr:cNvSpPr/>
      </xdr:nvSpPr>
      <xdr:spPr>
        <a:xfrm>
          <a:off x="7934325" y="2105025"/>
          <a:ext cx="1171575" cy="3524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600" kern="1200"/>
            <a:t>Imprimer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2A98E5-1680-4647-9AAA-77B17243844E}" name="tbl_Stock" displayName="tbl_Stock" ref="A2:E6" totalsRowShown="0" headerRowDxfId="57" dataDxfId="56">
  <tableColumns count="5">
    <tableColumn id="1" xr3:uid="{32BAD6B1-4AA0-4F85-8C77-8EFB5DC7B5D6}" name="@" dataDxfId="55"/>
    <tableColumn id="2" xr3:uid="{F6EBC9F5-C651-420A-960F-31B0740BEC42}" name="Longueur" dataDxfId="54"/>
    <tableColumn id="3" xr3:uid="{E1BD266D-FFC3-4832-80B5-5D955F578AE9}" name="Largeur" dataDxfId="53"/>
    <tableColumn id="4" xr3:uid="{764F59E6-1A0C-47BE-B3DF-7A29484DCDB0}" name="Quantité" dataDxfId="52"/>
    <tableColumn id="5" xr3:uid="{00C6E11D-8C62-4F01-B9CA-E60613AFA373}" name="Grain" dataDxfId="5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A1A083-6456-4465-B5B1-F9265659176C}" name="tbl_Ordres" displayName="tbl_Ordres" ref="G2:M21" totalsRowShown="0" headerRowDxfId="50" dataDxfId="49">
  <tableColumns count="7">
    <tableColumn id="1" xr3:uid="{D25FDCD3-26A2-4827-8780-FB8CBFC15462}" name="@" dataDxfId="48"/>
    <tableColumn id="2" xr3:uid="{D210FB31-77EE-46BA-93D2-EBEDB5258FA2}" name="Longueur" dataDxfId="47"/>
    <tableColumn id="3" xr3:uid="{4DD7BD11-B477-4CEF-B425-18D17CD04BB0}" name="Largeur" dataDxfId="46"/>
    <tableColumn id="4" xr3:uid="{0AA79AF3-54F1-4809-9DCD-F6D8D383F1D6}" name="Quantité" dataDxfId="45"/>
    <tableColumn id="5" xr3:uid="{9FCCF869-3265-4788-B00A-42CFA0AD3C8B}" name="Grain" dataDxfId="44"/>
    <tableColumn id="6" xr3:uid="{9226AE27-9AA9-4634-BD4C-33B911570EC6}" name="Etiquette" dataDxfId="43"/>
    <tableColumn id="8" xr3:uid="{831DD131-E975-42E8-8FDE-18D1031FC069}" name="surface" dataDxfId="42">
      <calculatedColumnFormula>+tbl_Ordres[[#This Row],[Longueur]]*tbl_Ordres[[#This Row],[Largeur]]*tbl_Ordres[[#This Row],[Quantité]]/100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EE35498-2CCE-4182-B167-3F04359F0FC6}" name="tbl_Resultat" displayName="tbl_Resultat" ref="Q2:AJ19" totalsRowShown="0" headerRowDxfId="41" dataDxfId="40">
  <sortState xmlns:xlrd2="http://schemas.microsoft.com/office/spreadsheetml/2017/richdata2" ref="Q3:AH3">
    <sortCondition descending="1" ref="W2:W3"/>
    <sortCondition descending="1" ref="X2:X3"/>
    <sortCondition descending="1" ref="AA2:AA3"/>
    <sortCondition descending="1" ref="AB2:AB3"/>
  </sortState>
  <tableColumns count="20">
    <tableColumn id="1" xr3:uid="{90F55B77-CD44-483D-81E7-E683B4AE1F76}" name="Layout" dataDxfId="39"/>
    <tableColumn id="2" xr3:uid="{7886CD1F-CFB6-4040-B24E-5ADDB4075AD8}" name="Nombre" dataDxfId="38"/>
    <tableColumn id="3" xr3:uid="{CF056A2F-C038-4347-9924-3E79F104D3BB}" name="Longueur" dataDxfId="37"/>
    <tableColumn id="4" xr3:uid="{98D69201-3E71-441E-8741-09CD0A8EE072}" name="Largeur" dataDxfId="36"/>
    <tableColumn id="5" xr3:uid="{693B93A6-5C21-45CA-B166-9DFC89A3E1DF}" name="Largeur utile" dataDxfId="35"/>
    <tableColumn id="26" xr3:uid="{CDF284CE-042B-4EDC-B689-50B470FBC09C}" name="Rendement" dataDxfId="34"/>
    <tableColumn id="6" xr3:uid="{4966B3C0-99A7-4357-94D0-71B137124C8F}" name="L1" dataDxfId="33"/>
    <tableColumn id="7" xr3:uid="{8129A16D-DB7F-46D5-8433-DEC0902C62C4}" name="L2" dataDxfId="32"/>
    <tableColumn id="29" xr3:uid="{A8AE2B77-C63D-4060-99B6-E0643B4C7B18}" name="L3" dataDxfId="31"/>
    <tableColumn id="30" xr3:uid="{88A3C2E9-0ED9-46E1-9ECD-CA18A1D7142D}" name="L4" dataDxfId="30"/>
    <tableColumn id="8" xr3:uid="{205244D5-615F-44EB-8B72-93E64B1ADD43}" name="L5" dataDxfId="29"/>
    <tableColumn id="9" xr3:uid="{06F2060E-B140-405D-9FF5-C64B54A4605E}" name="L6" dataDxfId="28"/>
    <tableColumn id="10" xr3:uid="{F0BD0D14-4168-4650-B0BB-FCC4DBE47F6C}" name="L7" dataDxfId="27"/>
    <tableColumn id="11" xr3:uid="{89D62352-0426-4FF2-AA06-121862192B8D}" name="L8" dataDxfId="26"/>
    <tableColumn id="12" xr3:uid="{6608E776-9C07-442F-97AC-3F8BC4322893}" name="L9" dataDxfId="25"/>
    <tableColumn id="13" xr3:uid="{BC0D4504-F69D-4FE4-947F-1D42C7CF7889}" name="L10" dataDxfId="24"/>
    <tableColumn id="14" xr3:uid="{DE9A008C-46F8-4EFB-90A7-E7C43BFC4C96}" name="Largeurs" dataDxfId="23"/>
    <tableColumn id="15" xr3:uid="{34F99E53-9146-4886-AD92-19BD53DAB841}" name="Siceaux" dataDxfId="22"/>
    <tableColumn id="31" xr3:uid="{28A676BC-2B14-4E92-95D8-B9CA2DEE72C0}" name="Destination" dataDxfId="21">
      <calculatedColumnFormula>COUNT(tbl_Resultat[[#This Row],[L1]:[L10]])*tbl_Resultat[[#This Row],[Nombre]]</calculatedColumnFormula>
    </tableColumn>
    <tableColumn id="16" xr3:uid="{8E5B687E-4F33-4D28-A56D-17112D433841}" name="Coupe" dataDxfId="20">
      <calculatedColumnFormula>SUM(AJ2,tbl_Resultat[[#This Row],[Largeurs]]&lt;&gt;OFFSET(tbl_Resultat[[#This Row],[Largeurs]],-1,))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opticutter.com/cut-list-optimizer/edit" TargetMode="Externa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W11"/>
  <sheetViews>
    <sheetView workbookViewId="0">
      <selection activeCell="I27" sqref="I27"/>
    </sheetView>
  </sheetViews>
  <sheetFormatPr defaultColWidth="11.42578125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18</v>
      </c>
      <c r="K1" s="2" t="s">
        <v>17</v>
      </c>
      <c r="L1" s="2" t="s">
        <v>19</v>
      </c>
      <c r="M1" s="3" t="s">
        <v>20</v>
      </c>
      <c r="O1" s="4" t="s">
        <v>21</v>
      </c>
      <c r="P1" s="5" t="s">
        <v>24</v>
      </c>
      <c r="Q1" s="5" t="s">
        <v>23</v>
      </c>
      <c r="R1" s="5" t="s">
        <v>22</v>
      </c>
      <c r="T1" s="5" t="s">
        <v>9</v>
      </c>
      <c r="U1" s="6">
        <f>'Résultats Regroupés'!A2</f>
        <v>291</v>
      </c>
      <c r="V1" s="5" t="s">
        <v>25</v>
      </c>
      <c r="W1" s="6">
        <f>'Résultats Regroupés'!F2</f>
        <v>750</v>
      </c>
    </row>
    <row r="2" spans="1:23" x14ac:dyDescent="0.25">
      <c r="A2" s="7" t="s">
        <v>27</v>
      </c>
      <c r="B2">
        <f t="shared" ref="B2:B8" si="0">SUM(D2:M2)</f>
        <v>365</v>
      </c>
      <c r="C2" s="12">
        <v>3000</v>
      </c>
      <c r="D2">
        <v>200</v>
      </c>
      <c r="E2">
        <v>165</v>
      </c>
      <c r="M2" s="8"/>
      <c r="O2" s="7" t="s">
        <v>37</v>
      </c>
      <c r="P2" s="15">
        <v>6</v>
      </c>
      <c r="Q2" s="15">
        <v>1095000</v>
      </c>
      <c r="R2" s="16">
        <v>1350000</v>
      </c>
    </row>
    <row r="3" spans="1:23" x14ac:dyDescent="0.25">
      <c r="A3" s="7" t="s">
        <v>29</v>
      </c>
      <c r="B3">
        <f t="shared" si="0"/>
        <v>422</v>
      </c>
      <c r="C3" s="13">
        <v>3000</v>
      </c>
      <c r="D3">
        <v>165</v>
      </c>
      <c r="E3">
        <v>153</v>
      </c>
      <c r="F3">
        <v>104</v>
      </c>
      <c r="M3" s="8"/>
      <c r="O3" s="7" t="s">
        <v>28</v>
      </c>
      <c r="P3" s="15">
        <v>6</v>
      </c>
      <c r="Q3" s="15">
        <v>1266000</v>
      </c>
      <c r="R3" s="16">
        <v>1350000</v>
      </c>
    </row>
    <row r="4" spans="1:23" x14ac:dyDescent="0.25">
      <c r="A4" s="7" t="s">
        <v>31</v>
      </c>
      <c r="B4">
        <f t="shared" si="0"/>
        <v>448</v>
      </c>
      <c r="C4" s="13">
        <v>4500</v>
      </c>
      <c r="D4">
        <v>153</v>
      </c>
      <c r="E4">
        <v>104</v>
      </c>
      <c r="F4">
        <v>104</v>
      </c>
      <c r="G4">
        <v>87</v>
      </c>
      <c r="M4" s="8"/>
      <c r="O4" s="7" t="s">
        <v>38</v>
      </c>
      <c r="P4" s="15">
        <v>9</v>
      </c>
      <c r="Q4" s="15">
        <v>2016000</v>
      </c>
      <c r="R4" s="16">
        <v>2025000</v>
      </c>
    </row>
    <row r="5" spans="1:23" x14ac:dyDescent="0.25">
      <c r="A5" s="7" t="s">
        <v>33</v>
      </c>
      <c r="B5">
        <f t="shared" si="0"/>
        <v>410</v>
      </c>
      <c r="C5" s="13">
        <v>1000</v>
      </c>
      <c r="D5">
        <v>153</v>
      </c>
      <c r="E5">
        <v>153</v>
      </c>
      <c r="F5">
        <v>104</v>
      </c>
      <c r="M5" s="8"/>
      <c r="O5" s="7" t="s">
        <v>30</v>
      </c>
      <c r="P5" s="15">
        <v>2</v>
      </c>
      <c r="Q5" s="15">
        <v>410000</v>
      </c>
      <c r="R5" s="16">
        <v>450000</v>
      </c>
    </row>
    <row r="6" spans="1:23" x14ac:dyDescent="0.25">
      <c r="A6" s="7" t="s">
        <v>39</v>
      </c>
      <c r="B6">
        <f t="shared" si="0"/>
        <v>361</v>
      </c>
      <c r="C6" s="13">
        <v>500</v>
      </c>
      <c r="D6">
        <v>153</v>
      </c>
      <c r="E6">
        <v>104</v>
      </c>
      <c r="F6">
        <v>104</v>
      </c>
      <c r="M6" s="8"/>
      <c r="O6" s="7" t="s">
        <v>40</v>
      </c>
      <c r="P6" s="15">
        <v>1</v>
      </c>
      <c r="Q6" s="15">
        <v>180500</v>
      </c>
      <c r="R6" s="16">
        <v>225000</v>
      </c>
    </row>
    <row r="7" spans="1:23" x14ac:dyDescent="0.25">
      <c r="A7" s="7" t="s">
        <v>41</v>
      </c>
      <c r="B7">
        <f t="shared" si="0"/>
        <v>416</v>
      </c>
      <c r="C7" s="13">
        <v>9000</v>
      </c>
      <c r="D7">
        <v>104</v>
      </c>
      <c r="E7">
        <v>104</v>
      </c>
      <c r="F7">
        <v>104</v>
      </c>
      <c r="G7">
        <v>104</v>
      </c>
      <c r="M7" s="8"/>
      <c r="O7" s="7" t="s">
        <v>32</v>
      </c>
      <c r="P7" s="15">
        <v>18</v>
      </c>
      <c r="Q7" s="15">
        <v>3744000</v>
      </c>
      <c r="R7" s="16">
        <v>4050000</v>
      </c>
    </row>
    <row r="8" spans="1:23" x14ac:dyDescent="0.25">
      <c r="A8" s="9" t="s">
        <v>42</v>
      </c>
      <c r="B8" s="10">
        <f t="shared" si="0"/>
        <v>312</v>
      </c>
      <c r="C8" s="14">
        <v>500</v>
      </c>
      <c r="D8" s="10">
        <v>104</v>
      </c>
      <c r="E8" s="10">
        <v>104</v>
      </c>
      <c r="F8" s="10">
        <v>104</v>
      </c>
      <c r="G8" s="10"/>
      <c r="H8" s="10"/>
      <c r="I8" s="10"/>
      <c r="J8" s="10"/>
      <c r="K8" s="10"/>
      <c r="L8" s="10"/>
      <c r="M8" s="11"/>
      <c r="O8" s="7" t="s">
        <v>34</v>
      </c>
      <c r="P8" s="15">
        <v>1</v>
      </c>
      <c r="Q8" s="15">
        <v>156000</v>
      </c>
      <c r="R8" s="16">
        <v>225000</v>
      </c>
    </row>
    <row r="9" spans="1:23" x14ac:dyDescent="0.25">
      <c r="O9" s="4" t="s">
        <v>43</v>
      </c>
      <c r="P9" s="17">
        <f>SUM(P2:P8)</f>
        <v>43</v>
      </c>
      <c r="Q9" s="17">
        <f>SUM(Q2:Q8)</f>
        <v>8867500</v>
      </c>
      <c r="R9" s="17">
        <f>SUM(R2:R8)</f>
        <v>9675000</v>
      </c>
    </row>
    <row r="10" spans="1:23" x14ac:dyDescent="0.25">
      <c r="O10" t="s">
        <v>44</v>
      </c>
      <c r="P10" s="15"/>
      <c r="Q10" s="15" t="s">
        <v>35</v>
      </c>
      <c r="R10" s="15">
        <v>807500</v>
      </c>
    </row>
    <row r="11" spans="1:23" x14ac:dyDescent="0.25">
      <c r="P11" s="15"/>
      <c r="Q11" s="15" t="s">
        <v>36</v>
      </c>
      <c r="R11" s="15" t="s">
        <v>45</v>
      </c>
    </row>
  </sheetData>
  <autoFilter ref="A1:M8" xr:uid="{00000000-0009-0000-0000-000000000000}">
    <sortState xmlns:xlrd2="http://schemas.microsoft.com/office/spreadsheetml/2017/richdata2" ref="A2:M8">
      <sortCondition ref="A1:A8"/>
    </sortState>
  </autoFilter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K79"/>
  <sheetViews>
    <sheetView workbookViewId="0">
      <selection activeCell="K5" sqref="K5"/>
    </sheetView>
  </sheetViews>
  <sheetFormatPr defaultColWidth="11.42578125" defaultRowHeight="18.75" x14ac:dyDescent="0.3"/>
  <cols>
    <col min="1" max="1" width="11.7109375" bestFit="1" customWidth="1"/>
    <col min="2" max="2" width="17.42578125" bestFit="1" customWidth="1"/>
    <col min="3" max="3" width="16.28515625" bestFit="1" customWidth="1"/>
    <col min="4" max="4" width="18.28515625" bestFit="1" customWidth="1"/>
    <col min="5" max="5" width="16.42578125" bestFit="1" customWidth="1"/>
    <col min="6" max="6" width="20" bestFit="1" customWidth="1"/>
    <col min="7" max="7" width="14.5703125" bestFit="1" customWidth="1"/>
    <col min="8" max="8" width="18.42578125" bestFit="1" customWidth="1"/>
    <col min="9" max="9" width="15.42578125" bestFit="1" customWidth="1"/>
    <col min="10" max="10" width="7.85546875" style="25" bestFit="1" customWidth="1"/>
    <col min="11" max="11" width="5" bestFit="1" customWidth="1"/>
    <col min="12" max="37" width="2" bestFit="1" customWidth="1"/>
  </cols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26</v>
      </c>
      <c r="I1" t="s">
        <v>8</v>
      </c>
      <c r="J1" s="25" t="s">
        <v>109</v>
      </c>
    </row>
    <row r="2" spans="1:11" x14ac:dyDescent="0.3">
      <c r="A2">
        <v>291</v>
      </c>
      <c r="B2">
        <v>121584</v>
      </c>
      <c r="C2">
        <v>150025</v>
      </c>
      <c r="D2">
        <v>184</v>
      </c>
      <c r="E2" t="s">
        <v>99</v>
      </c>
      <c r="F2">
        <v>750</v>
      </c>
      <c r="G2">
        <v>16000</v>
      </c>
      <c r="H2">
        <v>9000</v>
      </c>
    </row>
    <row r="3" spans="1:11" x14ac:dyDescent="0.3">
      <c r="A3">
        <v>291</v>
      </c>
      <c r="B3">
        <v>121584</v>
      </c>
      <c r="C3">
        <v>133226</v>
      </c>
      <c r="D3">
        <v>161</v>
      </c>
      <c r="E3" t="s">
        <v>99</v>
      </c>
      <c r="F3">
        <v>750</v>
      </c>
      <c r="G3">
        <v>8000</v>
      </c>
      <c r="H3">
        <v>6000</v>
      </c>
    </row>
    <row r="4" spans="1:11" x14ac:dyDescent="0.3">
      <c r="A4">
        <v>291</v>
      </c>
      <c r="B4">
        <v>121584</v>
      </c>
      <c r="C4">
        <v>143333</v>
      </c>
      <c r="D4">
        <v>160</v>
      </c>
      <c r="E4" t="s">
        <v>99</v>
      </c>
      <c r="F4">
        <v>750</v>
      </c>
      <c r="G4">
        <v>4000</v>
      </c>
      <c r="H4">
        <v>3000</v>
      </c>
      <c r="K4">
        <v>1000</v>
      </c>
    </row>
    <row r="5" spans="1:11" x14ac:dyDescent="0.3">
      <c r="A5">
        <v>291</v>
      </c>
      <c r="B5">
        <v>121584</v>
      </c>
      <c r="C5">
        <v>143332</v>
      </c>
      <c r="D5">
        <v>150</v>
      </c>
      <c r="E5" t="s">
        <v>99</v>
      </c>
      <c r="F5">
        <v>750</v>
      </c>
      <c r="G5">
        <v>13000</v>
      </c>
      <c r="H5">
        <v>9000</v>
      </c>
    </row>
    <row r="6" spans="1:11" x14ac:dyDescent="0.3">
      <c r="A6">
        <v>291</v>
      </c>
      <c r="B6">
        <v>121584</v>
      </c>
      <c r="C6">
        <v>135265</v>
      </c>
      <c r="D6">
        <v>147</v>
      </c>
      <c r="E6" t="s">
        <v>99</v>
      </c>
      <c r="F6">
        <v>750</v>
      </c>
      <c r="G6">
        <v>48000</v>
      </c>
      <c r="H6">
        <v>33000</v>
      </c>
    </row>
    <row r="7" spans="1:11" x14ac:dyDescent="0.3">
      <c r="A7">
        <v>291</v>
      </c>
      <c r="B7">
        <v>121584</v>
      </c>
      <c r="C7">
        <v>126449</v>
      </c>
      <c r="D7">
        <v>147</v>
      </c>
      <c r="E7" t="s">
        <v>99</v>
      </c>
      <c r="F7">
        <v>750</v>
      </c>
      <c r="G7">
        <v>12000</v>
      </c>
      <c r="H7">
        <v>9000</v>
      </c>
    </row>
    <row r="8" spans="1:11" x14ac:dyDescent="0.3">
      <c r="A8">
        <v>291</v>
      </c>
      <c r="B8">
        <v>121584</v>
      </c>
      <c r="C8">
        <v>152164</v>
      </c>
      <c r="D8">
        <v>138</v>
      </c>
      <c r="E8" t="s">
        <v>99</v>
      </c>
      <c r="F8">
        <v>750</v>
      </c>
      <c r="G8">
        <v>1000</v>
      </c>
      <c r="H8">
        <v>0</v>
      </c>
    </row>
    <row r="9" spans="1:11" x14ac:dyDescent="0.3">
      <c r="A9">
        <v>291</v>
      </c>
      <c r="B9">
        <v>121584</v>
      </c>
      <c r="C9">
        <v>153227</v>
      </c>
      <c r="D9">
        <v>135</v>
      </c>
      <c r="E9" t="s">
        <v>99</v>
      </c>
      <c r="F9">
        <v>750</v>
      </c>
      <c r="G9">
        <v>28000</v>
      </c>
      <c r="H9">
        <v>21000</v>
      </c>
    </row>
    <row r="10" spans="1:11" x14ac:dyDescent="0.3">
      <c r="A10">
        <v>291</v>
      </c>
      <c r="B10">
        <v>121584</v>
      </c>
      <c r="C10">
        <v>152663</v>
      </c>
      <c r="D10">
        <v>128</v>
      </c>
      <c r="E10" t="s">
        <v>99</v>
      </c>
      <c r="F10">
        <v>750</v>
      </c>
      <c r="G10">
        <v>3000</v>
      </c>
      <c r="H10">
        <v>3000</v>
      </c>
    </row>
    <row r="11" spans="1:11" x14ac:dyDescent="0.3">
      <c r="A11">
        <v>291</v>
      </c>
      <c r="B11">
        <v>121584</v>
      </c>
      <c r="C11">
        <v>145082</v>
      </c>
      <c r="D11">
        <v>122</v>
      </c>
      <c r="E11" t="s">
        <v>99</v>
      </c>
      <c r="F11">
        <v>750</v>
      </c>
      <c r="G11">
        <v>6000</v>
      </c>
      <c r="H11">
        <v>6000</v>
      </c>
    </row>
    <row r="12" spans="1:11" x14ac:dyDescent="0.3">
      <c r="A12">
        <v>291</v>
      </c>
      <c r="B12">
        <v>121584</v>
      </c>
      <c r="C12">
        <v>153265</v>
      </c>
      <c r="D12">
        <v>120</v>
      </c>
      <c r="E12" t="s">
        <v>99</v>
      </c>
      <c r="F12">
        <v>750</v>
      </c>
      <c r="G12">
        <v>3000</v>
      </c>
      <c r="H12">
        <v>3000</v>
      </c>
    </row>
    <row r="13" spans="1:11" x14ac:dyDescent="0.3">
      <c r="A13">
        <v>291</v>
      </c>
      <c r="B13">
        <v>121584</v>
      </c>
      <c r="C13">
        <v>145081</v>
      </c>
      <c r="D13">
        <v>112</v>
      </c>
      <c r="E13" t="s">
        <v>99</v>
      </c>
      <c r="F13">
        <v>750</v>
      </c>
      <c r="G13">
        <v>20000</v>
      </c>
      <c r="H13">
        <v>18000</v>
      </c>
    </row>
    <row r="14" spans="1:11" x14ac:dyDescent="0.3">
      <c r="A14">
        <v>291</v>
      </c>
      <c r="B14">
        <v>121584</v>
      </c>
      <c r="C14">
        <v>139999</v>
      </c>
      <c r="D14">
        <v>112</v>
      </c>
      <c r="E14" t="s">
        <v>99</v>
      </c>
      <c r="F14">
        <v>750</v>
      </c>
      <c r="G14">
        <v>11000</v>
      </c>
      <c r="H14">
        <v>10000</v>
      </c>
    </row>
    <row r="15" spans="1:11" x14ac:dyDescent="0.3">
      <c r="A15">
        <v>291</v>
      </c>
      <c r="B15">
        <v>121584</v>
      </c>
      <c r="C15">
        <v>150579</v>
      </c>
      <c r="D15">
        <v>108</v>
      </c>
      <c r="E15" t="s">
        <v>99</v>
      </c>
      <c r="F15">
        <v>750</v>
      </c>
      <c r="G15">
        <v>6000</v>
      </c>
      <c r="H15">
        <v>6000</v>
      </c>
    </row>
    <row r="16" spans="1:11" x14ac:dyDescent="0.3">
      <c r="A16">
        <v>291</v>
      </c>
      <c r="B16">
        <v>121584</v>
      </c>
      <c r="C16">
        <v>137203</v>
      </c>
      <c r="D16">
        <v>97</v>
      </c>
      <c r="E16" t="s">
        <v>99</v>
      </c>
      <c r="F16">
        <v>750</v>
      </c>
      <c r="G16">
        <v>116000</v>
      </c>
      <c r="H16" s="72">
        <v>80000</v>
      </c>
    </row>
    <row r="17" spans="1:10" x14ac:dyDescent="0.3">
      <c r="A17">
        <v>291</v>
      </c>
      <c r="B17">
        <v>121584</v>
      </c>
      <c r="C17">
        <v>137202</v>
      </c>
      <c r="D17">
        <v>86</v>
      </c>
      <c r="E17" t="s">
        <v>99</v>
      </c>
      <c r="F17">
        <v>750</v>
      </c>
      <c r="G17">
        <v>10000</v>
      </c>
      <c r="H17">
        <v>12000</v>
      </c>
    </row>
    <row r="18" spans="1:10" x14ac:dyDescent="0.3">
      <c r="A18">
        <v>291</v>
      </c>
      <c r="B18">
        <v>121584</v>
      </c>
      <c r="C18">
        <v>135854</v>
      </c>
      <c r="D18">
        <v>76</v>
      </c>
      <c r="E18" t="s">
        <v>99</v>
      </c>
      <c r="F18">
        <v>750</v>
      </c>
      <c r="G18">
        <v>52000</v>
      </c>
      <c r="H18">
        <v>72000</v>
      </c>
    </row>
    <row r="19" spans="1:10" x14ac:dyDescent="0.3">
      <c r="A19">
        <v>291</v>
      </c>
      <c r="B19">
        <v>121584</v>
      </c>
      <c r="C19">
        <v>136029</v>
      </c>
      <c r="D19">
        <v>58</v>
      </c>
      <c r="E19" t="s">
        <v>99</v>
      </c>
      <c r="F19">
        <v>750</v>
      </c>
      <c r="G19">
        <v>40000</v>
      </c>
      <c r="H19">
        <v>72000</v>
      </c>
    </row>
    <row r="21" spans="1:10" x14ac:dyDescent="0.3">
      <c r="A21" t="s">
        <v>0</v>
      </c>
      <c r="B21" t="s">
        <v>1</v>
      </c>
      <c r="C21" t="s">
        <v>2</v>
      </c>
      <c r="D21" t="s">
        <v>3</v>
      </c>
      <c r="E21" t="s">
        <v>4</v>
      </c>
      <c r="F21" t="s">
        <v>5</v>
      </c>
      <c r="G21" t="s">
        <v>6</v>
      </c>
      <c r="H21" t="s">
        <v>26</v>
      </c>
      <c r="I21" t="s">
        <v>8</v>
      </c>
      <c r="J21" s="25" t="s">
        <v>100</v>
      </c>
    </row>
    <row r="22" spans="1:10" x14ac:dyDescent="0.3">
      <c r="A22">
        <v>450</v>
      </c>
      <c r="B22">
        <v>115141</v>
      </c>
      <c r="C22">
        <v>117047</v>
      </c>
      <c r="D22">
        <v>160</v>
      </c>
      <c r="E22" t="s">
        <v>99</v>
      </c>
      <c r="F22">
        <v>500</v>
      </c>
      <c r="G22">
        <v>34400</v>
      </c>
      <c r="H22">
        <v>21500</v>
      </c>
    </row>
    <row r="23" spans="1:10" x14ac:dyDescent="0.3">
      <c r="A23">
        <v>450</v>
      </c>
      <c r="B23">
        <v>115141</v>
      </c>
      <c r="C23">
        <v>131110</v>
      </c>
      <c r="D23">
        <v>120</v>
      </c>
      <c r="E23" t="s">
        <v>99</v>
      </c>
      <c r="F23">
        <v>500</v>
      </c>
      <c r="G23">
        <v>31200</v>
      </c>
      <c r="H23">
        <v>26000</v>
      </c>
    </row>
    <row r="24" spans="1:10" x14ac:dyDescent="0.3">
      <c r="A24">
        <v>450</v>
      </c>
      <c r="B24">
        <v>115141</v>
      </c>
      <c r="C24">
        <v>151968</v>
      </c>
      <c r="D24">
        <v>120</v>
      </c>
      <c r="E24" t="s">
        <v>99</v>
      </c>
      <c r="F24">
        <v>500</v>
      </c>
      <c r="G24">
        <v>7200</v>
      </c>
      <c r="H24">
        <v>6000</v>
      </c>
    </row>
    <row r="25" spans="1:10" x14ac:dyDescent="0.3">
      <c r="A25">
        <v>450</v>
      </c>
      <c r="B25">
        <v>115141</v>
      </c>
      <c r="C25">
        <v>126015</v>
      </c>
      <c r="D25">
        <v>105</v>
      </c>
      <c r="E25" t="s">
        <v>99</v>
      </c>
      <c r="F25">
        <v>500</v>
      </c>
      <c r="G25">
        <v>4200</v>
      </c>
      <c r="H25">
        <v>4000</v>
      </c>
    </row>
    <row r="26" spans="1:10" x14ac:dyDescent="0.3">
      <c r="A26">
        <v>450</v>
      </c>
      <c r="B26">
        <v>115141</v>
      </c>
      <c r="C26">
        <v>114170</v>
      </c>
      <c r="D26">
        <v>100</v>
      </c>
      <c r="E26" t="s">
        <v>99</v>
      </c>
      <c r="F26">
        <v>500</v>
      </c>
      <c r="G26">
        <v>71500</v>
      </c>
      <c r="H26">
        <v>71500</v>
      </c>
    </row>
    <row r="27" spans="1:10" x14ac:dyDescent="0.3">
      <c r="A27">
        <v>450</v>
      </c>
      <c r="B27">
        <v>115141</v>
      </c>
      <c r="C27">
        <v>151967</v>
      </c>
      <c r="D27">
        <v>100</v>
      </c>
      <c r="E27" t="s">
        <v>99</v>
      </c>
      <c r="F27">
        <v>500</v>
      </c>
      <c r="G27">
        <v>48000</v>
      </c>
      <c r="H27">
        <v>48000</v>
      </c>
    </row>
    <row r="28" spans="1:10" x14ac:dyDescent="0.3">
      <c r="A28">
        <v>450</v>
      </c>
      <c r="B28">
        <v>115141</v>
      </c>
      <c r="C28">
        <v>152720</v>
      </c>
      <c r="D28">
        <v>90</v>
      </c>
      <c r="E28" t="s">
        <v>99</v>
      </c>
      <c r="F28">
        <v>500</v>
      </c>
      <c r="G28">
        <v>3600</v>
      </c>
      <c r="H28">
        <v>4000</v>
      </c>
    </row>
    <row r="29" spans="1:10" x14ac:dyDescent="0.3">
      <c r="A29">
        <v>450</v>
      </c>
      <c r="B29">
        <v>115141</v>
      </c>
      <c r="C29">
        <v>152901</v>
      </c>
      <c r="D29">
        <v>89</v>
      </c>
      <c r="E29" t="s">
        <v>99</v>
      </c>
      <c r="F29">
        <v>500</v>
      </c>
      <c r="G29">
        <v>2225</v>
      </c>
      <c r="H29">
        <v>2500</v>
      </c>
    </row>
    <row r="30" spans="1:10" x14ac:dyDescent="0.3">
      <c r="A30">
        <v>450</v>
      </c>
      <c r="B30">
        <v>115141</v>
      </c>
      <c r="C30">
        <v>151966</v>
      </c>
      <c r="D30">
        <v>45</v>
      </c>
      <c r="E30" t="s">
        <v>99</v>
      </c>
      <c r="F30">
        <v>500</v>
      </c>
      <c r="G30">
        <v>7256</v>
      </c>
      <c r="H30">
        <v>16125</v>
      </c>
    </row>
    <row r="41" spans="1:10" x14ac:dyDescent="0.3">
      <c r="A41" t="s">
        <v>0</v>
      </c>
      <c r="B41" t="s">
        <v>1</v>
      </c>
      <c r="C41" t="s">
        <v>2</v>
      </c>
      <c r="D41" t="s">
        <v>3</v>
      </c>
      <c r="E41" t="s">
        <v>4</v>
      </c>
      <c r="F41" t="s">
        <v>5</v>
      </c>
      <c r="G41" t="s">
        <v>6</v>
      </c>
      <c r="H41" t="s">
        <v>26</v>
      </c>
      <c r="I41" t="s">
        <v>8</v>
      </c>
      <c r="J41" s="25" t="s">
        <v>101</v>
      </c>
    </row>
    <row r="42" spans="1:10" x14ac:dyDescent="0.3">
      <c r="A42">
        <v>540</v>
      </c>
      <c r="B42">
        <v>142220</v>
      </c>
      <c r="C42">
        <v>139855</v>
      </c>
      <c r="D42">
        <v>225</v>
      </c>
      <c r="E42" t="s">
        <v>92</v>
      </c>
      <c r="F42">
        <v>1200</v>
      </c>
      <c r="G42">
        <v>25475</v>
      </c>
      <c r="H42">
        <v>11322</v>
      </c>
    </row>
    <row r="43" spans="1:10" x14ac:dyDescent="0.3">
      <c r="A43">
        <v>540</v>
      </c>
      <c r="B43">
        <v>142220</v>
      </c>
      <c r="C43">
        <v>145088</v>
      </c>
      <c r="D43">
        <v>199</v>
      </c>
      <c r="E43" t="s">
        <v>92</v>
      </c>
      <c r="F43">
        <v>1200</v>
      </c>
      <c r="G43">
        <v>16716</v>
      </c>
      <c r="H43">
        <v>8400</v>
      </c>
    </row>
    <row r="44" spans="1:10" x14ac:dyDescent="0.3">
      <c r="A44">
        <v>540</v>
      </c>
      <c r="B44">
        <v>142220</v>
      </c>
      <c r="C44">
        <v>149770</v>
      </c>
      <c r="D44">
        <v>184</v>
      </c>
      <c r="E44" t="s">
        <v>92</v>
      </c>
      <c r="F44">
        <v>1200</v>
      </c>
      <c r="G44">
        <v>19872</v>
      </c>
      <c r="H44">
        <v>10800</v>
      </c>
    </row>
    <row r="45" spans="1:10" x14ac:dyDescent="0.3">
      <c r="A45">
        <v>540</v>
      </c>
      <c r="B45">
        <v>142220</v>
      </c>
      <c r="C45">
        <v>142320</v>
      </c>
      <c r="D45">
        <v>175</v>
      </c>
      <c r="E45" t="s">
        <v>92</v>
      </c>
      <c r="F45">
        <v>1200</v>
      </c>
      <c r="G45">
        <v>100800</v>
      </c>
      <c r="H45">
        <v>57600</v>
      </c>
    </row>
    <row r="46" spans="1:10" x14ac:dyDescent="0.3">
      <c r="A46">
        <v>540</v>
      </c>
      <c r="B46">
        <v>142220</v>
      </c>
      <c r="C46">
        <v>139853</v>
      </c>
      <c r="D46">
        <v>170</v>
      </c>
      <c r="E46" t="s">
        <v>92</v>
      </c>
      <c r="F46">
        <v>1200</v>
      </c>
      <c r="G46">
        <v>81600</v>
      </c>
      <c r="H46">
        <v>48000</v>
      </c>
    </row>
    <row r="47" spans="1:10" x14ac:dyDescent="0.3">
      <c r="A47">
        <v>540</v>
      </c>
      <c r="B47">
        <v>142220</v>
      </c>
      <c r="C47">
        <v>139852</v>
      </c>
      <c r="D47">
        <v>155</v>
      </c>
      <c r="E47" t="s">
        <v>92</v>
      </c>
      <c r="F47">
        <v>1200</v>
      </c>
      <c r="G47">
        <v>60099</v>
      </c>
      <c r="H47">
        <v>38774</v>
      </c>
    </row>
    <row r="50" spans="1:11" x14ac:dyDescent="0.3">
      <c r="G50">
        <f>SUM(G42:G47)</f>
        <v>304562</v>
      </c>
    </row>
    <row r="61" spans="1:11" x14ac:dyDescent="0.3">
      <c r="A61" t="s">
        <v>0</v>
      </c>
      <c r="B61" t="s">
        <v>1</v>
      </c>
      <c r="C61" t="s">
        <v>2</v>
      </c>
      <c r="D61" t="s">
        <v>3</v>
      </c>
      <c r="E61" t="s">
        <v>4</v>
      </c>
      <c r="F61" t="s">
        <v>5</v>
      </c>
      <c r="G61" t="s">
        <v>6</v>
      </c>
      <c r="H61" t="s">
        <v>26</v>
      </c>
      <c r="I61" t="s">
        <v>8</v>
      </c>
      <c r="J61" s="25" t="s">
        <v>109</v>
      </c>
    </row>
    <row r="62" spans="1:11" x14ac:dyDescent="0.3">
      <c r="A62">
        <v>291</v>
      </c>
      <c r="B62">
        <v>121584</v>
      </c>
      <c r="C62">
        <v>150025</v>
      </c>
      <c r="D62">
        <v>184</v>
      </c>
      <c r="E62" t="s">
        <v>99</v>
      </c>
      <c r="F62">
        <v>750</v>
      </c>
      <c r="G62">
        <v>16000</v>
      </c>
      <c r="H62">
        <v>9000</v>
      </c>
    </row>
    <row r="63" spans="1:11" x14ac:dyDescent="0.3">
      <c r="A63">
        <v>291</v>
      </c>
      <c r="B63">
        <v>121584</v>
      </c>
      <c r="C63">
        <v>133226</v>
      </c>
      <c r="D63">
        <v>161</v>
      </c>
      <c r="E63" t="s">
        <v>99</v>
      </c>
      <c r="F63">
        <v>750</v>
      </c>
      <c r="G63">
        <v>8000</v>
      </c>
      <c r="H63">
        <v>6000</v>
      </c>
    </row>
    <row r="64" spans="1:11" x14ac:dyDescent="0.3">
      <c r="A64">
        <v>291</v>
      </c>
      <c r="B64">
        <v>121584</v>
      </c>
      <c r="C64">
        <v>143333</v>
      </c>
      <c r="D64">
        <v>160</v>
      </c>
      <c r="E64" t="s">
        <v>99</v>
      </c>
      <c r="F64">
        <v>750</v>
      </c>
      <c r="G64">
        <v>4000</v>
      </c>
      <c r="H64">
        <v>3000</v>
      </c>
      <c r="K64">
        <v>1000</v>
      </c>
    </row>
    <row r="65" spans="1:8" x14ac:dyDescent="0.3">
      <c r="A65">
        <v>291</v>
      </c>
      <c r="B65">
        <v>121584</v>
      </c>
      <c r="C65">
        <v>143332</v>
      </c>
      <c r="D65">
        <v>150</v>
      </c>
      <c r="E65" t="s">
        <v>99</v>
      </c>
      <c r="F65">
        <v>750</v>
      </c>
      <c r="G65">
        <v>13000</v>
      </c>
      <c r="H65">
        <v>9000</v>
      </c>
    </row>
    <row r="66" spans="1:8" x14ac:dyDescent="0.3">
      <c r="A66">
        <v>291</v>
      </c>
      <c r="B66">
        <v>121584</v>
      </c>
      <c r="C66">
        <v>135265</v>
      </c>
      <c r="D66">
        <v>147</v>
      </c>
      <c r="E66" t="s">
        <v>99</v>
      </c>
      <c r="F66">
        <v>750</v>
      </c>
      <c r="G66">
        <v>48000</v>
      </c>
      <c r="H66">
        <v>33000</v>
      </c>
    </row>
    <row r="67" spans="1:8" x14ac:dyDescent="0.3">
      <c r="A67">
        <v>291</v>
      </c>
      <c r="B67">
        <v>121584</v>
      </c>
      <c r="C67">
        <v>126449</v>
      </c>
      <c r="D67">
        <v>147</v>
      </c>
      <c r="E67" t="s">
        <v>99</v>
      </c>
      <c r="F67">
        <v>750</v>
      </c>
      <c r="G67">
        <v>12000</v>
      </c>
      <c r="H67">
        <v>9000</v>
      </c>
    </row>
    <row r="68" spans="1:8" x14ac:dyDescent="0.3">
      <c r="A68">
        <v>291</v>
      </c>
      <c r="B68">
        <v>121584</v>
      </c>
      <c r="C68">
        <v>152164</v>
      </c>
      <c r="D68">
        <v>138</v>
      </c>
      <c r="E68" t="s">
        <v>99</v>
      </c>
      <c r="F68">
        <v>750</v>
      </c>
      <c r="G68">
        <v>1000</v>
      </c>
      <c r="H68">
        <v>0</v>
      </c>
    </row>
    <row r="69" spans="1:8" x14ac:dyDescent="0.3">
      <c r="A69">
        <v>291</v>
      </c>
      <c r="B69">
        <v>121584</v>
      </c>
      <c r="C69">
        <v>153227</v>
      </c>
      <c r="D69">
        <v>135</v>
      </c>
      <c r="E69" t="s">
        <v>99</v>
      </c>
      <c r="F69">
        <v>750</v>
      </c>
      <c r="G69">
        <v>28000</v>
      </c>
      <c r="H69">
        <v>21000</v>
      </c>
    </row>
    <row r="70" spans="1:8" x14ac:dyDescent="0.3">
      <c r="A70">
        <v>291</v>
      </c>
      <c r="B70">
        <v>121584</v>
      </c>
      <c r="C70">
        <v>152663</v>
      </c>
      <c r="D70">
        <v>128</v>
      </c>
      <c r="E70" t="s">
        <v>99</v>
      </c>
      <c r="F70">
        <v>750</v>
      </c>
      <c r="G70">
        <v>3000</v>
      </c>
      <c r="H70">
        <v>3000</v>
      </c>
    </row>
    <row r="71" spans="1:8" x14ac:dyDescent="0.3">
      <c r="A71">
        <v>291</v>
      </c>
      <c r="B71">
        <v>121584</v>
      </c>
      <c r="C71">
        <v>145082</v>
      </c>
      <c r="D71">
        <v>122</v>
      </c>
      <c r="E71" t="s">
        <v>99</v>
      </c>
      <c r="F71">
        <v>750</v>
      </c>
      <c r="G71">
        <v>6000</v>
      </c>
      <c r="H71">
        <v>6000</v>
      </c>
    </row>
    <row r="72" spans="1:8" x14ac:dyDescent="0.3">
      <c r="A72">
        <v>291</v>
      </c>
      <c r="B72">
        <v>121584</v>
      </c>
      <c r="C72">
        <v>153265</v>
      </c>
      <c r="D72">
        <v>120</v>
      </c>
      <c r="E72" t="s">
        <v>99</v>
      </c>
      <c r="F72">
        <v>750</v>
      </c>
      <c r="G72">
        <v>3000</v>
      </c>
      <c r="H72">
        <v>3000</v>
      </c>
    </row>
    <row r="73" spans="1:8" x14ac:dyDescent="0.3">
      <c r="A73">
        <v>291</v>
      </c>
      <c r="B73">
        <v>121584</v>
      </c>
      <c r="C73">
        <v>145081</v>
      </c>
      <c r="D73">
        <v>112</v>
      </c>
      <c r="E73" t="s">
        <v>99</v>
      </c>
      <c r="F73">
        <v>750</v>
      </c>
      <c r="G73">
        <v>20000</v>
      </c>
      <c r="H73">
        <v>18000</v>
      </c>
    </row>
    <row r="74" spans="1:8" x14ac:dyDescent="0.3">
      <c r="A74">
        <v>291</v>
      </c>
      <c r="B74">
        <v>121584</v>
      </c>
      <c r="C74">
        <v>139999</v>
      </c>
      <c r="D74">
        <v>112</v>
      </c>
      <c r="E74" t="s">
        <v>99</v>
      </c>
      <c r="F74">
        <v>750</v>
      </c>
      <c r="G74">
        <v>11000</v>
      </c>
      <c r="H74">
        <v>10000</v>
      </c>
    </row>
    <row r="75" spans="1:8" x14ac:dyDescent="0.3">
      <c r="A75">
        <v>291</v>
      </c>
      <c r="B75">
        <v>121584</v>
      </c>
      <c r="C75">
        <v>150579</v>
      </c>
      <c r="D75">
        <v>108</v>
      </c>
      <c r="E75" t="s">
        <v>99</v>
      </c>
      <c r="F75">
        <v>750</v>
      </c>
      <c r="G75">
        <v>6000</v>
      </c>
      <c r="H75">
        <v>6000</v>
      </c>
    </row>
    <row r="76" spans="1:8" x14ac:dyDescent="0.3">
      <c r="A76">
        <v>291</v>
      </c>
      <c r="B76">
        <v>121584</v>
      </c>
      <c r="C76">
        <v>137203</v>
      </c>
      <c r="D76">
        <v>97</v>
      </c>
      <c r="E76" t="s">
        <v>99</v>
      </c>
      <c r="F76">
        <v>750</v>
      </c>
      <c r="G76">
        <v>116000</v>
      </c>
      <c r="H76">
        <v>60000</v>
      </c>
    </row>
    <row r="77" spans="1:8" x14ac:dyDescent="0.3">
      <c r="A77">
        <v>291</v>
      </c>
      <c r="B77">
        <v>121584</v>
      </c>
      <c r="C77">
        <v>137202</v>
      </c>
      <c r="D77">
        <v>86</v>
      </c>
      <c r="E77" t="s">
        <v>99</v>
      </c>
      <c r="F77">
        <v>750</v>
      </c>
      <c r="G77">
        <v>10000</v>
      </c>
      <c r="H77">
        <v>12000</v>
      </c>
    </row>
    <row r="78" spans="1:8" x14ac:dyDescent="0.3">
      <c r="A78">
        <v>291</v>
      </c>
      <c r="B78">
        <v>121584</v>
      </c>
      <c r="C78">
        <v>135854</v>
      </c>
      <c r="D78">
        <v>76</v>
      </c>
      <c r="E78" t="s">
        <v>99</v>
      </c>
      <c r="F78">
        <v>750</v>
      </c>
      <c r="G78">
        <v>52000</v>
      </c>
      <c r="H78">
        <v>72000</v>
      </c>
    </row>
    <row r="79" spans="1:8" x14ac:dyDescent="0.3">
      <c r="A79">
        <v>291</v>
      </c>
      <c r="B79">
        <v>121584</v>
      </c>
      <c r="C79">
        <v>136029</v>
      </c>
      <c r="D79">
        <v>58</v>
      </c>
      <c r="E79" t="s">
        <v>99</v>
      </c>
      <c r="F79">
        <v>750</v>
      </c>
      <c r="G79">
        <v>40000</v>
      </c>
      <c r="H79">
        <v>72000</v>
      </c>
    </row>
  </sheetData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19050</xdr:rowOff>
              </from>
              <to>
                <xdr:col>0</xdr:col>
                <xdr:colOff>419100</xdr:colOff>
                <xdr:row>2</xdr:row>
                <xdr:rowOff>19050</xdr:rowOff>
              </to>
            </anchor>
          </controlPr>
        </control>
      </mc:Choice>
      <mc:Fallback>
        <control shapeId="5122" r:id="rId4" name="cmdOK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RassemblerParNumeroArticle">
            <anchor moveWithCells="1" sizeWithCells="1">
              <from>
                <xdr:col>0</xdr:col>
                <xdr:colOff>171450</xdr:colOff>
                <xdr:row>3</xdr:row>
                <xdr:rowOff>38100</xdr:rowOff>
              </from>
              <to>
                <xdr:col>0</xdr:col>
                <xdr:colOff>409575</xdr:colOff>
                <xdr:row>4</xdr:row>
                <xdr:rowOff>76200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DF462-97BA-4177-922D-50B0D4DE3F51}">
  <sheetPr codeName="Blad1">
    <pageSetUpPr fitToPage="1"/>
  </sheetPr>
  <dimension ref="A1:BU206"/>
  <sheetViews>
    <sheetView tabSelected="1" topLeftCell="N1" workbookViewId="0">
      <selection activeCell="T9" sqref="T9"/>
    </sheetView>
  </sheetViews>
  <sheetFormatPr defaultColWidth="11.7109375" defaultRowHeight="15" x14ac:dyDescent="0.25"/>
  <cols>
    <col min="1" max="1" width="2.85546875" style="19" bestFit="1" customWidth="1"/>
    <col min="2" max="2" width="9.28515625" style="19" bestFit="1" customWidth="1"/>
    <col min="3" max="3" width="7.5703125" style="19" bestFit="1" customWidth="1"/>
    <col min="4" max="4" width="8.85546875" style="19" bestFit="1" customWidth="1"/>
    <col min="5" max="5" width="5.85546875" style="19" bestFit="1" customWidth="1"/>
    <col min="6" max="6" width="11.7109375" style="19"/>
    <col min="7" max="7" width="2.85546875" style="19" bestFit="1" customWidth="1"/>
    <col min="8" max="8" width="9.28515625" style="19" bestFit="1" customWidth="1"/>
    <col min="9" max="9" width="11.42578125" style="19" bestFit="1" customWidth="1"/>
    <col min="10" max="10" width="8.85546875" style="19" bestFit="1" customWidth="1"/>
    <col min="11" max="11" width="5.85546875" style="19" bestFit="1" customWidth="1"/>
    <col min="12" max="12" width="9.28515625" style="19" bestFit="1" customWidth="1"/>
    <col min="13" max="13" width="10" style="37" bestFit="1" customWidth="1"/>
    <col min="14" max="14" width="25.7109375" style="19" customWidth="1"/>
    <col min="15" max="15" width="8.5703125" style="19" customWidth="1"/>
    <col min="16" max="16" width="4.5703125" style="19" bestFit="1" customWidth="1"/>
    <col min="17" max="17" width="6.85546875" style="19" bestFit="1" customWidth="1"/>
    <col min="18" max="18" width="8.28515625" style="19" bestFit="1" customWidth="1"/>
    <col min="19" max="19" width="9.28515625" style="19" bestFit="1" customWidth="1"/>
    <col min="20" max="20" width="11.42578125" style="19" bestFit="1" customWidth="1"/>
    <col min="21" max="21" width="12.140625" style="19" bestFit="1" customWidth="1"/>
    <col min="22" max="22" width="11.42578125" style="27" bestFit="1" customWidth="1"/>
    <col min="23" max="24" width="4.5703125" style="19" bestFit="1" customWidth="1"/>
    <col min="25" max="27" width="3.5703125" style="19" bestFit="1" customWidth="1"/>
    <col min="28" max="31" width="2.85546875" style="19" bestFit="1" customWidth="1"/>
    <col min="32" max="32" width="3.85546875" style="19" bestFit="1" customWidth="1"/>
    <col min="33" max="33" width="26.7109375" style="24" bestFit="1" customWidth="1"/>
    <col min="34" max="34" width="19.7109375" style="24" bestFit="1" customWidth="1"/>
    <col min="35" max="35" width="11.28515625" style="19" bestFit="1" customWidth="1"/>
    <col min="36" max="36" width="6.7109375" style="19" bestFit="1" customWidth="1"/>
    <col min="37" max="37" width="14.5703125" style="19" customWidth="1"/>
    <col min="38" max="51" width="32.85546875" style="19" hidden="1" customWidth="1"/>
    <col min="52" max="52" width="32.85546875" hidden="1" customWidth="1"/>
    <col min="53" max="53" width="30.140625" style="69" bestFit="1" customWidth="1"/>
    <col min="54" max="54" width="11.5703125" style="69" bestFit="1" customWidth="1"/>
    <col min="55" max="55" width="14.28515625" style="69" bestFit="1" customWidth="1"/>
    <col min="56" max="56" width="8.7109375" style="69" bestFit="1" customWidth="1"/>
    <col min="57" max="57" width="14.28515625" style="69" bestFit="1" customWidth="1"/>
    <col min="58" max="58" width="11.7109375" style="69"/>
    <col min="59" max="59" width="12.140625" style="69" bestFit="1" customWidth="1"/>
    <col min="60" max="60" width="11.5703125" style="69" bestFit="1" customWidth="1"/>
    <col min="61" max="61" width="7" style="69" bestFit="1" customWidth="1"/>
    <col min="62" max="62" width="6.42578125" style="69" bestFit="1" customWidth="1"/>
    <col min="63" max="63" width="12.140625" style="19" bestFit="1" customWidth="1"/>
    <col min="64" max="64" width="11.5703125" style="19" bestFit="1" customWidth="1"/>
    <col min="65" max="65" width="7" style="19" bestFit="1" customWidth="1"/>
    <col min="66" max="66" width="6.42578125" style="19" bestFit="1" customWidth="1"/>
    <col min="67" max="67" width="14.28515625" style="19" bestFit="1" customWidth="1"/>
    <col min="68" max="68" width="11.7109375" style="19"/>
    <col min="69" max="69" width="12.140625" style="19" bestFit="1" customWidth="1"/>
    <col min="70" max="70" width="11.5703125" style="19" bestFit="1" customWidth="1"/>
    <col min="71" max="71" width="7" style="19" bestFit="1" customWidth="1"/>
    <col min="72" max="72" width="6.42578125" style="19" bestFit="1" customWidth="1"/>
    <col min="73" max="73" width="14.28515625" style="19" bestFit="1" customWidth="1"/>
    <col min="74" max="16384" width="11.7109375" style="19"/>
  </cols>
  <sheetData>
    <row r="1" spans="1:73" ht="18.75" x14ac:dyDescent="0.3">
      <c r="I1" s="28">
        <f>SUMPRODUCT(tbl_Ordres[Longueur],tbl_Ordres[Largeur],tbl_Ordres[Quantité])/100</f>
        <v>371610</v>
      </c>
      <c r="J1" s="18">
        <f>SUM(tbl_Ordres[Quantité])</f>
        <v>497</v>
      </c>
      <c r="M1" s="36">
        <f>SUM(tbl_Ordres[surface])</f>
        <v>371610</v>
      </c>
      <c r="P1" s="35">
        <f>+(1-V1)*R1</f>
        <v>7.7319587628865545</v>
      </c>
      <c r="Q1" s="20">
        <f>ROWS(tbl_Resultat[Layout])</f>
        <v>17</v>
      </c>
      <c r="R1" s="20">
        <f>SUM(tbl_Resultat[Nombre])</f>
        <v>178</v>
      </c>
      <c r="T1" s="29">
        <f>SUMPRODUCT(tbl_Resultat[Nombre],tbl_Resultat[Longueur],tbl_Resultat[Largeur])/100*V1</f>
        <v>371610.00000000012</v>
      </c>
      <c r="V1" s="26">
        <f>SUMPRODUCT(tbl_Resultat[Rendement],tbl_Resultat[Nombre])/SUM(tbl_Resultat[Nombre])</f>
        <v>0.95656202942198565</v>
      </c>
      <c r="AI1" s="34">
        <f>SUM(tbl_Resultat[Destination])</f>
        <v>497</v>
      </c>
      <c r="AJ1" s="34">
        <f ca="1">MAX(tbl_Resultat[Coupe])</f>
        <v>16</v>
      </c>
    </row>
    <row r="2" spans="1:73" ht="15.75" thickBot="1" x14ac:dyDescent="0.3">
      <c r="A2" s="19" t="s">
        <v>47</v>
      </c>
      <c r="B2" s="19" t="s">
        <v>25</v>
      </c>
      <c r="C2" s="19" t="s">
        <v>9</v>
      </c>
      <c r="D2" s="19" t="s">
        <v>48</v>
      </c>
      <c r="E2" s="19" t="s">
        <v>50</v>
      </c>
      <c r="G2" s="19" t="s">
        <v>47</v>
      </c>
      <c r="H2" s="19" t="s">
        <v>25</v>
      </c>
      <c r="I2" s="19" t="s">
        <v>9</v>
      </c>
      <c r="J2" s="19" t="s">
        <v>48</v>
      </c>
      <c r="K2" s="19" t="s">
        <v>50</v>
      </c>
      <c r="L2" s="19" t="s">
        <v>51</v>
      </c>
      <c r="M2" s="37" t="s">
        <v>102</v>
      </c>
      <c r="Q2" s="19" t="s">
        <v>59</v>
      </c>
      <c r="R2" s="19" t="s">
        <v>46</v>
      </c>
      <c r="S2" s="19" t="s">
        <v>25</v>
      </c>
      <c r="T2" s="19" t="s">
        <v>9</v>
      </c>
      <c r="U2" s="19" t="s">
        <v>60</v>
      </c>
      <c r="V2" s="27" t="s">
        <v>61</v>
      </c>
      <c r="W2" s="21" t="s">
        <v>62</v>
      </c>
      <c r="X2" s="21" t="s">
        <v>63</v>
      </c>
      <c r="Y2" s="21" t="s">
        <v>64</v>
      </c>
      <c r="Z2" s="21" t="s">
        <v>65</v>
      </c>
      <c r="AA2" s="21" t="s">
        <v>66</v>
      </c>
      <c r="AB2" s="21" t="s">
        <v>67</v>
      </c>
      <c r="AC2" s="21" t="s">
        <v>68</v>
      </c>
      <c r="AD2" s="21" t="s">
        <v>69</v>
      </c>
      <c r="AE2" s="21" t="s">
        <v>70</v>
      </c>
      <c r="AF2" s="21" t="s">
        <v>71</v>
      </c>
      <c r="AG2" s="22" t="s">
        <v>90</v>
      </c>
      <c r="AH2" s="22" t="s">
        <v>58</v>
      </c>
      <c r="AI2" s="19" t="s">
        <v>91</v>
      </c>
      <c r="AJ2" s="19" t="s">
        <v>103</v>
      </c>
      <c r="BA2" s="69" t="s">
        <v>54</v>
      </c>
    </row>
    <row r="3" spans="1:73" ht="15.75" thickBot="1" x14ac:dyDescent="0.3">
      <c r="A3" s="19" t="s">
        <v>49</v>
      </c>
      <c r="B3" s="19">
        <v>500</v>
      </c>
      <c r="C3" s="19">
        <v>450</v>
      </c>
      <c r="E3" s="19" t="s">
        <v>93</v>
      </c>
      <c r="G3" s="19" t="s">
        <v>52</v>
      </c>
      <c r="H3" s="19">
        <v>750</v>
      </c>
      <c r="I3" s="19">
        <v>184</v>
      </c>
      <c r="J3" s="19">
        <v>12</v>
      </c>
      <c r="K3" s="19" t="s">
        <v>93</v>
      </c>
      <c r="L3" s="19">
        <v>150025</v>
      </c>
      <c r="M3" s="37">
        <f>+tbl_Ordres[[#This Row],[Longueur]]*tbl_Ordres[[#This Row],[Largeur]]*tbl_Ordres[[#This Row],[Quantité]]/100</f>
        <v>16560</v>
      </c>
      <c r="Q3" s="30" t="s">
        <v>97</v>
      </c>
      <c r="R3" s="30">
        <v>12</v>
      </c>
      <c r="S3" s="30">
        <v>750</v>
      </c>
      <c r="T3" s="30">
        <v>291</v>
      </c>
      <c r="U3" s="30">
        <v>281</v>
      </c>
      <c r="V3" s="31">
        <v>0.96563573883161513</v>
      </c>
      <c r="W3" s="32">
        <v>184</v>
      </c>
      <c r="X3" s="32">
        <v>97</v>
      </c>
      <c r="Y3" s="32"/>
      <c r="Z3" s="32"/>
      <c r="AA3" s="32"/>
      <c r="AB3" s="32"/>
      <c r="AC3" s="32"/>
      <c r="AD3" s="32"/>
      <c r="AE3" s="32"/>
      <c r="AF3" s="32"/>
      <c r="AG3" s="33" t="s">
        <v>145</v>
      </c>
      <c r="AH3" s="33" t="s">
        <v>146</v>
      </c>
      <c r="AI3" s="70">
        <f>COUNT(tbl_Resultat[[#This Row],[L1]:[L10]])*tbl_Resultat[[#This Row],[Nombre]]</f>
        <v>24</v>
      </c>
      <c r="AJ3" s="71">
        <f ca="1">SUM(AJ2,tbl_Resultat[[#This Row],[Largeurs]]&lt;&gt;OFFSET(tbl_Resultat[[#This Row],[Largeurs]],-1,))</f>
        <v>1</v>
      </c>
      <c r="BA3" s="69" t="s">
        <v>55</v>
      </c>
      <c r="BB3" s="69" t="s">
        <v>56</v>
      </c>
      <c r="BC3" s="69" t="s">
        <v>94</v>
      </c>
      <c r="BD3" s="69" t="s">
        <v>57</v>
      </c>
      <c r="BK3" s="56" t="s">
        <v>80</v>
      </c>
      <c r="BL3" s="57" t="s">
        <v>81</v>
      </c>
      <c r="BM3" s="57" t="s">
        <v>55</v>
      </c>
      <c r="BN3" s="57" t="s">
        <v>56</v>
      </c>
      <c r="BO3" s="58" t="s">
        <v>94</v>
      </c>
      <c r="BQ3" s="56" t="s">
        <v>80</v>
      </c>
      <c r="BR3" s="57" t="s">
        <v>81</v>
      </c>
      <c r="BS3" s="57" t="s">
        <v>55</v>
      </c>
      <c r="BT3" s="57" t="s">
        <v>56</v>
      </c>
      <c r="BU3" s="58" t="s">
        <v>94</v>
      </c>
    </row>
    <row r="4" spans="1:73" ht="15.75" thickBot="1" x14ac:dyDescent="0.3">
      <c r="A4" s="19" t="s">
        <v>49</v>
      </c>
      <c r="B4" s="19">
        <v>1300</v>
      </c>
      <c r="C4" s="19">
        <v>450</v>
      </c>
      <c r="E4" s="19" t="s">
        <v>93</v>
      </c>
      <c r="G4" s="19" t="s">
        <v>52</v>
      </c>
      <c r="H4" s="19">
        <v>750</v>
      </c>
      <c r="I4" s="19">
        <v>161</v>
      </c>
      <c r="J4" s="19">
        <v>8</v>
      </c>
      <c r="K4" s="19" t="s">
        <v>93</v>
      </c>
      <c r="L4" s="19">
        <v>133226</v>
      </c>
      <c r="M4" s="37">
        <f>+tbl_Ordres[[#This Row],[Longueur]]*tbl_Ordres[[#This Row],[Largeur]]*tbl_Ordres[[#This Row],[Quantité]]/100</f>
        <v>9660</v>
      </c>
      <c r="Q4" s="30" t="s">
        <v>76</v>
      </c>
      <c r="R4" s="30">
        <v>4</v>
      </c>
      <c r="S4" s="30">
        <v>750</v>
      </c>
      <c r="T4" s="30">
        <v>291</v>
      </c>
      <c r="U4" s="30">
        <v>289</v>
      </c>
      <c r="V4" s="31">
        <v>0.99312714776632305</v>
      </c>
      <c r="W4" s="32">
        <v>161</v>
      </c>
      <c r="X4" s="32">
        <v>128</v>
      </c>
      <c r="Y4" s="32"/>
      <c r="Z4" s="32"/>
      <c r="AA4" s="32"/>
      <c r="AB4" s="32"/>
      <c r="AC4" s="32"/>
      <c r="AD4" s="32"/>
      <c r="AE4" s="32"/>
      <c r="AF4" s="32"/>
      <c r="AG4" s="33" t="s">
        <v>133</v>
      </c>
      <c r="AH4" s="33" t="s">
        <v>134</v>
      </c>
      <c r="AI4" s="70">
        <f>COUNT(tbl_Resultat[[#This Row],[L1]:[L10]])*tbl_Resultat[[#This Row],[Nombre]]</f>
        <v>8</v>
      </c>
      <c r="AJ4" s="71">
        <f ca="1">SUM(AJ3,tbl_Resultat[[#This Row],[Largeurs]]&lt;&gt;OFFSET(tbl_Resultat[[#This Row],[Largeurs]],-1,))</f>
        <v>2</v>
      </c>
      <c r="BA4" s="69">
        <v>750</v>
      </c>
      <c r="BB4" s="69">
        <v>291</v>
      </c>
      <c r="BC4" s="69" t="s">
        <v>93</v>
      </c>
      <c r="BD4" s="69">
        <v>178</v>
      </c>
      <c r="BK4" s="41" t="s">
        <v>97</v>
      </c>
      <c r="BL4" s="42">
        <v>12</v>
      </c>
      <c r="BM4" s="42">
        <v>750</v>
      </c>
      <c r="BN4" s="42">
        <v>291</v>
      </c>
      <c r="BO4" s="43" t="s">
        <v>93</v>
      </c>
      <c r="BQ4" s="41" t="s">
        <v>98</v>
      </c>
      <c r="BR4" s="42">
        <v>1</v>
      </c>
      <c r="BS4" s="42">
        <v>750</v>
      </c>
      <c r="BT4" s="42">
        <v>291</v>
      </c>
      <c r="BU4" s="43" t="s">
        <v>93</v>
      </c>
    </row>
    <row r="5" spans="1:73" ht="15.75" thickBot="1" x14ac:dyDescent="0.3">
      <c r="A5" s="19" t="s">
        <v>49</v>
      </c>
      <c r="B5" s="19">
        <v>1200</v>
      </c>
      <c r="C5" s="19">
        <v>540</v>
      </c>
      <c r="E5" s="19" t="s">
        <v>93</v>
      </c>
      <c r="G5" s="19" t="s">
        <v>52</v>
      </c>
      <c r="H5" s="19">
        <v>750</v>
      </c>
      <c r="I5" s="19">
        <v>160</v>
      </c>
      <c r="J5" s="19">
        <v>4</v>
      </c>
      <c r="K5" s="19" t="s">
        <v>93</v>
      </c>
      <c r="L5" s="19">
        <v>143333</v>
      </c>
      <c r="M5" s="37">
        <f>+tbl_Ordres[[#This Row],[Longueur]]*tbl_Ordres[[#This Row],[Largeur]]*tbl_Ordres[[#This Row],[Quantité]]/100</f>
        <v>4800</v>
      </c>
      <c r="Q5" s="30" t="s">
        <v>83</v>
      </c>
      <c r="R5" s="30">
        <v>4</v>
      </c>
      <c r="S5" s="30">
        <v>750</v>
      </c>
      <c r="T5" s="30">
        <v>291</v>
      </c>
      <c r="U5" s="30">
        <v>283</v>
      </c>
      <c r="V5" s="31">
        <v>0.97250859106529208</v>
      </c>
      <c r="W5" s="32">
        <v>161</v>
      </c>
      <c r="X5" s="32">
        <v>122</v>
      </c>
      <c r="Y5" s="32"/>
      <c r="Z5" s="32"/>
      <c r="AA5" s="32"/>
      <c r="AB5" s="32"/>
      <c r="AC5" s="32"/>
      <c r="AD5" s="32"/>
      <c r="AE5" s="32"/>
      <c r="AF5" s="32"/>
      <c r="AG5" s="33" t="s">
        <v>139</v>
      </c>
      <c r="AH5" s="33" t="s">
        <v>140</v>
      </c>
      <c r="AI5" s="70">
        <f>COUNT(tbl_Resultat[[#This Row],[L1]:[L10]])*tbl_Resultat[[#This Row],[Nombre]]</f>
        <v>8</v>
      </c>
      <c r="AJ5" s="71">
        <f ca="1">SUM(AJ4,tbl_Resultat[[#This Row],[Largeurs]]&lt;&gt;OFFSET(tbl_Resultat[[#This Row],[Largeurs]],-1,))</f>
        <v>3</v>
      </c>
      <c r="BA5" s="69" t="s">
        <v>72</v>
      </c>
      <c r="BB5" s="69" t="s">
        <v>73</v>
      </c>
      <c r="BC5" s="69" t="s">
        <v>73</v>
      </c>
      <c r="BD5" s="69">
        <v>178</v>
      </c>
      <c r="BK5" s="59" t="s">
        <v>84</v>
      </c>
      <c r="BL5" s="60" t="s">
        <v>85</v>
      </c>
      <c r="BM5" s="60" t="s">
        <v>86</v>
      </c>
      <c r="BN5" s="60" t="s">
        <v>87</v>
      </c>
      <c r="BO5" s="61" t="s">
        <v>88</v>
      </c>
      <c r="BQ5" s="59" t="s">
        <v>84</v>
      </c>
      <c r="BR5" s="60" t="s">
        <v>85</v>
      </c>
      <c r="BS5" s="60" t="s">
        <v>86</v>
      </c>
      <c r="BT5" s="60" t="s">
        <v>87</v>
      </c>
      <c r="BU5" s="61" t="s">
        <v>88</v>
      </c>
    </row>
    <row r="6" spans="1:73" ht="15.75" thickBot="1" x14ac:dyDescent="0.3">
      <c r="A6" s="19" t="s">
        <v>49</v>
      </c>
      <c r="B6" s="19">
        <v>750</v>
      </c>
      <c r="C6" s="19">
        <v>291</v>
      </c>
      <c r="D6" s="19">
        <v>1000</v>
      </c>
      <c r="E6" s="19" t="s">
        <v>93</v>
      </c>
      <c r="G6" s="19" t="s">
        <v>52</v>
      </c>
      <c r="H6" s="19">
        <v>750</v>
      </c>
      <c r="I6" s="19">
        <v>150</v>
      </c>
      <c r="J6" s="19">
        <v>12</v>
      </c>
      <c r="K6" s="19" t="s">
        <v>93</v>
      </c>
      <c r="L6" s="19">
        <v>143332</v>
      </c>
      <c r="M6" s="37">
        <f>+tbl_Ordres[[#This Row],[Longueur]]*tbl_Ordres[[#This Row],[Largeur]]*tbl_Ordres[[#This Row],[Quantité]]/100</f>
        <v>13500</v>
      </c>
      <c r="Q6" s="30" t="s">
        <v>96</v>
      </c>
      <c r="R6" s="30">
        <v>4</v>
      </c>
      <c r="S6" s="30">
        <v>750</v>
      </c>
      <c r="T6" s="30">
        <v>291</v>
      </c>
      <c r="U6" s="30">
        <v>282</v>
      </c>
      <c r="V6" s="31">
        <v>0.96907216494845361</v>
      </c>
      <c r="W6" s="32">
        <v>160</v>
      </c>
      <c r="X6" s="32">
        <v>122</v>
      </c>
      <c r="Y6" s="32"/>
      <c r="Z6" s="32"/>
      <c r="AA6" s="32"/>
      <c r="AB6" s="32"/>
      <c r="AC6" s="32"/>
      <c r="AD6" s="32"/>
      <c r="AE6" s="32"/>
      <c r="AF6" s="32"/>
      <c r="AG6" s="33" t="s">
        <v>143</v>
      </c>
      <c r="AH6" s="33" t="s">
        <v>144</v>
      </c>
      <c r="AI6" s="70">
        <f>COUNT(tbl_Resultat[[#This Row],[L1]:[L10]])*tbl_Resultat[[#This Row],[Nombre]]</f>
        <v>8</v>
      </c>
      <c r="AJ6" s="71">
        <f ca="1">SUM(AJ5,tbl_Resultat[[#This Row],[Largeurs]]&lt;&gt;OFFSET(tbl_Resultat[[#This Row],[Largeurs]],-1,))</f>
        <v>4</v>
      </c>
      <c r="BA6" s="69" t="s">
        <v>73</v>
      </c>
      <c r="BK6" s="62">
        <v>750</v>
      </c>
      <c r="BL6" s="63">
        <v>184</v>
      </c>
      <c r="BM6" s="63">
        <v>0</v>
      </c>
      <c r="BN6" s="63">
        <v>0</v>
      </c>
      <c r="BO6" s="64" t="s">
        <v>122</v>
      </c>
      <c r="BQ6" s="62">
        <v>750</v>
      </c>
      <c r="BR6" s="63">
        <v>112</v>
      </c>
      <c r="BS6" s="63">
        <v>0</v>
      </c>
      <c r="BT6" s="63">
        <v>0</v>
      </c>
      <c r="BU6" s="64" t="s">
        <v>123</v>
      </c>
    </row>
    <row r="7" spans="1:73" ht="15.75" thickBot="1" x14ac:dyDescent="0.3">
      <c r="G7" s="19" t="s">
        <v>52</v>
      </c>
      <c r="H7" s="19">
        <v>750</v>
      </c>
      <c r="I7" s="19">
        <v>147</v>
      </c>
      <c r="J7" s="19">
        <v>44</v>
      </c>
      <c r="K7" s="19" t="s">
        <v>93</v>
      </c>
      <c r="L7" s="19">
        <v>135265</v>
      </c>
      <c r="M7" s="37">
        <f>+tbl_Ordres[[#This Row],[Longueur]]*tbl_Ordres[[#This Row],[Largeur]]*tbl_Ordres[[#This Row],[Quantité]]/100</f>
        <v>48510</v>
      </c>
      <c r="N7" s="23" t="s">
        <v>53</v>
      </c>
      <c r="O7" s="23"/>
      <c r="Q7" s="30" t="s">
        <v>79</v>
      </c>
      <c r="R7" s="30">
        <v>12</v>
      </c>
      <c r="S7" s="30">
        <v>750</v>
      </c>
      <c r="T7" s="30">
        <v>291</v>
      </c>
      <c r="U7" s="30">
        <v>285</v>
      </c>
      <c r="V7" s="31">
        <v>0.97938144329896903</v>
      </c>
      <c r="W7" s="32">
        <v>150</v>
      </c>
      <c r="X7" s="32">
        <v>135</v>
      </c>
      <c r="Y7" s="32"/>
      <c r="Z7" s="32"/>
      <c r="AA7" s="32"/>
      <c r="AB7" s="32"/>
      <c r="AC7" s="32"/>
      <c r="AD7" s="32"/>
      <c r="AE7" s="32"/>
      <c r="AF7" s="32"/>
      <c r="AG7" s="33" t="s">
        <v>137</v>
      </c>
      <c r="AH7" s="33" t="s">
        <v>138</v>
      </c>
      <c r="AI7" s="70">
        <f>COUNT(tbl_Resultat[[#This Row],[L1]:[L10]])*tbl_Resultat[[#This Row],[Nombre]]</f>
        <v>24</v>
      </c>
      <c r="AJ7" s="71">
        <f ca="1">SUM(AJ6,tbl_Resultat[[#This Row],[Largeurs]]&lt;&gt;OFFSET(tbl_Resultat[[#This Row],[Largeurs]],-1,))</f>
        <v>5</v>
      </c>
      <c r="BA7" s="69" t="s">
        <v>73</v>
      </c>
      <c r="BK7" s="65">
        <v>750</v>
      </c>
      <c r="BL7" s="66">
        <v>97</v>
      </c>
      <c r="BM7" s="66">
        <v>0</v>
      </c>
      <c r="BN7" s="66">
        <v>184</v>
      </c>
      <c r="BO7" s="67" t="s">
        <v>110</v>
      </c>
      <c r="BQ7" s="62">
        <v>750</v>
      </c>
      <c r="BR7" s="63">
        <v>108</v>
      </c>
      <c r="BS7" s="63">
        <v>0</v>
      </c>
      <c r="BT7" s="63">
        <v>112</v>
      </c>
      <c r="BU7" s="64" t="s">
        <v>111</v>
      </c>
    </row>
    <row r="8" spans="1:73" ht="15.75" thickBot="1" x14ac:dyDescent="0.3">
      <c r="G8" s="19" t="s">
        <v>52</v>
      </c>
      <c r="H8" s="19">
        <v>750</v>
      </c>
      <c r="I8" s="19">
        <v>147</v>
      </c>
      <c r="J8" s="19">
        <v>12</v>
      </c>
      <c r="K8" s="19" t="s">
        <v>93</v>
      </c>
      <c r="L8" s="19">
        <v>126449</v>
      </c>
      <c r="M8" s="37">
        <f>+tbl_Ordres[[#This Row],[Longueur]]*tbl_Ordres[[#This Row],[Largeur]]*tbl_Ordres[[#This Row],[Quantité]]/100</f>
        <v>13230</v>
      </c>
      <c r="Q8" s="30" t="s">
        <v>95</v>
      </c>
      <c r="R8" s="30">
        <v>16</v>
      </c>
      <c r="S8" s="30">
        <v>750</v>
      </c>
      <c r="T8" s="30">
        <v>291</v>
      </c>
      <c r="U8" s="30">
        <v>282</v>
      </c>
      <c r="V8" s="31">
        <v>0.96907216494845361</v>
      </c>
      <c r="W8" s="32">
        <v>147</v>
      </c>
      <c r="X8" s="32">
        <v>135</v>
      </c>
      <c r="Y8" s="32"/>
      <c r="Z8" s="32"/>
      <c r="AA8" s="32"/>
      <c r="AB8" s="32"/>
      <c r="AC8" s="32"/>
      <c r="AD8" s="32"/>
      <c r="AE8" s="32"/>
      <c r="AF8" s="32"/>
      <c r="AG8" s="33" t="s">
        <v>141</v>
      </c>
      <c r="AH8" s="33" t="s">
        <v>142</v>
      </c>
      <c r="AI8" s="70">
        <f>COUNT(tbl_Resultat[[#This Row],[L1]:[L10]])*tbl_Resultat[[#This Row],[Nombre]]</f>
        <v>32</v>
      </c>
      <c r="AJ8" s="71">
        <f ca="1">SUM(AJ7,tbl_Resultat[[#This Row],[Largeurs]]&lt;&gt;OFFSET(tbl_Resultat[[#This Row],[Largeurs]],-1,))</f>
        <v>6</v>
      </c>
      <c r="BA8" s="69" t="s">
        <v>77</v>
      </c>
      <c r="BQ8" s="65">
        <v>750</v>
      </c>
      <c r="BR8" s="66">
        <v>58</v>
      </c>
      <c r="BS8" s="66">
        <v>0</v>
      </c>
      <c r="BT8" s="66">
        <v>220</v>
      </c>
      <c r="BU8" s="67" t="s">
        <v>113</v>
      </c>
    </row>
    <row r="9" spans="1:73" ht="15.75" thickBot="1" x14ac:dyDescent="0.3">
      <c r="G9" s="19" t="s">
        <v>52</v>
      </c>
      <c r="H9" s="19">
        <v>750</v>
      </c>
      <c r="I9" s="19">
        <v>135</v>
      </c>
      <c r="J9" s="19">
        <v>28</v>
      </c>
      <c r="K9" s="19" t="s">
        <v>93</v>
      </c>
      <c r="L9" s="19">
        <v>153227</v>
      </c>
      <c r="M9" s="37">
        <f>+tbl_Ordres[[#This Row],[Longueur]]*tbl_Ordres[[#This Row],[Largeur]]*tbl_Ordres[[#This Row],[Quantité]]/100</f>
        <v>28350</v>
      </c>
      <c r="Q9" s="30" t="s">
        <v>105</v>
      </c>
      <c r="R9" s="30">
        <v>4</v>
      </c>
      <c r="S9" s="30">
        <v>750</v>
      </c>
      <c r="T9" s="30">
        <v>291</v>
      </c>
      <c r="U9" s="30">
        <v>267</v>
      </c>
      <c r="V9" s="31">
        <v>0.91752577319587625</v>
      </c>
      <c r="W9" s="32">
        <v>147</v>
      </c>
      <c r="X9" s="32">
        <v>120</v>
      </c>
      <c r="Y9" s="32"/>
      <c r="Z9" s="32"/>
      <c r="AA9" s="32"/>
      <c r="AB9" s="32"/>
      <c r="AC9" s="32"/>
      <c r="AD9" s="32"/>
      <c r="AE9" s="32"/>
      <c r="AF9" s="32"/>
      <c r="AG9" s="33" t="s">
        <v>151</v>
      </c>
      <c r="AH9" s="33" t="s">
        <v>152</v>
      </c>
      <c r="AI9" s="70">
        <f>COUNT(tbl_Resultat[[#This Row],[L1]:[L10]])*tbl_Resultat[[#This Row],[Nombre]]</f>
        <v>8</v>
      </c>
      <c r="AJ9" s="71">
        <f ca="1">SUM(AJ8,tbl_Resultat[[#This Row],[Largeurs]]&lt;&gt;OFFSET(tbl_Resultat[[#This Row],[Largeurs]],-1,))</f>
        <v>7</v>
      </c>
      <c r="BA9" s="69" t="s">
        <v>73</v>
      </c>
      <c r="BK9" s="56" t="s">
        <v>80</v>
      </c>
      <c r="BL9" s="57" t="s">
        <v>81</v>
      </c>
      <c r="BM9" s="57" t="s">
        <v>55</v>
      </c>
      <c r="BN9" s="57" t="s">
        <v>56</v>
      </c>
      <c r="BO9" s="58" t="s">
        <v>94</v>
      </c>
    </row>
    <row r="10" spans="1:73" ht="15.75" thickBot="1" x14ac:dyDescent="0.3">
      <c r="G10" s="19" t="s">
        <v>52</v>
      </c>
      <c r="H10" s="19">
        <v>750</v>
      </c>
      <c r="I10" s="19">
        <v>128</v>
      </c>
      <c r="J10" s="19">
        <v>4</v>
      </c>
      <c r="K10" s="19" t="s">
        <v>93</v>
      </c>
      <c r="L10" s="19">
        <v>152663</v>
      </c>
      <c r="M10" s="37">
        <f>+tbl_Ordres[[#This Row],[Longueur]]*tbl_Ordres[[#This Row],[Largeur]]*tbl_Ordres[[#This Row],[Quantité]]/100</f>
        <v>3840</v>
      </c>
      <c r="Q10" s="30" t="s">
        <v>104</v>
      </c>
      <c r="R10" s="30">
        <v>24</v>
      </c>
      <c r="S10" s="30">
        <v>750</v>
      </c>
      <c r="T10" s="30">
        <v>291</v>
      </c>
      <c r="U10" s="30">
        <v>259</v>
      </c>
      <c r="V10" s="31">
        <v>0.89003436426116833</v>
      </c>
      <c r="W10" s="32">
        <v>147</v>
      </c>
      <c r="X10" s="32">
        <v>112</v>
      </c>
      <c r="Y10" s="32"/>
      <c r="Z10" s="32"/>
      <c r="AA10" s="32"/>
      <c r="AB10" s="32"/>
      <c r="AC10" s="32"/>
      <c r="AD10" s="32"/>
      <c r="AE10" s="32"/>
      <c r="AF10" s="32"/>
      <c r="AG10" s="33" t="s">
        <v>153</v>
      </c>
      <c r="AH10" s="33" t="s">
        <v>154</v>
      </c>
      <c r="AI10" s="70">
        <f>COUNT(tbl_Resultat[[#This Row],[L1]:[L10]])*tbl_Resultat[[#This Row],[Nombre]]</f>
        <v>48</v>
      </c>
      <c r="AJ10" s="71">
        <f ca="1">SUM(AJ9,tbl_Resultat[[#This Row],[Largeurs]]&lt;&gt;OFFSET(tbl_Resultat[[#This Row],[Largeurs]],-1,))</f>
        <v>8</v>
      </c>
      <c r="BA10" s="44" t="s">
        <v>80</v>
      </c>
      <c r="BB10" s="45" t="s">
        <v>81</v>
      </c>
      <c r="BC10" s="45" t="s">
        <v>55</v>
      </c>
      <c r="BD10" s="45" t="s">
        <v>56</v>
      </c>
      <c r="BE10" s="46" t="s">
        <v>94</v>
      </c>
      <c r="BK10" s="41" t="s">
        <v>76</v>
      </c>
      <c r="BL10" s="42">
        <v>4</v>
      </c>
      <c r="BM10" s="42">
        <v>750</v>
      </c>
      <c r="BN10" s="42">
        <v>291</v>
      </c>
      <c r="BO10" s="43" t="s">
        <v>93</v>
      </c>
      <c r="BQ10" s="56" t="s">
        <v>80</v>
      </c>
      <c r="BR10" s="57" t="s">
        <v>81</v>
      </c>
      <c r="BS10" s="57" t="s">
        <v>55</v>
      </c>
      <c r="BT10" s="57" t="s">
        <v>56</v>
      </c>
      <c r="BU10" s="58" t="s">
        <v>94</v>
      </c>
    </row>
    <row r="11" spans="1:73" ht="15.75" thickBot="1" x14ac:dyDescent="0.3">
      <c r="G11" s="19" t="s">
        <v>52</v>
      </c>
      <c r="H11" s="19">
        <v>750</v>
      </c>
      <c r="I11" s="19">
        <v>122</v>
      </c>
      <c r="J11" s="19">
        <v>8</v>
      </c>
      <c r="K11" s="19" t="s">
        <v>93</v>
      </c>
      <c r="L11" s="19">
        <v>145082</v>
      </c>
      <c r="M11" s="37">
        <f>+tbl_Ordres[[#This Row],[Longueur]]*tbl_Ordres[[#This Row],[Largeur]]*tbl_Ordres[[#This Row],[Quantité]]/100</f>
        <v>7320</v>
      </c>
      <c r="Q11" s="30" t="s">
        <v>107</v>
      </c>
      <c r="R11" s="30">
        <v>12</v>
      </c>
      <c r="S11" s="30">
        <v>750</v>
      </c>
      <c r="T11" s="30">
        <v>291</v>
      </c>
      <c r="U11" s="30">
        <v>259</v>
      </c>
      <c r="V11" s="31">
        <v>0.89003436426116833</v>
      </c>
      <c r="W11" s="32">
        <v>147</v>
      </c>
      <c r="X11" s="32">
        <v>112</v>
      </c>
      <c r="Y11" s="32"/>
      <c r="Z11" s="32"/>
      <c r="AA11" s="32"/>
      <c r="AB11" s="32"/>
      <c r="AC11" s="32"/>
      <c r="AD11" s="32"/>
      <c r="AE11" s="32"/>
      <c r="AF11" s="32"/>
      <c r="AG11" s="33" t="s">
        <v>153</v>
      </c>
      <c r="AH11" s="33" t="s">
        <v>154</v>
      </c>
      <c r="AI11" s="70">
        <f>COUNT(tbl_Resultat[[#This Row],[L1]:[L10]])*tbl_Resultat[[#This Row],[Nombre]]</f>
        <v>24</v>
      </c>
      <c r="AJ11" s="71">
        <f ca="1">SUM(AJ10,tbl_Resultat[[#This Row],[Largeurs]]&lt;&gt;OFFSET(tbl_Resultat[[#This Row],[Largeurs]],-1,))</f>
        <v>8</v>
      </c>
      <c r="BA11" s="38" t="s">
        <v>82</v>
      </c>
      <c r="BB11" s="39">
        <v>31</v>
      </c>
      <c r="BC11" s="39">
        <v>750</v>
      </c>
      <c r="BD11" s="39">
        <v>291</v>
      </c>
      <c r="BE11" s="40" t="s">
        <v>93</v>
      </c>
      <c r="BK11" s="59" t="s">
        <v>84</v>
      </c>
      <c r="BL11" s="60" t="s">
        <v>85</v>
      </c>
      <c r="BM11" s="60" t="s">
        <v>86</v>
      </c>
      <c r="BN11" s="60" t="s">
        <v>87</v>
      </c>
      <c r="BO11" s="61" t="s">
        <v>88</v>
      </c>
      <c r="BQ11" s="41" t="s">
        <v>106</v>
      </c>
      <c r="BR11" s="42">
        <v>3</v>
      </c>
      <c r="BS11" s="42">
        <v>750</v>
      </c>
      <c r="BT11" s="42">
        <v>291</v>
      </c>
      <c r="BU11" s="43" t="s">
        <v>93</v>
      </c>
    </row>
    <row r="12" spans="1:73" ht="15.75" thickBot="1" x14ac:dyDescent="0.3">
      <c r="G12" s="19" t="s">
        <v>52</v>
      </c>
      <c r="H12" s="19">
        <v>750</v>
      </c>
      <c r="I12" s="19">
        <v>120</v>
      </c>
      <c r="J12" s="19">
        <v>4</v>
      </c>
      <c r="K12" s="19" t="s">
        <v>93</v>
      </c>
      <c r="L12" s="19">
        <v>153265</v>
      </c>
      <c r="M12" s="37">
        <f>+tbl_Ordres[[#This Row],[Longueur]]*tbl_Ordres[[#This Row],[Largeur]]*tbl_Ordres[[#This Row],[Quantité]]/100</f>
        <v>3600</v>
      </c>
      <c r="Q12" s="30" t="s">
        <v>98</v>
      </c>
      <c r="R12" s="30">
        <v>1</v>
      </c>
      <c r="S12" s="30">
        <v>750</v>
      </c>
      <c r="T12" s="30">
        <v>291</v>
      </c>
      <c r="U12" s="30">
        <v>278</v>
      </c>
      <c r="V12" s="31">
        <v>0.9553264604810997</v>
      </c>
      <c r="W12" s="32">
        <v>112</v>
      </c>
      <c r="X12" s="32">
        <v>108</v>
      </c>
      <c r="Y12" s="32">
        <v>58</v>
      </c>
      <c r="Z12" s="32"/>
      <c r="AA12" s="32"/>
      <c r="AB12" s="32"/>
      <c r="AC12" s="32"/>
      <c r="AD12" s="32"/>
      <c r="AE12" s="32"/>
      <c r="AF12" s="32"/>
      <c r="AG12" s="33" t="s">
        <v>147</v>
      </c>
      <c r="AH12" s="33" t="s">
        <v>148</v>
      </c>
      <c r="AI12" s="70">
        <f>COUNT(tbl_Resultat[[#This Row],[L1]:[L10]])*tbl_Resultat[[#This Row],[Nombre]]</f>
        <v>3</v>
      </c>
      <c r="AJ12" s="71">
        <f ca="1">SUM(AJ11,tbl_Resultat[[#This Row],[Largeurs]]&lt;&gt;OFFSET(tbl_Resultat[[#This Row],[Largeurs]],-1,))</f>
        <v>9</v>
      </c>
      <c r="BA12" s="47" t="s">
        <v>84</v>
      </c>
      <c r="BB12" s="48" t="s">
        <v>85</v>
      </c>
      <c r="BC12" s="48" t="s">
        <v>86</v>
      </c>
      <c r="BD12" s="48" t="s">
        <v>87</v>
      </c>
      <c r="BE12" s="49" t="s">
        <v>88</v>
      </c>
      <c r="BK12" s="62">
        <v>750</v>
      </c>
      <c r="BL12" s="63">
        <v>161</v>
      </c>
      <c r="BM12" s="63">
        <v>0</v>
      </c>
      <c r="BN12" s="63">
        <v>0</v>
      </c>
      <c r="BO12" s="64" t="s">
        <v>114</v>
      </c>
      <c r="BQ12" s="59" t="s">
        <v>84</v>
      </c>
      <c r="BR12" s="60" t="s">
        <v>85</v>
      </c>
      <c r="BS12" s="60" t="s">
        <v>86</v>
      </c>
      <c r="BT12" s="60" t="s">
        <v>87</v>
      </c>
      <c r="BU12" s="61" t="s">
        <v>88</v>
      </c>
    </row>
    <row r="13" spans="1:73" ht="15.75" thickBot="1" x14ac:dyDescent="0.3">
      <c r="G13" s="19" t="s">
        <v>52</v>
      </c>
      <c r="H13" s="19">
        <v>750</v>
      </c>
      <c r="I13" s="19">
        <v>112</v>
      </c>
      <c r="J13" s="19">
        <v>24</v>
      </c>
      <c r="K13" s="19" t="s">
        <v>93</v>
      </c>
      <c r="L13" s="19">
        <v>145081</v>
      </c>
      <c r="M13" s="37">
        <f>+tbl_Ordres[[#This Row],[Longueur]]*tbl_Ordres[[#This Row],[Largeur]]*tbl_Ordres[[#This Row],[Quantité]]/100</f>
        <v>20160</v>
      </c>
      <c r="Q13" s="30" t="s">
        <v>106</v>
      </c>
      <c r="R13" s="30">
        <v>3</v>
      </c>
      <c r="S13" s="30">
        <v>750</v>
      </c>
      <c r="T13" s="30">
        <v>291</v>
      </c>
      <c r="U13" s="30">
        <v>274</v>
      </c>
      <c r="V13" s="31">
        <v>0.94158075601374569</v>
      </c>
      <c r="W13" s="32">
        <v>108</v>
      </c>
      <c r="X13" s="32">
        <v>108</v>
      </c>
      <c r="Y13" s="32">
        <v>58</v>
      </c>
      <c r="Z13" s="32"/>
      <c r="AA13" s="32"/>
      <c r="AB13" s="32"/>
      <c r="AC13" s="32"/>
      <c r="AD13" s="32"/>
      <c r="AE13" s="32"/>
      <c r="AF13" s="32"/>
      <c r="AG13" s="33" t="s">
        <v>149</v>
      </c>
      <c r="AH13" s="33" t="s">
        <v>150</v>
      </c>
      <c r="AI13" s="70">
        <f>COUNT(tbl_Resultat[[#This Row],[L1]:[L10]])*tbl_Resultat[[#This Row],[Nombre]]</f>
        <v>9</v>
      </c>
      <c r="AJ13" s="71">
        <f ca="1">SUM(AJ12,tbl_Resultat[[#This Row],[Largeurs]]&lt;&gt;OFFSET(tbl_Resultat[[#This Row],[Largeurs]],-1,))</f>
        <v>10</v>
      </c>
      <c r="BA13" s="50">
        <v>750</v>
      </c>
      <c r="BB13" s="51">
        <v>97</v>
      </c>
      <c r="BC13" s="51">
        <v>0</v>
      </c>
      <c r="BD13" s="51">
        <v>0</v>
      </c>
      <c r="BE13" s="52" t="s">
        <v>110</v>
      </c>
      <c r="BK13" s="65">
        <v>750</v>
      </c>
      <c r="BL13" s="66">
        <v>128</v>
      </c>
      <c r="BM13" s="66">
        <v>0</v>
      </c>
      <c r="BN13" s="66">
        <v>161</v>
      </c>
      <c r="BO13" s="67" t="s">
        <v>115</v>
      </c>
      <c r="BQ13" s="62">
        <v>750</v>
      </c>
      <c r="BR13" s="63">
        <v>108</v>
      </c>
      <c r="BS13" s="63">
        <v>0</v>
      </c>
      <c r="BT13" s="63">
        <v>0</v>
      </c>
      <c r="BU13" s="64" t="s">
        <v>111</v>
      </c>
    </row>
    <row r="14" spans="1:73" ht="15.75" thickBot="1" x14ac:dyDescent="0.3">
      <c r="G14" s="19" t="s">
        <v>52</v>
      </c>
      <c r="H14" s="19">
        <v>750</v>
      </c>
      <c r="I14" s="19">
        <v>112</v>
      </c>
      <c r="J14" s="19">
        <v>13</v>
      </c>
      <c r="K14" s="19" t="s">
        <v>93</v>
      </c>
      <c r="L14" s="19">
        <v>139999</v>
      </c>
      <c r="M14" s="37">
        <f>+tbl_Ordres[[#This Row],[Longueur]]*tbl_Ordres[[#This Row],[Largeur]]*tbl_Ordres[[#This Row],[Quantité]]/100</f>
        <v>10920</v>
      </c>
      <c r="Q14" s="30" t="s">
        <v>75</v>
      </c>
      <c r="R14" s="30">
        <v>1</v>
      </c>
      <c r="S14" s="30">
        <v>750</v>
      </c>
      <c r="T14" s="30">
        <v>291</v>
      </c>
      <c r="U14" s="30">
        <v>291</v>
      </c>
      <c r="V14" s="31">
        <v>1</v>
      </c>
      <c r="W14" s="32">
        <v>108</v>
      </c>
      <c r="X14" s="32">
        <v>97</v>
      </c>
      <c r="Y14" s="32">
        <v>86</v>
      </c>
      <c r="Z14" s="32"/>
      <c r="AA14" s="32"/>
      <c r="AB14" s="32"/>
      <c r="AC14" s="32"/>
      <c r="AD14" s="32"/>
      <c r="AE14" s="32"/>
      <c r="AF14" s="32"/>
      <c r="AG14" s="33" t="s">
        <v>129</v>
      </c>
      <c r="AH14" s="33" t="s">
        <v>130</v>
      </c>
      <c r="AI14" s="70">
        <f>COUNT(tbl_Resultat[[#This Row],[L1]:[L10]])*tbl_Resultat[[#This Row],[Nombre]]</f>
        <v>3</v>
      </c>
      <c r="AJ14" s="71">
        <f ca="1">SUM(AJ13,tbl_Resultat[[#This Row],[Largeurs]]&lt;&gt;OFFSET(tbl_Resultat[[#This Row],[Largeurs]],-1,))</f>
        <v>11</v>
      </c>
      <c r="BA14" s="50">
        <v>750</v>
      </c>
      <c r="BB14" s="51">
        <v>97</v>
      </c>
      <c r="BC14" s="51">
        <v>0</v>
      </c>
      <c r="BD14" s="51">
        <v>97</v>
      </c>
      <c r="BE14" s="52" t="s">
        <v>110</v>
      </c>
      <c r="BQ14" s="62">
        <v>750</v>
      </c>
      <c r="BR14" s="63">
        <v>108</v>
      </c>
      <c r="BS14" s="63">
        <v>0</v>
      </c>
      <c r="BT14" s="63">
        <v>108</v>
      </c>
      <c r="BU14" s="64" t="s">
        <v>111</v>
      </c>
    </row>
    <row r="15" spans="1:73" ht="15.75" thickBot="1" x14ac:dyDescent="0.3">
      <c r="G15" s="19" t="s">
        <v>52</v>
      </c>
      <c r="H15" s="19">
        <v>250</v>
      </c>
      <c r="I15" s="19">
        <v>112</v>
      </c>
      <c r="J15" s="19">
        <v>1</v>
      </c>
      <c r="K15" s="19" t="s">
        <v>93</v>
      </c>
      <c r="L15" s="19">
        <v>139999</v>
      </c>
      <c r="M15" s="37">
        <f>+tbl_Ordres[[#This Row],[Longueur]]*tbl_Ordres[[#This Row],[Largeur]]*tbl_Ordres[[#This Row],[Quantité]]/100</f>
        <v>280</v>
      </c>
      <c r="Q15" s="30" t="s">
        <v>108</v>
      </c>
      <c r="R15" s="30">
        <v>1</v>
      </c>
      <c r="S15" s="30">
        <v>750</v>
      </c>
      <c r="T15" s="30">
        <v>291</v>
      </c>
      <c r="U15" s="30">
        <v>209</v>
      </c>
      <c r="V15" s="31">
        <v>0.35051546391752575</v>
      </c>
      <c r="W15" s="32">
        <v>97</v>
      </c>
      <c r="X15" s="32">
        <v>112</v>
      </c>
      <c r="Y15" s="32"/>
      <c r="Z15" s="32"/>
      <c r="AA15" s="32"/>
      <c r="AB15" s="32"/>
      <c r="AC15" s="32"/>
      <c r="AD15" s="32"/>
      <c r="AE15" s="32"/>
      <c r="AF15" s="32"/>
      <c r="AG15" s="33" t="s">
        <v>157</v>
      </c>
      <c r="AH15" s="33" t="s">
        <v>158</v>
      </c>
      <c r="AI15" s="70">
        <f>COUNT(tbl_Resultat[[#This Row],[L1]:[L10]])*tbl_Resultat[[#This Row],[Nombre]]</f>
        <v>2</v>
      </c>
      <c r="AJ15" s="71">
        <f ca="1">SUM(AJ14,tbl_Resultat[[#This Row],[Largeurs]]&lt;&gt;OFFSET(tbl_Resultat[[#This Row],[Largeurs]],-1,))</f>
        <v>12</v>
      </c>
      <c r="BA15" s="53">
        <v>750</v>
      </c>
      <c r="BB15" s="54">
        <v>97</v>
      </c>
      <c r="BC15" s="54">
        <v>0</v>
      </c>
      <c r="BD15" s="54">
        <v>194</v>
      </c>
      <c r="BE15" s="55" t="s">
        <v>110</v>
      </c>
      <c r="BK15" s="56" t="s">
        <v>80</v>
      </c>
      <c r="BL15" s="57" t="s">
        <v>81</v>
      </c>
      <c r="BM15" s="57" t="s">
        <v>55</v>
      </c>
      <c r="BN15" s="57" t="s">
        <v>56</v>
      </c>
      <c r="BO15" s="58" t="s">
        <v>94</v>
      </c>
      <c r="BQ15" s="65">
        <v>750</v>
      </c>
      <c r="BR15" s="66">
        <v>58</v>
      </c>
      <c r="BS15" s="66">
        <v>0</v>
      </c>
      <c r="BT15" s="66">
        <v>216</v>
      </c>
      <c r="BU15" s="67" t="s">
        <v>113</v>
      </c>
    </row>
    <row r="16" spans="1:73" ht="15.75" thickBot="1" x14ac:dyDescent="0.3">
      <c r="G16" s="19" t="s">
        <v>52</v>
      </c>
      <c r="H16" s="19">
        <v>750</v>
      </c>
      <c r="I16" s="19">
        <v>108</v>
      </c>
      <c r="J16" s="19">
        <v>8</v>
      </c>
      <c r="K16" s="19" t="s">
        <v>93</v>
      </c>
      <c r="L16" s="19">
        <v>150579</v>
      </c>
      <c r="M16" s="37">
        <f>+tbl_Ordres[[#This Row],[Longueur]]*tbl_Ordres[[#This Row],[Largeur]]*tbl_Ordres[[#This Row],[Quantité]]/100</f>
        <v>6480</v>
      </c>
      <c r="N16"/>
      <c r="O16"/>
      <c r="Q16" s="30" t="s">
        <v>82</v>
      </c>
      <c r="R16" s="30">
        <v>31</v>
      </c>
      <c r="S16" s="30">
        <v>750</v>
      </c>
      <c r="T16" s="30">
        <v>291</v>
      </c>
      <c r="U16" s="30">
        <v>291</v>
      </c>
      <c r="V16" s="31">
        <v>1</v>
      </c>
      <c r="W16" s="32">
        <v>97</v>
      </c>
      <c r="X16" s="32">
        <v>97</v>
      </c>
      <c r="Y16" s="32">
        <v>97</v>
      </c>
      <c r="Z16" s="32"/>
      <c r="AA16" s="32"/>
      <c r="AB16" s="32"/>
      <c r="AC16" s="32"/>
      <c r="AD16" s="32"/>
      <c r="AE16" s="32"/>
      <c r="AF16" s="32"/>
      <c r="AG16" s="33" t="s">
        <v>127</v>
      </c>
      <c r="AH16" s="33" t="s">
        <v>128</v>
      </c>
      <c r="AI16" s="70">
        <f>COUNT(tbl_Resultat[[#This Row],[L1]:[L10]])*tbl_Resultat[[#This Row],[Nombre]]</f>
        <v>93</v>
      </c>
      <c r="AJ16" s="71">
        <f ca="1">SUM(AJ15,tbl_Resultat[[#This Row],[Largeurs]]&lt;&gt;OFFSET(tbl_Resultat[[#This Row],[Largeurs]],-1,))</f>
        <v>13</v>
      </c>
      <c r="BA16" s="69" t="s">
        <v>73</v>
      </c>
      <c r="BK16" s="41" t="s">
        <v>83</v>
      </c>
      <c r="BL16" s="42">
        <v>4</v>
      </c>
      <c r="BM16" s="42">
        <v>750</v>
      </c>
      <c r="BN16" s="42">
        <v>291</v>
      </c>
      <c r="BO16" s="43" t="s">
        <v>93</v>
      </c>
    </row>
    <row r="17" spans="7:73" ht="15.75" thickBot="1" x14ac:dyDescent="0.3">
      <c r="G17" s="19" t="s">
        <v>52</v>
      </c>
      <c r="H17" s="19">
        <v>750</v>
      </c>
      <c r="I17" s="19">
        <v>97</v>
      </c>
      <c r="J17" s="19">
        <v>106</v>
      </c>
      <c r="K17" s="19" t="s">
        <v>93</v>
      </c>
      <c r="L17" s="19">
        <v>137203</v>
      </c>
      <c r="M17" s="37">
        <f>+tbl_Ordres[[#This Row],[Longueur]]*tbl_Ordres[[#This Row],[Largeur]]*tbl_Ordres[[#This Row],[Quantité]]/100</f>
        <v>77115</v>
      </c>
      <c r="N17"/>
      <c r="O17"/>
      <c r="Q17" s="30" t="s">
        <v>52</v>
      </c>
      <c r="R17" s="30">
        <v>5</v>
      </c>
      <c r="S17" s="30">
        <v>750</v>
      </c>
      <c r="T17" s="30">
        <v>291</v>
      </c>
      <c r="U17" s="30">
        <v>258</v>
      </c>
      <c r="V17" s="31">
        <v>0.88659793814432986</v>
      </c>
      <c r="W17" s="32">
        <v>86</v>
      </c>
      <c r="X17" s="32">
        <v>86</v>
      </c>
      <c r="Y17" s="32">
        <v>86</v>
      </c>
      <c r="Z17" s="32"/>
      <c r="AA17" s="32"/>
      <c r="AB17" s="32"/>
      <c r="AC17" s="32"/>
      <c r="AD17" s="32"/>
      <c r="AE17" s="32"/>
      <c r="AF17" s="32"/>
      <c r="AG17" s="33" t="s">
        <v>155</v>
      </c>
      <c r="AH17" s="33" t="s">
        <v>156</v>
      </c>
      <c r="AI17" s="70">
        <f>COUNT(tbl_Resultat[[#This Row],[L1]:[L10]])*tbl_Resultat[[#This Row],[Nombre]]</f>
        <v>15</v>
      </c>
      <c r="AJ17" s="71">
        <f ca="1">SUM(AJ16,tbl_Resultat[[#This Row],[Largeurs]]&lt;&gt;OFFSET(tbl_Resultat[[#This Row],[Largeurs]],-1,))</f>
        <v>14</v>
      </c>
      <c r="BA17" s="44" t="s">
        <v>80</v>
      </c>
      <c r="BB17" s="45" t="s">
        <v>81</v>
      </c>
      <c r="BC17" s="45" t="s">
        <v>55</v>
      </c>
      <c r="BD17" s="45" t="s">
        <v>56</v>
      </c>
      <c r="BE17" s="46" t="s">
        <v>94</v>
      </c>
      <c r="BK17" s="59" t="s">
        <v>84</v>
      </c>
      <c r="BL17" s="60" t="s">
        <v>85</v>
      </c>
      <c r="BM17" s="60" t="s">
        <v>86</v>
      </c>
      <c r="BN17" s="60" t="s">
        <v>87</v>
      </c>
      <c r="BO17" s="61" t="s">
        <v>88</v>
      </c>
      <c r="BQ17" s="56" t="s">
        <v>80</v>
      </c>
      <c r="BR17" s="57" t="s">
        <v>81</v>
      </c>
      <c r="BS17" s="57" t="s">
        <v>55</v>
      </c>
      <c r="BT17" s="57" t="s">
        <v>56</v>
      </c>
      <c r="BU17" s="58" t="s">
        <v>94</v>
      </c>
    </row>
    <row r="18" spans="7:73" ht="15.75" thickBot="1" x14ac:dyDescent="0.3">
      <c r="G18" s="19" t="s">
        <v>52</v>
      </c>
      <c r="H18" s="19">
        <v>500</v>
      </c>
      <c r="I18" s="19">
        <v>97</v>
      </c>
      <c r="J18" s="19">
        <v>1</v>
      </c>
      <c r="K18" s="19" t="s">
        <v>93</v>
      </c>
      <c r="L18" s="19">
        <v>137203</v>
      </c>
      <c r="M18" s="37">
        <f>+tbl_Ordres[[#This Row],[Longueur]]*tbl_Ordres[[#This Row],[Largeur]]*tbl_Ordres[[#This Row],[Quantité]]/100</f>
        <v>485</v>
      </c>
      <c r="N18"/>
      <c r="O18"/>
      <c r="Q18" s="30" t="s">
        <v>74</v>
      </c>
      <c r="R18" s="30">
        <v>32</v>
      </c>
      <c r="S18" s="30">
        <v>750</v>
      </c>
      <c r="T18" s="30">
        <v>291</v>
      </c>
      <c r="U18" s="30">
        <v>286</v>
      </c>
      <c r="V18" s="31">
        <v>0.98281786941580751</v>
      </c>
      <c r="W18" s="32">
        <v>76</v>
      </c>
      <c r="X18" s="32">
        <v>76</v>
      </c>
      <c r="Y18" s="32">
        <v>76</v>
      </c>
      <c r="Z18" s="32">
        <v>58</v>
      </c>
      <c r="AA18" s="32"/>
      <c r="AB18" s="32"/>
      <c r="AC18" s="32"/>
      <c r="AD18" s="32"/>
      <c r="AE18" s="32"/>
      <c r="AF18" s="32"/>
      <c r="AG18" s="33" t="s">
        <v>135</v>
      </c>
      <c r="AH18" s="33" t="s">
        <v>136</v>
      </c>
      <c r="AI18" s="70">
        <f>COUNT(tbl_Resultat[[#This Row],[L1]:[L10]])*tbl_Resultat[[#This Row],[Nombre]]</f>
        <v>128</v>
      </c>
      <c r="AJ18" s="71">
        <f ca="1">SUM(AJ17,tbl_Resultat[[#This Row],[Largeurs]]&lt;&gt;OFFSET(tbl_Resultat[[#This Row],[Largeurs]],-1,))</f>
        <v>15</v>
      </c>
      <c r="BA18" s="38" t="s">
        <v>75</v>
      </c>
      <c r="BB18" s="39">
        <v>1</v>
      </c>
      <c r="BC18" s="39">
        <v>750</v>
      </c>
      <c r="BD18" s="39">
        <v>291</v>
      </c>
      <c r="BE18" s="40" t="s">
        <v>93</v>
      </c>
      <c r="BK18" s="62">
        <v>750</v>
      </c>
      <c r="BL18" s="63">
        <v>161</v>
      </c>
      <c r="BM18" s="63">
        <v>0</v>
      </c>
      <c r="BN18" s="63">
        <v>0</v>
      </c>
      <c r="BO18" s="64" t="s">
        <v>114</v>
      </c>
      <c r="BQ18" s="41" t="s">
        <v>75</v>
      </c>
      <c r="BR18" s="42">
        <v>1</v>
      </c>
      <c r="BS18" s="42">
        <v>750</v>
      </c>
      <c r="BT18" s="42">
        <v>291</v>
      </c>
      <c r="BU18" s="43" t="s">
        <v>93</v>
      </c>
    </row>
    <row r="19" spans="7:73" ht="15.75" thickBot="1" x14ac:dyDescent="0.3">
      <c r="G19" s="19" t="s">
        <v>52</v>
      </c>
      <c r="H19" s="19">
        <v>750</v>
      </c>
      <c r="I19" s="19">
        <v>86</v>
      </c>
      <c r="J19" s="19">
        <v>16</v>
      </c>
      <c r="K19" s="19" t="s">
        <v>93</v>
      </c>
      <c r="L19" s="19">
        <v>137202</v>
      </c>
      <c r="M19" s="37">
        <f>+tbl_Ordres[[#This Row],[Longueur]]*tbl_Ordres[[#This Row],[Largeur]]*tbl_Ordres[[#This Row],[Quantité]]/100</f>
        <v>10320</v>
      </c>
      <c r="N19"/>
      <c r="O19"/>
      <c r="Q19" s="30" t="s">
        <v>78</v>
      </c>
      <c r="R19" s="30">
        <v>12</v>
      </c>
      <c r="S19" s="30">
        <v>750</v>
      </c>
      <c r="T19" s="30">
        <v>291</v>
      </c>
      <c r="U19" s="30">
        <v>290</v>
      </c>
      <c r="V19" s="31">
        <v>0.99656357388316152</v>
      </c>
      <c r="W19" s="32">
        <v>58</v>
      </c>
      <c r="X19" s="32">
        <v>58</v>
      </c>
      <c r="Y19" s="32">
        <v>58</v>
      </c>
      <c r="Z19" s="32">
        <v>58</v>
      </c>
      <c r="AA19" s="32">
        <v>58</v>
      </c>
      <c r="AB19" s="32"/>
      <c r="AC19" s="32"/>
      <c r="AD19" s="32"/>
      <c r="AE19" s="32"/>
      <c r="AF19" s="32"/>
      <c r="AG19" s="33" t="s">
        <v>131</v>
      </c>
      <c r="AH19" s="33" t="s">
        <v>132</v>
      </c>
      <c r="AI19" s="70">
        <f>COUNT(tbl_Resultat[[#This Row],[L1]:[L10]])*tbl_Resultat[[#This Row],[Nombre]]</f>
        <v>60</v>
      </c>
      <c r="AJ19" s="71">
        <f ca="1">SUM(AJ18,tbl_Resultat[[#This Row],[Largeurs]]&lt;&gt;OFFSET(tbl_Resultat[[#This Row],[Largeurs]],-1,))</f>
        <v>16</v>
      </c>
      <c r="BA19" s="47" t="s">
        <v>84</v>
      </c>
      <c r="BB19" s="48" t="s">
        <v>85</v>
      </c>
      <c r="BC19" s="48" t="s">
        <v>86</v>
      </c>
      <c r="BD19" s="48" t="s">
        <v>87</v>
      </c>
      <c r="BE19" s="49" t="s">
        <v>88</v>
      </c>
      <c r="BK19" s="65">
        <v>750</v>
      </c>
      <c r="BL19" s="66">
        <v>122</v>
      </c>
      <c r="BM19" s="66">
        <v>0</v>
      </c>
      <c r="BN19" s="66">
        <v>161</v>
      </c>
      <c r="BO19" s="67" t="s">
        <v>119</v>
      </c>
      <c r="BQ19" s="59" t="s">
        <v>84</v>
      </c>
      <c r="BR19" s="60" t="s">
        <v>85</v>
      </c>
      <c r="BS19" s="60" t="s">
        <v>86</v>
      </c>
      <c r="BT19" s="60" t="s">
        <v>87</v>
      </c>
      <c r="BU19" s="61" t="s">
        <v>88</v>
      </c>
    </row>
    <row r="20" spans="7:73" ht="15.75" thickBot="1" x14ac:dyDescent="0.3">
      <c r="G20" s="19" t="s">
        <v>52</v>
      </c>
      <c r="H20" s="19">
        <v>750</v>
      </c>
      <c r="I20" s="19">
        <v>76</v>
      </c>
      <c r="J20" s="19">
        <v>96</v>
      </c>
      <c r="K20" s="19" t="s">
        <v>93</v>
      </c>
      <c r="L20" s="19">
        <v>135854</v>
      </c>
      <c r="M20" s="37">
        <f>+tbl_Ordres[[#This Row],[Longueur]]*tbl_Ordres[[#This Row],[Largeur]]*tbl_Ordres[[#This Row],[Quantité]]/100</f>
        <v>54720</v>
      </c>
      <c r="N20"/>
      <c r="O20"/>
      <c r="BA20" s="50">
        <v>750</v>
      </c>
      <c r="BB20" s="51">
        <v>108</v>
      </c>
      <c r="BC20" s="51">
        <v>0</v>
      </c>
      <c r="BD20" s="51">
        <v>0</v>
      </c>
      <c r="BE20" s="52" t="s">
        <v>111</v>
      </c>
      <c r="BQ20" s="62">
        <v>750</v>
      </c>
      <c r="BR20" s="63">
        <v>108</v>
      </c>
      <c r="BS20" s="63">
        <v>0</v>
      </c>
      <c r="BT20" s="63">
        <v>0</v>
      </c>
      <c r="BU20" s="64" t="s">
        <v>111</v>
      </c>
    </row>
    <row r="21" spans="7:73" x14ac:dyDescent="0.25">
      <c r="G21" s="19" t="s">
        <v>52</v>
      </c>
      <c r="H21" s="19">
        <v>750</v>
      </c>
      <c r="I21" s="19">
        <v>58</v>
      </c>
      <c r="J21" s="19">
        <v>96</v>
      </c>
      <c r="K21" s="19" t="s">
        <v>93</v>
      </c>
      <c r="L21" s="19">
        <v>136029</v>
      </c>
      <c r="M21" s="37">
        <f>+tbl_Ordres[[#This Row],[Longueur]]*tbl_Ordres[[#This Row],[Largeur]]*tbl_Ordres[[#This Row],[Quantité]]/100</f>
        <v>41760</v>
      </c>
      <c r="N21"/>
      <c r="O21"/>
      <c r="BA21" s="50">
        <v>750</v>
      </c>
      <c r="BB21" s="51">
        <v>97</v>
      </c>
      <c r="BC21" s="51">
        <v>0</v>
      </c>
      <c r="BD21" s="51">
        <v>108</v>
      </c>
      <c r="BE21" s="52" t="s">
        <v>110</v>
      </c>
      <c r="BK21" s="56" t="s">
        <v>80</v>
      </c>
      <c r="BL21" s="57" t="s">
        <v>81</v>
      </c>
      <c r="BM21" s="57" t="s">
        <v>55</v>
      </c>
      <c r="BN21" s="57" t="s">
        <v>56</v>
      </c>
      <c r="BO21" s="58" t="s">
        <v>94</v>
      </c>
      <c r="BQ21" s="62">
        <v>750</v>
      </c>
      <c r="BR21" s="63">
        <v>97</v>
      </c>
      <c r="BS21" s="63">
        <v>0</v>
      </c>
      <c r="BT21" s="63">
        <v>108</v>
      </c>
      <c r="BU21" s="64" t="s">
        <v>110</v>
      </c>
    </row>
    <row r="22" spans="7:73" ht="15.75" thickBot="1" x14ac:dyDescent="0.3">
      <c r="N22"/>
      <c r="O22"/>
      <c r="BA22" s="53">
        <v>750</v>
      </c>
      <c r="BB22" s="54">
        <v>86</v>
      </c>
      <c r="BC22" s="54">
        <v>0</v>
      </c>
      <c r="BD22" s="54">
        <v>205</v>
      </c>
      <c r="BE22" s="55" t="s">
        <v>112</v>
      </c>
      <c r="BK22" s="41" t="s">
        <v>96</v>
      </c>
      <c r="BL22" s="42">
        <v>4</v>
      </c>
      <c r="BM22" s="42">
        <v>750</v>
      </c>
      <c r="BN22" s="42">
        <v>291</v>
      </c>
      <c r="BO22" s="43" t="s">
        <v>93</v>
      </c>
      <c r="BQ22" s="65">
        <v>750</v>
      </c>
      <c r="BR22" s="66">
        <v>86</v>
      </c>
      <c r="BS22" s="66">
        <v>0</v>
      </c>
      <c r="BT22" s="66">
        <v>205</v>
      </c>
      <c r="BU22" s="67" t="s">
        <v>112</v>
      </c>
    </row>
    <row r="23" spans="7:73" ht="15.75" thickBot="1" x14ac:dyDescent="0.3">
      <c r="N23"/>
      <c r="O23"/>
      <c r="BA23" s="69" t="s">
        <v>73</v>
      </c>
      <c r="BK23" s="59" t="s">
        <v>84</v>
      </c>
      <c r="BL23" s="60" t="s">
        <v>85</v>
      </c>
      <c r="BM23" s="60" t="s">
        <v>86</v>
      </c>
      <c r="BN23" s="60" t="s">
        <v>87</v>
      </c>
      <c r="BO23" s="61" t="s">
        <v>88</v>
      </c>
    </row>
    <row r="24" spans="7:73" x14ac:dyDescent="0.25">
      <c r="N24"/>
      <c r="O24"/>
      <c r="BA24" s="44" t="s">
        <v>80</v>
      </c>
      <c r="BB24" s="45" t="s">
        <v>81</v>
      </c>
      <c r="BC24" s="45" t="s">
        <v>55</v>
      </c>
      <c r="BD24" s="45" t="s">
        <v>56</v>
      </c>
      <c r="BE24" s="46" t="s">
        <v>94</v>
      </c>
      <c r="BK24" s="62">
        <v>750</v>
      </c>
      <c r="BL24" s="63">
        <v>160</v>
      </c>
      <c r="BM24" s="63">
        <v>0</v>
      </c>
      <c r="BN24" s="63">
        <v>0</v>
      </c>
      <c r="BO24" s="64" t="s">
        <v>121</v>
      </c>
      <c r="BQ24" s="56" t="s">
        <v>80</v>
      </c>
      <c r="BR24" s="57" t="s">
        <v>81</v>
      </c>
      <c r="BS24" s="57" t="s">
        <v>55</v>
      </c>
      <c r="BT24" s="57" t="s">
        <v>56</v>
      </c>
      <c r="BU24" s="58" t="s">
        <v>94</v>
      </c>
    </row>
    <row r="25" spans="7:73" ht="15.75" thickBot="1" x14ac:dyDescent="0.3">
      <c r="N25"/>
      <c r="O25"/>
      <c r="BA25" s="38" t="s">
        <v>78</v>
      </c>
      <c r="BB25" s="39">
        <v>12</v>
      </c>
      <c r="BC25" s="39">
        <v>750</v>
      </c>
      <c r="BD25" s="39">
        <v>291</v>
      </c>
      <c r="BE25" s="40" t="s">
        <v>93</v>
      </c>
      <c r="BK25" s="65">
        <v>750</v>
      </c>
      <c r="BL25" s="66">
        <v>122</v>
      </c>
      <c r="BM25" s="66">
        <v>0</v>
      </c>
      <c r="BN25" s="66">
        <v>160</v>
      </c>
      <c r="BO25" s="67" t="s">
        <v>119</v>
      </c>
      <c r="BQ25" s="41" t="s">
        <v>108</v>
      </c>
      <c r="BR25" s="42">
        <v>1</v>
      </c>
      <c r="BS25" s="42">
        <v>750</v>
      </c>
      <c r="BT25" s="42">
        <v>291</v>
      </c>
      <c r="BU25" s="43" t="s">
        <v>93</v>
      </c>
    </row>
    <row r="26" spans="7:73" ht="15.75" thickBot="1" x14ac:dyDescent="0.3">
      <c r="N26"/>
      <c r="O26"/>
      <c r="BA26" s="47" t="s">
        <v>84</v>
      </c>
      <c r="BB26" s="48" t="s">
        <v>85</v>
      </c>
      <c r="BC26" s="48" t="s">
        <v>86</v>
      </c>
      <c r="BD26" s="48" t="s">
        <v>87</v>
      </c>
      <c r="BE26" s="49" t="s">
        <v>88</v>
      </c>
      <c r="BQ26" s="59" t="s">
        <v>84</v>
      </c>
      <c r="BR26" s="60" t="s">
        <v>85</v>
      </c>
      <c r="BS26" s="60" t="s">
        <v>86</v>
      </c>
      <c r="BT26" s="60" t="s">
        <v>87</v>
      </c>
      <c r="BU26" s="61" t="s">
        <v>88</v>
      </c>
    </row>
    <row r="27" spans="7:73" x14ac:dyDescent="0.25">
      <c r="N27"/>
      <c r="O27"/>
      <c r="BA27" s="50">
        <v>750</v>
      </c>
      <c r="BB27" s="51">
        <v>58</v>
      </c>
      <c r="BC27" s="51">
        <v>0</v>
      </c>
      <c r="BD27" s="51">
        <v>0</v>
      </c>
      <c r="BE27" s="52" t="s">
        <v>113</v>
      </c>
      <c r="BK27" s="56" t="s">
        <v>80</v>
      </c>
      <c r="BL27" s="57" t="s">
        <v>81</v>
      </c>
      <c r="BM27" s="57" t="s">
        <v>55</v>
      </c>
      <c r="BN27" s="57" t="s">
        <v>56</v>
      </c>
      <c r="BO27" s="58" t="s">
        <v>94</v>
      </c>
      <c r="BQ27" s="73">
        <v>500</v>
      </c>
      <c r="BR27" s="63">
        <v>97</v>
      </c>
      <c r="BS27" s="63">
        <v>0</v>
      </c>
      <c r="BT27" s="63">
        <v>0</v>
      </c>
      <c r="BU27" s="64" t="s">
        <v>110</v>
      </c>
    </row>
    <row r="28" spans="7:73" ht="15.75" thickBot="1" x14ac:dyDescent="0.3">
      <c r="BA28" s="50">
        <v>750</v>
      </c>
      <c r="BB28" s="51">
        <v>58</v>
      </c>
      <c r="BC28" s="51">
        <v>0</v>
      </c>
      <c r="BD28" s="51">
        <v>58</v>
      </c>
      <c r="BE28" s="52" t="s">
        <v>113</v>
      </c>
      <c r="BK28" s="41" t="s">
        <v>79</v>
      </c>
      <c r="BL28" s="42">
        <v>12</v>
      </c>
      <c r="BM28" s="42">
        <v>750</v>
      </c>
      <c r="BN28" s="42">
        <v>291</v>
      </c>
      <c r="BO28" s="43" t="s">
        <v>93</v>
      </c>
      <c r="BQ28" s="68">
        <v>250</v>
      </c>
      <c r="BR28" s="66">
        <v>112</v>
      </c>
      <c r="BS28" s="66">
        <v>500</v>
      </c>
      <c r="BT28" s="66">
        <v>0</v>
      </c>
      <c r="BU28" s="67" t="s">
        <v>123</v>
      </c>
    </row>
    <row r="29" spans="7:73" ht="15.75" thickBot="1" x14ac:dyDescent="0.3">
      <c r="BA29" s="50">
        <v>750</v>
      </c>
      <c r="BB29" s="51">
        <v>58</v>
      </c>
      <c r="BC29" s="51">
        <v>0</v>
      </c>
      <c r="BD29" s="51">
        <v>116</v>
      </c>
      <c r="BE29" s="52" t="s">
        <v>113</v>
      </c>
      <c r="BK29" s="59" t="s">
        <v>84</v>
      </c>
      <c r="BL29" s="60" t="s">
        <v>85</v>
      </c>
      <c r="BM29" s="60" t="s">
        <v>86</v>
      </c>
      <c r="BN29" s="60" t="s">
        <v>87</v>
      </c>
      <c r="BO29" s="61" t="s">
        <v>88</v>
      </c>
    </row>
    <row r="30" spans="7:73" x14ac:dyDescent="0.25">
      <c r="BA30" s="50">
        <v>750</v>
      </c>
      <c r="BB30" s="51">
        <v>58</v>
      </c>
      <c r="BC30" s="51">
        <v>0</v>
      </c>
      <c r="BD30" s="51">
        <v>174</v>
      </c>
      <c r="BE30" s="52" t="s">
        <v>113</v>
      </c>
      <c r="BK30" s="62">
        <v>750</v>
      </c>
      <c r="BL30" s="63">
        <v>150</v>
      </c>
      <c r="BM30" s="63">
        <v>0</v>
      </c>
      <c r="BN30" s="63">
        <v>0</v>
      </c>
      <c r="BO30" s="64" t="s">
        <v>117</v>
      </c>
      <c r="BQ30" s="56" t="s">
        <v>80</v>
      </c>
      <c r="BR30" s="57" t="s">
        <v>81</v>
      </c>
      <c r="BS30" s="57" t="s">
        <v>55</v>
      </c>
      <c r="BT30" s="57" t="s">
        <v>56</v>
      </c>
      <c r="BU30" s="58" t="s">
        <v>94</v>
      </c>
    </row>
    <row r="31" spans="7:73" ht="15.75" thickBot="1" x14ac:dyDescent="0.3">
      <c r="BA31" s="53">
        <v>750</v>
      </c>
      <c r="BB31" s="54">
        <v>58</v>
      </c>
      <c r="BC31" s="54">
        <v>0</v>
      </c>
      <c r="BD31" s="54">
        <v>232</v>
      </c>
      <c r="BE31" s="55" t="s">
        <v>113</v>
      </c>
      <c r="BK31" s="65">
        <v>750</v>
      </c>
      <c r="BL31" s="66">
        <v>135</v>
      </c>
      <c r="BM31" s="66">
        <v>0</v>
      </c>
      <c r="BN31" s="66">
        <v>150</v>
      </c>
      <c r="BO31" s="67" t="s">
        <v>118</v>
      </c>
      <c r="BQ31" s="41" t="s">
        <v>82</v>
      </c>
      <c r="BR31" s="42">
        <v>31</v>
      </c>
      <c r="BS31" s="42">
        <v>750</v>
      </c>
      <c r="BT31" s="42">
        <v>291</v>
      </c>
      <c r="BU31" s="43" t="s">
        <v>93</v>
      </c>
    </row>
    <row r="32" spans="7:73" ht="15.75" thickBot="1" x14ac:dyDescent="0.3">
      <c r="BA32" s="69" t="s">
        <v>73</v>
      </c>
      <c r="BQ32" s="59" t="s">
        <v>84</v>
      </c>
      <c r="BR32" s="60" t="s">
        <v>85</v>
      </c>
      <c r="BS32" s="60" t="s">
        <v>86</v>
      </c>
      <c r="BT32" s="60" t="s">
        <v>87</v>
      </c>
      <c r="BU32" s="61" t="s">
        <v>88</v>
      </c>
    </row>
    <row r="33" spans="53:73" x14ac:dyDescent="0.25">
      <c r="BA33" s="44" t="s">
        <v>80</v>
      </c>
      <c r="BB33" s="45" t="s">
        <v>81</v>
      </c>
      <c r="BC33" s="45" t="s">
        <v>55</v>
      </c>
      <c r="BD33" s="45" t="s">
        <v>56</v>
      </c>
      <c r="BE33" s="46" t="s">
        <v>94</v>
      </c>
      <c r="BK33" s="56" t="s">
        <v>80</v>
      </c>
      <c r="BL33" s="57" t="s">
        <v>81</v>
      </c>
      <c r="BM33" s="57" t="s">
        <v>55</v>
      </c>
      <c r="BN33" s="57" t="s">
        <v>56</v>
      </c>
      <c r="BO33" s="58" t="s">
        <v>94</v>
      </c>
      <c r="BQ33" s="62">
        <v>750</v>
      </c>
      <c r="BR33" s="63">
        <v>97</v>
      </c>
      <c r="BS33" s="63">
        <v>0</v>
      </c>
      <c r="BT33" s="63">
        <v>0</v>
      </c>
      <c r="BU33" s="64" t="s">
        <v>110</v>
      </c>
    </row>
    <row r="34" spans="53:73" x14ac:dyDescent="0.25">
      <c r="BA34" s="38" t="s">
        <v>76</v>
      </c>
      <c r="BB34" s="39">
        <v>4</v>
      </c>
      <c r="BC34" s="39">
        <v>750</v>
      </c>
      <c r="BD34" s="39">
        <v>291</v>
      </c>
      <c r="BE34" s="40" t="s">
        <v>93</v>
      </c>
      <c r="BK34" s="41" t="s">
        <v>95</v>
      </c>
      <c r="BL34" s="42">
        <v>16</v>
      </c>
      <c r="BM34" s="42">
        <v>750</v>
      </c>
      <c r="BN34" s="42">
        <v>291</v>
      </c>
      <c r="BO34" s="43" t="s">
        <v>93</v>
      </c>
      <c r="BQ34" s="62">
        <v>750</v>
      </c>
      <c r="BR34" s="63">
        <v>97</v>
      </c>
      <c r="BS34" s="63">
        <v>0</v>
      </c>
      <c r="BT34" s="63">
        <v>97</v>
      </c>
      <c r="BU34" s="64" t="s">
        <v>110</v>
      </c>
    </row>
    <row r="35" spans="53:73" ht="15.75" thickBot="1" x14ac:dyDescent="0.3">
      <c r="BA35" s="47" t="s">
        <v>84</v>
      </c>
      <c r="BB35" s="48" t="s">
        <v>85</v>
      </c>
      <c r="BC35" s="48" t="s">
        <v>86</v>
      </c>
      <c r="BD35" s="48" t="s">
        <v>87</v>
      </c>
      <c r="BE35" s="49" t="s">
        <v>88</v>
      </c>
      <c r="BK35" s="59" t="s">
        <v>84</v>
      </c>
      <c r="BL35" s="60" t="s">
        <v>85</v>
      </c>
      <c r="BM35" s="60" t="s">
        <v>86</v>
      </c>
      <c r="BN35" s="60" t="s">
        <v>87</v>
      </c>
      <c r="BO35" s="61" t="s">
        <v>88</v>
      </c>
      <c r="BQ35" s="65">
        <v>750</v>
      </c>
      <c r="BR35" s="66">
        <v>97</v>
      </c>
      <c r="BS35" s="66">
        <v>0</v>
      </c>
      <c r="BT35" s="66">
        <v>194</v>
      </c>
      <c r="BU35" s="67" t="s">
        <v>110</v>
      </c>
    </row>
    <row r="36" spans="53:73" ht="15.75" thickBot="1" x14ac:dyDescent="0.3">
      <c r="BA36" s="50">
        <v>750</v>
      </c>
      <c r="BB36" s="51">
        <v>161</v>
      </c>
      <c r="BC36" s="51">
        <v>0</v>
      </c>
      <c r="BD36" s="51">
        <v>0</v>
      </c>
      <c r="BE36" s="52" t="s">
        <v>114</v>
      </c>
      <c r="BK36" s="62">
        <v>750</v>
      </c>
      <c r="BL36" s="63">
        <v>147</v>
      </c>
      <c r="BM36" s="63">
        <v>0</v>
      </c>
      <c r="BN36" s="63">
        <v>0</v>
      </c>
      <c r="BO36" s="64" t="s">
        <v>120</v>
      </c>
    </row>
    <row r="37" spans="53:73" ht="15.75" thickBot="1" x14ac:dyDescent="0.3">
      <c r="BA37" s="53">
        <v>750</v>
      </c>
      <c r="BB37" s="54">
        <v>128</v>
      </c>
      <c r="BC37" s="54">
        <v>0</v>
      </c>
      <c r="BD37" s="54">
        <v>161</v>
      </c>
      <c r="BE37" s="55" t="s">
        <v>115</v>
      </c>
      <c r="BK37" s="65">
        <v>750</v>
      </c>
      <c r="BL37" s="66">
        <v>135</v>
      </c>
      <c r="BM37" s="66">
        <v>0</v>
      </c>
      <c r="BN37" s="66">
        <v>147</v>
      </c>
      <c r="BO37" s="67" t="s">
        <v>118</v>
      </c>
      <c r="BQ37" s="56" t="s">
        <v>80</v>
      </c>
      <c r="BR37" s="57" t="s">
        <v>81</v>
      </c>
      <c r="BS37" s="57" t="s">
        <v>55</v>
      </c>
      <c r="BT37" s="57" t="s">
        <v>56</v>
      </c>
      <c r="BU37" s="58" t="s">
        <v>94</v>
      </c>
    </row>
    <row r="38" spans="53:73" ht="15.75" thickBot="1" x14ac:dyDescent="0.3">
      <c r="BA38" s="69" t="s">
        <v>73</v>
      </c>
      <c r="BQ38" s="41" t="s">
        <v>52</v>
      </c>
      <c r="BR38" s="42">
        <v>5</v>
      </c>
      <c r="BS38" s="42">
        <v>750</v>
      </c>
      <c r="BT38" s="42">
        <v>291</v>
      </c>
      <c r="BU38" s="43" t="s">
        <v>93</v>
      </c>
    </row>
    <row r="39" spans="53:73" x14ac:dyDescent="0.25">
      <c r="BA39" s="44" t="s">
        <v>80</v>
      </c>
      <c r="BB39" s="45" t="s">
        <v>81</v>
      </c>
      <c r="BC39" s="45" t="s">
        <v>55</v>
      </c>
      <c r="BD39" s="45" t="s">
        <v>56</v>
      </c>
      <c r="BE39" s="46" t="s">
        <v>94</v>
      </c>
      <c r="BK39" s="56" t="s">
        <v>80</v>
      </c>
      <c r="BL39" s="57" t="s">
        <v>81</v>
      </c>
      <c r="BM39" s="57" t="s">
        <v>55</v>
      </c>
      <c r="BN39" s="57" t="s">
        <v>56</v>
      </c>
      <c r="BO39" s="58" t="s">
        <v>94</v>
      </c>
      <c r="BQ39" s="59" t="s">
        <v>84</v>
      </c>
      <c r="BR39" s="60" t="s">
        <v>85</v>
      </c>
      <c r="BS39" s="60" t="s">
        <v>86</v>
      </c>
      <c r="BT39" s="60" t="s">
        <v>87</v>
      </c>
      <c r="BU39" s="61" t="s">
        <v>88</v>
      </c>
    </row>
    <row r="40" spans="53:73" x14ac:dyDescent="0.25">
      <c r="BA40" s="38" t="s">
        <v>74</v>
      </c>
      <c r="BB40" s="39">
        <v>32</v>
      </c>
      <c r="BC40" s="39">
        <v>750</v>
      </c>
      <c r="BD40" s="39">
        <v>291</v>
      </c>
      <c r="BE40" s="40" t="s">
        <v>93</v>
      </c>
      <c r="BK40" s="41" t="s">
        <v>105</v>
      </c>
      <c r="BL40" s="42">
        <v>4</v>
      </c>
      <c r="BM40" s="42">
        <v>750</v>
      </c>
      <c r="BN40" s="42">
        <v>291</v>
      </c>
      <c r="BO40" s="43" t="s">
        <v>93</v>
      </c>
      <c r="BQ40" s="62">
        <v>750</v>
      </c>
      <c r="BR40" s="63">
        <v>86</v>
      </c>
      <c r="BS40" s="63">
        <v>0</v>
      </c>
      <c r="BT40" s="63">
        <v>0</v>
      </c>
      <c r="BU40" s="64" t="s">
        <v>112</v>
      </c>
    </row>
    <row r="41" spans="53:73" x14ac:dyDescent="0.25">
      <c r="BA41" s="47" t="s">
        <v>84</v>
      </c>
      <c r="BB41" s="48" t="s">
        <v>85</v>
      </c>
      <c r="BC41" s="48" t="s">
        <v>86</v>
      </c>
      <c r="BD41" s="48" t="s">
        <v>87</v>
      </c>
      <c r="BE41" s="49" t="s">
        <v>88</v>
      </c>
      <c r="BK41" s="59" t="s">
        <v>84</v>
      </c>
      <c r="BL41" s="60" t="s">
        <v>85</v>
      </c>
      <c r="BM41" s="60" t="s">
        <v>86</v>
      </c>
      <c r="BN41" s="60" t="s">
        <v>87</v>
      </c>
      <c r="BO41" s="61" t="s">
        <v>88</v>
      </c>
      <c r="BQ41" s="62">
        <v>750</v>
      </c>
      <c r="BR41" s="63">
        <v>86</v>
      </c>
      <c r="BS41" s="63">
        <v>0</v>
      </c>
      <c r="BT41" s="63">
        <v>86</v>
      </c>
      <c r="BU41" s="64" t="s">
        <v>112</v>
      </c>
    </row>
    <row r="42" spans="53:73" ht="15.75" thickBot="1" x14ac:dyDescent="0.3">
      <c r="BA42" s="50">
        <v>750</v>
      </c>
      <c r="BB42" s="51">
        <v>76</v>
      </c>
      <c r="BC42" s="51">
        <v>0</v>
      </c>
      <c r="BD42" s="51">
        <v>0</v>
      </c>
      <c r="BE42" s="52" t="s">
        <v>116</v>
      </c>
      <c r="BK42" s="62">
        <v>750</v>
      </c>
      <c r="BL42" s="63">
        <v>147</v>
      </c>
      <c r="BM42" s="63">
        <v>0</v>
      </c>
      <c r="BN42" s="63">
        <v>0</v>
      </c>
      <c r="BO42" s="64" t="s">
        <v>120</v>
      </c>
      <c r="BQ42" s="65">
        <v>750</v>
      </c>
      <c r="BR42" s="66">
        <v>86</v>
      </c>
      <c r="BS42" s="66">
        <v>0</v>
      </c>
      <c r="BT42" s="66">
        <v>172</v>
      </c>
      <c r="BU42" s="67" t="s">
        <v>112</v>
      </c>
    </row>
    <row r="43" spans="53:73" ht="15.75" thickBot="1" x14ac:dyDescent="0.3">
      <c r="BA43" s="50">
        <v>750</v>
      </c>
      <c r="BB43" s="51">
        <v>76</v>
      </c>
      <c r="BC43" s="51">
        <v>0</v>
      </c>
      <c r="BD43" s="51">
        <v>76</v>
      </c>
      <c r="BE43" s="52" t="s">
        <v>116</v>
      </c>
      <c r="BK43" s="65">
        <v>750</v>
      </c>
      <c r="BL43" s="66">
        <v>120</v>
      </c>
      <c r="BM43" s="66">
        <v>0</v>
      </c>
      <c r="BN43" s="66">
        <v>147</v>
      </c>
      <c r="BO43" s="67" t="s">
        <v>124</v>
      </c>
    </row>
    <row r="44" spans="53:73" ht="15.75" thickBot="1" x14ac:dyDescent="0.3">
      <c r="BA44" s="50">
        <v>750</v>
      </c>
      <c r="BB44" s="51">
        <v>76</v>
      </c>
      <c r="BC44" s="51">
        <v>0</v>
      </c>
      <c r="BD44" s="51">
        <v>152</v>
      </c>
      <c r="BE44" s="52" t="s">
        <v>116</v>
      </c>
      <c r="BQ44" s="56" t="s">
        <v>80</v>
      </c>
      <c r="BR44" s="57" t="s">
        <v>81</v>
      </c>
      <c r="BS44" s="57" t="s">
        <v>55</v>
      </c>
      <c r="BT44" s="57" t="s">
        <v>56</v>
      </c>
      <c r="BU44" s="58" t="s">
        <v>94</v>
      </c>
    </row>
    <row r="45" spans="53:73" ht="15.75" thickBot="1" x14ac:dyDescent="0.3">
      <c r="BA45" s="53">
        <v>750</v>
      </c>
      <c r="BB45" s="54">
        <v>58</v>
      </c>
      <c r="BC45" s="54">
        <v>0</v>
      </c>
      <c r="BD45" s="54">
        <v>228</v>
      </c>
      <c r="BE45" s="55" t="s">
        <v>113</v>
      </c>
      <c r="BK45" s="56" t="s">
        <v>80</v>
      </c>
      <c r="BL45" s="57" t="s">
        <v>81</v>
      </c>
      <c r="BM45" s="57" t="s">
        <v>55</v>
      </c>
      <c r="BN45" s="57" t="s">
        <v>56</v>
      </c>
      <c r="BO45" s="58" t="s">
        <v>94</v>
      </c>
      <c r="BQ45" s="41" t="s">
        <v>74</v>
      </c>
      <c r="BR45" s="42">
        <v>32</v>
      </c>
      <c r="BS45" s="42">
        <v>750</v>
      </c>
      <c r="BT45" s="42">
        <v>291</v>
      </c>
      <c r="BU45" s="43" t="s">
        <v>93</v>
      </c>
    </row>
    <row r="46" spans="53:73" ht="15.75" thickBot="1" x14ac:dyDescent="0.3">
      <c r="BA46" s="69" t="s">
        <v>73</v>
      </c>
      <c r="BK46" s="41" t="s">
        <v>104</v>
      </c>
      <c r="BL46" s="42">
        <v>24</v>
      </c>
      <c r="BM46" s="42">
        <v>750</v>
      </c>
      <c r="BN46" s="42">
        <v>291</v>
      </c>
      <c r="BO46" s="43" t="s">
        <v>93</v>
      </c>
      <c r="BQ46" s="59" t="s">
        <v>84</v>
      </c>
      <c r="BR46" s="60" t="s">
        <v>85</v>
      </c>
      <c r="BS46" s="60" t="s">
        <v>86</v>
      </c>
      <c r="BT46" s="60" t="s">
        <v>87</v>
      </c>
      <c r="BU46" s="61" t="s">
        <v>88</v>
      </c>
    </row>
    <row r="47" spans="53:73" x14ac:dyDescent="0.25">
      <c r="BA47" s="44" t="s">
        <v>80</v>
      </c>
      <c r="BB47" s="45" t="s">
        <v>81</v>
      </c>
      <c r="BC47" s="45" t="s">
        <v>55</v>
      </c>
      <c r="BD47" s="45" t="s">
        <v>56</v>
      </c>
      <c r="BE47" s="46" t="s">
        <v>94</v>
      </c>
      <c r="BK47" s="59" t="s">
        <v>84</v>
      </c>
      <c r="BL47" s="60" t="s">
        <v>85</v>
      </c>
      <c r="BM47" s="60" t="s">
        <v>86</v>
      </c>
      <c r="BN47" s="60" t="s">
        <v>87</v>
      </c>
      <c r="BO47" s="61" t="s">
        <v>88</v>
      </c>
      <c r="BQ47" s="62">
        <v>750</v>
      </c>
      <c r="BR47" s="63">
        <v>76</v>
      </c>
      <c r="BS47" s="63">
        <v>0</v>
      </c>
      <c r="BT47" s="63">
        <v>0</v>
      </c>
      <c r="BU47" s="64" t="s">
        <v>116</v>
      </c>
    </row>
    <row r="48" spans="53:73" x14ac:dyDescent="0.25">
      <c r="BA48" s="38" t="s">
        <v>79</v>
      </c>
      <c r="BB48" s="39">
        <v>12</v>
      </c>
      <c r="BC48" s="39">
        <v>750</v>
      </c>
      <c r="BD48" s="39">
        <v>291</v>
      </c>
      <c r="BE48" s="40" t="s">
        <v>93</v>
      </c>
      <c r="BK48" s="62">
        <v>750</v>
      </c>
      <c r="BL48" s="63">
        <v>147</v>
      </c>
      <c r="BM48" s="63">
        <v>0</v>
      </c>
      <c r="BN48" s="63">
        <v>0</v>
      </c>
      <c r="BO48" s="64" t="s">
        <v>120</v>
      </c>
      <c r="BQ48" s="62">
        <v>750</v>
      </c>
      <c r="BR48" s="63">
        <v>76</v>
      </c>
      <c r="BS48" s="63">
        <v>0</v>
      </c>
      <c r="BT48" s="63">
        <v>76</v>
      </c>
      <c r="BU48" s="64" t="s">
        <v>116</v>
      </c>
    </row>
    <row r="49" spans="53:73" ht="15.75" thickBot="1" x14ac:dyDescent="0.3">
      <c r="BA49" s="47" t="s">
        <v>84</v>
      </c>
      <c r="BB49" s="48" t="s">
        <v>85</v>
      </c>
      <c r="BC49" s="48" t="s">
        <v>86</v>
      </c>
      <c r="BD49" s="48" t="s">
        <v>87</v>
      </c>
      <c r="BE49" s="49" t="s">
        <v>88</v>
      </c>
      <c r="BK49" s="65">
        <v>750</v>
      </c>
      <c r="BL49" s="66">
        <v>112</v>
      </c>
      <c r="BM49" s="66">
        <v>0</v>
      </c>
      <c r="BN49" s="66">
        <v>147</v>
      </c>
      <c r="BO49" s="67" t="s">
        <v>125</v>
      </c>
      <c r="BQ49" s="62">
        <v>750</v>
      </c>
      <c r="BR49" s="63">
        <v>76</v>
      </c>
      <c r="BS49" s="63">
        <v>0</v>
      </c>
      <c r="BT49" s="63">
        <v>152</v>
      </c>
      <c r="BU49" s="64" t="s">
        <v>116</v>
      </c>
    </row>
    <row r="50" spans="53:73" ht="15.75" thickBot="1" x14ac:dyDescent="0.3">
      <c r="BA50" s="50">
        <v>750</v>
      </c>
      <c r="BB50" s="51">
        <v>150</v>
      </c>
      <c r="BC50" s="51">
        <v>0</v>
      </c>
      <c r="BD50" s="51">
        <v>0</v>
      </c>
      <c r="BE50" s="52" t="s">
        <v>117</v>
      </c>
      <c r="BQ50" s="65">
        <v>750</v>
      </c>
      <c r="BR50" s="66">
        <v>58</v>
      </c>
      <c r="BS50" s="66">
        <v>0</v>
      </c>
      <c r="BT50" s="66">
        <v>228</v>
      </c>
      <c r="BU50" s="67" t="s">
        <v>113</v>
      </c>
    </row>
    <row r="51" spans="53:73" ht="15.75" thickBot="1" x14ac:dyDescent="0.3">
      <c r="BA51" s="53">
        <v>750</v>
      </c>
      <c r="BB51" s="54">
        <v>135</v>
      </c>
      <c r="BC51" s="54">
        <v>0</v>
      </c>
      <c r="BD51" s="54">
        <v>150</v>
      </c>
      <c r="BE51" s="55" t="s">
        <v>118</v>
      </c>
      <c r="BK51" s="56" t="s">
        <v>80</v>
      </c>
      <c r="BL51" s="57" t="s">
        <v>81</v>
      </c>
      <c r="BM51" s="57" t="s">
        <v>55</v>
      </c>
      <c r="BN51" s="57" t="s">
        <v>56</v>
      </c>
      <c r="BO51" s="58" t="s">
        <v>94</v>
      </c>
    </row>
    <row r="52" spans="53:73" ht="15.75" thickBot="1" x14ac:dyDescent="0.3">
      <c r="BA52" s="69" t="s">
        <v>73</v>
      </c>
      <c r="BK52" s="41" t="s">
        <v>107</v>
      </c>
      <c r="BL52" s="42">
        <v>12</v>
      </c>
      <c r="BM52" s="42">
        <v>750</v>
      </c>
      <c r="BN52" s="42">
        <v>291</v>
      </c>
      <c r="BO52" s="43" t="s">
        <v>93</v>
      </c>
      <c r="BQ52" s="56" t="s">
        <v>80</v>
      </c>
      <c r="BR52" s="57" t="s">
        <v>81</v>
      </c>
      <c r="BS52" s="57" t="s">
        <v>55</v>
      </c>
      <c r="BT52" s="57" t="s">
        <v>56</v>
      </c>
      <c r="BU52" s="58" t="s">
        <v>94</v>
      </c>
    </row>
    <row r="53" spans="53:73" x14ac:dyDescent="0.25">
      <c r="BA53" s="44" t="s">
        <v>80</v>
      </c>
      <c r="BB53" s="45" t="s">
        <v>81</v>
      </c>
      <c r="BC53" s="45" t="s">
        <v>55</v>
      </c>
      <c r="BD53" s="45" t="s">
        <v>56</v>
      </c>
      <c r="BE53" s="46" t="s">
        <v>94</v>
      </c>
      <c r="BK53" s="59" t="s">
        <v>84</v>
      </c>
      <c r="BL53" s="60" t="s">
        <v>85</v>
      </c>
      <c r="BM53" s="60" t="s">
        <v>86</v>
      </c>
      <c r="BN53" s="60" t="s">
        <v>87</v>
      </c>
      <c r="BO53" s="61" t="s">
        <v>88</v>
      </c>
      <c r="BQ53" s="41" t="s">
        <v>78</v>
      </c>
      <c r="BR53" s="42">
        <v>12</v>
      </c>
      <c r="BS53" s="42">
        <v>750</v>
      </c>
      <c r="BT53" s="42">
        <v>291</v>
      </c>
      <c r="BU53" s="43" t="s">
        <v>93</v>
      </c>
    </row>
    <row r="54" spans="53:73" x14ac:dyDescent="0.25">
      <c r="BA54" s="38" t="s">
        <v>83</v>
      </c>
      <c r="BB54" s="39">
        <v>4</v>
      </c>
      <c r="BC54" s="39">
        <v>750</v>
      </c>
      <c r="BD54" s="39">
        <v>291</v>
      </c>
      <c r="BE54" s="40" t="s">
        <v>93</v>
      </c>
      <c r="BK54" s="62">
        <v>750</v>
      </c>
      <c r="BL54" s="63">
        <v>147</v>
      </c>
      <c r="BM54" s="63">
        <v>0</v>
      </c>
      <c r="BN54" s="63">
        <v>0</v>
      </c>
      <c r="BO54" s="64" t="s">
        <v>126</v>
      </c>
      <c r="BQ54" s="59" t="s">
        <v>84</v>
      </c>
      <c r="BR54" s="60" t="s">
        <v>85</v>
      </c>
      <c r="BS54" s="60" t="s">
        <v>86</v>
      </c>
      <c r="BT54" s="60" t="s">
        <v>87</v>
      </c>
      <c r="BU54" s="61" t="s">
        <v>88</v>
      </c>
    </row>
    <row r="55" spans="53:73" ht="15.75" thickBot="1" x14ac:dyDescent="0.3">
      <c r="BA55" s="47" t="s">
        <v>84</v>
      </c>
      <c r="BB55" s="48" t="s">
        <v>85</v>
      </c>
      <c r="BC55" s="48" t="s">
        <v>86</v>
      </c>
      <c r="BD55" s="48" t="s">
        <v>87</v>
      </c>
      <c r="BE55" s="49" t="s">
        <v>88</v>
      </c>
      <c r="BK55" s="65">
        <v>750</v>
      </c>
      <c r="BL55" s="66">
        <v>112</v>
      </c>
      <c r="BM55" s="66">
        <v>0</v>
      </c>
      <c r="BN55" s="66">
        <v>147</v>
      </c>
      <c r="BO55" s="67" t="s">
        <v>123</v>
      </c>
      <c r="BQ55" s="62">
        <v>750</v>
      </c>
      <c r="BR55" s="63">
        <v>58</v>
      </c>
      <c r="BS55" s="63">
        <v>0</v>
      </c>
      <c r="BT55" s="63">
        <v>0</v>
      </c>
      <c r="BU55" s="64" t="s">
        <v>113</v>
      </c>
    </row>
    <row r="56" spans="53:73" x14ac:dyDescent="0.25">
      <c r="BA56" s="50">
        <v>750</v>
      </c>
      <c r="BB56" s="51">
        <v>161</v>
      </c>
      <c r="BC56" s="51">
        <v>0</v>
      </c>
      <c r="BD56" s="51">
        <v>0</v>
      </c>
      <c r="BE56" s="52" t="s">
        <v>114</v>
      </c>
      <c r="BQ56" s="62">
        <v>750</v>
      </c>
      <c r="BR56" s="63">
        <v>58</v>
      </c>
      <c r="BS56" s="63">
        <v>0</v>
      </c>
      <c r="BT56" s="63">
        <v>58</v>
      </c>
      <c r="BU56" s="64" t="s">
        <v>113</v>
      </c>
    </row>
    <row r="57" spans="53:73" ht="15.75" thickBot="1" x14ac:dyDescent="0.3">
      <c r="BA57" s="53">
        <v>750</v>
      </c>
      <c r="BB57" s="54">
        <v>122</v>
      </c>
      <c r="BC57" s="54">
        <v>0</v>
      </c>
      <c r="BD57" s="54">
        <v>161</v>
      </c>
      <c r="BE57" s="55" t="s">
        <v>119</v>
      </c>
      <c r="BQ57" s="62">
        <v>750</v>
      </c>
      <c r="BR57" s="63">
        <v>58</v>
      </c>
      <c r="BS57" s="63">
        <v>0</v>
      </c>
      <c r="BT57" s="63">
        <v>116</v>
      </c>
      <c r="BU57" s="64" t="s">
        <v>113</v>
      </c>
    </row>
    <row r="58" spans="53:73" ht="15.75" thickBot="1" x14ac:dyDescent="0.3">
      <c r="BA58" s="69" t="s">
        <v>73</v>
      </c>
      <c r="BQ58" s="62">
        <v>750</v>
      </c>
      <c r="BR58" s="63">
        <v>58</v>
      </c>
      <c r="BS58" s="63">
        <v>0</v>
      </c>
      <c r="BT58" s="63">
        <v>174</v>
      </c>
      <c r="BU58" s="64" t="s">
        <v>113</v>
      </c>
    </row>
    <row r="59" spans="53:73" ht="15.75" thickBot="1" x14ac:dyDescent="0.3">
      <c r="BA59" s="44" t="s">
        <v>80</v>
      </c>
      <c r="BB59" s="45" t="s">
        <v>81</v>
      </c>
      <c r="BC59" s="45" t="s">
        <v>55</v>
      </c>
      <c r="BD59" s="45" t="s">
        <v>56</v>
      </c>
      <c r="BE59" s="46" t="s">
        <v>94</v>
      </c>
      <c r="BQ59" s="65">
        <v>750</v>
      </c>
      <c r="BR59" s="66">
        <v>58</v>
      </c>
      <c r="BS59" s="66">
        <v>0</v>
      </c>
      <c r="BT59" s="66">
        <v>232</v>
      </c>
      <c r="BU59" s="67" t="s">
        <v>113</v>
      </c>
    </row>
    <row r="60" spans="53:73" x14ac:dyDescent="0.25">
      <c r="BA60" s="38" t="s">
        <v>95</v>
      </c>
      <c r="BB60" s="39">
        <v>16</v>
      </c>
      <c r="BC60" s="39">
        <v>750</v>
      </c>
      <c r="BD60" s="39">
        <v>291</v>
      </c>
      <c r="BE60" s="40" t="s">
        <v>93</v>
      </c>
    </row>
    <row r="61" spans="53:73" x14ac:dyDescent="0.25">
      <c r="BA61" s="47" t="s">
        <v>84</v>
      </c>
      <c r="BB61" s="48" t="s">
        <v>85</v>
      </c>
      <c r="BC61" s="48" t="s">
        <v>86</v>
      </c>
      <c r="BD61" s="48" t="s">
        <v>87</v>
      </c>
      <c r="BE61" s="49" t="s">
        <v>88</v>
      </c>
    </row>
    <row r="62" spans="53:73" x14ac:dyDescent="0.25">
      <c r="BA62" s="50">
        <v>750</v>
      </c>
      <c r="BB62" s="51">
        <v>147</v>
      </c>
      <c r="BC62" s="51">
        <v>0</v>
      </c>
      <c r="BD62" s="51">
        <v>0</v>
      </c>
      <c r="BE62" s="52" t="s">
        <v>120</v>
      </c>
    </row>
    <row r="63" spans="53:73" ht="15.75" thickBot="1" x14ac:dyDescent="0.3">
      <c r="BA63" s="53">
        <v>750</v>
      </c>
      <c r="BB63" s="54">
        <v>135</v>
      </c>
      <c r="BC63" s="54">
        <v>0</v>
      </c>
      <c r="BD63" s="54">
        <v>147</v>
      </c>
      <c r="BE63" s="55" t="s">
        <v>118</v>
      </c>
    </row>
    <row r="64" spans="53:73" ht="15.75" thickBot="1" x14ac:dyDescent="0.3">
      <c r="BA64" s="69" t="s">
        <v>73</v>
      </c>
    </row>
    <row r="65" spans="53:57" x14ac:dyDescent="0.25">
      <c r="BA65" s="44" t="s">
        <v>80</v>
      </c>
      <c r="BB65" s="45" t="s">
        <v>81</v>
      </c>
      <c r="BC65" s="45" t="s">
        <v>55</v>
      </c>
      <c r="BD65" s="45" t="s">
        <v>56</v>
      </c>
      <c r="BE65" s="46" t="s">
        <v>94</v>
      </c>
    </row>
    <row r="66" spans="53:57" x14ac:dyDescent="0.25">
      <c r="BA66" s="38" t="s">
        <v>96</v>
      </c>
      <c r="BB66" s="39">
        <v>4</v>
      </c>
      <c r="BC66" s="39">
        <v>750</v>
      </c>
      <c r="BD66" s="39">
        <v>291</v>
      </c>
      <c r="BE66" s="40" t="s">
        <v>93</v>
      </c>
    </row>
    <row r="67" spans="53:57" x14ac:dyDescent="0.25">
      <c r="BA67" s="47" t="s">
        <v>84</v>
      </c>
      <c r="BB67" s="48" t="s">
        <v>85</v>
      </c>
      <c r="BC67" s="48" t="s">
        <v>86</v>
      </c>
      <c r="BD67" s="48" t="s">
        <v>87</v>
      </c>
      <c r="BE67" s="49" t="s">
        <v>88</v>
      </c>
    </row>
    <row r="68" spans="53:57" x14ac:dyDescent="0.25">
      <c r="BA68" s="50">
        <v>750</v>
      </c>
      <c r="BB68" s="51">
        <v>160</v>
      </c>
      <c r="BC68" s="51">
        <v>0</v>
      </c>
      <c r="BD68" s="51">
        <v>0</v>
      </c>
      <c r="BE68" s="52" t="s">
        <v>121</v>
      </c>
    </row>
    <row r="69" spans="53:57" ht="15.75" thickBot="1" x14ac:dyDescent="0.3">
      <c r="BA69" s="53">
        <v>750</v>
      </c>
      <c r="BB69" s="54">
        <v>122</v>
      </c>
      <c r="BC69" s="54">
        <v>0</v>
      </c>
      <c r="BD69" s="54">
        <v>160</v>
      </c>
      <c r="BE69" s="55" t="s">
        <v>119</v>
      </c>
    </row>
    <row r="70" spans="53:57" ht="15.75" thickBot="1" x14ac:dyDescent="0.3">
      <c r="BA70" s="69" t="s">
        <v>73</v>
      </c>
    </row>
    <row r="71" spans="53:57" x14ac:dyDescent="0.25">
      <c r="BA71" s="44" t="s">
        <v>80</v>
      </c>
      <c r="BB71" s="45" t="s">
        <v>81</v>
      </c>
      <c r="BC71" s="45" t="s">
        <v>55</v>
      </c>
      <c r="BD71" s="45" t="s">
        <v>56</v>
      </c>
      <c r="BE71" s="46" t="s">
        <v>94</v>
      </c>
    </row>
    <row r="72" spans="53:57" x14ac:dyDescent="0.25">
      <c r="BA72" s="38" t="s">
        <v>97</v>
      </c>
      <c r="BB72" s="39">
        <v>12</v>
      </c>
      <c r="BC72" s="39">
        <v>750</v>
      </c>
      <c r="BD72" s="39">
        <v>291</v>
      </c>
      <c r="BE72" s="40" t="s">
        <v>93</v>
      </c>
    </row>
    <row r="73" spans="53:57" x14ac:dyDescent="0.25">
      <c r="BA73" s="47" t="s">
        <v>84</v>
      </c>
      <c r="BB73" s="48" t="s">
        <v>85</v>
      </c>
      <c r="BC73" s="48" t="s">
        <v>86</v>
      </c>
      <c r="BD73" s="48" t="s">
        <v>87</v>
      </c>
      <c r="BE73" s="49" t="s">
        <v>88</v>
      </c>
    </row>
    <row r="74" spans="53:57" x14ac:dyDescent="0.25">
      <c r="BA74" s="50">
        <v>750</v>
      </c>
      <c r="BB74" s="51">
        <v>184</v>
      </c>
      <c r="BC74" s="51">
        <v>0</v>
      </c>
      <c r="BD74" s="51">
        <v>0</v>
      </c>
      <c r="BE74" s="52" t="s">
        <v>122</v>
      </c>
    </row>
    <row r="75" spans="53:57" ht="15.75" thickBot="1" x14ac:dyDescent="0.3">
      <c r="BA75" s="53">
        <v>750</v>
      </c>
      <c r="BB75" s="54">
        <v>97</v>
      </c>
      <c r="BC75" s="54">
        <v>0</v>
      </c>
      <c r="BD75" s="54">
        <v>184</v>
      </c>
      <c r="BE75" s="55" t="s">
        <v>110</v>
      </c>
    </row>
    <row r="76" spans="53:57" ht="15.75" thickBot="1" x14ac:dyDescent="0.3">
      <c r="BA76" s="69" t="s">
        <v>73</v>
      </c>
    </row>
    <row r="77" spans="53:57" x14ac:dyDescent="0.25">
      <c r="BA77" s="44" t="s">
        <v>80</v>
      </c>
      <c r="BB77" s="45" t="s">
        <v>81</v>
      </c>
      <c r="BC77" s="45" t="s">
        <v>55</v>
      </c>
      <c r="BD77" s="45" t="s">
        <v>56</v>
      </c>
      <c r="BE77" s="46" t="s">
        <v>94</v>
      </c>
    </row>
    <row r="78" spans="53:57" x14ac:dyDescent="0.25">
      <c r="BA78" s="38" t="s">
        <v>98</v>
      </c>
      <c r="BB78" s="39">
        <v>1</v>
      </c>
      <c r="BC78" s="39">
        <v>750</v>
      </c>
      <c r="BD78" s="39">
        <v>291</v>
      </c>
      <c r="BE78" s="40" t="s">
        <v>93</v>
      </c>
    </row>
    <row r="79" spans="53:57" x14ac:dyDescent="0.25">
      <c r="BA79" s="47" t="s">
        <v>84</v>
      </c>
      <c r="BB79" s="48" t="s">
        <v>85</v>
      </c>
      <c r="BC79" s="48" t="s">
        <v>86</v>
      </c>
      <c r="BD79" s="48" t="s">
        <v>87</v>
      </c>
      <c r="BE79" s="49" t="s">
        <v>88</v>
      </c>
    </row>
    <row r="80" spans="53:57" x14ac:dyDescent="0.25">
      <c r="BA80" s="50">
        <v>750</v>
      </c>
      <c r="BB80" s="51">
        <v>112</v>
      </c>
      <c r="BC80" s="51">
        <v>0</v>
      </c>
      <c r="BD80" s="51">
        <v>0</v>
      </c>
      <c r="BE80" s="52" t="s">
        <v>123</v>
      </c>
    </row>
    <row r="81" spans="53:57" x14ac:dyDescent="0.25">
      <c r="BA81" s="50">
        <v>750</v>
      </c>
      <c r="BB81" s="51">
        <v>108</v>
      </c>
      <c r="BC81" s="51">
        <v>0</v>
      </c>
      <c r="BD81" s="51">
        <v>112</v>
      </c>
      <c r="BE81" s="52" t="s">
        <v>111</v>
      </c>
    </row>
    <row r="82" spans="53:57" ht="15.75" thickBot="1" x14ac:dyDescent="0.3">
      <c r="BA82" s="53">
        <v>750</v>
      </c>
      <c r="BB82" s="54">
        <v>58</v>
      </c>
      <c r="BC82" s="54">
        <v>0</v>
      </c>
      <c r="BD82" s="54">
        <v>220</v>
      </c>
      <c r="BE82" s="55" t="s">
        <v>113</v>
      </c>
    </row>
    <row r="83" spans="53:57" ht="15.75" thickBot="1" x14ac:dyDescent="0.3">
      <c r="BA83" s="69" t="s">
        <v>73</v>
      </c>
    </row>
    <row r="84" spans="53:57" x14ac:dyDescent="0.25">
      <c r="BA84" s="44" t="s">
        <v>80</v>
      </c>
      <c r="BB84" s="45" t="s">
        <v>81</v>
      </c>
      <c r="BC84" s="45" t="s">
        <v>55</v>
      </c>
      <c r="BD84" s="45" t="s">
        <v>56</v>
      </c>
      <c r="BE84" s="46" t="s">
        <v>94</v>
      </c>
    </row>
    <row r="85" spans="53:57" x14ac:dyDescent="0.25">
      <c r="BA85" s="38" t="s">
        <v>106</v>
      </c>
      <c r="BB85" s="39">
        <v>3</v>
      </c>
      <c r="BC85" s="39">
        <v>750</v>
      </c>
      <c r="BD85" s="39">
        <v>291</v>
      </c>
      <c r="BE85" s="40" t="s">
        <v>93</v>
      </c>
    </row>
    <row r="86" spans="53:57" x14ac:dyDescent="0.25">
      <c r="BA86" s="47" t="s">
        <v>84</v>
      </c>
      <c r="BB86" s="48" t="s">
        <v>85</v>
      </c>
      <c r="BC86" s="48" t="s">
        <v>86</v>
      </c>
      <c r="BD86" s="48" t="s">
        <v>87</v>
      </c>
      <c r="BE86" s="49" t="s">
        <v>88</v>
      </c>
    </row>
    <row r="87" spans="53:57" x14ac:dyDescent="0.25">
      <c r="BA87" s="50">
        <v>750</v>
      </c>
      <c r="BB87" s="51">
        <v>108</v>
      </c>
      <c r="BC87" s="51">
        <v>0</v>
      </c>
      <c r="BD87" s="51">
        <v>0</v>
      </c>
      <c r="BE87" s="52" t="s">
        <v>111</v>
      </c>
    </row>
    <row r="88" spans="53:57" x14ac:dyDescent="0.25">
      <c r="BA88" s="50">
        <v>750</v>
      </c>
      <c r="BB88" s="51">
        <v>108</v>
      </c>
      <c r="BC88" s="51">
        <v>0</v>
      </c>
      <c r="BD88" s="51">
        <v>108</v>
      </c>
      <c r="BE88" s="52" t="s">
        <v>111</v>
      </c>
    </row>
    <row r="89" spans="53:57" ht="15.75" thickBot="1" x14ac:dyDescent="0.3">
      <c r="BA89" s="53">
        <v>750</v>
      </c>
      <c r="BB89" s="54">
        <v>58</v>
      </c>
      <c r="BC89" s="54">
        <v>0</v>
      </c>
      <c r="BD89" s="54">
        <v>216</v>
      </c>
      <c r="BE89" s="55" t="s">
        <v>113</v>
      </c>
    </row>
    <row r="90" spans="53:57" ht="15.75" thickBot="1" x14ac:dyDescent="0.3">
      <c r="BA90" s="69" t="s">
        <v>73</v>
      </c>
    </row>
    <row r="91" spans="53:57" x14ac:dyDescent="0.25">
      <c r="BA91" s="44" t="s">
        <v>80</v>
      </c>
      <c r="BB91" s="45" t="s">
        <v>81</v>
      </c>
      <c r="BC91" s="45" t="s">
        <v>55</v>
      </c>
      <c r="BD91" s="45" t="s">
        <v>56</v>
      </c>
      <c r="BE91" s="46" t="s">
        <v>94</v>
      </c>
    </row>
    <row r="92" spans="53:57" x14ac:dyDescent="0.25">
      <c r="BA92" s="38" t="s">
        <v>105</v>
      </c>
      <c r="BB92" s="39">
        <v>4</v>
      </c>
      <c r="BC92" s="39">
        <v>750</v>
      </c>
      <c r="BD92" s="39">
        <v>291</v>
      </c>
      <c r="BE92" s="40" t="s">
        <v>93</v>
      </c>
    </row>
    <row r="93" spans="53:57" x14ac:dyDescent="0.25">
      <c r="BA93" s="47" t="s">
        <v>84</v>
      </c>
      <c r="BB93" s="48" t="s">
        <v>85</v>
      </c>
      <c r="BC93" s="48" t="s">
        <v>86</v>
      </c>
      <c r="BD93" s="48" t="s">
        <v>87</v>
      </c>
      <c r="BE93" s="49" t="s">
        <v>88</v>
      </c>
    </row>
    <row r="94" spans="53:57" x14ac:dyDescent="0.25">
      <c r="BA94" s="50">
        <v>750</v>
      </c>
      <c r="BB94" s="51">
        <v>147</v>
      </c>
      <c r="BC94" s="51">
        <v>0</v>
      </c>
      <c r="BD94" s="51">
        <v>0</v>
      </c>
      <c r="BE94" s="52" t="s">
        <v>120</v>
      </c>
    </row>
    <row r="95" spans="53:57" ht="15.75" thickBot="1" x14ac:dyDescent="0.3">
      <c r="BA95" s="53">
        <v>750</v>
      </c>
      <c r="BB95" s="54">
        <v>120</v>
      </c>
      <c r="BC95" s="54">
        <v>0</v>
      </c>
      <c r="BD95" s="54">
        <v>147</v>
      </c>
      <c r="BE95" s="55" t="s">
        <v>124</v>
      </c>
    </row>
    <row r="96" spans="53:57" ht="15.75" thickBot="1" x14ac:dyDescent="0.3">
      <c r="BA96" s="69" t="s">
        <v>73</v>
      </c>
    </row>
    <row r="97" spans="1:57" x14ac:dyDescent="0.25">
      <c r="BA97" s="44" t="s">
        <v>80</v>
      </c>
      <c r="BB97" s="45" t="s">
        <v>81</v>
      </c>
      <c r="BC97" s="45" t="s">
        <v>55</v>
      </c>
      <c r="BD97" s="45" t="s">
        <v>56</v>
      </c>
      <c r="BE97" s="46" t="s">
        <v>94</v>
      </c>
    </row>
    <row r="98" spans="1:57" x14ac:dyDescent="0.25">
      <c r="BA98" s="38" t="s">
        <v>104</v>
      </c>
      <c r="BB98" s="39">
        <v>24</v>
      </c>
      <c r="BC98" s="39">
        <v>750</v>
      </c>
      <c r="BD98" s="39">
        <v>291</v>
      </c>
      <c r="BE98" s="40" t="s">
        <v>93</v>
      </c>
    </row>
    <row r="99" spans="1:57" x14ac:dyDescent="0.25">
      <c r="BA99" s="47" t="s">
        <v>84</v>
      </c>
      <c r="BB99" s="48" t="s">
        <v>85</v>
      </c>
      <c r="BC99" s="48" t="s">
        <v>86</v>
      </c>
      <c r="BD99" s="48" t="s">
        <v>87</v>
      </c>
      <c r="BE99" s="49" t="s">
        <v>88</v>
      </c>
    </row>
    <row r="100" spans="1:57" x14ac:dyDescent="0.25">
      <c r="BA100" s="50">
        <v>750</v>
      </c>
      <c r="BB100" s="51">
        <v>147</v>
      </c>
      <c r="BC100" s="51">
        <v>0</v>
      </c>
      <c r="BD100" s="51">
        <v>0</v>
      </c>
      <c r="BE100" s="52" t="s">
        <v>120</v>
      </c>
    </row>
    <row r="101" spans="1:57" ht="15.75" thickBot="1" x14ac:dyDescent="0.3">
      <c r="BA101" s="53">
        <v>750</v>
      </c>
      <c r="BB101" s="54">
        <v>112</v>
      </c>
      <c r="BC101" s="54">
        <v>0</v>
      </c>
      <c r="BD101" s="54">
        <v>147</v>
      </c>
      <c r="BE101" s="55" t="s">
        <v>125</v>
      </c>
    </row>
    <row r="102" spans="1:57" ht="15.75" thickBot="1" x14ac:dyDescent="0.3">
      <c r="BA102" s="69" t="s">
        <v>73</v>
      </c>
    </row>
    <row r="103" spans="1:57" x14ac:dyDescent="0.25">
      <c r="BA103" s="44" t="s">
        <v>80</v>
      </c>
      <c r="BB103" s="45" t="s">
        <v>81</v>
      </c>
      <c r="BC103" s="45" t="s">
        <v>55</v>
      </c>
      <c r="BD103" s="45" t="s">
        <v>56</v>
      </c>
      <c r="BE103" s="46" t="s">
        <v>94</v>
      </c>
    </row>
    <row r="104" spans="1:57" x14ac:dyDescent="0.25">
      <c r="BA104" s="38" t="s">
        <v>107</v>
      </c>
      <c r="BB104" s="39">
        <v>12</v>
      </c>
      <c r="BC104" s="39">
        <v>750</v>
      </c>
      <c r="BD104" s="39">
        <v>291</v>
      </c>
      <c r="BE104" s="40" t="s">
        <v>93</v>
      </c>
    </row>
    <row r="105" spans="1:57" x14ac:dyDescent="0.25">
      <c r="BA105" s="47" t="s">
        <v>84</v>
      </c>
      <c r="BB105" s="48" t="s">
        <v>85</v>
      </c>
      <c r="BC105" s="48" t="s">
        <v>86</v>
      </c>
      <c r="BD105" s="48" t="s">
        <v>87</v>
      </c>
      <c r="BE105" s="49" t="s">
        <v>88</v>
      </c>
    </row>
    <row r="106" spans="1:57" x14ac:dyDescent="0.25">
      <c r="BA106" s="50">
        <v>750</v>
      </c>
      <c r="BB106" s="51">
        <v>147</v>
      </c>
      <c r="BC106" s="51">
        <v>0</v>
      </c>
      <c r="BD106" s="51">
        <v>0</v>
      </c>
      <c r="BE106" s="52" t="s">
        <v>126</v>
      </c>
    </row>
    <row r="107" spans="1:57" ht="15.75" thickBot="1" x14ac:dyDescent="0.3">
      <c r="A107"/>
      <c r="BA107" s="53">
        <v>750</v>
      </c>
      <c r="BB107" s="54">
        <v>112</v>
      </c>
      <c r="BC107" s="54">
        <v>0</v>
      </c>
      <c r="BD107" s="54">
        <v>147</v>
      </c>
      <c r="BE107" s="55" t="s">
        <v>123</v>
      </c>
    </row>
    <row r="108" spans="1:57" ht="15.75" thickBot="1" x14ac:dyDescent="0.3">
      <c r="A108"/>
      <c r="BA108" s="69" t="s">
        <v>73</v>
      </c>
    </row>
    <row r="109" spans="1:57" x14ac:dyDescent="0.25">
      <c r="A109"/>
      <c r="BA109" s="44" t="s">
        <v>80</v>
      </c>
      <c r="BB109" s="45" t="s">
        <v>81</v>
      </c>
      <c r="BC109" s="45" t="s">
        <v>55</v>
      </c>
      <c r="BD109" s="45" t="s">
        <v>56</v>
      </c>
      <c r="BE109" s="46" t="s">
        <v>94</v>
      </c>
    </row>
    <row r="110" spans="1:57" x14ac:dyDescent="0.25">
      <c r="A110"/>
      <c r="BA110" s="38" t="s">
        <v>52</v>
      </c>
      <c r="BB110" s="39">
        <v>5</v>
      </c>
      <c r="BC110" s="39">
        <v>750</v>
      </c>
      <c r="BD110" s="39">
        <v>291</v>
      </c>
      <c r="BE110" s="40" t="s">
        <v>93</v>
      </c>
    </row>
    <row r="111" spans="1:57" x14ac:dyDescent="0.25">
      <c r="A111"/>
      <c r="BA111" s="47" t="s">
        <v>84</v>
      </c>
      <c r="BB111" s="48" t="s">
        <v>85</v>
      </c>
      <c r="BC111" s="48" t="s">
        <v>86</v>
      </c>
      <c r="BD111" s="48" t="s">
        <v>87</v>
      </c>
      <c r="BE111" s="49" t="s">
        <v>88</v>
      </c>
    </row>
    <row r="112" spans="1:57" x14ac:dyDescent="0.25">
      <c r="A112"/>
      <c r="BA112" s="50">
        <v>750</v>
      </c>
      <c r="BB112" s="51">
        <v>86</v>
      </c>
      <c r="BC112" s="51">
        <v>0</v>
      </c>
      <c r="BD112" s="51">
        <v>0</v>
      </c>
      <c r="BE112" s="52" t="s">
        <v>112</v>
      </c>
    </row>
    <row r="113" spans="1:57" x14ac:dyDescent="0.25">
      <c r="A113"/>
      <c r="BA113" s="50">
        <v>750</v>
      </c>
      <c r="BB113" s="51">
        <v>86</v>
      </c>
      <c r="BC113" s="51">
        <v>0</v>
      </c>
      <c r="BD113" s="51">
        <v>86</v>
      </c>
      <c r="BE113" s="52" t="s">
        <v>112</v>
      </c>
    </row>
    <row r="114" spans="1:57" ht="15.75" thickBot="1" x14ac:dyDescent="0.3">
      <c r="A114"/>
      <c r="BA114" s="53">
        <v>750</v>
      </c>
      <c r="BB114" s="54">
        <v>86</v>
      </c>
      <c r="BC114" s="54">
        <v>0</v>
      </c>
      <c r="BD114" s="54">
        <v>172</v>
      </c>
      <c r="BE114" s="55" t="s">
        <v>112</v>
      </c>
    </row>
    <row r="115" spans="1:57" ht="15.75" thickBot="1" x14ac:dyDescent="0.3">
      <c r="A115"/>
      <c r="BA115" s="69" t="s">
        <v>73</v>
      </c>
    </row>
    <row r="116" spans="1:57" x14ac:dyDescent="0.25">
      <c r="A116"/>
      <c r="BA116" s="44" t="s">
        <v>80</v>
      </c>
      <c r="BB116" s="45" t="s">
        <v>81</v>
      </c>
      <c r="BC116" s="45" t="s">
        <v>55</v>
      </c>
      <c r="BD116" s="45" t="s">
        <v>56</v>
      </c>
      <c r="BE116" s="46" t="s">
        <v>94</v>
      </c>
    </row>
    <row r="117" spans="1:57" x14ac:dyDescent="0.25">
      <c r="A117"/>
      <c r="BA117" s="38" t="s">
        <v>108</v>
      </c>
      <c r="BB117" s="39">
        <v>1</v>
      </c>
      <c r="BC117" s="39">
        <v>750</v>
      </c>
      <c r="BD117" s="39">
        <v>291</v>
      </c>
      <c r="BE117" s="40" t="s">
        <v>93</v>
      </c>
    </row>
    <row r="118" spans="1:57" x14ac:dyDescent="0.25">
      <c r="A118"/>
      <c r="BA118" s="47" t="s">
        <v>84</v>
      </c>
      <c r="BB118" s="48" t="s">
        <v>85</v>
      </c>
      <c r="BC118" s="48" t="s">
        <v>86</v>
      </c>
      <c r="BD118" s="48" t="s">
        <v>87</v>
      </c>
      <c r="BE118" s="49" t="s">
        <v>88</v>
      </c>
    </row>
    <row r="119" spans="1:57" x14ac:dyDescent="0.25">
      <c r="A119"/>
      <c r="BA119" s="50">
        <v>500</v>
      </c>
      <c r="BB119" s="51">
        <v>97</v>
      </c>
      <c r="BC119" s="51">
        <v>0</v>
      </c>
      <c r="BD119" s="51">
        <v>0</v>
      </c>
      <c r="BE119" s="52" t="s">
        <v>110</v>
      </c>
    </row>
    <row r="120" spans="1:57" ht="15.75" thickBot="1" x14ac:dyDescent="0.3">
      <c r="A120"/>
      <c r="BA120" s="53">
        <v>250</v>
      </c>
      <c r="BB120" s="54">
        <v>112</v>
      </c>
      <c r="BC120" s="54">
        <v>500</v>
      </c>
      <c r="BD120" s="54">
        <v>0</v>
      </c>
      <c r="BE120" s="55" t="s">
        <v>123</v>
      </c>
    </row>
    <row r="121" spans="1:57" x14ac:dyDescent="0.25">
      <c r="A121"/>
      <c r="BA121" s="69" t="s">
        <v>73</v>
      </c>
    </row>
    <row r="122" spans="1:57" x14ac:dyDescent="0.25">
      <c r="A122"/>
      <c r="BA122" s="69" t="s">
        <v>89</v>
      </c>
    </row>
    <row r="123" spans="1:57" x14ac:dyDescent="0.25">
      <c r="A123"/>
    </row>
    <row r="124" spans="1:57" x14ac:dyDescent="0.25">
      <c r="A124"/>
    </row>
    <row r="125" spans="1:57" x14ac:dyDescent="0.25">
      <c r="A125"/>
    </row>
    <row r="126" spans="1:57" x14ac:dyDescent="0.25">
      <c r="A126"/>
    </row>
    <row r="127" spans="1:57" x14ac:dyDescent="0.25">
      <c r="A127"/>
    </row>
    <row r="128" spans="1:57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</sheetData>
  <sortState xmlns:xlrd2="http://schemas.microsoft.com/office/spreadsheetml/2017/richdata2" ref="Q2:AJ19">
    <sortCondition descending="1" ref="AG3"/>
  </sortState>
  <phoneticPr fontId="2" type="noConversion"/>
  <conditionalFormatting sqref="U3:U19">
    <cfRule type="expression" dxfId="19" priority="174">
      <formula>$U3&lt;320</formula>
    </cfRule>
  </conditionalFormatting>
  <conditionalFormatting sqref="Q3:AJ19">
    <cfRule type="expression" dxfId="18" priority="173">
      <formula>$AG3=OFFSET($AG3,1,)</formula>
    </cfRule>
  </conditionalFormatting>
  <conditionalFormatting sqref="BA1:BA200">
    <cfRule type="expression" dxfId="17" priority="171">
      <formula>AND(ISNUMBER(BA1),BA1&lt;&gt;$BA$4)</formula>
    </cfRule>
  </conditionalFormatting>
  <conditionalFormatting sqref="V2:V19">
    <cfRule type="dataBar" priority="29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{9BAFC077-98C8-4317-B895-26029F10A1DE}</x14:id>
        </ext>
      </extLst>
    </cfRule>
  </conditionalFormatting>
  <conditionalFormatting sqref="BK3:BK7">
    <cfRule type="expression" dxfId="16" priority="17">
      <formula>AND(ISNUMBER(BK3),BK3&lt;&gt;$BA$4)</formula>
    </cfRule>
  </conditionalFormatting>
  <conditionalFormatting sqref="BK9:BK13">
    <cfRule type="expression" dxfId="15" priority="16">
      <formula>AND(ISNUMBER(BK9),BK9&lt;&gt;$BA$4)</formula>
    </cfRule>
  </conditionalFormatting>
  <conditionalFormatting sqref="BK15:BK19">
    <cfRule type="expression" dxfId="14" priority="15">
      <formula>AND(ISNUMBER(BK15),BK15&lt;&gt;$BA$4)</formula>
    </cfRule>
  </conditionalFormatting>
  <conditionalFormatting sqref="BK21:BK25">
    <cfRule type="expression" dxfId="13" priority="14">
      <formula>AND(ISNUMBER(BK21),BK21&lt;&gt;$BA$4)</formula>
    </cfRule>
  </conditionalFormatting>
  <conditionalFormatting sqref="BK27:BK31">
    <cfRule type="expression" dxfId="12" priority="13">
      <formula>AND(ISNUMBER(BK27),BK27&lt;&gt;$BA$4)</formula>
    </cfRule>
  </conditionalFormatting>
  <conditionalFormatting sqref="BK33:BK37">
    <cfRule type="expression" dxfId="11" priority="12">
      <formula>AND(ISNUMBER(BK33),BK33&lt;&gt;$BA$4)</formula>
    </cfRule>
  </conditionalFormatting>
  <conditionalFormatting sqref="BK39:BK43">
    <cfRule type="expression" dxfId="10" priority="11">
      <formula>AND(ISNUMBER(BK39),BK39&lt;&gt;$BA$4)</formula>
    </cfRule>
  </conditionalFormatting>
  <conditionalFormatting sqref="BK45:BK49">
    <cfRule type="expression" dxfId="9" priority="10">
      <formula>AND(ISNUMBER(BK45),BK45&lt;&gt;$BA$4)</formula>
    </cfRule>
  </conditionalFormatting>
  <conditionalFormatting sqref="BK51:BK55">
    <cfRule type="expression" dxfId="8" priority="9">
      <formula>AND(ISNUMBER(BK51),BK51&lt;&gt;$BA$4)</formula>
    </cfRule>
  </conditionalFormatting>
  <conditionalFormatting sqref="BQ3:BQ8">
    <cfRule type="expression" dxfId="7" priority="8">
      <formula>AND(ISNUMBER(BQ3),BQ3&lt;&gt;$BA$4)</formula>
    </cfRule>
  </conditionalFormatting>
  <conditionalFormatting sqref="BQ10:BQ15">
    <cfRule type="expression" dxfId="6" priority="7">
      <formula>AND(ISNUMBER(BQ10),BQ10&lt;&gt;$BA$4)</formula>
    </cfRule>
  </conditionalFormatting>
  <conditionalFormatting sqref="BQ17:BQ22">
    <cfRule type="expression" dxfId="5" priority="6">
      <formula>AND(ISNUMBER(BQ17),BQ17&lt;&gt;$BA$4)</formula>
    </cfRule>
  </conditionalFormatting>
  <conditionalFormatting sqref="BQ24:BQ28">
    <cfRule type="expression" dxfId="4" priority="5">
      <formula>AND(ISNUMBER(BQ24),BQ24&lt;&gt;$BA$4)</formula>
    </cfRule>
  </conditionalFormatting>
  <conditionalFormatting sqref="BQ30:BQ35">
    <cfRule type="expression" dxfId="3" priority="4">
      <formula>AND(ISNUMBER(BQ30),BQ30&lt;&gt;$BA$4)</formula>
    </cfRule>
  </conditionalFormatting>
  <conditionalFormatting sqref="BQ37:BQ42">
    <cfRule type="expression" dxfId="2" priority="3">
      <formula>AND(ISNUMBER(BQ37),BQ37&lt;&gt;$BA$4)</formula>
    </cfRule>
  </conditionalFormatting>
  <conditionalFormatting sqref="BQ44:BQ50">
    <cfRule type="expression" dxfId="1" priority="2">
      <formula>AND(ISNUMBER(BQ44),BQ44&lt;&gt;$BA$4)</formula>
    </cfRule>
  </conditionalFormatting>
  <conditionalFormatting sqref="BQ52:BQ59">
    <cfRule type="expression" dxfId="0" priority="1">
      <formula>AND(ISNUMBER(BQ52),BQ52&lt;&gt;$BA$4)</formula>
    </cfRule>
  </conditionalFormatting>
  <hyperlinks>
    <hyperlink ref="N7" r:id="rId1" location="form" xr:uid="{D5BCC677-6230-4F9C-9199-4664DBF212CC}"/>
  </hyperlinks>
  <printOptions horizontalCentered="1" verticalCentered="1"/>
  <pageMargins left="0" right="0" top="0.59055118110236227" bottom="0" header="0.19685039370078741" footer="0"/>
  <pageSetup paperSize="9" scale="91" orientation="portrait" horizontalDpi="300" verticalDpi="300" r:id="rId2"/>
  <headerFooter>
    <oddHeader>&amp;L&amp;D &amp;T&amp;C&amp;F&amp;R&amp;P /&amp;N</oddHeader>
  </headerFooter>
  <drawing r:id="rId3"/>
  <tableParts count="3">
    <tablePart r:id="rId4"/>
    <tablePart r:id="rId5"/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BAFC077-98C8-4317-B895-26029F10A1D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V2:V19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3</vt:i4>
      </vt:variant>
    </vt:vector>
  </HeadingPairs>
  <TitlesOfParts>
    <vt:vector size="6" baseType="lpstr">
      <vt:lpstr>Séquence</vt:lpstr>
      <vt:lpstr>Résultats Regroupés</vt:lpstr>
      <vt:lpstr>OptiCutter</vt:lpstr>
      <vt:lpstr>OptiCutter!Afdrukbereik</vt:lpstr>
      <vt:lpstr>LARG_ROL</vt:lpstr>
      <vt:lpstr>LONG_ROL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cp:lastPrinted>2025-01-30T12:44:52Z</cp:lastPrinted>
  <dcterms:created xsi:type="dcterms:W3CDTF">2022-10-13T13:34:20Z</dcterms:created>
  <dcterms:modified xsi:type="dcterms:W3CDTF">2025-01-30T12:44:54Z</dcterms:modified>
</cp:coreProperties>
</file>