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E0531C5-891C-46FB-9E2D-01D7AF5CE56C}" xr6:coauthVersionLast="47" xr6:coauthVersionMax="47" xr10:uidLastSave="{00000000-0000-0000-0000-000000000000}"/>
  <bookViews>
    <workbookView xWindow="-120" yWindow="-120" windowWidth="29040" windowHeight="15990" xr2:uid="{78E68914-9BA4-4B2D-A110-D780631667C0}"/>
  </bookViews>
  <sheets>
    <sheet name="Feuil1" sheetId="1" r:id="rId1"/>
    <sheet name="Feuil2" sheetId="2" r:id="rId2"/>
  </sheets>
  <definedNames>
    <definedName name="année_semaine">_xlfn.LET( _xlpm.dt,TODAY(), _xlpm.a,YEAR(_xlpm.dt-WEEKDAY(_xlpm.dt,2)+4), _xlpm.s,TEXT(_xlfn.ISOWEEKNUM(_xlpm.dt),"""-S""00"), _xlpm.a &amp; _xlpm.s 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7" i="1" l="1"/>
  <c r="H5" i="1"/>
  <c r="I5" i="1" s="1"/>
  <c r="H6" i="1"/>
  <c r="I6" i="1" s="1"/>
  <c r="H7" i="1"/>
  <c r="I7" i="1" s="1"/>
  <c r="H8" i="1"/>
  <c r="I8" i="1" s="1"/>
  <c r="H9" i="1"/>
  <c r="I9" i="1" s="1"/>
  <c r="H10" i="1"/>
  <c r="I10" i="1" s="1"/>
  <c r="H11" i="1"/>
  <c r="I11" i="1" s="1"/>
  <c r="H12" i="1"/>
  <c r="I12" i="1" s="1"/>
  <c r="H13" i="1"/>
  <c r="I13" i="1" s="1"/>
  <c r="H14" i="1"/>
  <c r="I14" i="1" s="1"/>
  <c r="H15" i="1"/>
  <c r="I15" i="1" s="1"/>
  <c r="H16" i="1"/>
  <c r="I16" i="1" s="1"/>
  <c r="H4" i="1"/>
  <c r="I4" i="1" s="1"/>
  <c r="C17" i="1"/>
  <c r="C4" i="1"/>
  <c r="D4" i="1"/>
  <c r="E4" i="1"/>
  <c r="F4" i="1"/>
  <c r="C5" i="1"/>
  <c r="D5" i="1"/>
  <c r="E5" i="1"/>
  <c r="F5" i="1"/>
  <c r="C6" i="1"/>
  <c r="D6" i="1"/>
  <c r="E6" i="1"/>
  <c r="F6" i="1"/>
  <c r="C7" i="1"/>
  <c r="D7" i="1"/>
  <c r="E7" i="1"/>
  <c r="F7" i="1"/>
  <c r="C8" i="1"/>
  <c r="D8" i="1"/>
  <c r="E8" i="1"/>
  <c r="F8" i="1"/>
  <c r="C9" i="1"/>
  <c r="D9" i="1"/>
  <c r="E9" i="1"/>
  <c r="F9" i="1"/>
  <c r="C10" i="1"/>
  <c r="D10" i="1"/>
  <c r="E10" i="1"/>
  <c r="F10" i="1"/>
  <c r="C11" i="1"/>
  <c r="D11" i="1"/>
  <c r="E11" i="1"/>
  <c r="F11" i="1"/>
  <c r="C12" i="1"/>
  <c r="D12" i="1"/>
  <c r="E12" i="1"/>
  <c r="F12" i="1"/>
  <c r="C13" i="1"/>
  <c r="D13" i="1"/>
  <c r="E13" i="1"/>
  <c r="F13" i="1"/>
  <c r="C14" i="1"/>
  <c r="D14" i="1"/>
  <c r="E14" i="1"/>
  <c r="F14" i="1"/>
  <c r="C15" i="1"/>
  <c r="D15" i="1"/>
  <c r="E15" i="1"/>
  <c r="F15" i="1"/>
  <c r="C16" i="1"/>
  <c r="D16" i="1"/>
  <c r="E16" i="1"/>
  <c r="F16" i="1"/>
  <c r="B5" i="1"/>
  <c r="B6" i="1"/>
  <c r="B7" i="1"/>
  <c r="B8" i="1"/>
  <c r="B9" i="1"/>
  <c r="B10" i="1"/>
  <c r="B11" i="1"/>
  <c r="B12" i="1"/>
  <c r="B13" i="1"/>
  <c r="B14" i="1"/>
  <c r="B15" i="1"/>
  <c r="B16" i="1"/>
  <c r="B4" i="1"/>
  <c r="L3" i="2"/>
  <c r="F2" i="2"/>
  <c r="E2" i="2"/>
  <c r="D2" i="2"/>
  <c r="C2" i="2"/>
  <c r="G2" i="2"/>
  <c r="G3" i="2"/>
  <c r="M24" i="2"/>
  <c r="J3" i="2" a="1"/>
  <c r="J3" i="2" s="1"/>
  <c r="G19" i="2"/>
  <c r="F19" i="2"/>
  <c r="E19" i="2"/>
  <c r="D19" i="2"/>
  <c r="C19" i="2"/>
  <c r="G18" i="2"/>
  <c r="F18" i="2"/>
  <c r="E18" i="2"/>
  <c r="D18" i="2"/>
  <c r="C18" i="2"/>
  <c r="G17" i="2"/>
  <c r="F17" i="2"/>
  <c r="E17" i="2"/>
  <c r="D17" i="2"/>
  <c r="C17" i="2"/>
  <c r="G16" i="2"/>
  <c r="F16" i="2"/>
  <c r="E16" i="2"/>
  <c r="D16" i="2"/>
  <c r="C16" i="2"/>
  <c r="G15" i="2"/>
  <c r="F15" i="2"/>
  <c r="E15" i="2"/>
  <c r="D15" i="2"/>
  <c r="C15" i="2"/>
  <c r="G14" i="2"/>
  <c r="F14" i="2"/>
  <c r="E14" i="2"/>
  <c r="D14" i="2"/>
  <c r="C14" i="2"/>
  <c r="G13" i="2"/>
  <c r="F13" i="2"/>
  <c r="E13" i="2"/>
  <c r="D13" i="2"/>
  <c r="C13" i="2"/>
  <c r="G12" i="2"/>
  <c r="F12" i="2"/>
  <c r="E12" i="2"/>
  <c r="D12" i="2"/>
  <c r="C12" i="2"/>
  <c r="G11" i="2"/>
  <c r="F11" i="2"/>
  <c r="E11" i="2"/>
  <c r="D11" i="2"/>
  <c r="C11" i="2"/>
  <c r="G10" i="2"/>
  <c r="F10" i="2"/>
  <c r="E10" i="2"/>
  <c r="D10" i="2"/>
  <c r="C10" i="2"/>
  <c r="G9" i="2"/>
  <c r="F9" i="2"/>
  <c r="E9" i="2"/>
  <c r="D9" i="2"/>
  <c r="C9" i="2"/>
  <c r="G8" i="2"/>
  <c r="F8" i="2"/>
  <c r="E8" i="2"/>
  <c r="D8" i="2"/>
  <c r="C8" i="2"/>
  <c r="G7" i="2"/>
  <c r="F7" i="2"/>
  <c r="E7" i="2"/>
  <c r="D7" i="2"/>
  <c r="C7" i="2"/>
  <c r="G6" i="2"/>
  <c r="F6" i="2"/>
  <c r="E6" i="2"/>
  <c r="D6" i="2"/>
  <c r="C6" i="2"/>
  <c r="G5" i="2"/>
  <c r="F5" i="2"/>
  <c r="E5" i="2"/>
  <c r="D5" i="2"/>
  <c r="C5" i="2"/>
  <c r="G4" i="2"/>
  <c r="F4" i="2"/>
  <c r="E4" i="2"/>
  <c r="D4" i="2"/>
  <c r="C4" i="2"/>
  <c r="I3" i="2" a="1"/>
  <c r="I3" i="2" s="1"/>
  <c r="F3" i="2"/>
  <c r="E3" i="2"/>
  <c r="D3" i="2"/>
  <c r="C3" i="2"/>
  <c r="G13" i="1"/>
  <c r="G5" i="1"/>
  <c r="G6" i="1"/>
  <c r="G7" i="1"/>
  <c r="G8" i="1"/>
  <c r="G9" i="1"/>
  <c r="G10" i="1"/>
  <c r="G11" i="1"/>
  <c r="G12" i="1"/>
  <c r="G14" i="1"/>
  <c r="G15" i="1"/>
  <c r="G16" i="1"/>
  <c r="G4" i="1"/>
  <c r="M20" i="2"/>
  <c r="M14" i="2"/>
  <c r="M21" i="2"/>
  <c r="M18" i="2"/>
  <c r="M17" i="2"/>
  <c r="M13" i="2"/>
  <c r="M22" i="2"/>
  <c r="M16" i="2"/>
  <c r="M25" i="2"/>
  <c r="M15" i="2"/>
  <c r="H17" i="1" l="1"/>
  <c r="I17" i="1" s="1"/>
  <c r="A18" i="1"/>
  <c r="G17" i="1"/>
  <c r="F17" i="1"/>
  <c r="D17" i="1"/>
  <c r="B17" i="1"/>
  <c r="E17" i="1"/>
  <c r="C18" i="1"/>
  <c r="I8" i="2" a="1"/>
  <c r="I8" i="2" s="1"/>
  <c r="A19" i="1" l="1"/>
  <c r="D19" i="1" s="1"/>
  <c r="H18" i="1"/>
  <c r="I18" i="1" s="1"/>
  <c r="B18" i="1"/>
  <c r="F18" i="1"/>
  <c r="D18" i="1"/>
  <c r="E18" i="1"/>
  <c r="G18" i="1"/>
  <c r="E19" i="1"/>
  <c r="F19" i="1" l="1"/>
  <c r="C19" i="1"/>
  <c r="A20" i="1"/>
  <c r="B20" i="1" s="1"/>
  <c r="H19" i="1"/>
  <c r="I19" i="1" s="1"/>
  <c r="B19" i="1"/>
  <c r="G19" i="1"/>
  <c r="C20" i="1"/>
  <c r="E20" i="1" l="1"/>
  <c r="F20" i="1"/>
  <c r="D20" i="1"/>
  <c r="G20" i="1"/>
  <c r="A21" i="1"/>
  <c r="H20" i="1"/>
  <c r="I20" i="1" s="1"/>
  <c r="A22" i="1" l="1"/>
  <c r="H21" i="1"/>
  <c r="I21" i="1" s="1"/>
  <c r="D21" i="1"/>
  <c r="C21" i="1"/>
  <c r="B21" i="1"/>
  <c r="F21" i="1"/>
  <c r="G21" i="1"/>
  <c r="E21" i="1"/>
  <c r="D22" i="1"/>
  <c r="C22" i="1"/>
  <c r="E22" i="1"/>
  <c r="G22" i="1"/>
  <c r="B22" i="1"/>
  <c r="F22" i="1"/>
  <c r="A23" i="1" l="1"/>
  <c r="C23" i="1" s="1"/>
  <c r="H22" i="1"/>
  <c r="I22" i="1" s="1"/>
  <c r="D23" i="1"/>
  <c r="E23" i="1"/>
  <c r="B23" i="1"/>
  <c r="G23" i="1"/>
  <c r="F23" i="1" l="1"/>
  <c r="A24" i="1"/>
  <c r="B24" i="1" s="1"/>
  <c r="H23" i="1"/>
  <c r="I23" i="1" s="1"/>
  <c r="G24" i="1" l="1"/>
  <c r="F24" i="1"/>
  <c r="C24" i="1"/>
  <c r="D24" i="1"/>
  <c r="E24" i="1"/>
  <c r="A25" i="1"/>
  <c r="F25" i="1" s="1"/>
  <c r="H24" i="1"/>
  <c r="I24" i="1" s="1"/>
  <c r="G25" i="1"/>
  <c r="D25" i="1" l="1"/>
  <c r="B25" i="1"/>
  <c r="E25" i="1"/>
  <c r="C25" i="1"/>
  <c r="A26" i="1"/>
  <c r="D26" i="1" s="1"/>
  <c r="H25" i="1"/>
  <c r="I25" i="1" s="1"/>
  <c r="G26" i="1" l="1"/>
  <c r="E26" i="1"/>
  <c r="C26" i="1"/>
  <c r="F26" i="1"/>
  <c r="B26" i="1"/>
  <c r="A27" i="1"/>
  <c r="C27" i="1" s="1"/>
  <c r="H26" i="1"/>
  <c r="I26" i="1" s="1"/>
  <c r="E27" i="1" l="1"/>
  <c r="D27" i="1"/>
  <c r="G27" i="1"/>
  <c r="F27" i="1"/>
  <c r="B27" i="1"/>
  <c r="A28" i="1"/>
  <c r="B28" i="1" s="1"/>
  <c r="H27" i="1"/>
  <c r="I27" i="1" s="1"/>
  <c r="F28" i="1"/>
  <c r="D28" i="1" l="1"/>
  <c r="G28" i="1"/>
  <c r="C28" i="1"/>
  <c r="E28" i="1"/>
  <c r="A29" i="1"/>
  <c r="F29" i="1" s="1"/>
  <c r="H28" i="1"/>
  <c r="I28" i="1" s="1"/>
  <c r="D29" i="1" l="1"/>
  <c r="G29" i="1"/>
  <c r="B29" i="1"/>
  <c r="C29" i="1"/>
  <c r="E29" i="1"/>
  <c r="A30" i="1"/>
  <c r="D30" i="1" s="1"/>
  <c r="H29" i="1"/>
  <c r="I29" i="1" s="1"/>
  <c r="E30" i="1"/>
  <c r="G30" i="1" l="1"/>
  <c r="F30" i="1"/>
  <c r="C30" i="1"/>
  <c r="B30" i="1"/>
  <c r="A31" i="1"/>
  <c r="D31" i="1" s="1"/>
  <c r="H30" i="1"/>
  <c r="I30" i="1" s="1"/>
  <c r="C31" i="1" l="1"/>
  <c r="F31" i="1"/>
  <c r="E31" i="1"/>
  <c r="B31" i="1"/>
  <c r="G31" i="1"/>
  <c r="A32" i="1"/>
  <c r="C32" i="1" s="1"/>
  <c r="H31" i="1"/>
  <c r="I31" i="1" s="1"/>
  <c r="E32" i="1"/>
  <c r="B32" i="1" l="1"/>
  <c r="G32" i="1"/>
  <c r="D32" i="1"/>
  <c r="F32" i="1"/>
  <c r="A33" i="1"/>
  <c r="C33" i="1" s="1"/>
  <c r="H32" i="1"/>
  <c r="I32" i="1" s="1"/>
  <c r="D33" i="1" l="1"/>
  <c r="B33" i="1"/>
  <c r="F33" i="1"/>
  <c r="G33" i="1"/>
  <c r="E33" i="1"/>
  <c r="A34" i="1"/>
  <c r="C34" i="1" s="1"/>
  <c r="H33" i="1"/>
  <c r="I33" i="1" s="1"/>
  <c r="B34" i="1" l="1"/>
  <c r="G34" i="1"/>
  <c r="D34" i="1"/>
  <c r="E34" i="1"/>
  <c r="F34" i="1"/>
  <c r="A35" i="1"/>
  <c r="D35" i="1" s="1"/>
  <c r="H34" i="1"/>
  <c r="I34" i="1" s="1"/>
  <c r="C35" i="1"/>
  <c r="B35" i="1" l="1"/>
  <c r="E35" i="1"/>
  <c r="F35" i="1"/>
  <c r="G35" i="1"/>
  <c r="A36" i="1"/>
  <c r="B36" i="1" s="1"/>
  <c r="H35" i="1"/>
  <c r="I35" i="1" s="1"/>
  <c r="G36" i="1" l="1"/>
  <c r="F36" i="1"/>
  <c r="C36" i="1"/>
  <c r="D36" i="1"/>
  <c r="E36" i="1"/>
  <c r="A37" i="1"/>
  <c r="G37" i="1" s="1"/>
  <c r="H36" i="1"/>
  <c r="I36" i="1" s="1"/>
  <c r="E37" i="1"/>
  <c r="D37" i="1" l="1"/>
  <c r="C37" i="1"/>
  <c r="B37" i="1"/>
  <c r="F37" i="1"/>
  <c r="A38" i="1"/>
  <c r="G38" i="1" s="1"/>
  <c r="H37" i="1"/>
  <c r="I37" i="1" s="1"/>
  <c r="C38" i="1"/>
  <c r="E38" i="1"/>
  <c r="B38" i="1"/>
  <c r="F38" i="1"/>
  <c r="D38" i="1" l="1"/>
  <c r="A39" i="1"/>
  <c r="D39" i="1" s="1"/>
  <c r="H38" i="1"/>
  <c r="I38" i="1" s="1"/>
  <c r="F39" i="1" l="1"/>
  <c r="G39" i="1"/>
  <c r="B39" i="1"/>
  <c r="C39" i="1"/>
  <c r="E39" i="1"/>
  <c r="A40" i="1"/>
  <c r="C40" i="1" s="1"/>
  <c r="H39" i="1"/>
  <c r="I39" i="1" s="1"/>
  <c r="D40" i="1" l="1"/>
  <c r="E40" i="1"/>
  <c r="B40" i="1"/>
  <c r="G40" i="1"/>
  <c r="F40" i="1"/>
  <c r="A41" i="1"/>
  <c r="H41" i="1" s="1"/>
  <c r="I41" i="1" s="1"/>
  <c r="H40" i="1"/>
  <c r="I40" i="1" s="1"/>
  <c r="B41" i="1" l="1"/>
  <c r="D41" i="1"/>
  <c r="G41" i="1"/>
  <c r="E41" i="1"/>
  <c r="C41" i="1"/>
  <c r="F4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<sst xmlns="http://schemas.openxmlformats.org/spreadsheetml/2006/main" count="40" uniqueCount="30">
  <si>
    <t>Vérif quantités demandé /quantités requises</t>
  </si>
  <si>
    <t>Date de plannif activité</t>
  </si>
  <si>
    <t>Anticipation traitement Activité entre
S-20 à S-9</t>
  </si>
  <si>
    <t xml:space="preserve">Début de traitement Activité 
entre S-9 et S-4
</t>
  </si>
  <si>
    <t>Alerte 1 :  S-6</t>
  </si>
  <si>
    <t>Alerte 2 : S-4</t>
  </si>
  <si>
    <t>Demande renfort entre S-3 et S-1</t>
  </si>
  <si>
    <r>
      <rPr>
        <b/>
        <sz val="11"/>
        <color theme="1"/>
        <rFont val="Calibri"/>
        <family val="2"/>
        <scheme val="minor"/>
      </rPr>
      <t>Date de plannif activité converti en SEM</t>
    </r>
    <r>
      <rPr>
        <sz val="11"/>
        <color theme="1"/>
        <rFont val="Calibri"/>
        <family val="2"/>
        <scheme val="minor"/>
      </rPr>
      <t xml:space="preserve">
</t>
    </r>
  </si>
  <si>
    <t>Alerte Activités en DOUBLONS 
avec 3 critères (N° activité,N° de matériel, Nom de matériel)</t>
  </si>
  <si>
    <t xml:space="preserve">Vérif quantité demandé/stock </t>
  </si>
  <si>
    <t>Anticipation traitement Activité entre S-20 à S-9</t>
  </si>
  <si>
    <t xml:space="preserve">Début de traitement Activité entre S-9 et S-4
</t>
  </si>
  <si>
    <t>Alerte 1 : S-6</t>
  </si>
  <si>
    <t>Année-semaine actuelle</t>
  </si>
  <si>
    <t>Filtre Excel 365, 2021+</t>
  </si>
  <si>
    <t>Nombre de semaines année</t>
  </si>
  <si>
    <t>recule</t>
  </si>
  <si>
    <t>durée</t>
  </si>
  <si>
    <t>Semaine relative</t>
  </si>
  <si>
    <t>E</t>
  </si>
  <si>
    <t>F</t>
  </si>
  <si>
    <t>semaine relative</t>
  </si>
  <si>
    <t>description</t>
  </si>
  <si>
    <t>sem -20à-9</t>
  </si>
  <si>
    <t>sem -9à-4</t>
  </si>
  <si>
    <t>Alerte -6</t>
  </si>
  <si>
    <t>bingo</t>
  </si>
  <si>
    <t>dépasse</t>
  </si>
  <si>
    <t>la sem prochaine</t>
  </si>
  <si>
    <t>trop tôt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</si>
</sst>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ddd\)\ dd/mm/yyyy"/>
    <numFmt numFmtId="166" formatCode="ddd\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4" borderId="1" xfId="0" applyFill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0" borderId="2" xfId="0" applyFont="1" applyBorder="1" applyAlignment="1">
      <alignment vertical="top" wrapText="1"/>
    </xf>
    <xf numFmtId="0" fontId="2" fillId="0" borderId="0" xfId="0" applyFont="1"/>
    <xf numFmtId="0" fontId="3" fillId="0" borderId="2" xfId="0" applyFont="1" applyBorder="1"/>
    <xf numFmtId="14" fontId="2" fillId="0" borderId="0" xfId="0" applyNumberFormat="1" applyFon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64" fontId="2" fillId="0" borderId="0" xfId="0" applyNumberFormat="1" applyFont="1"/>
    <xf numFmtId="0" fontId="3" fillId="0" borderId="0" xfId="0" applyFont="1"/>
    <xf numFmtId="0" fontId="3" fillId="6" borderId="0" xfId="0" applyFont="1" applyFill="1"/>
    <xf numFmtId="14" fontId="2" fillId="0" borderId="0" xfId="0" applyNumberFormat="1" applyFont="1" applyAlignment="1">
      <alignment horizontal="left" vertical="center"/>
    </xf>
    <xf numFmtId="0" fontId="4" fillId="0" borderId="0" xfId="0" applyFont="1"/>
    <xf numFmtId="0" fontId="0" fillId="4" borderId="0" xfId="0" applyFill="1" applyBorder="1" applyAlignment="1">
      <alignment horizontal="left" vertical="top" wrapText="1"/>
    </xf>
    <xf numFmtId="0" fontId="1" fillId="7" borderId="0" xfId="0" applyFont="1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66" fontId="0" fillId="5" borderId="0" xfId="0" applyNumberFormat="1" applyFill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166" fontId="0" fillId="0" borderId="3" xfId="0" applyNumberFormat="1" applyBorder="1" applyAlignment="1">
      <alignment horizontal="center" vertical="center"/>
    </xf>
    <xf numFmtId="166" fontId="0" fillId="0" borderId="4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6" fontId="0" fillId="0" borderId="9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Standaard" xfId="0" builtinId="0"/>
  </cellStyles>
  <dxfs count="2">
    <dxf>
      <font>
        <b/>
        <i val="0"/>
        <color rgb="FFFF0000"/>
      </font>
      <fill>
        <patternFill>
          <bgColor theme="0" tint="-4.9989318521683403E-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69850</xdr:colOff>
      <xdr:row>17</xdr:row>
      <xdr:rowOff>6350</xdr:rowOff>
    </xdr:from>
    <xdr:to>
      <xdr:col>6</xdr:col>
      <xdr:colOff>1289050</xdr:colOff>
      <xdr:row>19</xdr:row>
      <xdr:rowOff>50800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16D4BBF-8608-409D-8075-CD7809CF50CD}"/>
            </a:ext>
          </a:extLst>
        </xdr:cNvPr>
        <xdr:cNvSpPr/>
      </xdr:nvSpPr>
      <xdr:spPr>
        <a:xfrm>
          <a:off x="69850" y="3505200"/>
          <a:ext cx="7473950" cy="41275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 editAs="oneCell">
    <xdr:from>
      <xdr:col>7</xdr:col>
      <xdr:colOff>666750</xdr:colOff>
      <xdr:row>9</xdr:row>
      <xdr:rowOff>158751</xdr:rowOff>
    </xdr:from>
    <xdr:to>
      <xdr:col>10</xdr:col>
      <xdr:colOff>336550</xdr:colOff>
      <xdr:row>29</xdr:row>
      <xdr:rowOff>88063</xdr:rowOff>
    </xdr:to>
    <xdr:pic>
      <xdr:nvPicPr>
        <xdr:cNvPr id="3" name="Image 2" descr="Une image contenant texte, Appareils électroniques, capture d’écran, affichage&#10;&#10;Description générée automatiquement">
          <a:extLst>
            <a:ext uri="{FF2B5EF4-FFF2-40B4-BE49-F238E27FC236}">
              <a16:creationId xmlns:a16="http://schemas.microsoft.com/office/drawing/2014/main" id="{5AA9232B-97C5-3526-31B2-0162DC1FB6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40700" y="2368551"/>
          <a:ext cx="4762500" cy="3612312"/>
        </a:xfrm>
        <a:prstGeom prst="rect">
          <a:avLst/>
        </a:prstGeom>
      </xdr:spPr>
    </xdr:pic>
    <xdr:clientData/>
  </xdr:twoCellAnchor>
  <xdr:twoCellAnchor editAs="oneCell">
    <xdr:from>
      <xdr:col>7</xdr:col>
      <xdr:colOff>647700</xdr:colOff>
      <xdr:row>30</xdr:row>
      <xdr:rowOff>76200</xdr:rowOff>
    </xdr:from>
    <xdr:to>
      <xdr:col>11</xdr:col>
      <xdr:colOff>203200</xdr:colOff>
      <xdr:row>44</xdr:row>
      <xdr:rowOff>126785</xdr:rowOff>
    </xdr:to>
    <xdr:pic>
      <xdr:nvPicPr>
        <xdr:cNvPr id="4" name="Image 3" descr="Une image contenant texte, capture d’écran, affichage, logiciel&#10;&#10;Description générée automatiquement">
          <a:extLst>
            <a:ext uri="{FF2B5EF4-FFF2-40B4-BE49-F238E27FC236}">
              <a16:creationId xmlns:a16="http://schemas.microsoft.com/office/drawing/2014/main" id="{626C962A-4F5C-163B-0F7D-2D55207109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147050" y="5969000"/>
          <a:ext cx="5410200" cy="262868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A0CD8B-3A72-4918-9674-EEF1E08FCDF5}" name="Tabel1" displayName="Tabel1" ref="O5:P14" totalsRowShown="0">
  <autoFilter ref="O5:P14" xr:uid="{EFA0CD8B-3A72-4918-9674-EEF1E08FCDF5}"/>
  <tableColumns count="2">
    <tableColumn id="1" xr3:uid="{2276E3C5-1012-4E1F-9D52-F014F19CC764}" name="semaine relative"/>
    <tableColumn id="2" xr3:uid="{727DE260-1D1A-483A-9C27-5385BFD2A691}" name="descrip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A2DC4-7346-401D-B098-27ECE41889FE}">
  <sheetPr codeName="Feuil1"/>
  <dimension ref="A1:P45"/>
  <sheetViews>
    <sheetView showGridLines="0" tabSelected="1" workbookViewId="0">
      <pane xSplit="1" ySplit="3" topLeftCell="B18" activePane="bottomRight" state="frozen"/>
      <selection pane="topRight" activeCell="B1" sqref="B1"/>
      <selection pane="bottomLeft" activeCell="A4" sqref="A4"/>
      <selection pane="bottomRight" activeCell="B17" sqref="B17"/>
    </sheetView>
  </sheetViews>
  <sheetFormatPr defaultColWidth="11.42578125" defaultRowHeight="15" x14ac:dyDescent="0.25"/>
  <cols>
    <col min="1" max="1" width="17" style="5" customWidth="1"/>
    <col min="2" max="2" width="22.42578125" style="5" customWidth="1"/>
    <col min="3" max="3" width="23" style="5" customWidth="1"/>
    <col min="4" max="4" width="18.28515625" style="5" customWidth="1"/>
    <col min="5" max="5" width="19.140625" style="5" customWidth="1"/>
    <col min="6" max="6" width="19.85546875" style="5" customWidth="1"/>
    <col min="7" max="7" width="20.85546875" style="5" customWidth="1"/>
    <col min="8" max="8" width="8.7109375" style="5" bestFit="1" customWidth="1"/>
    <col min="9" max="9" width="16.140625" style="5" bestFit="1" customWidth="1"/>
    <col min="10" max="10" width="25.42578125" customWidth="1"/>
    <col min="11" max="11" width="41.140625" bestFit="1" customWidth="1"/>
    <col min="12" max="12" width="38.42578125" bestFit="1" customWidth="1"/>
    <col min="13" max="14" width="11.42578125" bestFit="1" customWidth="1"/>
    <col min="15" max="15" width="18" customWidth="1"/>
    <col min="16" max="16" width="16.140625" bestFit="1" customWidth="1"/>
  </cols>
  <sheetData>
    <row r="1" spans="1:16" s="2" customFormat="1" x14ac:dyDescent="0.25">
      <c r="A1" s="24" t="s">
        <v>16</v>
      </c>
      <c r="B1" s="19">
        <v>-20</v>
      </c>
      <c r="C1" s="19">
        <v>-9</v>
      </c>
      <c r="D1" s="19">
        <v>-6</v>
      </c>
      <c r="E1" s="19">
        <v>-4</v>
      </c>
      <c r="F1" s="19">
        <v>-3</v>
      </c>
      <c r="G1" s="20"/>
      <c r="H1" s="20"/>
      <c r="I1" s="20"/>
      <c r="J1" s="18"/>
      <c r="K1" s="18"/>
      <c r="L1" s="18"/>
    </row>
    <row r="2" spans="1:16" s="2" customFormat="1" x14ac:dyDescent="0.25">
      <c r="A2" s="24" t="s">
        <v>17</v>
      </c>
      <c r="B2" s="19">
        <v>12</v>
      </c>
      <c r="C2" s="19">
        <v>6</v>
      </c>
      <c r="D2" s="19">
        <v>1</v>
      </c>
      <c r="E2" s="19">
        <v>1</v>
      </c>
      <c r="F2" s="19">
        <v>3</v>
      </c>
      <c r="G2" s="20"/>
      <c r="H2" s="20"/>
      <c r="I2" s="20"/>
      <c r="J2" s="18"/>
      <c r="K2" s="18"/>
      <c r="L2" s="18"/>
    </row>
    <row r="3" spans="1:16" s="2" customFormat="1" ht="77.25" customHeight="1" x14ac:dyDescent="0.25">
      <c r="A3" s="6" t="s">
        <v>1</v>
      </c>
      <c r="B3" s="3" t="s">
        <v>2</v>
      </c>
      <c r="C3" s="3" t="s">
        <v>3</v>
      </c>
      <c r="D3" s="3" t="s">
        <v>4</v>
      </c>
      <c r="E3" s="3" t="s">
        <v>5</v>
      </c>
      <c r="F3" s="3" t="s">
        <v>6</v>
      </c>
      <c r="G3" s="4" t="s">
        <v>7</v>
      </c>
      <c r="H3" s="4" t="s">
        <v>18</v>
      </c>
      <c r="I3" s="4" t="s">
        <v>22</v>
      </c>
      <c r="J3" s="1" t="s">
        <v>8</v>
      </c>
      <c r="K3" s="1" t="s">
        <v>0</v>
      </c>
      <c r="L3" s="1" t="s">
        <v>9</v>
      </c>
    </row>
    <row r="4" spans="1:16" x14ac:dyDescent="0.25">
      <c r="A4" s="21">
        <v>45355</v>
      </c>
      <c r="B4" s="23">
        <f>IF($A4&lt;&gt;"",WORKDAY.INTL($A4-WEEKDAY($A4,2)+1,B$1,"0111111"),"-")</f>
        <v>45215</v>
      </c>
      <c r="C4" s="23">
        <f t="shared" ref="C4:F4" si="0">IF($A4&lt;&gt;"",WORKDAY.INTL($A4-WEEKDAY($A4,2)+1,C$1,"0111111"),"-")</f>
        <v>45292</v>
      </c>
      <c r="D4" s="23">
        <f t="shared" si="0"/>
        <v>45313</v>
      </c>
      <c r="E4" s="23">
        <f t="shared" si="0"/>
        <v>45327</v>
      </c>
      <c r="F4" s="23">
        <f t="shared" si="0"/>
        <v>45334</v>
      </c>
      <c r="G4" s="5">
        <f t="shared" ref="G4:G17" si="1">IF(A4="","",_xlfn.ISOWEEKNUM(A4))</f>
        <v>10</v>
      </c>
      <c r="H4" s="5">
        <f ca="1">NETWORKDAYS.INTL($A4-WEEKDAY($A4,2)+1,TODAY(),"0111111")</f>
        <v>42</v>
      </c>
      <c r="I4" s="5" t="str">
        <f ca="1">_xlfn.XLOOKUP(H4,Tabel1[semaine relative],Tabel1[description],"?",-1)</f>
        <v>dépasse</v>
      </c>
    </row>
    <row r="5" spans="1:16" x14ac:dyDescent="0.25">
      <c r="A5" s="21">
        <v>45372</v>
      </c>
      <c r="B5" s="23">
        <f t="shared" ref="B5:F20" si="2">IF($A5&lt;&gt;"",WORKDAY.INTL($A5-WEEKDAY($A5,2)+1,B$1,"0111111"),"-")</f>
        <v>45229</v>
      </c>
      <c r="C5" s="23">
        <f t="shared" si="2"/>
        <v>45306</v>
      </c>
      <c r="D5" s="23">
        <f t="shared" si="2"/>
        <v>45327</v>
      </c>
      <c r="E5" s="23">
        <f t="shared" si="2"/>
        <v>45341</v>
      </c>
      <c r="F5" s="23">
        <f t="shared" si="2"/>
        <v>45348</v>
      </c>
      <c r="G5" s="5">
        <f t="shared" si="1"/>
        <v>12</v>
      </c>
      <c r="H5" s="5">
        <f t="shared" ref="H5:H41" ca="1" si="3">NETWORKDAYS.INTL($A5-WEEKDAY($A5,2)+1,TODAY(),"0111111")</f>
        <v>40</v>
      </c>
      <c r="I5" s="5" t="str">
        <f ca="1">_xlfn.XLOOKUP(H5,Tabel1[semaine relative],Tabel1[description],"?",-1)</f>
        <v>dépasse</v>
      </c>
      <c r="O5" t="s">
        <v>21</v>
      </c>
      <c r="P5" t="s">
        <v>22</v>
      </c>
    </row>
    <row r="6" spans="1:16" x14ac:dyDescent="0.25">
      <c r="A6" s="21">
        <v>45390</v>
      </c>
      <c r="B6" s="23">
        <f t="shared" si="2"/>
        <v>45250</v>
      </c>
      <c r="C6" s="23">
        <f t="shared" si="2"/>
        <v>45327</v>
      </c>
      <c r="D6" s="23">
        <f t="shared" si="2"/>
        <v>45348</v>
      </c>
      <c r="E6" s="23">
        <f t="shared" si="2"/>
        <v>45362</v>
      </c>
      <c r="F6" s="23">
        <f t="shared" si="2"/>
        <v>45369</v>
      </c>
      <c r="G6" s="5">
        <f t="shared" si="1"/>
        <v>15</v>
      </c>
      <c r="H6" s="5">
        <f t="shared" ca="1" si="3"/>
        <v>37</v>
      </c>
      <c r="I6" s="5" t="str">
        <f ca="1">_xlfn.XLOOKUP(H6,Tabel1[semaine relative],Tabel1[description],"?",-1)</f>
        <v>dépasse</v>
      </c>
      <c r="O6">
        <v>-99</v>
      </c>
      <c r="P6" t="s">
        <v>29</v>
      </c>
    </row>
    <row r="7" spans="1:16" x14ac:dyDescent="0.25">
      <c r="A7" s="21">
        <v>45425</v>
      </c>
      <c r="B7" s="23">
        <f t="shared" si="2"/>
        <v>45285</v>
      </c>
      <c r="C7" s="23">
        <f t="shared" si="2"/>
        <v>45362</v>
      </c>
      <c r="D7" s="23">
        <f t="shared" si="2"/>
        <v>45383</v>
      </c>
      <c r="E7" s="23">
        <f t="shared" si="2"/>
        <v>45397</v>
      </c>
      <c r="F7" s="23">
        <f t="shared" si="2"/>
        <v>45404</v>
      </c>
      <c r="G7" s="5">
        <f t="shared" si="1"/>
        <v>20</v>
      </c>
      <c r="H7" s="5">
        <f t="shared" ca="1" si="3"/>
        <v>32</v>
      </c>
      <c r="I7" s="5" t="str">
        <f ca="1">_xlfn.XLOOKUP(H7,Tabel1[semaine relative],Tabel1[description],"?",-1)</f>
        <v>dépasse</v>
      </c>
      <c r="O7">
        <v>-20</v>
      </c>
      <c r="P7" t="s">
        <v>23</v>
      </c>
    </row>
    <row r="8" spans="1:16" x14ac:dyDescent="0.25">
      <c r="A8" s="21">
        <v>45446</v>
      </c>
      <c r="B8" s="23">
        <f t="shared" si="2"/>
        <v>45306</v>
      </c>
      <c r="C8" s="23">
        <f t="shared" si="2"/>
        <v>45383</v>
      </c>
      <c r="D8" s="23">
        <f t="shared" si="2"/>
        <v>45404</v>
      </c>
      <c r="E8" s="23">
        <f t="shared" si="2"/>
        <v>45418</v>
      </c>
      <c r="F8" s="23">
        <f t="shared" si="2"/>
        <v>45425</v>
      </c>
      <c r="G8" s="5">
        <f t="shared" si="1"/>
        <v>23</v>
      </c>
      <c r="H8" s="5">
        <f t="shared" ca="1" si="3"/>
        <v>29</v>
      </c>
      <c r="I8" s="5" t="str">
        <f ca="1">_xlfn.XLOOKUP(H8,Tabel1[semaine relative],Tabel1[description],"?",-1)</f>
        <v>dépasse</v>
      </c>
      <c r="O8">
        <v>-9</v>
      </c>
      <c r="P8" t="s">
        <v>24</v>
      </c>
    </row>
    <row r="9" spans="1:16" x14ac:dyDescent="0.25">
      <c r="A9" s="21">
        <v>45301</v>
      </c>
      <c r="B9" s="23">
        <f t="shared" si="2"/>
        <v>45159</v>
      </c>
      <c r="C9" s="23">
        <f t="shared" si="2"/>
        <v>45236</v>
      </c>
      <c r="D9" s="23">
        <f t="shared" si="2"/>
        <v>45257</v>
      </c>
      <c r="E9" s="23">
        <f t="shared" si="2"/>
        <v>45271</v>
      </c>
      <c r="F9" s="23">
        <f t="shared" si="2"/>
        <v>45278</v>
      </c>
      <c r="G9" s="5">
        <f t="shared" si="1"/>
        <v>2</v>
      </c>
      <c r="H9" s="5">
        <f t="shared" ca="1" si="3"/>
        <v>50</v>
      </c>
      <c r="I9" s="5" t="str">
        <f ca="1">_xlfn.XLOOKUP(H9,Tabel1[semaine relative],Tabel1[description],"?",-1)</f>
        <v>dépasse</v>
      </c>
      <c r="O9">
        <v>-6</v>
      </c>
      <c r="P9" t="s">
        <v>25</v>
      </c>
    </row>
    <row r="10" spans="1:16" x14ac:dyDescent="0.25">
      <c r="A10" s="21">
        <v>45541</v>
      </c>
      <c r="B10" s="23">
        <f t="shared" si="2"/>
        <v>45397</v>
      </c>
      <c r="C10" s="23">
        <f t="shared" si="2"/>
        <v>45474</v>
      </c>
      <c r="D10" s="23">
        <f t="shared" si="2"/>
        <v>45495</v>
      </c>
      <c r="E10" s="23">
        <f t="shared" si="2"/>
        <v>45509</v>
      </c>
      <c r="F10" s="23">
        <f t="shared" si="2"/>
        <v>45516</v>
      </c>
      <c r="G10" s="5">
        <f t="shared" si="1"/>
        <v>36</v>
      </c>
      <c r="H10" s="5">
        <f t="shared" ca="1" si="3"/>
        <v>16</v>
      </c>
      <c r="I10" s="5" t="str">
        <f ca="1">_xlfn.XLOOKUP(H10,Tabel1[semaine relative],Tabel1[description],"?",-1)</f>
        <v>dépasse</v>
      </c>
      <c r="O10">
        <v>-4</v>
      </c>
      <c r="P10" t="s">
        <v>19</v>
      </c>
    </row>
    <row r="11" spans="1:16" x14ac:dyDescent="0.25">
      <c r="A11" s="21">
        <v>45558</v>
      </c>
      <c r="B11" s="23">
        <f t="shared" si="2"/>
        <v>45418</v>
      </c>
      <c r="C11" s="23">
        <f t="shared" si="2"/>
        <v>45495</v>
      </c>
      <c r="D11" s="23">
        <f t="shared" si="2"/>
        <v>45516</v>
      </c>
      <c r="E11" s="23">
        <f t="shared" si="2"/>
        <v>45530</v>
      </c>
      <c r="F11" s="23">
        <f t="shared" si="2"/>
        <v>45537</v>
      </c>
      <c r="G11" s="5">
        <f t="shared" si="1"/>
        <v>39</v>
      </c>
      <c r="H11" s="5">
        <f t="shared" ca="1" si="3"/>
        <v>13</v>
      </c>
      <c r="I11" s="5" t="str">
        <f ca="1">_xlfn.XLOOKUP(H11,Tabel1[semaine relative],Tabel1[description],"?",-1)</f>
        <v>dépasse</v>
      </c>
      <c r="O11">
        <v>-3</v>
      </c>
      <c r="P11" t="s">
        <v>20</v>
      </c>
    </row>
    <row r="12" spans="1:16" x14ac:dyDescent="0.25">
      <c r="A12" s="21">
        <v>45649</v>
      </c>
      <c r="B12" s="23">
        <f t="shared" si="2"/>
        <v>45509</v>
      </c>
      <c r="C12" s="23">
        <f t="shared" si="2"/>
        <v>45586</v>
      </c>
      <c r="D12" s="23">
        <f t="shared" si="2"/>
        <v>45607</v>
      </c>
      <c r="E12" s="23">
        <f t="shared" si="2"/>
        <v>45621</v>
      </c>
      <c r="F12" s="23">
        <f t="shared" si="2"/>
        <v>45628</v>
      </c>
      <c r="G12" s="5">
        <f t="shared" si="1"/>
        <v>52</v>
      </c>
      <c r="H12" s="5">
        <f t="shared" ca="1" si="3"/>
        <v>-1</v>
      </c>
      <c r="I12" s="5" t="str">
        <f ca="1">_xlfn.XLOOKUP(H12,Tabel1[semaine relative],Tabel1[description],"?",-1)</f>
        <v>la sem prochaine</v>
      </c>
      <c r="O12">
        <v>-1</v>
      </c>
      <c r="P12" t="s">
        <v>28</v>
      </c>
    </row>
    <row r="13" spans="1:16" x14ac:dyDescent="0.25">
      <c r="A13" s="22">
        <v>45677</v>
      </c>
      <c r="B13" s="23">
        <f t="shared" si="2"/>
        <v>45537</v>
      </c>
      <c r="C13" s="23">
        <f t="shared" si="2"/>
        <v>45614</v>
      </c>
      <c r="D13" s="23">
        <f t="shared" si="2"/>
        <v>45635</v>
      </c>
      <c r="E13" s="23">
        <f t="shared" si="2"/>
        <v>45649</v>
      </c>
      <c r="F13" s="23">
        <f t="shared" si="2"/>
        <v>45656</v>
      </c>
      <c r="G13" s="5">
        <f t="shared" si="1"/>
        <v>4</v>
      </c>
      <c r="H13" s="5">
        <f t="shared" ca="1" si="3"/>
        <v>-5</v>
      </c>
      <c r="I13" s="5" t="str">
        <f ca="1">_xlfn.XLOOKUP(H13,Tabel1[semaine relative],Tabel1[description],"?",-1)</f>
        <v>Alerte -6</v>
      </c>
      <c r="O13">
        <v>0</v>
      </c>
      <c r="P13" t="s">
        <v>26</v>
      </c>
    </row>
    <row r="14" spans="1:16" x14ac:dyDescent="0.25">
      <c r="A14" s="21">
        <v>45646</v>
      </c>
      <c r="B14" s="23">
        <f t="shared" si="2"/>
        <v>45502</v>
      </c>
      <c r="C14" s="23">
        <f t="shared" si="2"/>
        <v>45579</v>
      </c>
      <c r="D14" s="23">
        <f t="shared" si="2"/>
        <v>45600</v>
      </c>
      <c r="E14" s="23">
        <f t="shared" si="2"/>
        <v>45614</v>
      </c>
      <c r="F14" s="23">
        <f t="shared" si="2"/>
        <v>45621</v>
      </c>
      <c r="G14" s="5">
        <f t="shared" si="1"/>
        <v>51</v>
      </c>
      <c r="H14" s="5">
        <f t="shared" ca="1" si="3"/>
        <v>1</v>
      </c>
      <c r="I14" s="5" t="str">
        <f ca="1">_xlfn.XLOOKUP(H14,Tabel1[semaine relative],Tabel1[description],"?",-1)</f>
        <v>bingo</v>
      </c>
      <c r="O14">
        <v>2</v>
      </c>
      <c r="P14" t="s">
        <v>27</v>
      </c>
    </row>
    <row r="15" spans="1:16" x14ac:dyDescent="0.25">
      <c r="A15" s="21">
        <v>45615</v>
      </c>
      <c r="B15" s="23">
        <f t="shared" si="2"/>
        <v>45474</v>
      </c>
      <c r="C15" s="23">
        <f t="shared" si="2"/>
        <v>45551</v>
      </c>
      <c r="D15" s="23">
        <f t="shared" si="2"/>
        <v>45572</v>
      </c>
      <c r="E15" s="23">
        <f t="shared" si="2"/>
        <v>45586</v>
      </c>
      <c r="F15" s="23">
        <f t="shared" si="2"/>
        <v>45593</v>
      </c>
      <c r="G15" s="5">
        <f t="shared" si="1"/>
        <v>47</v>
      </c>
      <c r="H15" s="5">
        <f t="shared" ca="1" si="3"/>
        <v>5</v>
      </c>
      <c r="I15" s="5" t="str">
        <f ca="1">_xlfn.XLOOKUP(H15,Tabel1[semaine relative],Tabel1[description],"?",-1)</f>
        <v>dépasse</v>
      </c>
    </row>
    <row r="16" spans="1:16" ht="15.75" thickBot="1" x14ac:dyDescent="0.3">
      <c r="A16" s="21">
        <v>45586</v>
      </c>
      <c r="B16" s="23">
        <f t="shared" si="2"/>
        <v>45446</v>
      </c>
      <c r="C16" s="23">
        <f t="shared" si="2"/>
        <v>45523</v>
      </c>
      <c r="D16" s="23">
        <f t="shared" si="2"/>
        <v>45544</v>
      </c>
      <c r="E16" s="23">
        <f t="shared" si="2"/>
        <v>45558</v>
      </c>
      <c r="F16" s="23">
        <f t="shared" si="2"/>
        <v>45565</v>
      </c>
      <c r="G16" s="5">
        <f t="shared" si="1"/>
        <v>43</v>
      </c>
      <c r="H16" s="5">
        <f t="shared" ca="1" si="3"/>
        <v>9</v>
      </c>
      <c r="I16" s="5" t="str">
        <f ca="1">_xlfn.XLOOKUP(H16,Tabel1[semaine relative],Tabel1[description],"?",-1)</f>
        <v>dépasse</v>
      </c>
    </row>
    <row r="17" spans="1:9" x14ac:dyDescent="0.25">
      <c r="A17" s="25">
        <f ca="1">TODAY()+154</f>
        <v>45799</v>
      </c>
      <c r="B17" s="26">
        <f t="shared" ca="1" si="2"/>
        <v>45656</v>
      </c>
      <c r="C17" s="26">
        <f t="shared" ca="1" si="2"/>
        <v>45733</v>
      </c>
      <c r="D17" s="26">
        <f t="shared" ca="1" si="2"/>
        <v>45754</v>
      </c>
      <c r="E17" s="26">
        <f t="shared" ca="1" si="2"/>
        <v>45768</v>
      </c>
      <c r="F17" s="26">
        <f t="shared" ca="1" si="2"/>
        <v>45775</v>
      </c>
      <c r="G17" s="27">
        <f t="shared" ca="1" si="1"/>
        <v>21</v>
      </c>
      <c r="H17" s="5">
        <f t="shared" ca="1" si="3"/>
        <v>-22</v>
      </c>
      <c r="I17" s="5" t="str">
        <f ca="1">_xlfn.XLOOKUP(H17,Tabel1[semaine relative],Tabel1[description],"?",-1)</f>
        <v>trop tôt</v>
      </c>
    </row>
    <row r="18" spans="1:9" x14ac:dyDescent="0.25">
      <c r="A18" s="28">
        <f ca="1">+A17-7</f>
        <v>45792</v>
      </c>
      <c r="B18" s="29">
        <f t="shared" ca="1" si="2"/>
        <v>45649</v>
      </c>
      <c r="C18" s="29">
        <f t="shared" ca="1" si="2"/>
        <v>45726</v>
      </c>
      <c r="D18" s="29">
        <f t="shared" ca="1" si="2"/>
        <v>45747</v>
      </c>
      <c r="E18" s="29">
        <f t="shared" ca="1" si="2"/>
        <v>45761</v>
      </c>
      <c r="F18" s="29">
        <f t="shared" ca="1" si="2"/>
        <v>45768</v>
      </c>
      <c r="G18" s="30">
        <f t="shared" ref="G18" ca="1" si="4">IF(A18="","",_xlfn.ISOWEEKNUM(A18))</f>
        <v>20</v>
      </c>
      <c r="H18" s="5">
        <f t="shared" ca="1" si="3"/>
        <v>-21</v>
      </c>
      <c r="I18" s="5" t="str">
        <f ca="1">_xlfn.XLOOKUP(H18,Tabel1[semaine relative],Tabel1[description],"?",-1)</f>
        <v>trop tôt</v>
      </c>
    </row>
    <row r="19" spans="1:9" x14ac:dyDescent="0.25">
      <c r="A19" s="28">
        <f t="shared" ref="A19:A41" ca="1" si="5">+A18-7</f>
        <v>45785</v>
      </c>
      <c r="B19" s="29">
        <f t="shared" ca="1" si="2"/>
        <v>45642</v>
      </c>
      <c r="C19" s="29">
        <f t="shared" ca="1" si="2"/>
        <v>45719</v>
      </c>
      <c r="D19" s="29">
        <f t="shared" ca="1" si="2"/>
        <v>45740</v>
      </c>
      <c r="E19" s="29">
        <f t="shared" ca="1" si="2"/>
        <v>45754</v>
      </c>
      <c r="F19" s="29">
        <f t="shared" ca="1" si="2"/>
        <v>45761</v>
      </c>
      <c r="G19" s="30">
        <f t="shared" ref="G19:G41" ca="1" si="6">IF(A19="","",_xlfn.ISOWEEKNUM(A19))</f>
        <v>19</v>
      </c>
      <c r="H19" s="5">
        <f t="shared" ca="1" si="3"/>
        <v>-20</v>
      </c>
      <c r="I19" s="5" t="str">
        <f ca="1">_xlfn.XLOOKUP(H19,Tabel1[semaine relative],Tabel1[description],"?",-1)</f>
        <v>sem -20à-9</v>
      </c>
    </row>
    <row r="20" spans="1:9" x14ac:dyDescent="0.25">
      <c r="A20" s="28">
        <f t="shared" ca="1" si="5"/>
        <v>45778</v>
      </c>
      <c r="B20" s="29">
        <f t="shared" ca="1" si="2"/>
        <v>45635</v>
      </c>
      <c r="C20" s="29">
        <f t="shared" ca="1" si="2"/>
        <v>45712</v>
      </c>
      <c r="D20" s="29">
        <f t="shared" ca="1" si="2"/>
        <v>45733</v>
      </c>
      <c r="E20" s="29">
        <f t="shared" ca="1" si="2"/>
        <v>45747</v>
      </c>
      <c r="F20" s="29">
        <f t="shared" ca="1" si="2"/>
        <v>45754</v>
      </c>
      <c r="G20" s="30">
        <f t="shared" ca="1" si="6"/>
        <v>18</v>
      </c>
      <c r="H20" s="5">
        <f t="shared" ca="1" si="3"/>
        <v>-19</v>
      </c>
      <c r="I20" s="5" t="str">
        <f ca="1">_xlfn.XLOOKUP(H20,Tabel1[semaine relative],Tabel1[description],"?",-1)</f>
        <v>sem -20à-9</v>
      </c>
    </row>
    <row r="21" spans="1:9" x14ac:dyDescent="0.25">
      <c r="A21" s="28">
        <f t="shared" ca="1" si="5"/>
        <v>45771</v>
      </c>
      <c r="B21" s="29">
        <f t="shared" ref="B21:F41" ca="1" si="7">IF($A21&lt;&gt;"",WORKDAY.INTL($A21-WEEKDAY($A21,2)+1,B$1,"0111111"),"-")</f>
        <v>45628</v>
      </c>
      <c r="C21" s="29">
        <f t="shared" ca="1" si="7"/>
        <v>45705</v>
      </c>
      <c r="D21" s="29">
        <f t="shared" ca="1" si="7"/>
        <v>45726</v>
      </c>
      <c r="E21" s="29">
        <f t="shared" ca="1" si="7"/>
        <v>45740</v>
      </c>
      <c r="F21" s="29">
        <f t="shared" ca="1" si="7"/>
        <v>45747</v>
      </c>
      <c r="G21" s="30">
        <f t="shared" ca="1" si="6"/>
        <v>17</v>
      </c>
      <c r="H21" s="5">
        <f t="shared" ca="1" si="3"/>
        <v>-18</v>
      </c>
      <c r="I21" s="5" t="str">
        <f ca="1">_xlfn.XLOOKUP(H21,Tabel1[semaine relative],Tabel1[description],"?",-1)</f>
        <v>sem -20à-9</v>
      </c>
    </row>
    <row r="22" spans="1:9" x14ac:dyDescent="0.25">
      <c r="A22" s="28">
        <f t="shared" ca="1" si="5"/>
        <v>45764</v>
      </c>
      <c r="B22" s="29">
        <f t="shared" ca="1" si="7"/>
        <v>45621</v>
      </c>
      <c r="C22" s="29">
        <f t="shared" ca="1" si="7"/>
        <v>45698</v>
      </c>
      <c r="D22" s="29">
        <f t="shared" ca="1" si="7"/>
        <v>45719</v>
      </c>
      <c r="E22" s="29">
        <f t="shared" ca="1" si="7"/>
        <v>45733</v>
      </c>
      <c r="F22" s="29">
        <f t="shared" ca="1" si="7"/>
        <v>45740</v>
      </c>
      <c r="G22" s="30">
        <f t="shared" ca="1" si="6"/>
        <v>16</v>
      </c>
      <c r="H22" s="5">
        <f t="shared" ca="1" si="3"/>
        <v>-17</v>
      </c>
      <c r="I22" s="5" t="str">
        <f ca="1">_xlfn.XLOOKUP(H22,Tabel1[semaine relative],Tabel1[description],"?",-1)</f>
        <v>sem -20à-9</v>
      </c>
    </row>
    <row r="23" spans="1:9" x14ac:dyDescent="0.25">
      <c r="A23" s="28">
        <f t="shared" ca="1" si="5"/>
        <v>45757</v>
      </c>
      <c r="B23" s="29">
        <f t="shared" ca="1" si="7"/>
        <v>45614</v>
      </c>
      <c r="C23" s="29">
        <f t="shared" ca="1" si="7"/>
        <v>45691</v>
      </c>
      <c r="D23" s="29">
        <f t="shared" ca="1" si="7"/>
        <v>45712</v>
      </c>
      <c r="E23" s="29">
        <f t="shared" ca="1" si="7"/>
        <v>45726</v>
      </c>
      <c r="F23" s="29">
        <f t="shared" ca="1" si="7"/>
        <v>45733</v>
      </c>
      <c r="G23" s="30">
        <f t="shared" ca="1" si="6"/>
        <v>15</v>
      </c>
      <c r="H23" s="5">
        <f t="shared" ca="1" si="3"/>
        <v>-16</v>
      </c>
      <c r="I23" s="5" t="str">
        <f ca="1">_xlfn.XLOOKUP(H23,Tabel1[semaine relative],Tabel1[description],"?",-1)</f>
        <v>sem -20à-9</v>
      </c>
    </row>
    <row r="24" spans="1:9" x14ac:dyDescent="0.25">
      <c r="A24" s="28">
        <f t="shared" ca="1" si="5"/>
        <v>45750</v>
      </c>
      <c r="B24" s="29">
        <f t="shared" ca="1" si="7"/>
        <v>45607</v>
      </c>
      <c r="C24" s="29">
        <f t="shared" ca="1" si="7"/>
        <v>45684</v>
      </c>
      <c r="D24" s="29">
        <f t="shared" ca="1" si="7"/>
        <v>45705</v>
      </c>
      <c r="E24" s="29">
        <f t="shared" ca="1" si="7"/>
        <v>45719</v>
      </c>
      <c r="F24" s="29">
        <f t="shared" ca="1" si="7"/>
        <v>45726</v>
      </c>
      <c r="G24" s="30">
        <f t="shared" ca="1" si="6"/>
        <v>14</v>
      </c>
      <c r="H24" s="5">
        <f t="shared" ca="1" si="3"/>
        <v>-15</v>
      </c>
      <c r="I24" s="5" t="str">
        <f ca="1">_xlfn.XLOOKUP(H24,Tabel1[semaine relative],Tabel1[description],"?",-1)</f>
        <v>sem -20à-9</v>
      </c>
    </row>
    <row r="25" spans="1:9" x14ac:dyDescent="0.25">
      <c r="A25" s="28">
        <f t="shared" ca="1" si="5"/>
        <v>45743</v>
      </c>
      <c r="B25" s="29">
        <f t="shared" ca="1" si="7"/>
        <v>45600</v>
      </c>
      <c r="C25" s="29">
        <f t="shared" ca="1" si="7"/>
        <v>45677</v>
      </c>
      <c r="D25" s="29">
        <f t="shared" ca="1" si="7"/>
        <v>45698</v>
      </c>
      <c r="E25" s="29">
        <f t="shared" ca="1" si="7"/>
        <v>45712</v>
      </c>
      <c r="F25" s="29">
        <f t="shared" ca="1" si="7"/>
        <v>45719</v>
      </c>
      <c r="G25" s="30">
        <f t="shared" ca="1" si="6"/>
        <v>13</v>
      </c>
      <c r="H25" s="5">
        <f t="shared" ca="1" si="3"/>
        <v>-14</v>
      </c>
      <c r="I25" s="5" t="str">
        <f ca="1">_xlfn.XLOOKUP(H25,Tabel1[semaine relative],Tabel1[description],"?",-1)</f>
        <v>sem -20à-9</v>
      </c>
    </row>
    <row r="26" spans="1:9" x14ac:dyDescent="0.25">
      <c r="A26" s="28">
        <f t="shared" ca="1" si="5"/>
        <v>45736</v>
      </c>
      <c r="B26" s="29">
        <f t="shared" ca="1" si="7"/>
        <v>45593</v>
      </c>
      <c r="C26" s="29">
        <f t="shared" ca="1" si="7"/>
        <v>45670</v>
      </c>
      <c r="D26" s="29">
        <f t="shared" ca="1" si="7"/>
        <v>45691</v>
      </c>
      <c r="E26" s="29">
        <f t="shared" ca="1" si="7"/>
        <v>45705</v>
      </c>
      <c r="F26" s="29">
        <f t="shared" ca="1" si="7"/>
        <v>45712</v>
      </c>
      <c r="G26" s="30">
        <f t="shared" ca="1" si="6"/>
        <v>12</v>
      </c>
      <c r="H26" s="5">
        <f t="shared" ca="1" si="3"/>
        <v>-13</v>
      </c>
      <c r="I26" s="5" t="str">
        <f ca="1">_xlfn.XLOOKUP(H26,Tabel1[semaine relative],Tabel1[description],"?",-1)</f>
        <v>sem -20à-9</v>
      </c>
    </row>
    <row r="27" spans="1:9" x14ac:dyDescent="0.25">
      <c r="A27" s="28">
        <f t="shared" ca="1" si="5"/>
        <v>45729</v>
      </c>
      <c r="B27" s="29">
        <f t="shared" ca="1" si="7"/>
        <v>45586</v>
      </c>
      <c r="C27" s="29">
        <f t="shared" ca="1" si="7"/>
        <v>45663</v>
      </c>
      <c r="D27" s="29">
        <f t="shared" ca="1" si="7"/>
        <v>45684</v>
      </c>
      <c r="E27" s="29">
        <f t="shared" ca="1" si="7"/>
        <v>45698</v>
      </c>
      <c r="F27" s="29">
        <f t="shared" ca="1" si="7"/>
        <v>45705</v>
      </c>
      <c r="G27" s="30">
        <f t="shared" ca="1" si="6"/>
        <v>11</v>
      </c>
      <c r="H27" s="5">
        <f t="shared" ca="1" si="3"/>
        <v>-12</v>
      </c>
      <c r="I27" s="5" t="str">
        <f ca="1">_xlfn.XLOOKUP(H27,Tabel1[semaine relative],Tabel1[description],"?",-1)</f>
        <v>sem -20à-9</v>
      </c>
    </row>
    <row r="28" spans="1:9" x14ac:dyDescent="0.25">
      <c r="A28" s="28">
        <f t="shared" ca="1" si="5"/>
        <v>45722</v>
      </c>
      <c r="B28" s="29">
        <f t="shared" ca="1" si="7"/>
        <v>45579</v>
      </c>
      <c r="C28" s="29">
        <f t="shared" ca="1" si="7"/>
        <v>45656</v>
      </c>
      <c r="D28" s="29">
        <f t="shared" ca="1" si="7"/>
        <v>45677</v>
      </c>
      <c r="E28" s="29">
        <f t="shared" ca="1" si="7"/>
        <v>45691</v>
      </c>
      <c r="F28" s="29">
        <f t="shared" ca="1" si="7"/>
        <v>45698</v>
      </c>
      <c r="G28" s="30">
        <f t="shared" ca="1" si="6"/>
        <v>10</v>
      </c>
      <c r="H28" s="5">
        <f t="shared" ca="1" si="3"/>
        <v>-11</v>
      </c>
      <c r="I28" s="5" t="str">
        <f ca="1">_xlfn.XLOOKUP(H28,Tabel1[semaine relative],Tabel1[description],"?",-1)</f>
        <v>sem -20à-9</v>
      </c>
    </row>
    <row r="29" spans="1:9" x14ac:dyDescent="0.25">
      <c r="A29" s="28">
        <f t="shared" ca="1" si="5"/>
        <v>45715</v>
      </c>
      <c r="B29" s="29">
        <f t="shared" ca="1" si="7"/>
        <v>45572</v>
      </c>
      <c r="C29" s="29">
        <f t="shared" ca="1" si="7"/>
        <v>45649</v>
      </c>
      <c r="D29" s="29">
        <f t="shared" ca="1" si="7"/>
        <v>45670</v>
      </c>
      <c r="E29" s="29">
        <f t="shared" ca="1" si="7"/>
        <v>45684</v>
      </c>
      <c r="F29" s="29">
        <f t="shared" ca="1" si="7"/>
        <v>45691</v>
      </c>
      <c r="G29" s="30">
        <f t="shared" ca="1" si="6"/>
        <v>9</v>
      </c>
      <c r="H29" s="5">
        <f t="shared" ca="1" si="3"/>
        <v>-10</v>
      </c>
      <c r="I29" s="5" t="str">
        <f ca="1">_xlfn.XLOOKUP(H29,Tabel1[semaine relative],Tabel1[description],"?",-1)</f>
        <v>sem -20à-9</v>
      </c>
    </row>
    <row r="30" spans="1:9" x14ac:dyDescent="0.25">
      <c r="A30" s="28">
        <f t="shared" ca="1" si="5"/>
        <v>45708</v>
      </c>
      <c r="B30" s="29">
        <f t="shared" ca="1" si="7"/>
        <v>45565</v>
      </c>
      <c r="C30" s="29">
        <f t="shared" ca="1" si="7"/>
        <v>45642</v>
      </c>
      <c r="D30" s="29">
        <f t="shared" ca="1" si="7"/>
        <v>45663</v>
      </c>
      <c r="E30" s="29">
        <f t="shared" ca="1" si="7"/>
        <v>45677</v>
      </c>
      <c r="F30" s="29">
        <f t="shared" ca="1" si="7"/>
        <v>45684</v>
      </c>
      <c r="G30" s="30">
        <f t="shared" ca="1" si="6"/>
        <v>8</v>
      </c>
      <c r="H30" s="5">
        <f t="shared" ca="1" si="3"/>
        <v>-9</v>
      </c>
      <c r="I30" s="5" t="str">
        <f ca="1">_xlfn.XLOOKUP(H30,Tabel1[semaine relative],Tabel1[description],"?",-1)</f>
        <v>sem -9à-4</v>
      </c>
    </row>
    <row r="31" spans="1:9" x14ac:dyDescent="0.25">
      <c r="A31" s="28">
        <f t="shared" ca="1" si="5"/>
        <v>45701</v>
      </c>
      <c r="B31" s="29">
        <f t="shared" ca="1" si="7"/>
        <v>45558</v>
      </c>
      <c r="C31" s="29">
        <f t="shared" ca="1" si="7"/>
        <v>45635</v>
      </c>
      <c r="D31" s="29">
        <f t="shared" ca="1" si="7"/>
        <v>45656</v>
      </c>
      <c r="E31" s="29">
        <f t="shared" ca="1" si="7"/>
        <v>45670</v>
      </c>
      <c r="F31" s="29">
        <f t="shared" ca="1" si="7"/>
        <v>45677</v>
      </c>
      <c r="G31" s="30">
        <f t="shared" ca="1" si="6"/>
        <v>7</v>
      </c>
      <c r="H31" s="5">
        <f t="shared" ca="1" si="3"/>
        <v>-8</v>
      </c>
      <c r="I31" s="5" t="str">
        <f ca="1">_xlfn.XLOOKUP(H31,Tabel1[semaine relative],Tabel1[description],"?",-1)</f>
        <v>sem -9à-4</v>
      </c>
    </row>
    <row r="32" spans="1:9" x14ac:dyDescent="0.25">
      <c r="A32" s="28">
        <f t="shared" ca="1" si="5"/>
        <v>45694</v>
      </c>
      <c r="B32" s="29">
        <f t="shared" ca="1" si="7"/>
        <v>45551</v>
      </c>
      <c r="C32" s="29">
        <f t="shared" ca="1" si="7"/>
        <v>45628</v>
      </c>
      <c r="D32" s="29">
        <f t="shared" ca="1" si="7"/>
        <v>45649</v>
      </c>
      <c r="E32" s="29">
        <f t="shared" ca="1" si="7"/>
        <v>45663</v>
      </c>
      <c r="F32" s="29">
        <f t="shared" ca="1" si="7"/>
        <v>45670</v>
      </c>
      <c r="G32" s="30">
        <f t="shared" ca="1" si="6"/>
        <v>6</v>
      </c>
      <c r="H32" s="5">
        <f t="shared" ca="1" si="3"/>
        <v>-7</v>
      </c>
      <c r="I32" s="5" t="str">
        <f ca="1">_xlfn.XLOOKUP(H32,Tabel1[semaine relative],Tabel1[description],"?",-1)</f>
        <v>sem -9à-4</v>
      </c>
    </row>
    <row r="33" spans="1:9" x14ac:dyDescent="0.25">
      <c r="A33" s="28">
        <f t="shared" ca="1" si="5"/>
        <v>45687</v>
      </c>
      <c r="B33" s="29">
        <f t="shared" ca="1" si="7"/>
        <v>45544</v>
      </c>
      <c r="C33" s="29">
        <f t="shared" ca="1" si="7"/>
        <v>45621</v>
      </c>
      <c r="D33" s="29">
        <f t="shared" ca="1" si="7"/>
        <v>45642</v>
      </c>
      <c r="E33" s="29">
        <f t="shared" ca="1" si="7"/>
        <v>45656</v>
      </c>
      <c r="F33" s="29">
        <f t="shared" ca="1" si="7"/>
        <v>45663</v>
      </c>
      <c r="G33" s="30">
        <f t="shared" ca="1" si="6"/>
        <v>5</v>
      </c>
      <c r="H33" s="5">
        <f t="shared" ca="1" si="3"/>
        <v>-6</v>
      </c>
      <c r="I33" s="5" t="str">
        <f ca="1">_xlfn.XLOOKUP(H33,Tabel1[semaine relative],Tabel1[description],"?",-1)</f>
        <v>Alerte -6</v>
      </c>
    </row>
    <row r="34" spans="1:9" x14ac:dyDescent="0.25">
      <c r="A34" s="28">
        <f t="shared" ca="1" si="5"/>
        <v>45680</v>
      </c>
      <c r="B34" s="29">
        <f t="shared" ca="1" si="7"/>
        <v>45537</v>
      </c>
      <c r="C34" s="29">
        <f t="shared" ca="1" si="7"/>
        <v>45614</v>
      </c>
      <c r="D34" s="29">
        <f t="shared" ca="1" si="7"/>
        <v>45635</v>
      </c>
      <c r="E34" s="29">
        <f t="shared" ca="1" si="7"/>
        <v>45649</v>
      </c>
      <c r="F34" s="29">
        <f t="shared" ca="1" si="7"/>
        <v>45656</v>
      </c>
      <c r="G34" s="30">
        <f t="shared" ca="1" si="6"/>
        <v>4</v>
      </c>
      <c r="H34" s="5">
        <f t="shared" ca="1" si="3"/>
        <v>-5</v>
      </c>
      <c r="I34" s="5" t="str">
        <f ca="1">_xlfn.XLOOKUP(H34,Tabel1[semaine relative],Tabel1[description],"?",-1)</f>
        <v>Alerte -6</v>
      </c>
    </row>
    <row r="35" spans="1:9" x14ac:dyDescent="0.25">
      <c r="A35" s="28">
        <f t="shared" ca="1" si="5"/>
        <v>45673</v>
      </c>
      <c r="B35" s="29">
        <f t="shared" ca="1" si="7"/>
        <v>45530</v>
      </c>
      <c r="C35" s="29">
        <f t="shared" ca="1" si="7"/>
        <v>45607</v>
      </c>
      <c r="D35" s="29">
        <f t="shared" ca="1" si="7"/>
        <v>45628</v>
      </c>
      <c r="E35" s="29">
        <f t="shared" ca="1" si="7"/>
        <v>45642</v>
      </c>
      <c r="F35" s="29">
        <f t="shared" ca="1" si="7"/>
        <v>45649</v>
      </c>
      <c r="G35" s="30">
        <f t="shared" ca="1" si="6"/>
        <v>3</v>
      </c>
      <c r="H35" s="5">
        <f t="shared" ca="1" si="3"/>
        <v>-4</v>
      </c>
      <c r="I35" s="5" t="str">
        <f ca="1">_xlfn.XLOOKUP(H35,Tabel1[semaine relative],Tabel1[description],"?",-1)</f>
        <v>E</v>
      </c>
    </row>
    <row r="36" spans="1:9" x14ac:dyDescent="0.25">
      <c r="A36" s="28">
        <f t="shared" ca="1" si="5"/>
        <v>45666</v>
      </c>
      <c r="B36" s="29">
        <f t="shared" ca="1" si="7"/>
        <v>45523</v>
      </c>
      <c r="C36" s="29">
        <f t="shared" ca="1" si="7"/>
        <v>45600</v>
      </c>
      <c r="D36" s="29">
        <f t="shared" ca="1" si="7"/>
        <v>45621</v>
      </c>
      <c r="E36" s="29">
        <f t="shared" ca="1" si="7"/>
        <v>45635</v>
      </c>
      <c r="F36" s="29">
        <f t="shared" ca="1" si="7"/>
        <v>45642</v>
      </c>
      <c r="G36" s="30">
        <f t="shared" ca="1" si="6"/>
        <v>2</v>
      </c>
      <c r="H36" s="5">
        <f t="shared" ca="1" si="3"/>
        <v>-3</v>
      </c>
      <c r="I36" s="5" t="str">
        <f ca="1">_xlfn.XLOOKUP(H36,Tabel1[semaine relative],Tabel1[description],"?",-1)</f>
        <v>F</v>
      </c>
    </row>
    <row r="37" spans="1:9" x14ac:dyDescent="0.25">
      <c r="A37" s="28">
        <f t="shared" ca="1" si="5"/>
        <v>45659</v>
      </c>
      <c r="B37" s="29">
        <f t="shared" ca="1" si="7"/>
        <v>45516</v>
      </c>
      <c r="C37" s="29">
        <f t="shared" ca="1" si="7"/>
        <v>45593</v>
      </c>
      <c r="D37" s="29">
        <f t="shared" ca="1" si="7"/>
        <v>45614</v>
      </c>
      <c r="E37" s="29">
        <f t="shared" ca="1" si="7"/>
        <v>45628</v>
      </c>
      <c r="F37" s="29">
        <f t="shared" ca="1" si="7"/>
        <v>45635</v>
      </c>
      <c r="G37" s="30">
        <f t="shared" ca="1" si="6"/>
        <v>1</v>
      </c>
      <c r="H37" s="5">
        <f t="shared" ca="1" si="3"/>
        <v>-2</v>
      </c>
      <c r="I37" s="5" t="str">
        <f ca="1">_xlfn.XLOOKUP(H37,Tabel1[semaine relative],Tabel1[description],"?",-1)</f>
        <v>F</v>
      </c>
    </row>
    <row r="38" spans="1:9" x14ac:dyDescent="0.25">
      <c r="A38" s="28">
        <f t="shared" ca="1" si="5"/>
        <v>45652</v>
      </c>
      <c r="B38" s="29">
        <f t="shared" ca="1" si="7"/>
        <v>45509</v>
      </c>
      <c r="C38" s="29">
        <f t="shared" ca="1" si="7"/>
        <v>45586</v>
      </c>
      <c r="D38" s="29">
        <f t="shared" ca="1" si="7"/>
        <v>45607</v>
      </c>
      <c r="E38" s="29">
        <f t="shared" ca="1" si="7"/>
        <v>45621</v>
      </c>
      <c r="F38" s="29">
        <f t="shared" ca="1" si="7"/>
        <v>45628</v>
      </c>
      <c r="G38" s="30">
        <f t="shared" ca="1" si="6"/>
        <v>52</v>
      </c>
      <c r="H38" s="5">
        <f t="shared" ca="1" si="3"/>
        <v>-1</v>
      </c>
      <c r="I38" s="5" t="str">
        <f ca="1">_xlfn.XLOOKUP(H38,Tabel1[semaine relative],Tabel1[description],"?",-1)</f>
        <v>la sem prochaine</v>
      </c>
    </row>
    <row r="39" spans="1:9" x14ac:dyDescent="0.25">
      <c r="A39" s="28">
        <f t="shared" ca="1" si="5"/>
        <v>45645</v>
      </c>
      <c r="B39" s="29">
        <f t="shared" ca="1" si="7"/>
        <v>45502</v>
      </c>
      <c r="C39" s="29">
        <f t="shared" ca="1" si="7"/>
        <v>45579</v>
      </c>
      <c r="D39" s="29">
        <f t="shared" ca="1" si="7"/>
        <v>45600</v>
      </c>
      <c r="E39" s="29">
        <f t="shared" ca="1" si="7"/>
        <v>45614</v>
      </c>
      <c r="F39" s="29">
        <f t="shared" ca="1" si="7"/>
        <v>45621</v>
      </c>
      <c r="G39" s="30">
        <f t="shared" ca="1" si="6"/>
        <v>51</v>
      </c>
      <c r="H39" s="5">
        <f t="shared" ca="1" si="3"/>
        <v>1</v>
      </c>
      <c r="I39" s="5" t="str">
        <f ca="1">_xlfn.XLOOKUP(H39,Tabel1[semaine relative],Tabel1[description],"?",-1)</f>
        <v>bingo</v>
      </c>
    </row>
    <row r="40" spans="1:9" x14ac:dyDescent="0.25">
      <c r="A40" s="28">
        <f t="shared" ca="1" si="5"/>
        <v>45638</v>
      </c>
      <c r="B40" s="29">
        <f t="shared" ca="1" si="7"/>
        <v>45495</v>
      </c>
      <c r="C40" s="29">
        <f t="shared" ca="1" si="7"/>
        <v>45572</v>
      </c>
      <c r="D40" s="29">
        <f t="shared" ca="1" si="7"/>
        <v>45593</v>
      </c>
      <c r="E40" s="29">
        <f t="shared" ca="1" si="7"/>
        <v>45607</v>
      </c>
      <c r="F40" s="29">
        <f t="shared" ca="1" si="7"/>
        <v>45614</v>
      </c>
      <c r="G40" s="30">
        <f t="shared" ca="1" si="6"/>
        <v>50</v>
      </c>
      <c r="H40" s="5">
        <f t="shared" ca="1" si="3"/>
        <v>2</v>
      </c>
      <c r="I40" s="5" t="str">
        <f ca="1">_xlfn.XLOOKUP(H40,Tabel1[semaine relative],Tabel1[description],"?",-1)</f>
        <v>dépasse</v>
      </c>
    </row>
    <row r="41" spans="1:9" ht="15.75" thickBot="1" x14ac:dyDescent="0.3">
      <c r="A41" s="31">
        <f t="shared" ca="1" si="5"/>
        <v>45631</v>
      </c>
      <c r="B41" s="32">
        <f t="shared" ca="1" si="7"/>
        <v>45488</v>
      </c>
      <c r="C41" s="32">
        <f t="shared" ca="1" si="7"/>
        <v>45565</v>
      </c>
      <c r="D41" s="32">
        <f t="shared" ca="1" si="7"/>
        <v>45586</v>
      </c>
      <c r="E41" s="32">
        <f t="shared" ca="1" si="7"/>
        <v>45600</v>
      </c>
      <c r="F41" s="32">
        <f t="shared" ca="1" si="7"/>
        <v>45607</v>
      </c>
      <c r="G41" s="33">
        <f t="shared" ca="1" si="6"/>
        <v>49</v>
      </c>
      <c r="H41" s="5">
        <f t="shared" ca="1" si="3"/>
        <v>3</v>
      </c>
      <c r="I41" s="5" t="str">
        <f ca="1">_xlfn.XLOOKUP(H41,Tabel1[semaine relative],Tabel1[description],"?",-1)</f>
        <v>dépasse</v>
      </c>
    </row>
    <row r="42" spans="1:9" x14ac:dyDescent="0.25">
      <c r="A42" s="21"/>
    </row>
    <row r="43" spans="1:9" x14ac:dyDescent="0.25">
      <c r="A43" s="21"/>
    </row>
    <row r="44" spans="1:9" x14ac:dyDescent="0.25">
      <c r="A44" s="21"/>
    </row>
    <row r="45" spans="1:9" x14ac:dyDescent="0.25">
      <c r="A45" s="21"/>
    </row>
  </sheetData>
  <phoneticPr fontId="5" type="noConversion"/>
  <conditionalFormatting sqref="B4:F41">
    <cfRule type="expression" dxfId="1" priority="1">
      <formula>AND(B4&lt;=TODAY(),TODAY()&lt;=B4+7*B$2-1)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B9F38-A367-420F-B2B2-19C70A36117D}">
  <dimension ref="B1:O25"/>
  <sheetViews>
    <sheetView showGridLines="0" topLeftCell="A7" workbookViewId="0">
      <selection activeCell="C22" sqref="C22"/>
    </sheetView>
  </sheetViews>
  <sheetFormatPr defaultColWidth="11.42578125" defaultRowHeight="15" x14ac:dyDescent="0.25"/>
  <cols>
    <col min="1" max="1" width="1.5703125" customWidth="1"/>
    <col min="2" max="2" width="16.7109375" customWidth="1"/>
    <col min="3" max="3" width="20.140625" customWidth="1"/>
    <col min="4" max="4" width="20.7109375" customWidth="1"/>
    <col min="5" max="5" width="14.5703125" customWidth="1"/>
    <col min="6" max="6" width="15.5703125" customWidth="1"/>
    <col min="7" max="7" width="17.85546875" bestFit="1" customWidth="1"/>
    <col min="9" max="9" width="20.85546875" bestFit="1" customWidth="1"/>
    <col min="10" max="10" width="41.140625" bestFit="1" customWidth="1"/>
  </cols>
  <sheetData>
    <row r="1" spans="2:15" ht="60" x14ac:dyDescent="0.25">
      <c r="B1" s="7" t="s">
        <v>1</v>
      </c>
      <c r="C1" s="7" t="s">
        <v>10</v>
      </c>
      <c r="D1" s="7" t="s">
        <v>11</v>
      </c>
      <c r="E1" s="7" t="s">
        <v>12</v>
      </c>
      <c r="F1" s="7" t="s">
        <v>5</v>
      </c>
      <c r="G1" s="7" t="s">
        <v>6</v>
      </c>
    </row>
    <row r="2" spans="2:15" x14ac:dyDescent="0.25">
      <c r="B2" s="16">
        <v>45355</v>
      </c>
      <c r="C2" s="12" t="str">
        <f>_xlfn.LET(
_xlpm.dt_0, $B2,
_xlpm.dt_2, _xlpm.dt_0 - 20 * 7, _xlpm.a_2, YEAR(_xlpm.dt_2 - WEEKDAY(_xlpm.dt_2, 2) + 4),
_xlpm.dt_3, _xlpm.dt_0 - 9 * 7, _xlpm.a_3, YEAR(_xlpm.dt_3 - WEEKDAY(_xlpm.dt_3, 2) + 4),
_xlpm.a_2 &amp; TEXT(_xlfn.ISOWEEKNUM(_xlpm.dt_2), """-S""00") &amp; " | " &amp; _xlpm.a_3 &amp; TEXT(_xlfn.ISOWEEKNUM(_xlpm.dt_3), """-S""00")
)</f>
        <v>2023-S42 | 2024-S01</v>
      </c>
      <c r="D2" s="11" t="str">
        <f>_xlfn.LET(
_xlpm.dt_0, $B2,
_xlpm.dt_2, _xlpm.dt_0 - 9 * 7, _xlpm.a_2, YEAR(_xlpm.dt_2 - WEEKDAY(_xlpm.dt_2, 2) + 4),
_xlpm.dt_3,_xlpm.dt_0 - 4 * 7, _xlpm.a_3, YEAR(_xlpm.dt_3 - WEEKDAY(_xlpm.dt_3, 2) + 4),
_xlpm.a_2 &amp; TEXT(_xlfn.ISOWEEKNUM(_xlpm.dt_2), """-S""00") &amp; " | " &amp; _xlpm.a_3 &amp; TEXT(_xlfn.ISOWEEKNUM(_xlpm.dt_3), """-S""00")
)</f>
        <v>2024-S01 | 2024-S06</v>
      </c>
      <c r="E2" s="12" t="str">
        <f>_xlfn.LET(
_xlpm.dt_0, $B2,
_xlpm.dt_2, _xlpm.dt_0 - 6 * 7, _xlpm.a_2, YEAR(_xlpm.dt_2 - WEEKDAY(_xlpm.dt_2, 2) + 4),
_xlpm.a_2 &amp; TEXT(_xlfn.ISOWEEKNUM(_xlpm.dt_2), """-S""00")
)</f>
        <v>2024-S04</v>
      </c>
      <c r="F2" s="12" t="str">
        <f>_xlfn.LET(
_xlpm.dt_0, $B2,
_xlpm.dt_2, _xlpm.dt_0 - 4 * 7, _xlpm.a_2, YEAR(_xlpm.dt_2 - WEEKDAY(_xlpm.dt_2, 2) + 4),
_xlpm.a_2 &amp; TEXT(_xlfn.ISOWEEKNUM(_xlpm.dt_2), """-S""00")
)</f>
        <v>2024-S06</v>
      </c>
      <c r="G2" s="11" t="str">
        <f>_xlfn.LET(
_xlpm.dt_0, $B2,
_xlpm.dt_2, _xlpm.dt_0 - 3 * 7, _xlpm.a_2, YEAR(_xlpm.dt_2 - WEEKDAY(_xlpm.dt_2, 2) + 4),
_xlpm.dt_3, _xlpm.dt_0 - 1 * 7, _xlpm.a_3, YEAR(_xlpm.dt_3 - WEEKDAY(_xlpm.dt_3, 2) + 4),
_xlpm.a_2 &amp; TEXT(_xlfn.ISOWEEKNUM(_xlpm.dt_2), """-S""00") &amp; " | " &amp; _xlpm.a_3 &amp; TEXT(_xlfn.ISOWEEKNUM(_xlpm.dt_3), """-S""00")
)</f>
        <v>2024-S07 | 2024-S09</v>
      </c>
      <c r="I2" s="8" t="s">
        <v>13</v>
      </c>
      <c r="J2" s="8"/>
      <c r="L2" s="8" t="s">
        <v>15</v>
      </c>
    </row>
    <row r="3" spans="2:15" x14ac:dyDescent="0.25">
      <c r="B3" s="16">
        <v>45372</v>
      </c>
      <c r="C3" s="11" t="str">
        <f t="shared" ref="C3:C19" si="0">_xlfn.LET(
_xlpm.dt_0,$B3,
_xlpm.dt_2,_xlpm.dt_0-20*7,_xlpm.a_2,YEAR(_xlpm.dt_2-WEEKDAY(_xlpm.dt_2,2)+4),
_xlpm.dt_3,_xlpm.dt_0-9*7,_xlpm.a_3,YEAR(_xlpm.dt_3-WEEKDAY(_xlpm.dt_3,2)+4),
_xlpm.a_2 &amp; TEXT(_xlfn.ISOWEEKNUM(_xlpm.dt_2),"""-S""00") &amp; " | " &amp; _xlpm.a_3 &amp; TEXT(_xlfn.ISOWEEKNUM(_xlpm.dt_3),"""-S""00")
)</f>
        <v>2023-S44 | 2024-S03</v>
      </c>
      <c r="D3" s="11" t="str">
        <f t="shared" ref="D3:D19" si="1">_xlfn.LET(
_xlpm.dt_0,$B3,
_xlpm.dt_2,_xlpm.dt_0-9*7,_xlpm.a_2,YEAR(_xlpm.dt_2-WEEKDAY(_xlpm.dt_2,2)+4),
_xlpm.dt_3,_xlpm.dt_0-4*7,_xlpm.a_3,YEAR(_xlpm.dt_3-WEEKDAY(_xlpm.dt_3,2)+4),
_xlpm.a_2 &amp; TEXT(_xlfn.ISOWEEKNUM(_xlpm.dt_2),"""-S""00") &amp; " | " &amp; _xlpm.a_3 &amp; TEXT(_xlfn.ISOWEEKNUM(_xlpm.dt_3),"""-S""00")
)</f>
        <v>2024-S03 | 2024-S08</v>
      </c>
      <c r="E3" s="12" t="str">
        <f t="shared" ref="E3:E19" si="2">_xlfn.LET(
_xlpm.dt_0,$B3,
_xlpm.dt_2,_xlpm.dt_0-6*7,_xlpm.a_2,YEAR(_xlpm.dt_2-WEEKDAY(_xlpm.dt_2,2)+4),
_xlpm.a_2 &amp; TEXT(_xlfn.ISOWEEKNUM(_xlpm.dt_2),"""-S""00")
)</f>
        <v>2024-S06</v>
      </c>
      <c r="F3" s="12" t="str">
        <f t="shared" ref="F3:F19" si="3">_xlfn.LET(
_xlpm.dt_0,$B3,
_xlpm.dt_2,_xlpm.dt_0-4*7,_xlpm.a_2,YEAR(_xlpm.dt_2-WEEKDAY(_xlpm.dt_2,2)+4),
_xlpm.a_2 &amp; TEXT(_xlfn.ISOWEEKNUM(_xlpm.dt_2),"""-S""00")
)</f>
        <v>2024-S08</v>
      </c>
      <c r="G3" s="11" t="str">
        <f>_xlfn.LET(
_xlpm.dt_0,$B3,
_xlpm.dt_2,_xlpm.dt_0-3*7,_xlpm.a_2,YEAR(_xlpm.dt_2-WEEKDAY(_xlpm.dt_2,2)+4),
_xlpm.dt_3,_xlpm.dt_0-1*7,_xlpm.a_3,YEAR(_xlpm.dt_3-WEEKDAY(_xlpm.dt_3,2)+4),
_xlpm.a_2 &amp; TEXT(_xlfn.ISOWEEKNUM(_xlpm.dt_2), """-S""00") &amp; " | " &amp; _xlpm.a_3 &amp; TEXT(_xlfn.ISOWEEKNUM(_xlpm.dt_3),"""-S""00")
)</f>
        <v>2024-S09 | 2024-S11</v>
      </c>
      <c r="I3" s="8" t="str" cm="1">
        <f t="array" aca="1" ref="I3" ca="1">année_semaine</f>
        <v>2024-S51</v>
      </c>
      <c r="J3" s="13" t="str" cm="1">
        <f t="array" aca="1" ref="J3" ca="1">_xlfn.LET(
_xlpm.dt, TODAY(),
_xlpm.n,année_semaine,
_xlpm.dt_2, _xlpm.dt - WEEKDAY(_xlpm.dt,3),
_xlpm.dt_3, _xlpm.dt_2 + 6,
_xlpm.n &amp; " : " &amp; TEXT(_xlpm.dt_2, "jjj jj-mm-aaaa") &amp; " au " &amp; TEXT(_xlpm.dt_3, "jjj jj-mm-aaaa"))</f>
        <v>2024-S51 : 2024 24-12-maandag au 2024 24-12-zondag</v>
      </c>
      <c r="L3" s="8">
        <f ca="1">_xlfn.ISOWEEKNUM(DATE(YEAR(TODAY()),12,28))</f>
        <v>52</v>
      </c>
    </row>
    <row r="4" spans="2:15" x14ac:dyDescent="0.25">
      <c r="B4" s="16">
        <v>45390</v>
      </c>
      <c r="C4" s="11" t="str">
        <f t="shared" si="0"/>
        <v>2023-S47 | 2024-S06</v>
      </c>
      <c r="D4" s="11" t="str">
        <f t="shared" si="1"/>
        <v>2024-S06 | 2024-S11</v>
      </c>
      <c r="E4" s="12" t="str">
        <f t="shared" si="2"/>
        <v>2024-S09</v>
      </c>
      <c r="F4" s="12" t="str">
        <f t="shared" si="3"/>
        <v>2024-S11</v>
      </c>
      <c r="G4" s="11" t="str">
        <f t="shared" ref="G4:G19" si="4">_xlfn.LET(
_xlpm.dt_0,$B4,
_xlpm.dt_2,_xlpm.dt_0-3*7,_xlpm.a_2,YEAR(_xlpm.dt_2-WEEKDAY(_xlpm.dt_2,2)+4),
_xlpm.dt_3,_xlpm.dt_0-1*7,_xlpm.a_3,YEAR(_xlpm.dt_3-WEEKDAY(_xlpm.dt_3,2)+4),
_xlpm.a_2 &amp; TEXT(_xlfn.ISOWEEKNUM(_xlpm.dt_2),"""-S""00") &amp; " | " &amp; _xlpm.a_3 &amp; TEXT(_xlfn.ISOWEEKNUM(_xlpm.dt_3),"""-S""00")
)</f>
        <v>2024-S12 | 2024-S14</v>
      </c>
      <c r="I4" s="8"/>
      <c r="J4" s="13"/>
    </row>
    <row r="5" spans="2:15" x14ac:dyDescent="0.25">
      <c r="B5" s="16">
        <v>45425</v>
      </c>
      <c r="C5" s="11" t="str">
        <f t="shared" si="0"/>
        <v>2023-S52 | 2024-S11</v>
      </c>
      <c r="D5" s="11" t="str">
        <f t="shared" si="1"/>
        <v>2024-S11 | 2024-S16</v>
      </c>
      <c r="E5" s="12" t="str">
        <f t="shared" si="2"/>
        <v>2024-S14</v>
      </c>
      <c r="F5" s="12" t="str">
        <f t="shared" si="3"/>
        <v>2024-S16</v>
      </c>
      <c r="G5" s="11" t="str">
        <f t="shared" si="4"/>
        <v>2024-S17 | 2024-S19</v>
      </c>
      <c r="I5" s="15" t="s">
        <v>14</v>
      </c>
      <c r="J5" s="8"/>
    </row>
    <row r="6" spans="2:15" x14ac:dyDescent="0.25">
      <c r="B6" s="16">
        <v>45446</v>
      </c>
      <c r="C6" s="11" t="str">
        <f t="shared" si="0"/>
        <v>2024-S03 | 2024-S14</v>
      </c>
      <c r="D6" s="11" t="str">
        <f t="shared" si="1"/>
        <v>2024-S14 | 2024-S19</v>
      </c>
      <c r="E6" s="12" t="str">
        <f t="shared" si="2"/>
        <v>2024-S17</v>
      </c>
      <c r="F6" s="12" t="str">
        <f t="shared" si="3"/>
        <v>2024-S19</v>
      </c>
      <c r="G6" s="11" t="str">
        <f t="shared" si="4"/>
        <v>2024-S20 | 2024-S22</v>
      </c>
      <c r="I6" s="8"/>
      <c r="J6" s="8"/>
    </row>
    <row r="7" spans="2:15" x14ac:dyDescent="0.25">
      <c r="B7" s="16">
        <v>45301</v>
      </c>
      <c r="C7" s="11" t="str">
        <f t="shared" si="0"/>
        <v>2023-S34 | 2023-S45</v>
      </c>
      <c r="D7" s="11" t="str">
        <f t="shared" si="1"/>
        <v>2023-S45 | 2023-S50</v>
      </c>
      <c r="E7" s="12" t="str">
        <f t="shared" si="2"/>
        <v>2023-S48</v>
      </c>
      <c r="F7" s="12" t="str">
        <f t="shared" si="3"/>
        <v>2023-S50</v>
      </c>
      <c r="G7" s="11" t="str">
        <f t="shared" si="4"/>
        <v>2023-S51 | 2024-S01</v>
      </c>
      <c r="I7" s="9" t="s">
        <v>1</v>
      </c>
      <c r="J7" s="9" t="s">
        <v>10</v>
      </c>
      <c r="K7" s="14" t="s">
        <v>11</v>
      </c>
      <c r="L7" s="14" t="s">
        <v>12</v>
      </c>
      <c r="M7" s="14" t="s">
        <v>5</v>
      </c>
      <c r="N7" s="14" t="s">
        <v>6</v>
      </c>
    </row>
    <row r="8" spans="2:15" x14ac:dyDescent="0.25">
      <c r="B8" s="16">
        <v>45541</v>
      </c>
      <c r="C8" s="11" t="str">
        <f t="shared" si="0"/>
        <v>2024-S16 | 2024-S27</v>
      </c>
      <c r="D8" s="11" t="str">
        <f t="shared" si="1"/>
        <v>2024-S27 | 2024-S32</v>
      </c>
      <c r="E8" s="12" t="str">
        <f t="shared" si="2"/>
        <v>2024-S30</v>
      </c>
      <c r="F8" s="12" t="str">
        <f t="shared" si="3"/>
        <v>2024-S32</v>
      </c>
      <c r="G8" s="11" t="str">
        <f t="shared" si="4"/>
        <v>2024-S33 | 2024-S35</v>
      </c>
      <c r="I8" s="10" cm="1">
        <f t="array" aca="1" ref="I8:N8" ca="1">_xlfn._xlws.FILTER(B2:G19,ISNUMBER(FIND(année_semaine,C2:C19)))</f>
        <v>45711</v>
      </c>
      <c r="J8" s="8" t="str">
        <f ca="1"/>
        <v>2024-S40 | 2024-S51</v>
      </c>
      <c r="K8" s="8" t="str">
        <f ca="1"/>
        <v>2024-S51 | 2025-S04</v>
      </c>
      <c r="L8" s="8" t="str">
        <f ca="1"/>
        <v>2025-S02</v>
      </c>
      <c r="M8" s="8" t="str">
        <f ca="1"/>
        <v>2025-S04</v>
      </c>
      <c r="N8" s="8" t="str">
        <f ca="1"/>
        <v>2025-S05 | 2025-S07</v>
      </c>
      <c r="O8" s="8"/>
    </row>
    <row r="9" spans="2:15" x14ac:dyDescent="0.25">
      <c r="B9" s="16">
        <v>45558</v>
      </c>
      <c r="C9" s="11" t="str">
        <f t="shared" si="0"/>
        <v>2024-S19 | 2024-S30</v>
      </c>
      <c r="D9" s="11" t="str">
        <f t="shared" si="1"/>
        <v>2024-S30 | 2024-S35</v>
      </c>
      <c r="E9" s="12" t="str">
        <f t="shared" si="2"/>
        <v>2024-S33</v>
      </c>
      <c r="F9" s="12" t="str">
        <f t="shared" si="3"/>
        <v>2024-S35</v>
      </c>
      <c r="G9" s="11" t="str">
        <f t="shared" si="4"/>
        <v>2024-S36 | 2024-S38</v>
      </c>
      <c r="I9" s="8"/>
      <c r="J9" s="8"/>
    </row>
    <row r="10" spans="2:15" x14ac:dyDescent="0.25">
      <c r="B10" s="16">
        <v>45649</v>
      </c>
      <c r="C10" s="11" t="str">
        <f t="shared" si="0"/>
        <v>2024-S32 | 2024-S43</v>
      </c>
      <c r="D10" s="11" t="str">
        <f t="shared" si="1"/>
        <v>2024-S43 | 2024-S48</v>
      </c>
      <c r="E10" s="12" t="str">
        <f t="shared" si="2"/>
        <v>2024-S46</v>
      </c>
      <c r="F10" s="12" t="str">
        <f t="shared" si="3"/>
        <v>2024-S48</v>
      </c>
      <c r="G10" s="11" t="str">
        <f t="shared" si="4"/>
        <v>2024-S49 | 2024-S51</v>
      </c>
      <c r="I10" s="8"/>
      <c r="J10" s="8"/>
    </row>
    <row r="11" spans="2:15" x14ac:dyDescent="0.25">
      <c r="B11" s="16">
        <v>45677</v>
      </c>
      <c r="C11" s="11" t="str">
        <f t="shared" si="0"/>
        <v>2024-S36 | 2024-S47</v>
      </c>
      <c r="D11" s="11" t="str">
        <f t="shared" si="1"/>
        <v>2024-S47 | 2024-S52</v>
      </c>
      <c r="E11" s="12" t="str">
        <f t="shared" si="2"/>
        <v>2024-S50</v>
      </c>
      <c r="F11" s="12" t="str">
        <f t="shared" si="3"/>
        <v>2024-S52</v>
      </c>
      <c r="G11" s="11" t="str">
        <f t="shared" si="4"/>
        <v>2025-S01 | 2025-S03</v>
      </c>
      <c r="I11" s="8"/>
      <c r="J11" s="8"/>
      <c r="M11" s="17"/>
    </row>
    <row r="12" spans="2:15" x14ac:dyDescent="0.25">
      <c r="B12" s="16">
        <v>45646</v>
      </c>
      <c r="C12" s="11" t="str">
        <f t="shared" si="0"/>
        <v>2024-S31 | 2024-S42</v>
      </c>
      <c r="D12" s="11" t="str">
        <f t="shared" si="1"/>
        <v>2024-S42 | 2024-S47</v>
      </c>
      <c r="E12" s="12" t="str">
        <f t="shared" si="2"/>
        <v>2024-S45</v>
      </c>
      <c r="F12" s="12" t="str">
        <f t="shared" si="3"/>
        <v>2024-S47</v>
      </c>
      <c r="G12" s="11" t="str">
        <f t="shared" si="4"/>
        <v>2024-S48 | 2024-S50</v>
      </c>
      <c r="I12" s="8"/>
      <c r="J12" s="8"/>
      <c r="M12" s="17"/>
    </row>
    <row r="13" spans="2:15" x14ac:dyDescent="0.25">
      <c r="B13" s="16">
        <v>45615</v>
      </c>
      <c r="C13" s="11" t="str">
        <f t="shared" si="0"/>
        <v>2024-S27 | 2024-S38</v>
      </c>
      <c r="D13" s="11" t="str">
        <f t="shared" si="1"/>
        <v>2024-S38 | 2024-S43</v>
      </c>
      <c r="E13" s="12" t="str">
        <f t="shared" si="2"/>
        <v>2024-S41</v>
      </c>
      <c r="F13" s="12" t="str">
        <f t="shared" si="3"/>
        <v>2024-S43</v>
      </c>
      <c r="G13" s="11" t="str">
        <f t="shared" si="4"/>
        <v>2024-S44 | 2024-S46</v>
      </c>
      <c r="I13" s="8"/>
      <c r="J13" s="8"/>
      <c r="M13" s="8" t="str">
        <f ca="1">ADDRESS(ROW(C2),COLUMN(C2),4) &amp; " : "&amp; _xlfn.FORMULATEXT(C2)</f>
        <v>C2 : =LET(
dt_0; $B2;
dt_2; dt_0 - 20 * 7; a_2; JAAR(dt_2 - WEEKDAG(dt_2; 2) + 4);
dt_3; dt_0 - 9 * 7; a_3; JAAR(dt_3 - WEEKDAG(dt_3; 2) + 4);
a_2 &amp; TEKST(ISO.WEEKNUMMER(dt_2); """-S""00") &amp; " | " &amp; a_3 &amp; TEKST(ISO.WEEKNUMMER(dt_3); """-S""00")
)</v>
      </c>
    </row>
    <row r="14" spans="2:15" x14ac:dyDescent="0.25">
      <c r="B14" s="16">
        <v>45586</v>
      </c>
      <c r="C14" s="11" t="str">
        <f t="shared" si="0"/>
        <v>2024-S23 | 2024-S34</v>
      </c>
      <c r="D14" s="11" t="str">
        <f t="shared" si="1"/>
        <v>2024-S34 | 2024-S39</v>
      </c>
      <c r="E14" s="12" t="str">
        <f t="shared" si="2"/>
        <v>2024-S37</v>
      </c>
      <c r="F14" s="12" t="str">
        <f t="shared" si="3"/>
        <v>2024-S39</v>
      </c>
      <c r="G14" s="11" t="str">
        <f t="shared" si="4"/>
        <v>2024-S40 | 2024-S42</v>
      </c>
      <c r="I14" s="8"/>
      <c r="J14" s="8"/>
      <c r="M14" s="8" t="str">
        <f ca="1">ADDRESS(ROW(D2),COLUMN(D2),4) &amp; " : "&amp; _xlfn.FORMULATEXT(D2)</f>
        <v>D2 : =LET(
dt_0; $B2;
dt_2; dt_0 - 9 * 7; a_2; JAAR(dt_2 - WEEKDAG(dt_2; 2) + 4);
dt_3;dt_0 - 4 * 7; a_3; JAAR(dt_3 - WEEKDAG(dt_3; 2) + 4);
a_2 &amp; TEKST(ISO.WEEKNUMMER(dt_2); """-S""00") &amp; " | " &amp; a_3 &amp; TEKST(ISO.WEEKNUMMER(dt_3); """-S""00")
)</v>
      </c>
    </row>
    <row r="15" spans="2:15" x14ac:dyDescent="0.25">
      <c r="B15" s="16">
        <v>45650</v>
      </c>
      <c r="C15" s="11" t="str">
        <f t="shared" si="0"/>
        <v>2024-S32 | 2024-S43</v>
      </c>
      <c r="D15" s="11" t="str">
        <f t="shared" si="1"/>
        <v>2024-S43 | 2024-S48</v>
      </c>
      <c r="E15" s="12" t="str">
        <f t="shared" si="2"/>
        <v>2024-S46</v>
      </c>
      <c r="F15" s="12" t="str">
        <f t="shared" si="3"/>
        <v>2024-S48</v>
      </c>
      <c r="G15" s="11" t="str">
        <f t="shared" si="4"/>
        <v>2024-S49 | 2024-S51</v>
      </c>
      <c r="I15" s="8"/>
      <c r="J15" s="8"/>
      <c r="M15" s="8" t="str">
        <f ca="1">ADDRESS(ROW(E2),COLUMN(E2),4) &amp; " : "&amp; _xlfn.FORMULATEXT(E2)</f>
        <v>E2 : =LET(
dt_0; $B2;
dt_2; dt_0 - 6 * 7; a_2; JAAR(dt_2 - WEEKDAG(dt_2; 2) + 4);
a_2 &amp; TEKST(ISO.WEEKNUMMER(dt_2); """-S""00")
)</v>
      </c>
    </row>
    <row r="16" spans="2:15" x14ac:dyDescent="0.25">
      <c r="B16" s="16">
        <v>45689</v>
      </c>
      <c r="C16" s="11" t="str">
        <f t="shared" si="0"/>
        <v>2024-S37 | 2024-S48</v>
      </c>
      <c r="D16" s="11" t="str">
        <f t="shared" si="1"/>
        <v>2024-S48 | 2025-S01</v>
      </c>
      <c r="E16" s="12" t="str">
        <f t="shared" si="2"/>
        <v>2024-S51</v>
      </c>
      <c r="F16" s="12" t="str">
        <f t="shared" si="3"/>
        <v>2025-S01</v>
      </c>
      <c r="G16" s="11" t="str">
        <f t="shared" si="4"/>
        <v>2025-S02 | 2025-S04</v>
      </c>
      <c r="I16" s="8"/>
      <c r="J16" s="8"/>
      <c r="M16" s="8" t="str">
        <f ca="1">ADDRESS(ROW(F2),COLUMN(F2),4) &amp; " : "&amp; _xlfn.FORMULATEXT(F2)</f>
        <v>F2 : =LET(
dt_0; $B2;
dt_2; dt_0 - 4 * 7; a_2; JAAR(dt_2 - WEEKDAG(dt_2; 2) + 4);
a_2 &amp; TEKST(ISO.WEEKNUMMER(dt_2); """-S""00")
)</v>
      </c>
    </row>
    <row r="17" spans="2:13" x14ac:dyDescent="0.25">
      <c r="B17" s="16">
        <v>45711</v>
      </c>
      <c r="C17" s="11" t="str">
        <f t="shared" si="0"/>
        <v>2024-S40 | 2024-S51</v>
      </c>
      <c r="D17" s="11" t="str">
        <f t="shared" si="1"/>
        <v>2024-S51 | 2025-S04</v>
      </c>
      <c r="E17" s="12" t="str">
        <f t="shared" si="2"/>
        <v>2025-S02</v>
      </c>
      <c r="F17" s="12" t="str">
        <f t="shared" si="3"/>
        <v>2025-S04</v>
      </c>
      <c r="G17" s="11" t="str">
        <f t="shared" si="4"/>
        <v>2025-S05 | 2025-S07</v>
      </c>
      <c r="H17" s="5"/>
      <c r="I17" s="8"/>
      <c r="J17" s="8"/>
      <c r="M17" s="8" t="str">
        <f ca="1">ADDRESS(ROW(G2),COLUMN(G2),4) &amp; " : "&amp; _xlfn.FORMULATEXT(G2)</f>
        <v>G2 : =LET(
dt_0; $B2;
dt_2; dt_0 - 3 * 7; a_2; JAAR(dt_2 - WEEKDAG(dt_2; 2) + 4);
dt_3; dt_0 - 1 * 7; a_3; JAAR(dt_3 - WEEKDAG(dt_3; 2) + 4);
a_2 &amp; TEKST(ISO.WEEKNUMMER(dt_2); """-S""00") &amp; " | " &amp; a_3 &amp; TEKST(ISO.WEEKNUMMER(dt_3); """-S""00")
)</v>
      </c>
    </row>
    <row r="18" spans="2:13" x14ac:dyDescent="0.25">
      <c r="B18" s="16">
        <v>46447</v>
      </c>
      <c r="C18" s="12" t="str">
        <f t="shared" si="0"/>
        <v>2026-S42 | 2026-S53</v>
      </c>
      <c r="D18" s="12" t="str">
        <f t="shared" si="1"/>
        <v>2026-S53 | 2027-S05</v>
      </c>
      <c r="E18" s="12" t="str">
        <f t="shared" si="2"/>
        <v>2027-S03</v>
      </c>
      <c r="F18" s="12" t="str">
        <f t="shared" si="3"/>
        <v>2027-S05</v>
      </c>
      <c r="G18" s="12" t="str">
        <f t="shared" si="4"/>
        <v>2027-S06 | 2027-S08</v>
      </c>
      <c r="H18" s="5"/>
      <c r="I18" s="8"/>
      <c r="J18" s="8"/>
      <c r="M18" s="8" t="str">
        <f ca="1">ADDRESS(ROW(G3),COLUMN(G3),4) &amp; " : "&amp; _xlfn.FORMULATEXT(G3)</f>
        <v>G3 : =LET(
dt_0;$B3;
dt_2;dt_0-3*7;a_2;JAAR(dt_2-WEEKDAG(dt_2;2)+4);
dt_3;dt_0-1*7;a_3;JAAR(dt_3-WEEKDAG(dt_3;2)+4);
a_2 &amp; TEKST(ISO.WEEKNUMMER(dt_2); """-S""00") &amp; " | " &amp; a_3 &amp; TEKST(ISO.WEEKNUMMER(dt_3);"""-S""00")
)</v>
      </c>
    </row>
    <row r="19" spans="2:13" x14ac:dyDescent="0.25">
      <c r="B19" s="16">
        <v>46426</v>
      </c>
      <c r="C19" s="12" t="str">
        <f t="shared" si="0"/>
        <v>2026-S39 | 2026-S50</v>
      </c>
      <c r="D19" s="12" t="str">
        <f t="shared" si="1"/>
        <v>2026-S50 | 2027-S02</v>
      </c>
      <c r="E19" s="12" t="str">
        <f t="shared" si="2"/>
        <v>2026-S53</v>
      </c>
      <c r="F19" s="12" t="str">
        <f t="shared" si="3"/>
        <v>2027-S02</v>
      </c>
      <c r="G19" s="12" t="str">
        <f t="shared" si="4"/>
        <v>2027-S03 | 2027-S05</v>
      </c>
      <c r="H19" s="5"/>
      <c r="M19" s="8"/>
    </row>
    <row r="20" spans="2:13" x14ac:dyDescent="0.25">
      <c r="B20" s="12"/>
      <c r="C20" s="12"/>
      <c r="D20" s="12"/>
      <c r="E20" s="12"/>
      <c r="F20" s="12"/>
      <c r="G20" s="12"/>
      <c r="H20" s="5"/>
      <c r="M20" s="8" t="str">
        <f ca="1">ADDRESS(ROW(L3),COLUMN(L3),4) &amp; " : "&amp; _xlfn.FORMULATEXT(L3)</f>
        <v>L3 : =ISO.WEEKNUMMER(DATUM(JAAR(VANDAAG());12;28))</v>
      </c>
    </row>
    <row r="21" spans="2:13" x14ac:dyDescent="0.25">
      <c r="B21" s="12"/>
      <c r="C21" s="12"/>
      <c r="D21" s="12"/>
      <c r="E21" s="12"/>
      <c r="F21" s="12"/>
      <c r="G21" s="12"/>
      <c r="H21" s="5"/>
      <c r="M21" s="8" t="str">
        <f ca="1">ADDRESS(ROW(J3),COLUMN(J3),4) &amp; " : "&amp; _xlfn.FORMULATEXT(J3)</f>
        <v>J3 : =LET(
dt; VANDAAG();
n;année_semaine;
dt_2; dt - WEEKDAG(dt;3);
dt_3; dt_2 + 6;
n &amp; " : " &amp; TEKST(dt_2; "jjj jj-mm-aaaa") &amp; " au " &amp; TEKST(dt_3; "jjj jj-mm-aaaa"))</v>
      </c>
    </row>
    <row r="22" spans="2:13" x14ac:dyDescent="0.25">
      <c r="B22" s="12"/>
      <c r="C22" s="12"/>
      <c r="D22" s="12"/>
      <c r="E22" s="12"/>
      <c r="F22" s="12"/>
      <c r="G22" s="12"/>
      <c r="H22" s="5"/>
      <c r="M22" s="8" t="str">
        <f ca="1">ADDRESS(ROW(I8),COLUMN(I8),4) &amp; " : "&amp; _xlfn.FORMULATEXT(I8)</f>
        <v>I8 : =FILTER(B2:G19;ISGETAL(VIND.ALLES(année_semaine;C2:C19)))</v>
      </c>
    </row>
    <row r="23" spans="2:13" x14ac:dyDescent="0.25">
      <c r="M23" s="8"/>
    </row>
    <row r="24" spans="2:13" x14ac:dyDescent="0.25">
      <c r="M24" s="8" t="str">
        <f ca="1">_xlfn.LET( _xlpm.dt,TODAY(), _xlpm.a,YEAR(_xlpm.dt-WEEKDAY(_xlpm.dt,2)+4), _xlpm.s,TEXT(_xlfn.ISOWEEKNUM(_xlpm.dt),"""-S""00"), _xlpm.a &amp; _xlpm.s )</f>
        <v>2024-S51</v>
      </c>
    </row>
    <row r="25" spans="2:13" x14ac:dyDescent="0.25">
      <c r="M25" s="8" t="str">
        <f ca="1">ADDRESS(ROW(M24),COLUMN(M24),4) &amp; " : "&amp; _xlfn.FORMULATEXT(M24)</f>
        <v>M24 : =LET( dt;VANDAAG(); a;JAAR(dt-WEEKDAG(dt;2)+4); s;TEKST(ISO.WEEKNUMMER(dt);"""-S""00"); a &amp; s )</v>
      </c>
    </row>
  </sheetData>
  <conditionalFormatting sqref="C2:G17">
    <cfRule type="expression" dxfId="0" priority="1">
      <formula>ISNUMBER(FIND(année_semaine,C2))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RACAN Marie Odile</dc:creator>
  <cp:lastModifiedBy>Bart Strubbe</cp:lastModifiedBy>
  <dcterms:created xsi:type="dcterms:W3CDTF">2024-12-18T11:37:26Z</dcterms:created>
  <dcterms:modified xsi:type="dcterms:W3CDTF">2024-12-19T09:24:52Z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2024-12-18T11:41:57Z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662a4f83-014d-49a8-9908-f6e4e38dffd1</vt:lpwstr>
  </property>
  <property fmtid="{D5CDD505-2E9C-101B-9397-08002B2CF9AE}" pid="8" name="MSIP_Label_2d26f538-337a-4593-a7e6-123667b1a538_ContentBits">
    <vt:lpwstr>0</vt:lpwstr>
  </property>
</Properties>
</file>