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filterPrivacy="1" codeName="ThisWorkbook" hidePivotFieldList="1" defaultThemeVersion="166925"/>
  <xr:revisionPtr revIDLastSave="0" documentId="13_ncr:1_{0DD043E0-9A4B-4BC4-A079-5C9A7EB7CCE9}" xr6:coauthVersionLast="47" xr6:coauthVersionMax="47" xr10:uidLastSave="{00000000-0000-0000-0000-000000000000}"/>
  <bookViews>
    <workbookView xWindow="-120" yWindow="-120" windowWidth="29040" windowHeight="15990" xr2:uid="{52737E7E-4F03-488A-B13C-73473D57A3DA}"/>
  </bookViews>
  <sheets>
    <sheet name="OPTI 46PI" sheetId="1" r:id="rId1"/>
    <sheet name="Solveur" sheetId="2" r:id="rId2"/>
  </sheets>
  <externalReferences>
    <externalReference r:id="rId3"/>
  </externalReferences>
  <definedNames>
    <definedName name="_xlpm.x" hidden="1" xlm="1">#NAME?</definedName>
    <definedName name="Coupe">Solveur!$C$3</definedName>
    <definedName name="Début_Projet">[1]RETROPLANNING!$E$2</definedName>
    <definedName name="Factor">Solveur!$B$6</definedName>
    <definedName name="ID_Coupe">Solveur!$I$6</definedName>
    <definedName name="longueur">Solveur!$D$1</definedName>
    <definedName name="reste">Solveur!$D$6</definedName>
    <definedName name="sciage">Solveur!$D$5</definedName>
    <definedName name="Semaine_Affichage">[1]RETROPLANNING!$E$3</definedName>
    <definedName name="solver_adj" localSheetId="0" hidden="1">'OPTI 46PI'!#REF!</definedName>
    <definedName name="solver_adj" localSheetId="1" hidden="1">Solveur!$D$8:$D$13</definedName>
    <definedName name="solver_cvg" localSheetId="0" hidden="1">0.0001</definedName>
    <definedName name="solver_cvg" localSheetId="1" hidden="1">0.0001</definedName>
    <definedName name="solver_drv" localSheetId="0" hidden="1">2</definedName>
    <definedName name="solver_drv" localSheetId="1" hidden="1">2</definedName>
    <definedName name="solver_eng" localSheetId="0" hidden="1">2</definedName>
    <definedName name="solver_eng" localSheetId="1" hidden="1">2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'OPTI 46PI'!#REF!</definedName>
    <definedName name="solver_lhs1" localSheetId="1" hidden="1">Solveur!$A$8:$A$13</definedName>
    <definedName name="solver_lhs2" localSheetId="0" hidden="1">'OPTI 46PI'!#REF!</definedName>
    <definedName name="solver_lhs2" localSheetId="1" hidden="1">Solveur!$D$6</definedName>
    <definedName name="solver_lhs3" localSheetId="0" hidden="1">'OPTI 46PI'!#REF!</definedName>
    <definedName name="solver_lhs3" localSheetId="1" hidden="1">Solveur!$D$8:$D$13</definedName>
    <definedName name="solver_lhs4" localSheetId="0" hidden="1">'OPTI 46PI'!#REF!</definedName>
    <definedName name="solver_lhs4" localSheetId="1" hidden="1">Solveur!$D$8:$D$13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4</definedName>
    <definedName name="solver_num" localSheetId="1" hidden="1">4</definedName>
    <definedName name="solver_nwt" localSheetId="0" hidden="1">1</definedName>
    <definedName name="solver_nwt" localSheetId="1" hidden="1">1</definedName>
    <definedName name="solver_opt" localSheetId="0" hidden="1">'OPTI 46PI'!#REF!</definedName>
    <definedName name="solver_opt" localSheetId="1" hidden="1">Solveur!$D$6</definedName>
    <definedName name="solver_pre" localSheetId="0" hidden="1">0.000001</definedName>
    <definedName name="solver_pre" localSheetId="1" hidden="1">0.000001</definedName>
    <definedName name="solver_rbv" localSheetId="0" hidden="1">2</definedName>
    <definedName name="solver_rbv" localSheetId="1" hidden="1">2</definedName>
    <definedName name="solver_rel1" localSheetId="0" hidden="1">1</definedName>
    <definedName name="solver_rel1" localSheetId="1" hidden="1">1</definedName>
    <definedName name="solver_rel2" localSheetId="0" hidden="1">3</definedName>
    <definedName name="solver_rel2" localSheetId="1" hidden="1">3</definedName>
    <definedName name="solver_rel3" localSheetId="0" hidden="1">1</definedName>
    <definedName name="solver_rel3" localSheetId="1" hidden="1">1</definedName>
    <definedName name="solver_rel4" localSheetId="0" hidden="1">4</definedName>
    <definedName name="solver_rel4" localSheetId="1" hidden="1">4</definedName>
    <definedName name="solver_rhs1" localSheetId="0" hidden="1">'OPTI 46PI'!#REF!</definedName>
    <definedName name="solver_rhs1" localSheetId="1" hidden="1">Solveur!$D$8:$D$13</definedName>
    <definedName name="solver_rhs2" localSheetId="0" hidden="1">0</definedName>
    <definedName name="solver_rhs2" localSheetId="1" hidden="1">0</definedName>
    <definedName name="solver_rhs3" localSheetId="0" hidden="1">'OPTI 46PI'!#REF!</definedName>
    <definedName name="solver_rhs3" localSheetId="1" hidden="1">Solveur!$B$8:$B$13</definedName>
    <definedName name="solver_rhs4" localSheetId="0" hidden="1">"geheeltallig"</definedName>
    <definedName name="solver_rhs4" localSheetId="1" hidden="1">"geheeltallig"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2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  <definedName name="Type">Solveur!$A$2</definedName>
    <definedName name="utile">Solveur!$D$4</definedName>
  </definedNames>
  <calcPr calcId="191029" calcMode="manual"/>
  <pivotCaches>
    <pivotCache cacheId="3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AA1" i="1"/>
  <c r="AF2" i="1"/>
  <c r="Z2" i="1"/>
  <c r="AA2" i="1"/>
  <c r="Q21" i="1"/>
  <c r="Q22" i="1"/>
  <c r="Q23" i="1"/>
  <c r="Q24" i="1"/>
  <c r="Q25" i="1"/>
  <c r="Q26" i="1"/>
  <c r="Q27" i="1"/>
  <c r="Q28" i="1"/>
  <c r="Q29" i="1"/>
  <c r="Q30" i="1"/>
  <c r="Q31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B6" i="2" a="1"/>
  <c r="B6" i="2" s="1"/>
  <c r="O6" i="2"/>
  <c r="G3" i="2" s="1"/>
  <c r="P6" i="2"/>
  <c r="G4" i="2" s="1"/>
  <c r="N6" i="2"/>
  <c r="G5" i="2" s="1"/>
  <c r="D4" i="2"/>
  <c r="D5" i="2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M6" i="2"/>
  <c r="D6" i="2"/>
  <c r="C3" i="2" a="1"/>
  <c r="C3" i="2" s="1"/>
  <c r="A6" i="2"/>
  <c r="H8" i="1"/>
  <c r="H6" i="1"/>
  <c r="H12" i="1"/>
  <c r="H5" i="1"/>
  <c r="H7" i="1"/>
  <c r="H11" i="1"/>
  <c r="H9" i="1"/>
  <c r="H4" i="1"/>
  <c r="H13" i="1"/>
  <c r="H14" i="1"/>
  <c r="H10" i="1"/>
  <c r="H20" i="1"/>
  <c r="H16" i="1"/>
  <c r="H19" i="1"/>
  <c r="H15" i="1"/>
  <c r="H18" i="1"/>
  <c r="H17" i="1"/>
  <c r="J17" i="1"/>
  <c r="J18" i="1"/>
  <c r="J15" i="1"/>
  <c r="J19" i="1"/>
  <c r="J16" i="1"/>
  <c r="J20" i="1"/>
  <c r="J10" i="1"/>
  <c r="J14" i="1"/>
  <c r="J13" i="1"/>
  <c r="J4" i="1"/>
  <c r="J9" i="1"/>
  <c r="J11" i="1"/>
  <c r="J7" i="1"/>
  <c r="J5" i="1"/>
  <c r="J12" i="1"/>
  <c r="J6" i="1"/>
  <c r="J8" i="1"/>
  <c r="A9" i="2" l="1"/>
  <c r="A13" i="2"/>
  <c r="A10" i="2"/>
  <c r="A11" i="2"/>
  <c r="A12" i="2"/>
  <c r="G2" i="2"/>
  <c r="H2" i="2" s="1"/>
  <c r="Q6" i="2"/>
  <c r="A8" i="2"/>
  <c r="K8" i="1"/>
  <c r="N8" i="1" s="1"/>
  <c r="K7" i="1"/>
  <c r="N7" i="1" s="1"/>
  <c r="K13" i="1"/>
  <c r="L13" i="1" s="1"/>
  <c r="K16" i="1"/>
  <c r="N16" i="1" s="1"/>
  <c r="K17" i="1"/>
  <c r="N17" i="1" s="1"/>
  <c r="K6" i="1"/>
  <c r="L6" i="1" s="1"/>
  <c r="K11" i="1"/>
  <c r="L11" i="1" s="1"/>
  <c r="K14" i="1"/>
  <c r="N14" i="1" s="1"/>
  <c r="K19" i="1"/>
  <c r="L19" i="1" s="1"/>
  <c r="K5" i="1"/>
  <c r="L5" i="1" s="1"/>
  <c r="K18" i="1"/>
  <c r="L18" i="1" s="1"/>
  <c r="K10" i="1"/>
  <c r="L10" i="1" s="1"/>
  <c r="K9" i="1"/>
  <c r="N9" i="1" s="1"/>
  <c r="K4" i="1"/>
  <c r="N4" i="1" s="1"/>
  <c r="K20" i="1"/>
  <c r="N20" i="1" s="1"/>
  <c r="K15" i="1"/>
  <c r="L15" i="1" s="1"/>
  <c r="K12" i="1"/>
  <c r="N12" i="1" s="1"/>
  <c r="N5" i="1" l="1"/>
  <c r="L17" i="1"/>
  <c r="H4" i="2"/>
  <c r="H3" i="2"/>
  <c r="H5" i="2"/>
  <c r="L16" i="1"/>
  <c r="L8" i="1"/>
  <c r="N6" i="1"/>
  <c r="L7" i="1"/>
  <c r="N18" i="1"/>
  <c r="N13" i="1"/>
  <c r="L20" i="1"/>
  <c r="N11" i="1"/>
  <c r="L4" i="1"/>
  <c r="N19" i="1"/>
  <c r="L14" i="1"/>
  <c r="L12" i="1"/>
  <c r="N10" i="1"/>
  <c r="L9" i="1"/>
  <c r="N1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<sst xmlns="http://schemas.openxmlformats.org/spreadsheetml/2006/main" count="2623" uniqueCount="381">
  <si>
    <t>NUANCE</t>
  </si>
  <si>
    <t>DIAMETRE</t>
  </si>
  <si>
    <t>DALLE</t>
  </si>
  <si>
    <t>Nb barre</t>
  </si>
  <si>
    <t>L</t>
  </si>
  <si>
    <t>LTOT</t>
  </si>
  <si>
    <t>Pliage ?</t>
  </si>
  <si>
    <t>Nombre de barres d'usine nécessaires</t>
  </si>
  <si>
    <t>Longueur perdue</t>
  </si>
  <si>
    <t>Pourcentage de perte initial</t>
  </si>
  <si>
    <t>Longueur réutilisée</t>
  </si>
  <si>
    <t xml:space="preserve">Pourcentage de perte optimisé </t>
  </si>
  <si>
    <t>Utilisation de la perte</t>
  </si>
  <si>
    <t>400W</t>
  </si>
  <si>
    <t>15M</t>
  </si>
  <si>
    <t>D1-D</t>
  </si>
  <si>
    <t>NON</t>
  </si>
  <si>
    <t xml:space="preserve">5 barres de 400, </t>
  </si>
  <si>
    <t xml:space="preserve">1 barres de 410, </t>
  </si>
  <si>
    <t xml:space="preserve">9 barres de 411, </t>
  </si>
  <si>
    <t>10M</t>
  </si>
  <si>
    <t>OUI</t>
  </si>
  <si>
    <t xml:space="preserve">14 barres de 412, </t>
  </si>
  <si>
    <t xml:space="preserve">1 barres de 413, </t>
  </si>
  <si>
    <t xml:space="preserve">14 barres de 414, </t>
  </si>
  <si>
    <t xml:space="preserve">5 barres de 430, </t>
  </si>
  <si>
    <t xml:space="preserve">6 barres de 440, </t>
  </si>
  <si>
    <t xml:space="preserve">9 barres de 450, </t>
  </si>
  <si>
    <t>20M</t>
  </si>
  <si>
    <t xml:space="preserve">7 barres de 480, </t>
  </si>
  <si>
    <t xml:space="preserve">4 barres de 481, </t>
  </si>
  <si>
    <t>500W</t>
  </si>
  <si>
    <t xml:space="preserve">3 barres de 501, </t>
  </si>
  <si>
    <t>Aucune perte réutilisée</t>
  </si>
  <si>
    <t xml:space="preserve">3 barres de 504, </t>
  </si>
  <si>
    <t xml:space="preserve">1 barres de 552, </t>
  </si>
  <si>
    <t xml:space="preserve">1 barres de 554, </t>
  </si>
  <si>
    <t>ID_BARRES</t>
  </si>
  <si>
    <t>Lmax</t>
  </si>
  <si>
    <t>nombre</t>
  </si>
  <si>
    <t>min</t>
  </si>
  <si>
    <t>solution</t>
  </si>
  <si>
    <t>coupe</t>
  </si>
  <si>
    <t>1x4230, 2x1218, 2x760, 6x644, 3x637</t>
  </si>
  <si>
    <t>1x4230, 8x1218</t>
  </si>
  <si>
    <t>2x4230, 1x3610, 3x637</t>
  </si>
  <si>
    <t>2x4230, 1x1860, 3x1218</t>
  </si>
  <si>
    <t>1x4230, 3x2000, 2x1860</t>
  </si>
  <si>
    <t>2x4230, 1x3610, 1x1860</t>
  </si>
  <si>
    <t>1x4230, 1x2000, 4x1860</t>
  </si>
  <si>
    <t>1x4230, 5x1860</t>
  </si>
  <si>
    <t>3x4230</t>
  </si>
  <si>
    <t>2x4230, 2x1860</t>
  </si>
  <si>
    <t>sciage</t>
  </si>
  <si>
    <t>perte</t>
  </si>
  <si>
    <t>total</t>
  </si>
  <si>
    <t>perte sciage</t>
  </si>
  <si>
    <t>perte reste</t>
  </si>
  <si>
    <t>utilisé</t>
  </si>
  <si>
    <t>concat</t>
  </si>
  <si>
    <t>Type</t>
  </si>
  <si>
    <t>longueur</t>
  </si>
  <si>
    <t>reste</t>
  </si>
  <si>
    <t>Utile</t>
  </si>
  <si>
    <t>utile</t>
  </si>
  <si>
    <t>400W|10M|D1-D</t>
  </si>
  <si>
    <t>2x1000, 13x919</t>
  </si>
  <si>
    <t>6x1000, 3x919</t>
  </si>
  <si>
    <t>400W|15M|D1-D</t>
  </si>
  <si>
    <t>400W|20M|D1-D</t>
  </si>
  <si>
    <t>12x1093</t>
  </si>
  <si>
    <t>6x1093</t>
  </si>
  <si>
    <t>500W|20M|D1-D</t>
  </si>
  <si>
    <t>1x9461, 1x3886</t>
  </si>
  <si>
    <t>1x9461, 1x3517</t>
  </si>
  <si>
    <t>1x9461</t>
  </si>
  <si>
    <t>1x9454</t>
  </si>
  <si>
    <t>2x5230</t>
  </si>
  <si>
    <t>2x4816</t>
  </si>
  <si>
    <t>pourc</t>
  </si>
  <si>
    <t>scier à</t>
  </si>
  <si>
    <t>|1.000|2.003|2.925|3.847|4.769|5.691|6.613|7.535|8.457|9.379|10.301|11.223|12.145|13.067|13.989</t>
  </si>
  <si>
    <t>|1.000|2.003|3.006|4.009|5.012|6.015|6.937|7.859|8.781</t>
  </si>
  <si>
    <t>|4.230|5.451|6.672|7.435|8.198|8.845|9.492|10.139|10.786|11.433|12.080|12.720|13.360|14.000</t>
  </si>
  <si>
    <t>|4.230|5.451|6.672|7.893|9.114|10.335|11.556|12.777|13.998</t>
  </si>
  <si>
    <t>|4.230|8.463|12.076|12.716|13.356|13.996</t>
  </si>
  <si>
    <t>|4.230|8.463|10.326|11.547|12.768|13.989</t>
  </si>
  <si>
    <t>|4.230|6.233|8.236|10.239|12.102|13.965</t>
  </si>
  <si>
    <t>|4.230|8.463|12.076|13.939</t>
  </si>
  <si>
    <t>|4.230|6.233|8.096|9.959|11.822|13.685</t>
  </si>
  <si>
    <t>|4.230|6.093|7.956|9.819|11.682|13.545</t>
  </si>
  <si>
    <t>|4.230|8.463|12.696</t>
  </si>
  <si>
    <t>|4.230|8.463|10.326|12.189</t>
  </si>
  <si>
    <t>|1.093|2.189|3.285|4.381|5.477|6.573|7.669|8.765|9.861|10.957|12.053|13.149</t>
  </si>
  <si>
    <t>|1.093|2.189|3.285|4.381|5.477|6.573</t>
  </si>
  <si>
    <t>|9.461|13.350</t>
  </si>
  <si>
    <t>|9.461|12.981</t>
  </si>
  <si>
    <t>|9.461</t>
  </si>
  <si>
    <t>|9.454</t>
  </si>
  <si>
    <t>|5.230|10.463</t>
  </si>
  <si>
    <t>|4.816|9.635</t>
  </si>
  <si>
    <t>ID</t>
  </si>
  <si>
    <t>Lot_001</t>
  </si>
  <si>
    <t>Lot_002</t>
  </si>
  <si>
    <t>Lot_003</t>
  </si>
  <si>
    <t>Lot_004</t>
  </si>
  <si>
    <t>Lot_005</t>
  </si>
  <si>
    <t>Lot_006</t>
  </si>
  <si>
    <t>Lot_007</t>
  </si>
  <si>
    <t>Lot_008</t>
  </si>
  <si>
    <t>Lot_009</t>
  </si>
  <si>
    <t>Lot_010</t>
  </si>
  <si>
    <t>Lot_011</t>
  </si>
  <si>
    <t>Lot_012</t>
  </si>
  <si>
    <t>Lot_013</t>
  </si>
  <si>
    <t>Lot_014</t>
  </si>
  <si>
    <t>Lot_015</t>
  </si>
  <si>
    <t>Lot_016</t>
  </si>
  <si>
    <t>Lot_017</t>
  </si>
  <si>
    <t>Lot_018</t>
  </si>
  <si>
    <t>Lot_019</t>
  </si>
  <si>
    <t>Lot_020</t>
  </si>
  <si>
    <t>Lot_021</t>
  </si>
  <si>
    <t>Lot_022</t>
  </si>
  <si>
    <t>Lot_023</t>
  </si>
  <si>
    <t>Lot_024</t>
  </si>
  <si>
    <t>Lot_025</t>
  </si>
  <si>
    <t>Lot_026</t>
  </si>
  <si>
    <t>Lot_027</t>
  </si>
  <si>
    <t>Lot_028</t>
  </si>
  <si>
    <t>sortie</t>
  </si>
  <si>
    <t>ID-Stock</t>
  </si>
  <si>
    <t>ID-Coupe</t>
  </si>
  <si>
    <t>ID_Ordre</t>
  </si>
  <si>
    <t>Lot_001-1</t>
  </si>
  <si>
    <t>Lot_001-2</t>
  </si>
  <si>
    <t>Lot_006-1</t>
  </si>
  <si>
    <t>Lot_007-1</t>
  </si>
  <si>
    <t>Lot_008-1</t>
  </si>
  <si>
    <t>Lot_009-1</t>
  </si>
  <si>
    <t>Lot_010-1</t>
  </si>
  <si>
    <t>Lot_006-2</t>
  </si>
  <si>
    <t>Lot_007-2</t>
  </si>
  <si>
    <t>Lot_008-2</t>
  </si>
  <si>
    <t>Lot_009-2</t>
  </si>
  <si>
    <t>Lot_010-2</t>
  </si>
  <si>
    <t>Lot_006-3</t>
  </si>
  <si>
    <t>Lot_007-3</t>
  </si>
  <si>
    <t>Lot_008-3</t>
  </si>
  <si>
    <t>Lot_009-3</t>
  </si>
  <si>
    <t>Lot_010-3</t>
  </si>
  <si>
    <t>Lot_006-4</t>
  </si>
  <si>
    <t>Lot_007-4</t>
  </si>
  <si>
    <t>Lot_008-4</t>
  </si>
  <si>
    <t>Lot_009-4</t>
  </si>
  <si>
    <t>Lot_010-4</t>
  </si>
  <si>
    <t>Lot_006-5</t>
  </si>
  <si>
    <t>Lot_007-5</t>
  </si>
  <si>
    <t>Lot_008-5</t>
  </si>
  <si>
    <t>Lot_009-5</t>
  </si>
  <si>
    <t>Lot_010-5</t>
  </si>
  <si>
    <t>Lot_011-1</t>
  </si>
  <si>
    <t>Lot_011-2</t>
  </si>
  <si>
    <t>Lot_025-1</t>
  </si>
  <si>
    <t>Lot_026-1</t>
  </si>
  <si>
    <t>Lot_027-1</t>
  </si>
  <si>
    <t>Lot_025-2</t>
  </si>
  <si>
    <t>Lot_026-2</t>
  </si>
  <si>
    <t>Lot_027-2</t>
  </si>
  <si>
    <t>Lot_025-3</t>
  </si>
  <si>
    <t>Lot_026-3</t>
  </si>
  <si>
    <t>Lot_027-3</t>
  </si>
  <si>
    <t>Lot_025-4</t>
  </si>
  <si>
    <t>Lot_026-4</t>
  </si>
  <si>
    <t>Lot_027-4</t>
  </si>
  <si>
    <t>Lot_025-5</t>
  </si>
  <si>
    <t>Lot_026-5</t>
  </si>
  <si>
    <t>Lot_027-5</t>
  </si>
  <si>
    <t xml:space="preserve">      </t>
  </si>
  <si>
    <t>Lot_025-6</t>
  </si>
  <si>
    <t>Lot_026-6</t>
  </si>
  <si>
    <t>Lot_027-6</t>
  </si>
  <si>
    <t>Lot_010-6</t>
  </si>
  <si>
    <t>Lot_010-7</t>
  </si>
  <si>
    <t>Lot_010-8</t>
  </si>
  <si>
    <t>Lot_010-9</t>
  </si>
  <si>
    <t>Lot_010-10</t>
  </si>
  <si>
    <t>Lot_010-11</t>
  </si>
  <si>
    <t>Lot_010-12</t>
  </si>
  <si>
    <t>Lot_010-13</t>
  </si>
  <si>
    <t>Lot_010-14</t>
  </si>
  <si>
    <t>Lot_010-15</t>
  </si>
  <si>
    <t>Lot_010-16</t>
  </si>
  <si>
    <t>Lot_010-17</t>
  </si>
  <si>
    <t>Lot_010-18</t>
  </si>
  <si>
    <t>Lot_010-19</t>
  </si>
  <si>
    <t>Lot_010-20</t>
  </si>
  <si>
    <t>Lot_010-21</t>
  </si>
  <si>
    <t>Lot_010-22</t>
  </si>
  <si>
    <t>Lot_010-23</t>
  </si>
  <si>
    <t>Lot_010-24</t>
  </si>
  <si>
    <t>Lot_010-25</t>
  </si>
  <si>
    <t>Lot_025-7</t>
  </si>
  <si>
    <t>Lot_025-8</t>
  </si>
  <si>
    <t>Lot_025-9</t>
  </si>
  <si>
    <t>Lot_025-10</t>
  </si>
  <si>
    <t>Lot_025-11</t>
  </si>
  <si>
    <t>Lot_025-12</t>
  </si>
  <si>
    <t>Lot_025-13</t>
  </si>
  <si>
    <t>Lot_025-14</t>
  </si>
  <si>
    <t>Lot_025-15</t>
  </si>
  <si>
    <t>Lot_026-7</t>
  </si>
  <si>
    <t>Lot_026-8</t>
  </si>
  <si>
    <t>Lot_026-9</t>
  </si>
  <si>
    <t>Lot_026-10</t>
  </si>
  <si>
    <t>Lot_026-11</t>
  </si>
  <si>
    <t>Lot_026-12</t>
  </si>
  <si>
    <t>Lot_026-13</t>
  </si>
  <si>
    <t>Lot_026-14</t>
  </si>
  <si>
    <t>Lot_026-15</t>
  </si>
  <si>
    <t>Lot_027-7</t>
  </si>
  <si>
    <t>Lot_027-8</t>
  </si>
  <si>
    <t>Lot_027-9</t>
  </si>
  <si>
    <t>Lot_027-10</t>
  </si>
  <si>
    <t>Lot_027-11</t>
  </si>
  <si>
    <t>Eindtotaal</t>
  </si>
  <si>
    <t>Totaal 400</t>
  </si>
  <si>
    <t>Totaal 410</t>
  </si>
  <si>
    <t>Totaal 411</t>
  </si>
  <si>
    <t>Totaal 412</t>
  </si>
  <si>
    <t>Totaal 413</t>
  </si>
  <si>
    <t>Totaal 414</t>
  </si>
  <si>
    <t>Totaal 430</t>
  </si>
  <si>
    <t>Totaal 440</t>
  </si>
  <si>
    <t>Totaal 450</t>
  </si>
  <si>
    <t>Totaal 480</t>
  </si>
  <si>
    <t>Totaal 481</t>
  </si>
  <si>
    <t>Totaal 501</t>
  </si>
  <si>
    <t>Totaal 503</t>
  </si>
  <si>
    <t>Totaal 504</t>
  </si>
  <si>
    <t>Totaal 552</t>
  </si>
  <si>
    <t>Totaal 553</t>
  </si>
  <si>
    <t>Totaal 554</t>
  </si>
  <si>
    <t>Totaal</t>
  </si>
  <si>
    <t>0008-1-1</t>
  </si>
  <si>
    <t>0008-1-2</t>
  </si>
  <si>
    <t>0008-2-1</t>
  </si>
  <si>
    <t>0008-2-2</t>
  </si>
  <si>
    <t>0008-2-3</t>
  </si>
  <si>
    <t>0008-2-4</t>
  </si>
  <si>
    <t>0008-2-5</t>
  </si>
  <si>
    <t>0008-2-6</t>
  </si>
  <si>
    <t>0008-2-7</t>
  </si>
  <si>
    <t>0008-2-8</t>
  </si>
  <si>
    <t>0008-2-9</t>
  </si>
  <si>
    <t>0008-2-10</t>
  </si>
  <si>
    <t>0008-3-1</t>
  </si>
  <si>
    <t>0008-3-2</t>
  </si>
  <si>
    <t>0008-4-1</t>
  </si>
  <si>
    <t>0008-4-2</t>
  </si>
  <si>
    <t>0008-4-3</t>
  </si>
  <si>
    <t>0008-4-4</t>
  </si>
  <si>
    <t>0008-4-5</t>
  </si>
  <si>
    <t>0008-4-6</t>
  </si>
  <si>
    <t>0008-1-1-1-1000</t>
  </si>
  <si>
    <t>0008-1-1-2-1000</t>
  </si>
  <si>
    <t>0008-1-1-1-919</t>
  </si>
  <si>
    <t>0008-1-1-2-919</t>
  </si>
  <si>
    <t>0008-1-1-3-919</t>
  </si>
  <si>
    <t>0008-1-1-4-919</t>
  </si>
  <si>
    <t>0008-1-1-5-919</t>
  </si>
  <si>
    <t>0008-1-1-6-919</t>
  </si>
  <si>
    <t>0008-1-1-7-919</t>
  </si>
  <si>
    <t>0008-1-1-8-919</t>
  </si>
  <si>
    <t>0008-1-1-9-919</t>
  </si>
  <si>
    <t>0008-1-1-10-919</t>
  </si>
  <si>
    <t>0008-1-1-11-919</t>
  </si>
  <si>
    <t>0008-1-1-12-919</t>
  </si>
  <si>
    <t>0008-1-1-13-919</t>
  </si>
  <si>
    <t>0008-1-2-1-1000</t>
  </si>
  <si>
    <t>0008-1-2-2-1000</t>
  </si>
  <si>
    <t>0008-1-2-3-1000</t>
  </si>
  <si>
    <t>0008-1-2-4-1000</t>
  </si>
  <si>
    <t>0008-1-2-5-1000</t>
  </si>
  <si>
    <t>0008-1-2-6-1000</t>
  </si>
  <si>
    <t>0008-1-2-1-919</t>
  </si>
  <si>
    <t>0008-1-2-2-919</t>
  </si>
  <si>
    <t>0008-1-2-3-919</t>
  </si>
  <si>
    <t>0008-2-1-1-4230</t>
  </si>
  <si>
    <t>0008-2-1-1-1218</t>
  </si>
  <si>
    <t>0008-2-1-2-1218</t>
  </si>
  <si>
    <t>0008-2-1-1-760</t>
  </si>
  <si>
    <t>0008-2-1-2-760</t>
  </si>
  <si>
    <t>0008-2-1-1-644</t>
  </si>
  <si>
    <t>0008-2-1-2-644</t>
  </si>
  <si>
    <t>0008-2-1-3-644</t>
  </si>
  <si>
    <t>0008-2-1-4-644</t>
  </si>
  <si>
    <t>0008-2-1-5-644</t>
  </si>
  <si>
    <t>0008-2-1-6-644</t>
  </si>
  <si>
    <t>0008-2-1-1-637</t>
  </si>
  <si>
    <t>0008-2-1-2-637</t>
  </si>
  <si>
    <t>0008-2-1-3-637</t>
  </si>
  <si>
    <t>0008-2-2-1-4230</t>
  </si>
  <si>
    <t>0008-2-2-1-1218</t>
  </si>
  <si>
    <t>0008-2-2-2-1218</t>
  </si>
  <si>
    <t>0008-2-2-3-1218</t>
  </si>
  <si>
    <t>0008-2-2-4-1218</t>
  </si>
  <si>
    <t>0008-2-2-5-1218</t>
  </si>
  <si>
    <t>0008-2-2-6-1218</t>
  </si>
  <si>
    <t>0008-2-2-7-1218</t>
  </si>
  <si>
    <t>0008-2-2-8-1218</t>
  </si>
  <si>
    <t>0008-2-3-1-4230</t>
  </si>
  <si>
    <t>0008-2-3-2-4230</t>
  </si>
  <si>
    <t>0008-2-3-1-3610</t>
  </si>
  <si>
    <t>0008-2-3-1-637</t>
  </si>
  <si>
    <t>0008-2-3-2-637</t>
  </si>
  <si>
    <t>0008-2-3-3-637</t>
  </si>
  <si>
    <t>0008-2-4-1-4230</t>
  </si>
  <si>
    <t>0008-2-4-2-4230</t>
  </si>
  <si>
    <t>0008-2-4-1-1860</t>
  </si>
  <si>
    <t>0008-2-4-1-1218</t>
  </si>
  <si>
    <t>0008-2-4-2-1218</t>
  </si>
  <si>
    <t>0008-2-4-3-1218</t>
  </si>
  <si>
    <t>0008-2-5-1-4230</t>
  </si>
  <si>
    <t>0008-2-5-1-2000</t>
  </si>
  <si>
    <t>0008-2-5-2-2000</t>
  </si>
  <si>
    <t>0008-2-5-3-2000</t>
  </si>
  <si>
    <t>0008-2-5-1-1860</t>
  </si>
  <si>
    <t>0008-2-5-2-1860</t>
  </si>
  <si>
    <t>0008-2-6-1-4230</t>
  </si>
  <si>
    <t>0008-2-6-2-4230</t>
  </si>
  <si>
    <t>0008-2-6-1-3610</t>
  </si>
  <si>
    <t>0008-2-6-1-1860</t>
  </si>
  <si>
    <t>0008-2-7-1-4230</t>
  </si>
  <si>
    <t>0008-2-7-1-2000</t>
  </si>
  <si>
    <t>0008-2-7-1-1860</t>
  </si>
  <si>
    <t>0008-2-7-2-1860</t>
  </si>
  <si>
    <t>0008-2-7-3-1860</t>
  </si>
  <si>
    <t>0008-2-7-4-1860</t>
  </si>
  <si>
    <t>0008-2-8-1-4230</t>
  </si>
  <si>
    <t>0008-2-8-1-1860</t>
  </si>
  <si>
    <t>0008-2-8-2-1860</t>
  </si>
  <si>
    <t>0008-2-8-3-1860</t>
  </si>
  <si>
    <t>0008-2-8-4-1860</t>
  </si>
  <si>
    <t>0008-2-8-5-1860</t>
  </si>
  <si>
    <t>0008-2-9-1-4230</t>
  </si>
  <si>
    <t>0008-2-9-2-4230</t>
  </si>
  <si>
    <t>0008-2-9-3-4230</t>
  </si>
  <si>
    <t>0008-2-10-1-4230</t>
  </si>
  <si>
    <t>0008-2-10-2-4230</t>
  </si>
  <si>
    <t>0008-2-10-1-1860</t>
  </si>
  <si>
    <t>0008-2-10-2-1860</t>
  </si>
  <si>
    <t>0008-3-1-1-1093</t>
  </si>
  <si>
    <t>0008-3-1-2-1093</t>
  </si>
  <si>
    <t>0008-3-1-3-1093</t>
  </si>
  <si>
    <t>0008-3-1-4-1093</t>
  </si>
  <si>
    <t>0008-3-1-5-1093</t>
  </si>
  <si>
    <t>0008-3-1-6-1093</t>
  </si>
  <si>
    <t>0008-3-1-7-1093</t>
  </si>
  <si>
    <t>0008-3-1-8-1093</t>
  </si>
  <si>
    <t>0008-3-1-9-1093</t>
  </si>
  <si>
    <t>0008-3-1-10-1093</t>
  </si>
  <si>
    <t>0008-3-1-11-1093</t>
  </si>
  <si>
    <t>0008-3-1-12-1093</t>
  </si>
  <si>
    <t>0008-3-2-1-1093</t>
  </si>
  <si>
    <t>0008-3-2-2-1093</t>
  </si>
  <si>
    <t>0008-3-2-3-1093</t>
  </si>
  <si>
    <t>0008-3-2-4-1093</t>
  </si>
  <si>
    <t>0008-3-2-5-1093</t>
  </si>
  <si>
    <t>0008-3-2-6-1093</t>
  </si>
  <si>
    <t>0008-4-1-1-9461</t>
  </si>
  <si>
    <t>0008-4-1-1-3886</t>
  </si>
  <si>
    <t>0008-4-2-1-9461</t>
  </si>
  <si>
    <t>0008-4-2-1-3517</t>
  </si>
  <si>
    <t>0008-4-3-1-9461</t>
  </si>
  <si>
    <t>0008-4-4-1-9454</t>
  </si>
  <si>
    <t>0008-4-5-1-5230</t>
  </si>
  <si>
    <t>0008-4-5-2-5230</t>
  </si>
  <si>
    <t>0008-4-6-1-4816</t>
  </si>
  <si>
    <t>0008-4-6-2-4816</t>
  </si>
  <si>
    <t>Retracer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</si>
</sst>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0;;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3999450666829432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9" fontId="0" fillId="0" borderId="0" xfId="1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3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" fontId="0" fillId="0" borderId="0" xfId="0" applyNumberFormat="1"/>
    <xf numFmtId="0" fontId="6" fillId="2" borderId="6" xfId="0" applyFont="1" applyFill="1" applyBorder="1"/>
    <xf numFmtId="3" fontId="6" fillId="2" borderId="7" xfId="0" applyNumberFormat="1" applyFont="1" applyFill="1" applyBorder="1"/>
    <xf numFmtId="9" fontId="6" fillId="2" borderId="8" xfId="1" applyFont="1" applyFill="1" applyBorder="1"/>
    <xf numFmtId="0" fontId="6" fillId="2" borderId="9" xfId="0" applyFont="1" applyFill="1" applyBorder="1"/>
    <xf numFmtId="3" fontId="6" fillId="2" borderId="0" xfId="0" applyNumberFormat="1" applyFont="1" applyFill="1"/>
    <xf numFmtId="164" fontId="6" fillId="2" borderId="10" xfId="1" applyNumberFormat="1" applyFont="1" applyFill="1" applyBorder="1"/>
    <xf numFmtId="0" fontId="6" fillId="2" borderId="11" xfId="0" applyFont="1" applyFill="1" applyBorder="1"/>
    <xf numFmtId="3" fontId="6" fillId="2" borderId="12" xfId="0" applyNumberFormat="1" applyFont="1" applyFill="1" applyBorder="1"/>
    <xf numFmtId="164" fontId="6" fillId="2" borderId="13" xfId="1" applyNumberFormat="1" applyFont="1" applyFill="1" applyBorder="1"/>
    <xf numFmtId="0" fontId="2" fillId="0" borderId="0" xfId="0" applyFont="1"/>
    <xf numFmtId="165" fontId="0" fillId="0" borderId="0" xfId="0" applyNumberFormat="1"/>
    <xf numFmtId="0" fontId="0" fillId="3" borderId="0" xfId="0" applyFill="1"/>
    <xf numFmtId="1" fontId="2" fillId="0" borderId="0" xfId="0" applyNumberFormat="1" applyFont="1"/>
    <xf numFmtId="3" fontId="0" fillId="0" borderId="0" xfId="0" applyNumberFormat="1"/>
    <xf numFmtId="164" fontId="0" fillId="0" borderId="0" xfId="0" applyNumberFormat="1"/>
    <xf numFmtId="164" fontId="0" fillId="0" borderId="0" xfId="1" applyNumberFormat="1" applyFont="1"/>
    <xf numFmtId="3" fontId="0" fillId="0" borderId="2" xfId="0" applyNumberFormat="1" applyBorder="1" applyAlignment="1">
      <alignment horizontal="center" vertical="center"/>
    </xf>
    <xf numFmtId="0" fontId="7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 applyAlignment="1">
      <alignment shrinkToFit="1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Font="1" applyFill="1"/>
    <xf numFmtId="1" fontId="0" fillId="0" borderId="2" xfId="0" applyNumberFormat="1" applyFont="1" applyFill="1" applyBorder="1" applyAlignment="1">
      <alignment horizontal="center" vertical="center"/>
    </xf>
    <xf numFmtId="0" fontId="8" fillId="5" borderId="0" xfId="0" applyFont="1" applyFill="1"/>
    <xf numFmtId="165" fontId="0" fillId="0" borderId="0" xfId="0" applyNumberFormat="1" applyFont="1" applyFill="1"/>
    <xf numFmtId="0" fontId="2" fillId="0" borderId="0" xfId="0" applyFont="1" applyFill="1" applyAlignment="1"/>
    <xf numFmtId="0" fontId="0" fillId="0" borderId="0" xfId="0" applyNumberFormat="1" applyFont="1" applyFill="1" applyAlignment="1"/>
    <xf numFmtId="3" fontId="0" fillId="0" borderId="0" xfId="0" applyNumberFormat="1" applyFont="1" applyFill="1" applyAlignment="1"/>
    <xf numFmtId="164" fontId="0" fillId="0" borderId="0" xfId="0" applyNumberFormat="1" applyFont="1" applyFill="1"/>
    <xf numFmtId="0" fontId="0" fillId="0" borderId="0" xfId="0" applyNumberFormat="1"/>
    <xf numFmtId="3" fontId="0" fillId="0" borderId="2" xfId="0" applyNumberFormat="1" applyFont="1" applyBorder="1" applyAlignment="1">
      <alignment horizontal="center" vertical="center"/>
    </xf>
    <xf numFmtId="0" fontId="0" fillId="0" borderId="0" xfId="0" applyNumberFormat="1" applyBorder="1"/>
    <xf numFmtId="0" fontId="0" fillId="0" borderId="15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ont="1" applyFill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0" fillId="0" borderId="0" xfId="0" pivotButton="1"/>
    <xf numFmtId="0" fontId="0" fillId="6" borderId="0" xfId="0" applyFill="1"/>
    <xf numFmtId="0" fontId="0" fillId="6" borderId="0" xfId="0" applyNumberFormat="1" applyFill="1"/>
  </cellXfs>
  <cellStyles count="2">
    <cellStyle name="Procent" xfId="1" builtinId="5"/>
    <cellStyle name="Standaard" xfId="0" builtinId="0"/>
  </cellStyles>
  <dxfs count="50">
    <dxf>
      <fill>
        <patternFill patternType="solid">
          <bgColor theme="9" tint="0.39994506668294322"/>
        </patternFill>
      </fill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rgb="FFFF0000"/>
        </top>
        <vertical/>
        <horizontal/>
      </border>
    </dxf>
    <dxf>
      <fill>
        <patternFill>
          <bgColor theme="0" tint="-4.9989318521683403E-2"/>
        </patternFill>
      </fill>
    </dxf>
    <dxf>
      <fill>
        <patternFill patternType="solid">
          <bgColor theme="9" tint="0.39994506668294322"/>
        </patternFill>
      </fill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;@"/>
      <fill>
        <patternFill patternType="none"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font>
        <i/>
      </font>
      <numFmt numFmtId="35" formatCode="_-* #,##0.00_-;\-* #,##0.00_-;_-* &quot;-&quot;??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0" formatCode="General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561975</xdr:colOff>
      <xdr:row>1</xdr:row>
      <xdr:rowOff>9525</xdr:rowOff>
    </xdr:from>
    <xdr:to>
      <xdr:col>10</xdr:col>
      <xdr:colOff>335446</xdr:colOff>
      <xdr:row>3</xdr:row>
      <xdr:rowOff>66675</xdr:rowOff>
    </xdr:to>
    <xdr:sp macro="[0]!Solveu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14D2989-2456-D4C9-860F-55A6A422C421}"/>
            </a:ext>
          </a:extLst>
        </xdr:cNvPr>
        <xdr:cNvSpPr/>
      </xdr:nvSpPr>
      <xdr:spPr>
        <a:xfrm>
          <a:off x="6210300" y="209550"/>
          <a:ext cx="1514475" cy="6000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ctr"/>
          <a:r>
            <a:rPr lang="nl-BE" sz="2800"/>
            <a:t>Solveur</a:t>
          </a:r>
        </a:p>
      </xdr:txBody>
    </xdr:sp>
    <xdr:clientData/>
  </xdr:twoCellAnchor>
  <xdr:twoCellAnchor editAs="oneCell">
    <xdr:from>
      <xdr:col>10</xdr:col>
      <xdr:colOff>817907</xdr:colOff>
      <xdr:row>0</xdr:row>
      <xdr:rowOff>186359</xdr:rowOff>
    </xdr:from>
    <xdr:to>
      <xdr:col>11</xdr:col>
      <xdr:colOff>31060</xdr:colOff>
      <xdr:row>3</xdr:row>
      <xdr:rowOff>51766</xdr:rowOff>
    </xdr:to>
    <xdr:sp macro="[0]!Retrac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B29D8DD-3409-5F0B-C179-C2576E05D2D5}"/>
            </a:ext>
          </a:extLst>
        </xdr:cNvPr>
        <xdr:cNvSpPr/>
      </xdr:nvSpPr>
      <xdr:spPr>
        <a:xfrm>
          <a:off x="8023777" y="186359"/>
          <a:ext cx="1490870" cy="60048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ctr"/>
          <a:r>
            <a:rPr lang="nl-BE" sz="2800"/>
            <a:t>Retracer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dbtechno0-my.sharepoint.com/personal/l_niedermeyer_cdbtechno_com/Documents/LOGIGRAMME.xlsx" TargetMode="External"/><Relationship Id="rId1" Type="http://schemas.openxmlformats.org/officeDocument/2006/relationships/externalLinkPath" Target="https://cdbtechno0.sharepoint.com/sites/piatdp/Shared%20Documents/10-%20Temp/LNI%20-%20Lisa%20NIEDERMEYER/LOGIGRAM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GIGRAMME"/>
      <sheetName val="RETROPLANNING"/>
      <sheetName val="Rendement"/>
    </sheetNames>
    <sheetDataSet>
      <sheetData sheetId="0"/>
      <sheetData sheetId="1">
        <row r="2">
          <cell r="E2">
            <v>45615</v>
          </cell>
        </row>
        <row r="3">
          <cell r="E3">
            <v>1</v>
          </cell>
        </row>
      </sheetData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644.830984953704" createdVersion="8" refreshedVersion="8" minRefreshableVersion="3" recordCount="304" xr:uid="{5F7BF0CF-C06D-4250-B9B2-3C997A6F82F8}">
  <cacheSource type="worksheet">
    <worksheetSource name="Tabel5"/>
  </cacheSource>
  <cacheFields count="8">
    <cacheField name="ID-Stock" numFmtId="0">
      <sharedItems count="90">
        <s v="Lot_001-1"/>
        <s v="Lot_001-2"/>
        <s v="Lot_006-1"/>
        <s v="Lot_006-2"/>
        <s v="Lot_006-4"/>
        <s v="Lot_006-5"/>
        <s v="Lot_006-3"/>
        <s v="Lot_007-1"/>
        <s v="Lot_007-2"/>
        <s v="Lot_007-3"/>
        <s v="Lot_007-4"/>
        <s v="Lot_007-5"/>
        <s v="Lot_008-1"/>
        <s v="Lot_008-2"/>
        <s v="Lot_008-3"/>
        <s v="Lot_008-4"/>
        <s v="Lot_008-5"/>
        <s v="Lot_009-1"/>
        <s v="Lot_009-2"/>
        <s v="Lot_009-3"/>
        <s v="Lot_009-4"/>
        <s v="Lot_010-25"/>
        <s v="Lot_009-5"/>
        <s v="Lot_010-1"/>
        <s v="Lot_010-10"/>
        <s v="Lot_010-11"/>
        <s v="Lot_010-12"/>
        <s v="Lot_010-13"/>
        <s v="Lot_010-14"/>
        <s v="Lot_010-15"/>
        <s v="Lot_010-16"/>
        <s v="Lot_010-17"/>
        <s v="Lot_010-18"/>
        <s v="Lot_010-19"/>
        <s v="Lot_010-2"/>
        <s v="Lot_010-20"/>
        <s v="Lot_010-21"/>
        <s v="Lot_010-22"/>
        <s v="Lot_010-23"/>
        <s v="Lot_010-24"/>
        <s v="Lot_010-3"/>
        <s v="Lot_010-4"/>
        <s v="Lot_010-5"/>
        <s v="Lot_010-6"/>
        <s v="Lot_010-7"/>
        <s v="Lot_010-8"/>
        <s v="Lot_010-9"/>
        <s v="Lot_011-1"/>
        <s v="Lot_011-2"/>
        <s v="Lot_025-5"/>
        <s v="Lot_025-6"/>
        <s v="Lot_025-7"/>
        <s v="Lot_025-8"/>
        <s v="Lot_025-1"/>
        <s v="Lot_025-2"/>
        <s v="Lot_025-3"/>
        <s v="Lot_025-4"/>
        <s v="Lot_027-10"/>
        <s v="Lot_027-11"/>
        <s v="Lot_027-5"/>
        <s v="Lot_027-6"/>
        <s v="Lot_027-7"/>
        <s v="Lot_027-8"/>
        <s v="Lot_027-9"/>
        <s v="Lot_027-3"/>
        <s v="Lot_027-4"/>
        <s v="Lot_026-10"/>
        <s v="Lot_026-11"/>
        <s v="Lot_026-12"/>
        <s v="Lot_026-13"/>
        <s v="Lot_026-14"/>
        <s v="Lot_026-15"/>
        <s v="Lot_026-4"/>
        <s v="Lot_026-5"/>
        <s v="Lot_026-6"/>
        <s v="Lot_026-7"/>
        <s v="Lot_026-8"/>
        <s v="Lot_026-9"/>
        <s v="Lot_027-1"/>
        <s v="Lot_027-2"/>
        <s v="Lot_025-10"/>
        <s v="Lot_025-11"/>
        <s v="Lot_025-12"/>
        <s v="Lot_025-13"/>
        <s v="Lot_025-14"/>
        <s v="Lot_025-15"/>
        <s v="Lot_025-9"/>
        <s v="Lot_026-1"/>
        <s v="Lot_026-2"/>
        <s v="Lot_026-3"/>
      </sharedItems>
    </cacheField>
    <cacheField name="ID-Coupe" numFmtId="0">
      <sharedItems count="348">
        <s v="0008-1-1-1-919"/>
        <s v="0008-1-1-2-919"/>
        <s v="0008-1-1-3-919"/>
        <s v="0008-1-1-4-919"/>
        <s v="0008-1-1-5-919"/>
        <s v="0008-1-1-6-919"/>
        <s v="0008-1-1-7-919"/>
        <s v="0008-1-1-8-919"/>
        <s v="0008-1-1-9-919"/>
        <s v="0008-1-1-10-919"/>
        <s v="0008-1-1-11-919"/>
        <s v="0008-1-1-12-919"/>
        <s v="0008-1-1-13-919"/>
        <s v="0008-1-2-1-919"/>
        <s v="0008-1-2-2-919"/>
        <s v="0008-1-2-3-919"/>
        <s v="0008-1-1-1-1000"/>
        <s v="0008-1-1-2-1000"/>
        <s v="0008-1-2-1-1000"/>
        <s v="0008-1-2-2-1000"/>
        <s v="0008-1-2-3-1000"/>
        <s v="0008-1-2-4-1000"/>
        <s v="0008-1-2-5-1000"/>
        <s v="0008-1-2-6-1000"/>
        <s v="0008-2-1-1-637"/>
        <s v="0008-2-1-2-637"/>
        <s v="0008-2-1-3-637"/>
        <s v="0008-2-3-1-637"/>
        <s v="0008-2-3-2-637"/>
        <s v="0008-2-3-3-637"/>
        <s v="0008-2-1-1-644"/>
        <s v="0008-2-1-2-644"/>
        <s v="0008-2-1-3-644"/>
        <s v="0008-2-1-4-644"/>
        <s v="0008-2-1-5-644"/>
        <s v="0008-2-1-6-644"/>
        <s v="0008-2-1-1-760"/>
        <s v="0008-2-1-2-760"/>
        <s v="0008-2-1-1-1218"/>
        <s v="0008-2-1-2-1218"/>
        <s v="0008-2-2-1-1218"/>
        <s v="0008-2-2-2-1218"/>
        <s v="0008-2-2-3-1218"/>
        <s v="0008-2-2-4-1218"/>
        <s v="0008-2-2-5-1218"/>
        <s v="0008-2-2-6-1218"/>
        <s v="0008-2-2-7-1218"/>
        <s v="0008-2-2-8-1218"/>
        <s v="0008-2-4-1-1218"/>
        <s v="0008-2-4-2-1218"/>
        <s v="0008-2-4-3-1218"/>
        <s v="0008-2-4-1-1860"/>
        <s v="0008-2-5-1-1860"/>
        <s v="0008-2-5-2-1860"/>
        <s v="0008-2-6-1-1860"/>
        <s v="0008-2-7-1-1860"/>
        <s v="0008-2-7-2-1860"/>
        <s v="0008-2-7-3-1860"/>
        <s v="0008-2-7-4-1860"/>
        <s v="0008-2-8-1-1860"/>
        <s v="0008-2-8-2-1860"/>
        <s v="0008-2-8-3-1860"/>
        <s v="0008-2-8-4-1860"/>
        <s v="0008-2-8-5-1860"/>
        <s v="0008-2-10-1-1860"/>
        <s v="0008-2-10-2-1860"/>
        <s v="0008-2-5-1-2000"/>
        <s v="0008-2-5-2-2000"/>
        <s v="0008-2-5-3-2000"/>
        <s v="0008-2-7-1-2000"/>
        <s v="0008-2-3-1-3610"/>
        <s v="0008-2-6-1-3610"/>
        <s v="0008-2-1-1-4230"/>
        <s v="0008-2-2-1-4230"/>
        <s v="0008-2-3-1-4230"/>
        <s v="0008-2-3-2-4230"/>
        <s v="0008-2-4-1-4230"/>
        <s v="0008-2-4-2-4230"/>
        <s v="0008-2-5-1-4230"/>
        <s v="0008-2-6-1-4230"/>
        <s v="0008-2-6-2-4230"/>
        <s v="0008-2-7-1-4230"/>
        <s v="0008-2-8-1-4230"/>
        <s v="0008-2-9-1-4230"/>
        <s v="0008-2-9-2-4230"/>
        <s v="0008-2-9-3-4230"/>
        <s v="0008-2-10-1-4230"/>
        <s v="0008-2-10-2-4230"/>
        <s v="0008-3-1-1-1093"/>
        <s v="0008-3-1-2-1093"/>
        <s v="0008-3-1-3-1093"/>
        <s v="0008-3-1-4-1093"/>
        <s v="0008-3-1-5-1093"/>
        <s v="0008-3-1-6-1093"/>
        <s v="0008-3-1-7-1093"/>
        <s v="0008-3-1-8-1093"/>
        <s v="0008-3-1-9-1093"/>
        <s v="0008-3-1-10-1093"/>
        <s v="0008-3-1-11-1093"/>
        <s v="0008-3-1-12-1093"/>
        <s v="0008-3-2-1-1093"/>
        <s v="0008-3-2-2-1093"/>
        <s v="0008-3-2-3-1093"/>
        <s v="0008-3-2-4-1093"/>
        <s v="0008-3-2-5-1093"/>
        <s v="0008-3-2-6-1093"/>
        <s v="0008-4-2-1-3517"/>
        <s v="0008-4-1-1-3886"/>
        <s v="0008-4-6-1-4816"/>
        <s v="0008-4-6-2-4816"/>
        <s v="0008-4-5-1-5230"/>
        <s v="0008-4-5-2-5230"/>
        <s v="0008-4-4-1-9454"/>
        <s v="0008-4-1-1-9461"/>
        <s v="0008-4-3-1-9461"/>
        <s v="0008-4-2-1-9461"/>
        <s v="0007-1-1-1-919" u="1"/>
        <s v="0007-1-1-2-919" u="1"/>
        <s v="0007-1-1-3-919" u="1"/>
        <s v="0007-1-1-4-919" u="1"/>
        <s v="0007-1-1-5-919" u="1"/>
        <s v="0007-1-1-6-919" u="1"/>
        <s v="0007-1-1-7-919" u="1"/>
        <s v="0007-1-1-8-919" u="1"/>
        <s v="0007-1-1-9-919" u="1"/>
        <s v="0007-1-1-10-919" u="1"/>
        <s v="0007-1-1-11-919" u="1"/>
        <s v="0007-1-1-12-919" u="1"/>
        <s v="0007-1-1-13-919" u="1"/>
        <s v="0007-1-2-1-919" u="1"/>
        <s v="0007-1-2-2-919" u="1"/>
        <s v="0007-1-2-3-919" u="1"/>
        <s v="0007-1-1-1-1000" u="1"/>
        <s v="0007-1-1-2-1000" u="1"/>
        <s v="0007-1-2-1-1000" u="1"/>
        <s v="0007-1-2-2-1000" u="1"/>
        <s v="0007-1-2-3-1000" u="1"/>
        <s v="0007-1-2-4-1000" u="1"/>
        <s v="0007-1-2-5-1000" u="1"/>
        <s v="0007-1-2-6-1000" u="1"/>
        <s v="0007-2-1-1-637" u="1"/>
        <s v="0007-2-1-2-637" u="1"/>
        <s v="0007-2-1-3-637" u="1"/>
        <s v="0007-2-3-1-637" u="1"/>
        <s v="0007-2-3-2-637" u="1"/>
        <s v="0007-2-3-3-637" u="1"/>
        <s v="0007-2-1-1-644" u="1"/>
        <s v="0007-2-1-2-644" u="1"/>
        <s v="0007-2-1-3-644" u="1"/>
        <s v="0007-2-1-4-644" u="1"/>
        <s v="0007-2-1-5-644" u="1"/>
        <s v="0007-2-1-6-644" u="1"/>
        <s v="0007-2-1-1-760" u="1"/>
        <s v="0007-2-1-2-760" u="1"/>
        <s v="0007-2-1-1-1218" u="1"/>
        <s v="0007-2-1-2-1218" u="1"/>
        <s v="0007-2-2-1-1218" u="1"/>
        <s v="0007-2-2-2-1218" u="1"/>
        <s v="0007-2-2-3-1218" u="1"/>
        <s v="0007-2-2-4-1218" u="1"/>
        <s v="0007-2-2-5-1218" u="1"/>
        <s v="0007-2-2-6-1218" u="1"/>
        <s v="0007-2-2-7-1218" u="1"/>
        <s v="0007-2-2-8-1218" u="1"/>
        <s v="0007-2-4-1-1218" u="1"/>
        <s v="0007-2-4-2-1218" u="1"/>
        <s v="0007-2-4-3-1218" u="1"/>
        <s v="0007-2-4-1-1860" u="1"/>
        <s v="0007-2-5-1-1860" u="1"/>
        <s v="0007-2-5-2-1860" u="1"/>
        <s v="0007-2-6-1-1860" u="1"/>
        <s v="0007-2-7-1-1860" u="1"/>
        <s v="0007-2-7-2-1860" u="1"/>
        <s v="0007-2-7-3-1860" u="1"/>
        <s v="0007-2-7-4-1860" u="1"/>
        <s v="0007-2-8-1-1860" u="1"/>
        <s v="0007-2-8-2-1860" u="1"/>
        <s v="0007-2-8-3-1860" u="1"/>
        <s v="0007-2-8-4-1860" u="1"/>
        <s v="0007-2-8-5-1860" u="1"/>
        <s v="0007-2-10-1-1860" u="1"/>
        <s v="0007-2-10-2-1860" u="1"/>
        <s v="0007-2-5-1-2000" u="1"/>
        <s v="0007-2-5-2-2000" u="1"/>
        <s v="0007-2-5-3-2000" u="1"/>
        <s v="0007-2-7-1-2000" u="1"/>
        <s v="0007-2-3-1-3610" u="1"/>
        <s v="0007-2-6-1-3610" u="1"/>
        <s v="0007-2-1-1-4230" u="1"/>
        <s v="0007-2-2-1-4230" u="1"/>
        <s v="0007-2-3-1-4230" u="1"/>
        <s v="0007-2-3-2-4230" u="1"/>
        <s v="0007-2-4-1-4230" u="1"/>
        <s v="0007-2-4-2-4230" u="1"/>
        <s v="0007-2-5-1-4230" u="1"/>
        <s v="0007-2-6-1-4230" u="1"/>
        <s v="0007-2-6-2-4230" u="1"/>
        <s v="0007-2-7-1-4230" u="1"/>
        <s v="0007-2-8-1-4230" u="1"/>
        <s v="0007-2-9-1-4230" u="1"/>
        <s v="0007-2-9-2-4230" u="1"/>
        <s v="0007-2-9-3-4230" u="1"/>
        <s v="0007-2-10-1-4230" u="1"/>
        <s v="0007-2-10-2-4230" u="1"/>
        <s v="0007-3-1-1-1093" u="1"/>
        <s v="0007-3-1-2-1093" u="1"/>
        <s v="0007-3-1-3-1093" u="1"/>
        <s v="0007-3-1-4-1093" u="1"/>
        <s v="0007-3-1-5-1093" u="1"/>
        <s v="0007-3-1-6-1093" u="1"/>
        <s v="0007-3-1-7-1093" u="1"/>
        <s v="0007-3-1-8-1093" u="1"/>
        <s v="0007-3-1-9-1093" u="1"/>
        <s v="0007-3-1-10-1093" u="1"/>
        <s v="0007-3-1-11-1093" u="1"/>
        <s v="0007-3-1-12-1093" u="1"/>
        <s v="0007-3-2-1-1093" u="1"/>
        <s v="0007-3-2-2-1093" u="1"/>
        <s v="0007-3-2-3-1093" u="1"/>
        <s v="0007-3-2-4-1093" u="1"/>
        <s v="0007-3-2-5-1093" u="1"/>
        <s v="0007-3-2-6-1093" u="1"/>
        <s v="0007-4-2-1-3517" u="1"/>
        <s v="0007-4-1-1-3886" u="1"/>
        <s v="0007-4-6-1-4816" u="1"/>
        <s v="0007-4-6-2-4816" u="1"/>
        <s v="0007-4-5-1-5230" u="1"/>
        <s v="0007-4-5-2-5230" u="1"/>
        <s v="0007-4-4-1-9454" u="1"/>
        <s v="0007-4-1-1-9461" u="1"/>
        <s v="0007-4-3-1-9461" u="1"/>
        <s v="0007-4-2-1-9461" u="1"/>
        <s v="0004-1-1-1-919" u="1"/>
        <s v="0004-1-1-2-919" u="1"/>
        <s v="0004-1-1-3-919" u="1"/>
        <s v="0004-1-1-4-919" u="1"/>
        <s v="0004-1-1-5-919" u="1"/>
        <s v="0004-1-1-6-919" u="1"/>
        <s v="0004-1-1-7-919" u="1"/>
        <s v="0004-1-1-8-919" u="1"/>
        <s v="0004-1-1-9-919" u="1"/>
        <s v="0004-1-1-10-919" u="1"/>
        <s v="0004-1-1-11-919" u="1"/>
        <s v="0004-1-1-12-919" u="1"/>
        <s v="0004-1-1-13-919" u="1"/>
        <s v="0004-1-2-1-919" u="1"/>
        <s v="0004-1-2-2-919" u="1"/>
        <s v="0004-1-2-3-919" u="1"/>
        <s v="0004-1-1-1-1000" u="1"/>
        <s v="0004-1-1-2-1000" u="1"/>
        <s v="0004-1-2-1-1000" u="1"/>
        <s v="0004-1-2-2-1000" u="1"/>
        <s v="0004-1-2-3-1000" u="1"/>
        <s v="0004-1-2-4-1000" u="1"/>
        <s v="0004-1-2-5-1000" u="1"/>
        <s v="0004-1-2-6-1000" u="1"/>
        <s v="0004-2-1-1-637" u="1"/>
        <s v="0004-2-1-2-637" u="1"/>
        <s v="0004-2-1-3-637" u="1"/>
        <s v="0004-2-3-1-637" u="1"/>
        <s v="0004-2-3-2-637" u="1"/>
        <s v="0004-2-3-3-637" u="1"/>
        <s v="0004-2-1-1-644" u="1"/>
        <s v="0004-2-1-2-644" u="1"/>
        <s v="0004-2-1-3-644" u="1"/>
        <s v="0004-2-1-4-644" u="1"/>
        <s v="0004-2-1-5-644" u="1"/>
        <s v="0004-2-1-6-644" u="1"/>
        <s v="0004-2-1-1-760" u="1"/>
        <s v="0004-2-1-2-760" u="1"/>
        <s v="0004-2-1-1-1218" u="1"/>
        <s v="0004-2-1-2-1218" u="1"/>
        <s v="0004-2-2-1-1218" u="1"/>
        <s v="0004-2-2-2-1218" u="1"/>
        <s v="0004-2-2-3-1218" u="1"/>
        <s v="0004-2-2-4-1218" u="1"/>
        <s v="0004-2-2-5-1218" u="1"/>
        <s v="0004-2-2-6-1218" u="1"/>
        <s v="0004-2-2-7-1218" u="1"/>
        <s v="0004-2-2-8-1218" u="1"/>
        <s v="0004-2-4-1-1218" u="1"/>
        <s v="0004-2-4-2-1218" u="1"/>
        <s v="0004-2-4-3-1218" u="1"/>
        <s v="0004-2-4-1-1860" u="1"/>
        <s v="0004-2-5-1-1860" u="1"/>
        <s v="0004-2-5-2-1860" u="1"/>
        <s v="0004-2-6-1-1860" u="1"/>
        <s v="0004-2-7-1-1860" u="1"/>
        <s v="0004-2-7-2-1860" u="1"/>
        <s v="0004-2-7-3-1860" u="1"/>
        <s v="0004-2-7-4-1860" u="1"/>
        <s v="0004-2-8-1-1860" u="1"/>
        <s v="0004-2-8-2-1860" u="1"/>
        <s v="0004-2-8-3-1860" u="1"/>
        <s v="0004-2-8-4-1860" u="1"/>
        <s v="0004-2-8-5-1860" u="1"/>
        <s v="0004-2-10-1-1860" u="1"/>
        <s v="0004-2-10-2-1860" u="1"/>
        <s v="0004-2-5-1-2000" u="1"/>
        <s v="0004-2-5-2-2000" u="1"/>
        <s v="0004-2-5-3-2000" u="1"/>
        <s v="0004-2-7-1-2000" u="1"/>
        <s v="0004-2-3-1-3610" u="1"/>
        <s v="0004-2-6-1-3610" u="1"/>
        <s v="0004-2-1-1-4230" u="1"/>
        <s v="0004-2-2-1-4230" u="1"/>
        <s v="0004-2-3-1-4230" u="1"/>
        <s v="0004-2-3-2-4230" u="1"/>
        <s v="0004-2-4-1-4230" u="1"/>
        <s v="0004-2-4-2-4230" u="1"/>
        <s v="0004-2-5-1-4230" u="1"/>
        <s v="0004-2-6-1-4230" u="1"/>
        <s v="0004-2-6-2-4230" u="1"/>
        <s v="0004-2-7-1-4230" u="1"/>
        <s v="0004-2-8-1-4230" u="1"/>
        <s v="0004-2-9-1-4230" u="1"/>
        <s v="0004-2-9-2-4230" u="1"/>
        <s v="0004-2-9-3-4230" u="1"/>
        <s v="0004-2-10-1-4230" u="1"/>
        <s v="0004-2-10-2-4230" u="1"/>
        <s v="0004-3-1-1-1093" u="1"/>
        <s v="0004-3-1-2-1093" u="1"/>
        <s v="0004-3-1-3-1093" u="1"/>
        <s v="0004-3-1-4-1093" u="1"/>
        <s v="0004-3-1-5-1093" u="1"/>
        <s v="0004-3-1-6-1093" u="1"/>
        <s v="0004-3-1-7-1093" u="1"/>
        <s v="0004-3-1-8-1093" u="1"/>
        <s v="0004-3-1-9-1093" u="1"/>
        <s v="0004-3-1-10-1093" u="1"/>
        <s v="0004-3-1-11-1093" u="1"/>
        <s v="0004-3-1-12-1093" u="1"/>
        <s v="0004-3-2-1-1093" u="1"/>
        <s v="0004-3-2-2-1093" u="1"/>
        <s v="0004-3-2-3-1093" u="1"/>
        <s v="0004-3-2-4-1093" u="1"/>
        <s v="0004-3-2-5-1093" u="1"/>
        <s v="0004-3-2-6-1093" u="1"/>
        <s v="0004-4-2-1-3517" u="1"/>
        <s v="0004-4-1-1-3886" u="1"/>
        <s v="0004-4-6-1-4816" u="1"/>
        <s v="0004-4-6-2-4816" u="1"/>
        <s v="0004-4-5-1-5230" u="1"/>
        <s v="0004-4-5-2-5230" u="1"/>
        <s v="0004-4-4-1-9454" u="1"/>
        <s v="0004-4-1-1-9461" u="1"/>
        <s v="0004-4-3-1-9461" u="1"/>
        <s v="0004-4-2-1-9461" u="1"/>
      </sharedItems>
    </cacheField>
    <cacheField name="ID_Ordre" numFmtId="0">
      <sharedItems containsSemiMixedTypes="0" containsString="0" containsNumber="1" containsInteger="1" minValue="400" maxValue="554" count="17">
        <n v="412"/>
        <n v="440"/>
        <n v="450"/>
        <n v="411"/>
        <n v="414"/>
        <n v="481"/>
        <n v="430"/>
        <n v="400"/>
        <n v="413"/>
        <n v="410"/>
        <n v="480"/>
        <n v="501"/>
        <n v="504"/>
        <n v="553"/>
        <n v="554"/>
        <n v="503"/>
        <n v="552"/>
      </sharedItems>
    </cacheField>
    <cacheField name="concat" numFmtId="0">
      <sharedItems/>
    </cacheField>
    <cacheField name="NUANCE" numFmtId="0">
      <sharedItems/>
    </cacheField>
    <cacheField name="DIAMETRE" numFmtId="0">
      <sharedItems/>
    </cacheField>
    <cacheField name="DALLE" numFmtId="0">
      <sharedItems/>
    </cacheField>
    <cacheField name="longueur" numFmtId="0">
      <sharedItems containsSemiMixedTypes="0" containsString="0" containsNumber="1" containsInteger="1" minValue="637" maxValue="9461" count="17">
        <n v="919"/>
        <n v="1000"/>
        <n v="637"/>
        <n v="644"/>
        <n v="760"/>
        <n v="1218"/>
        <n v="1860"/>
        <n v="2000"/>
        <n v="3610"/>
        <n v="4230"/>
        <n v="1093"/>
        <n v="3517"/>
        <n v="3886"/>
        <n v="4816"/>
        <n v="5230"/>
        <n v="9454"/>
        <n v="946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4">
  <r>
    <x v="0"/>
    <x v="0"/>
    <x v="0"/>
    <s v="400W|10M|D1-D"/>
    <s v="400W"/>
    <s v="10M"/>
    <s v="D1-D"/>
    <x v="0"/>
  </r>
  <r>
    <x v="0"/>
    <x v="1"/>
    <x v="0"/>
    <s v="400W|10M|D1-D"/>
    <s v="400W"/>
    <s v="10M"/>
    <s v="D1-D"/>
    <x v="0"/>
  </r>
  <r>
    <x v="0"/>
    <x v="2"/>
    <x v="0"/>
    <s v="400W|10M|D1-D"/>
    <s v="400W"/>
    <s v="10M"/>
    <s v="D1-D"/>
    <x v="0"/>
  </r>
  <r>
    <x v="0"/>
    <x v="3"/>
    <x v="0"/>
    <s v="400W|10M|D1-D"/>
    <s v="400W"/>
    <s v="10M"/>
    <s v="D1-D"/>
    <x v="0"/>
  </r>
  <r>
    <x v="0"/>
    <x v="4"/>
    <x v="0"/>
    <s v="400W|10M|D1-D"/>
    <s v="400W"/>
    <s v="10M"/>
    <s v="D1-D"/>
    <x v="0"/>
  </r>
  <r>
    <x v="0"/>
    <x v="5"/>
    <x v="0"/>
    <s v="400W|10M|D1-D"/>
    <s v="400W"/>
    <s v="10M"/>
    <s v="D1-D"/>
    <x v="0"/>
  </r>
  <r>
    <x v="0"/>
    <x v="6"/>
    <x v="0"/>
    <s v="400W|10M|D1-D"/>
    <s v="400W"/>
    <s v="10M"/>
    <s v="D1-D"/>
    <x v="0"/>
  </r>
  <r>
    <x v="0"/>
    <x v="7"/>
    <x v="0"/>
    <s v="400W|10M|D1-D"/>
    <s v="400W"/>
    <s v="10M"/>
    <s v="D1-D"/>
    <x v="0"/>
  </r>
  <r>
    <x v="0"/>
    <x v="8"/>
    <x v="0"/>
    <s v="400W|10M|D1-D"/>
    <s v="400W"/>
    <s v="10M"/>
    <s v="D1-D"/>
    <x v="0"/>
  </r>
  <r>
    <x v="0"/>
    <x v="9"/>
    <x v="0"/>
    <s v="400W|10M|D1-D"/>
    <s v="400W"/>
    <s v="10M"/>
    <s v="D1-D"/>
    <x v="0"/>
  </r>
  <r>
    <x v="0"/>
    <x v="10"/>
    <x v="0"/>
    <s v="400W|10M|D1-D"/>
    <s v="400W"/>
    <s v="10M"/>
    <s v="D1-D"/>
    <x v="0"/>
  </r>
  <r>
    <x v="0"/>
    <x v="11"/>
    <x v="0"/>
    <s v="400W|10M|D1-D"/>
    <s v="400W"/>
    <s v="10M"/>
    <s v="D1-D"/>
    <x v="0"/>
  </r>
  <r>
    <x v="0"/>
    <x v="12"/>
    <x v="0"/>
    <s v="400W|10M|D1-D"/>
    <s v="400W"/>
    <s v="10M"/>
    <s v="D1-D"/>
    <x v="0"/>
  </r>
  <r>
    <x v="1"/>
    <x v="13"/>
    <x v="0"/>
    <s v="400W|10M|D1-D"/>
    <s v="400W"/>
    <s v="10M"/>
    <s v="D1-D"/>
    <x v="0"/>
  </r>
  <r>
    <x v="1"/>
    <x v="14"/>
    <x v="0"/>
    <s v="400W|10M|D1-D"/>
    <s v="400W"/>
    <s v="10M"/>
    <s v="D1-D"/>
    <x v="0"/>
  </r>
  <r>
    <x v="1"/>
    <x v="15"/>
    <x v="0"/>
    <s v="400W|10M|D1-D"/>
    <s v="400W"/>
    <s v="10M"/>
    <s v="D1-D"/>
    <x v="0"/>
  </r>
  <r>
    <x v="0"/>
    <x v="16"/>
    <x v="1"/>
    <s v="400W|10M|D1-D"/>
    <s v="400W"/>
    <s v="10M"/>
    <s v="D1-D"/>
    <x v="1"/>
  </r>
  <r>
    <x v="0"/>
    <x v="17"/>
    <x v="1"/>
    <s v="400W|10M|D1-D"/>
    <s v="400W"/>
    <s v="10M"/>
    <s v="D1-D"/>
    <x v="1"/>
  </r>
  <r>
    <x v="1"/>
    <x v="18"/>
    <x v="1"/>
    <s v="400W|10M|D1-D"/>
    <s v="400W"/>
    <s v="10M"/>
    <s v="D1-D"/>
    <x v="1"/>
  </r>
  <r>
    <x v="1"/>
    <x v="19"/>
    <x v="1"/>
    <s v="400W|10M|D1-D"/>
    <s v="400W"/>
    <s v="10M"/>
    <s v="D1-D"/>
    <x v="1"/>
  </r>
  <r>
    <x v="1"/>
    <x v="20"/>
    <x v="1"/>
    <s v="400W|10M|D1-D"/>
    <s v="400W"/>
    <s v="10M"/>
    <s v="D1-D"/>
    <x v="1"/>
  </r>
  <r>
    <x v="1"/>
    <x v="21"/>
    <x v="1"/>
    <s v="400W|10M|D1-D"/>
    <s v="400W"/>
    <s v="10M"/>
    <s v="D1-D"/>
    <x v="1"/>
  </r>
  <r>
    <x v="1"/>
    <x v="22"/>
    <x v="1"/>
    <s v="400W|10M|D1-D"/>
    <s v="400W"/>
    <s v="10M"/>
    <s v="D1-D"/>
    <x v="1"/>
  </r>
  <r>
    <x v="1"/>
    <x v="23"/>
    <x v="1"/>
    <s v="400W|10M|D1-D"/>
    <s v="400W"/>
    <s v="10M"/>
    <s v="D1-D"/>
    <x v="1"/>
  </r>
  <r>
    <x v="2"/>
    <x v="24"/>
    <x v="2"/>
    <s v="400W|15M|D1-D"/>
    <s v="400W"/>
    <s v="15M"/>
    <s v="D1-D"/>
    <x v="2"/>
  </r>
  <r>
    <x v="2"/>
    <x v="25"/>
    <x v="2"/>
    <s v="400W|15M|D1-D"/>
    <s v="400W"/>
    <s v="15M"/>
    <s v="D1-D"/>
    <x v="2"/>
  </r>
  <r>
    <x v="2"/>
    <x v="26"/>
    <x v="2"/>
    <s v="400W|15M|D1-D"/>
    <s v="400W"/>
    <s v="15M"/>
    <s v="D1-D"/>
    <x v="2"/>
  </r>
  <r>
    <x v="3"/>
    <x v="24"/>
    <x v="2"/>
    <s v="400W|15M|D1-D"/>
    <s v="400W"/>
    <s v="15M"/>
    <s v="D1-D"/>
    <x v="2"/>
  </r>
  <r>
    <x v="3"/>
    <x v="25"/>
    <x v="2"/>
    <s v="400W|15M|D1-D"/>
    <s v="400W"/>
    <s v="15M"/>
    <s v="D1-D"/>
    <x v="2"/>
  </r>
  <r>
    <x v="3"/>
    <x v="26"/>
    <x v="2"/>
    <s v="400W|15M|D1-D"/>
    <s v="400W"/>
    <s v="15M"/>
    <s v="D1-D"/>
    <x v="2"/>
  </r>
  <r>
    <x v="4"/>
    <x v="27"/>
    <x v="2"/>
    <s v="400W|15M|D1-D"/>
    <s v="400W"/>
    <s v="15M"/>
    <s v="D1-D"/>
    <x v="2"/>
  </r>
  <r>
    <x v="4"/>
    <x v="28"/>
    <x v="2"/>
    <s v="400W|15M|D1-D"/>
    <s v="400W"/>
    <s v="15M"/>
    <s v="D1-D"/>
    <x v="2"/>
  </r>
  <r>
    <x v="4"/>
    <x v="29"/>
    <x v="2"/>
    <s v="400W|15M|D1-D"/>
    <s v="400W"/>
    <s v="15M"/>
    <s v="D1-D"/>
    <x v="2"/>
  </r>
  <r>
    <x v="5"/>
    <x v="27"/>
    <x v="2"/>
    <s v="400W|15M|D1-D"/>
    <s v="400W"/>
    <s v="15M"/>
    <s v="D1-D"/>
    <x v="2"/>
  </r>
  <r>
    <x v="5"/>
    <x v="28"/>
    <x v="2"/>
    <s v="400W|15M|D1-D"/>
    <s v="400W"/>
    <s v="15M"/>
    <s v="D1-D"/>
    <x v="2"/>
  </r>
  <r>
    <x v="5"/>
    <x v="29"/>
    <x v="2"/>
    <s v="400W|15M|D1-D"/>
    <s v="400W"/>
    <s v="15M"/>
    <s v="D1-D"/>
    <x v="2"/>
  </r>
  <r>
    <x v="2"/>
    <x v="30"/>
    <x v="3"/>
    <s v="400W|15M|D1-D"/>
    <s v="400W"/>
    <s v="15M"/>
    <s v="D1-D"/>
    <x v="3"/>
  </r>
  <r>
    <x v="2"/>
    <x v="31"/>
    <x v="3"/>
    <s v="400W|15M|D1-D"/>
    <s v="400W"/>
    <s v="15M"/>
    <s v="D1-D"/>
    <x v="3"/>
  </r>
  <r>
    <x v="2"/>
    <x v="32"/>
    <x v="3"/>
    <s v="400W|15M|D1-D"/>
    <s v="400W"/>
    <s v="15M"/>
    <s v="D1-D"/>
    <x v="3"/>
  </r>
  <r>
    <x v="2"/>
    <x v="33"/>
    <x v="3"/>
    <s v="400W|15M|D1-D"/>
    <s v="400W"/>
    <s v="15M"/>
    <s v="D1-D"/>
    <x v="3"/>
  </r>
  <r>
    <x v="2"/>
    <x v="34"/>
    <x v="3"/>
    <s v="400W|15M|D1-D"/>
    <s v="400W"/>
    <s v="15M"/>
    <s v="D1-D"/>
    <x v="3"/>
  </r>
  <r>
    <x v="2"/>
    <x v="35"/>
    <x v="3"/>
    <s v="400W|15M|D1-D"/>
    <s v="400W"/>
    <s v="15M"/>
    <s v="D1-D"/>
    <x v="3"/>
  </r>
  <r>
    <x v="3"/>
    <x v="30"/>
    <x v="3"/>
    <s v="400W|15M|D1-D"/>
    <s v="400W"/>
    <s v="15M"/>
    <s v="D1-D"/>
    <x v="3"/>
  </r>
  <r>
    <x v="3"/>
    <x v="31"/>
    <x v="3"/>
    <s v="400W|15M|D1-D"/>
    <s v="400W"/>
    <s v="15M"/>
    <s v="D1-D"/>
    <x v="3"/>
  </r>
  <r>
    <x v="3"/>
    <x v="32"/>
    <x v="3"/>
    <s v="400W|15M|D1-D"/>
    <s v="400W"/>
    <s v="15M"/>
    <s v="D1-D"/>
    <x v="3"/>
  </r>
  <r>
    <x v="3"/>
    <x v="33"/>
    <x v="3"/>
    <s v="400W|15M|D1-D"/>
    <s v="400W"/>
    <s v="15M"/>
    <s v="D1-D"/>
    <x v="3"/>
  </r>
  <r>
    <x v="3"/>
    <x v="34"/>
    <x v="3"/>
    <s v="400W|15M|D1-D"/>
    <s v="400W"/>
    <s v="15M"/>
    <s v="D1-D"/>
    <x v="3"/>
  </r>
  <r>
    <x v="3"/>
    <x v="35"/>
    <x v="3"/>
    <s v="400W|15M|D1-D"/>
    <s v="400W"/>
    <s v="15M"/>
    <s v="D1-D"/>
    <x v="3"/>
  </r>
  <r>
    <x v="2"/>
    <x v="36"/>
    <x v="4"/>
    <s v="400W|15M|D1-D"/>
    <s v="400W"/>
    <s v="15M"/>
    <s v="D1-D"/>
    <x v="4"/>
  </r>
  <r>
    <x v="2"/>
    <x v="37"/>
    <x v="4"/>
    <s v="400W|15M|D1-D"/>
    <s v="400W"/>
    <s v="15M"/>
    <s v="D1-D"/>
    <x v="4"/>
  </r>
  <r>
    <x v="3"/>
    <x v="36"/>
    <x v="4"/>
    <s v="400W|15M|D1-D"/>
    <s v="400W"/>
    <s v="15M"/>
    <s v="D1-D"/>
    <x v="4"/>
  </r>
  <r>
    <x v="3"/>
    <x v="37"/>
    <x v="4"/>
    <s v="400W|15M|D1-D"/>
    <s v="400W"/>
    <s v="15M"/>
    <s v="D1-D"/>
    <x v="4"/>
  </r>
  <r>
    <x v="2"/>
    <x v="38"/>
    <x v="5"/>
    <s v="400W|15M|D1-D"/>
    <s v="400W"/>
    <s v="15M"/>
    <s v="D1-D"/>
    <x v="5"/>
  </r>
  <r>
    <x v="2"/>
    <x v="39"/>
    <x v="5"/>
    <s v="400W|15M|D1-D"/>
    <s v="400W"/>
    <s v="15M"/>
    <s v="D1-D"/>
    <x v="5"/>
  </r>
  <r>
    <x v="3"/>
    <x v="38"/>
    <x v="5"/>
    <s v="400W|15M|D1-D"/>
    <s v="400W"/>
    <s v="15M"/>
    <s v="D1-D"/>
    <x v="5"/>
  </r>
  <r>
    <x v="3"/>
    <x v="39"/>
    <x v="5"/>
    <s v="400W|15M|D1-D"/>
    <s v="400W"/>
    <s v="15M"/>
    <s v="D1-D"/>
    <x v="5"/>
  </r>
  <r>
    <x v="6"/>
    <x v="40"/>
    <x v="5"/>
    <s v="400W|15M|D1-D"/>
    <s v="400W"/>
    <s v="15M"/>
    <s v="D1-D"/>
    <x v="5"/>
  </r>
  <r>
    <x v="6"/>
    <x v="41"/>
    <x v="5"/>
    <s v="400W|15M|D1-D"/>
    <s v="400W"/>
    <s v="15M"/>
    <s v="D1-D"/>
    <x v="5"/>
  </r>
  <r>
    <x v="6"/>
    <x v="42"/>
    <x v="5"/>
    <s v="400W|15M|D1-D"/>
    <s v="400W"/>
    <s v="15M"/>
    <s v="D1-D"/>
    <x v="5"/>
  </r>
  <r>
    <x v="6"/>
    <x v="43"/>
    <x v="5"/>
    <s v="400W|15M|D1-D"/>
    <s v="400W"/>
    <s v="15M"/>
    <s v="D1-D"/>
    <x v="5"/>
  </r>
  <r>
    <x v="6"/>
    <x v="44"/>
    <x v="5"/>
    <s v="400W|15M|D1-D"/>
    <s v="400W"/>
    <s v="15M"/>
    <s v="D1-D"/>
    <x v="5"/>
  </r>
  <r>
    <x v="6"/>
    <x v="45"/>
    <x v="5"/>
    <s v="400W|15M|D1-D"/>
    <s v="400W"/>
    <s v="15M"/>
    <s v="D1-D"/>
    <x v="5"/>
  </r>
  <r>
    <x v="6"/>
    <x v="46"/>
    <x v="5"/>
    <s v="400W|15M|D1-D"/>
    <s v="400W"/>
    <s v="15M"/>
    <s v="D1-D"/>
    <x v="5"/>
  </r>
  <r>
    <x v="6"/>
    <x v="47"/>
    <x v="5"/>
    <s v="400W|15M|D1-D"/>
    <s v="400W"/>
    <s v="15M"/>
    <s v="D1-D"/>
    <x v="5"/>
  </r>
  <r>
    <x v="7"/>
    <x v="48"/>
    <x v="5"/>
    <s v="400W|15M|D1-D"/>
    <s v="400W"/>
    <s v="15M"/>
    <s v="D1-D"/>
    <x v="5"/>
  </r>
  <r>
    <x v="7"/>
    <x v="49"/>
    <x v="5"/>
    <s v="400W|15M|D1-D"/>
    <s v="400W"/>
    <s v="15M"/>
    <s v="D1-D"/>
    <x v="5"/>
  </r>
  <r>
    <x v="7"/>
    <x v="50"/>
    <x v="5"/>
    <s v="400W|15M|D1-D"/>
    <s v="400W"/>
    <s v="15M"/>
    <s v="D1-D"/>
    <x v="5"/>
  </r>
  <r>
    <x v="8"/>
    <x v="48"/>
    <x v="5"/>
    <s v="400W|15M|D1-D"/>
    <s v="400W"/>
    <s v="15M"/>
    <s v="D1-D"/>
    <x v="5"/>
  </r>
  <r>
    <x v="8"/>
    <x v="49"/>
    <x v="5"/>
    <s v="400W|15M|D1-D"/>
    <s v="400W"/>
    <s v="15M"/>
    <s v="D1-D"/>
    <x v="5"/>
  </r>
  <r>
    <x v="8"/>
    <x v="50"/>
    <x v="5"/>
    <s v="400W|15M|D1-D"/>
    <s v="400W"/>
    <s v="15M"/>
    <s v="D1-D"/>
    <x v="5"/>
  </r>
  <r>
    <x v="7"/>
    <x v="51"/>
    <x v="6"/>
    <s v="400W|15M|D1-D"/>
    <s v="400W"/>
    <s v="15M"/>
    <s v="D1-D"/>
    <x v="6"/>
  </r>
  <r>
    <x v="8"/>
    <x v="51"/>
    <x v="6"/>
    <s v="400W|15M|D1-D"/>
    <s v="400W"/>
    <s v="15M"/>
    <s v="D1-D"/>
    <x v="6"/>
  </r>
  <r>
    <x v="9"/>
    <x v="52"/>
    <x v="6"/>
    <s v="400W|15M|D1-D"/>
    <s v="400W"/>
    <s v="15M"/>
    <s v="D1-D"/>
    <x v="6"/>
  </r>
  <r>
    <x v="9"/>
    <x v="53"/>
    <x v="6"/>
    <s v="400W|15M|D1-D"/>
    <s v="400W"/>
    <s v="15M"/>
    <s v="D1-D"/>
    <x v="6"/>
  </r>
  <r>
    <x v="10"/>
    <x v="52"/>
    <x v="6"/>
    <s v="400W|15M|D1-D"/>
    <s v="400W"/>
    <s v="15M"/>
    <s v="D1-D"/>
    <x v="6"/>
  </r>
  <r>
    <x v="10"/>
    <x v="53"/>
    <x v="6"/>
    <s v="400W|15M|D1-D"/>
    <s v="400W"/>
    <s v="15M"/>
    <s v="D1-D"/>
    <x v="6"/>
  </r>
  <r>
    <x v="11"/>
    <x v="52"/>
    <x v="6"/>
    <s v="400W|15M|D1-D"/>
    <s v="400W"/>
    <s v="15M"/>
    <s v="D1-D"/>
    <x v="6"/>
  </r>
  <r>
    <x v="11"/>
    <x v="53"/>
    <x v="6"/>
    <s v="400W|15M|D1-D"/>
    <s v="400W"/>
    <s v="15M"/>
    <s v="D1-D"/>
    <x v="6"/>
  </r>
  <r>
    <x v="12"/>
    <x v="52"/>
    <x v="6"/>
    <s v="400W|15M|D1-D"/>
    <s v="400W"/>
    <s v="15M"/>
    <s v="D1-D"/>
    <x v="6"/>
  </r>
  <r>
    <x v="12"/>
    <x v="53"/>
    <x v="6"/>
    <s v="400W|15M|D1-D"/>
    <s v="400W"/>
    <s v="15M"/>
    <s v="D1-D"/>
    <x v="6"/>
  </r>
  <r>
    <x v="13"/>
    <x v="52"/>
    <x v="6"/>
    <s v="400W|15M|D1-D"/>
    <s v="400W"/>
    <s v="15M"/>
    <s v="D1-D"/>
    <x v="6"/>
  </r>
  <r>
    <x v="13"/>
    <x v="53"/>
    <x v="6"/>
    <s v="400W|15M|D1-D"/>
    <s v="400W"/>
    <s v="15M"/>
    <s v="D1-D"/>
    <x v="6"/>
  </r>
  <r>
    <x v="14"/>
    <x v="54"/>
    <x v="6"/>
    <s v="400W|15M|D1-D"/>
    <s v="400W"/>
    <s v="15M"/>
    <s v="D1-D"/>
    <x v="6"/>
  </r>
  <r>
    <x v="15"/>
    <x v="54"/>
    <x v="6"/>
    <s v="400W|15M|D1-D"/>
    <s v="400W"/>
    <s v="15M"/>
    <s v="D1-D"/>
    <x v="6"/>
  </r>
  <r>
    <x v="16"/>
    <x v="54"/>
    <x v="6"/>
    <s v="400W|15M|D1-D"/>
    <s v="400W"/>
    <s v="15M"/>
    <s v="D1-D"/>
    <x v="6"/>
  </r>
  <r>
    <x v="17"/>
    <x v="54"/>
    <x v="6"/>
    <s v="400W|15M|D1-D"/>
    <s v="400W"/>
    <s v="15M"/>
    <s v="D1-D"/>
    <x v="6"/>
  </r>
  <r>
    <x v="18"/>
    <x v="55"/>
    <x v="6"/>
    <s v="400W|15M|D1-D"/>
    <s v="400W"/>
    <s v="15M"/>
    <s v="D1-D"/>
    <x v="6"/>
  </r>
  <r>
    <x v="18"/>
    <x v="56"/>
    <x v="6"/>
    <s v="400W|15M|D1-D"/>
    <s v="400W"/>
    <s v="15M"/>
    <s v="D1-D"/>
    <x v="6"/>
  </r>
  <r>
    <x v="18"/>
    <x v="57"/>
    <x v="6"/>
    <s v="400W|15M|D1-D"/>
    <s v="400W"/>
    <s v="15M"/>
    <s v="D1-D"/>
    <x v="6"/>
  </r>
  <r>
    <x v="18"/>
    <x v="58"/>
    <x v="6"/>
    <s v="400W|15M|D1-D"/>
    <s v="400W"/>
    <s v="15M"/>
    <s v="D1-D"/>
    <x v="6"/>
  </r>
  <r>
    <x v="19"/>
    <x v="59"/>
    <x v="6"/>
    <s v="400W|15M|D1-D"/>
    <s v="400W"/>
    <s v="15M"/>
    <s v="D1-D"/>
    <x v="6"/>
  </r>
  <r>
    <x v="19"/>
    <x v="60"/>
    <x v="6"/>
    <s v="400W|15M|D1-D"/>
    <s v="400W"/>
    <s v="15M"/>
    <s v="D1-D"/>
    <x v="6"/>
  </r>
  <r>
    <x v="19"/>
    <x v="61"/>
    <x v="6"/>
    <s v="400W|15M|D1-D"/>
    <s v="400W"/>
    <s v="15M"/>
    <s v="D1-D"/>
    <x v="6"/>
  </r>
  <r>
    <x v="19"/>
    <x v="62"/>
    <x v="6"/>
    <s v="400W|15M|D1-D"/>
    <s v="400W"/>
    <s v="15M"/>
    <s v="D1-D"/>
    <x v="6"/>
  </r>
  <r>
    <x v="19"/>
    <x v="63"/>
    <x v="6"/>
    <s v="400W|15M|D1-D"/>
    <s v="400W"/>
    <s v="15M"/>
    <s v="D1-D"/>
    <x v="6"/>
  </r>
  <r>
    <x v="20"/>
    <x v="59"/>
    <x v="6"/>
    <s v="400W|15M|D1-D"/>
    <s v="400W"/>
    <s v="15M"/>
    <s v="D1-D"/>
    <x v="6"/>
  </r>
  <r>
    <x v="20"/>
    <x v="60"/>
    <x v="6"/>
    <s v="400W|15M|D1-D"/>
    <s v="400W"/>
    <s v="15M"/>
    <s v="D1-D"/>
    <x v="6"/>
  </r>
  <r>
    <x v="20"/>
    <x v="61"/>
    <x v="6"/>
    <s v="400W|15M|D1-D"/>
    <s v="400W"/>
    <s v="15M"/>
    <s v="D1-D"/>
    <x v="6"/>
  </r>
  <r>
    <x v="20"/>
    <x v="62"/>
    <x v="6"/>
    <s v="400W|15M|D1-D"/>
    <s v="400W"/>
    <s v="15M"/>
    <s v="D1-D"/>
    <x v="6"/>
  </r>
  <r>
    <x v="20"/>
    <x v="63"/>
    <x v="6"/>
    <s v="400W|15M|D1-D"/>
    <s v="400W"/>
    <s v="15M"/>
    <s v="D1-D"/>
    <x v="6"/>
  </r>
  <r>
    <x v="21"/>
    <x v="64"/>
    <x v="6"/>
    <s v="400W|15M|D1-D"/>
    <s v="400W"/>
    <s v="15M"/>
    <s v="D1-D"/>
    <x v="6"/>
  </r>
  <r>
    <x v="21"/>
    <x v="65"/>
    <x v="6"/>
    <s v="400W|15M|D1-D"/>
    <s v="400W"/>
    <s v="15M"/>
    <s v="D1-D"/>
    <x v="6"/>
  </r>
  <r>
    <x v="9"/>
    <x v="66"/>
    <x v="7"/>
    <s v="400W|15M|D1-D"/>
    <s v="400W"/>
    <s v="15M"/>
    <s v="D1-D"/>
    <x v="7"/>
  </r>
  <r>
    <x v="9"/>
    <x v="67"/>
    <x v="7"/>
    <s v="400W|15M|D1-D"/>
    <s v="400W"/>
    <s v="15M"/>
    <s v="D1-D"/>
    <x v="7"/>
  </r>
  <r>
    <x v="9"/>
    <x v="68"/>
    <x v="7"/>
    <s v="400W|15M|D1-D"/>
    <s v="400W"/>
    <s v="15M"/>
    <s v="D1-D"/>
    <x v="7"/>
  </r>
  <r>
    <x v="10"/>
    <x v="66"/>
    <x v="7"/>
    <s v="400W|15M|D1-D"/>
    <s v="400W"/>
    <s v="15M"/>
    <s v="D1-D"/>
    <x v="7"/>
  </r>
  <r>
    <x v="10"/>
    <x v="67"/>
    <x v="7"/>
    <s v="400W|15M|D1-D"/>
    <s v="400W"/>
    <s v="15M"/>
    <s v="D1-D"/>
    <x v="7"/>
  </r>
  <r>
    <x v="10"/>
    <x v="68"/>
    <x v="7"/>
    <s v="400W|15M|D1-D"/>
    <s v="400W"/>
    <s v="15M"/>
    <s v="D1-D"/>
    <x v="7"/>
  </r>
  <r>
    <x v="11"/>
    <x v="66"/>
    <x v="7"/>
    <s v="400W|15M|D1-D"/>
    <s v="400W"/>
    <s v="15M"/>
    <s v="D1-D"/>
    <x v="7"/>
  </r>
  <r>
    <x v="11"/>
    <x v="67"/>
    <x v="7"/>
    <s v="400W|15M|D1-D"/>
    <s v="400W"/>
    <s v="15M"/>
    <s v="D1-D"/>
    <x v="7"/>
  </r>
  <r>
    <x v="11"/>
    <x v="68"/>
    <x v="7"/>
    <s v="400W|15M|D1-D"/>
    <s v="400W"/>
    <s v="15M"/>
    <s v="D1-D"/>
    <x v="7"/>
  </r>
  <r>
    <x v="12"/>
    <x v="66"/>
    <x v="7"/>
    <s v="400W|15M|D1-D"/>
    <s v="400W"/>
    <s v="15M"/>
    <s v="D1-D"/>
    <x v="7"/>
  </r>
  <r>
    <x v="12"/>
    <x v="67"/>
    <x v="7"/>
    <s v="400W|15M|D1-D"/>
    <s v="400W"/>
    <s v="15M"/>
    <s v="D1-D"/>
    <x v="7"/>
  </r>
  <r>
    <x v="12"/>
    <x v="68"/>
    <x v="7"/>
    <s v="400W|15M|D1-D"/>
    <s v="400W"/>
    <s v="15M"/>
    <s v="D1-D"/>
    <x v="7"/>
  </r>
  <r>
    <x v="13"/>
    <x v="66"/>
    <x v="7"/>
    <s v="400W|15M|D1-D"/>
    <s v="400W"/>
    <s v="15M"/>
    <s v="D1-D"/>
    <x v="7"/>
  </r>
  <r>
    <x v="13"/>
    <x v="67"/>
    <x v="7"/>
    <s v="400W|15M|D1-D"/>
    <s v="400W"/>
    <s v="15M"/>
    <s v="D1-D"/>
    <x v="7"/>
  </r>
  <r>
    <x v="13"/>
    <x v="68"/>
    <x v="7"/>
    <s v="400W|15M|D1-D"/>
    <s v="400W"/>
    <s v="15M"/>
    <s v="D1-D"/>
    <x v="7"/>
  </r>
  <r>
    <x v="18"/>
    <x v="69"/>
    <x v="7"/>
    <s v="400W|15M|D1-D"/>
    <s v="400W"/>
    <s v="15M"/>
    <s v="D1-D"/>
    <x v="7"/>
  </r>
  <r>
    <x v="4"/>
    <x v="70"/>
    <x v="8"/>
    <s v="400W|15M|D1-D"/>
    <s v="400W"/>
    <s v="15M"/>
    <s v="D1-D"/>
    <x v="8"/>
  </r>
  <r>
    <x v="5"/>
    <x v="70"/>
    <x v="8"/>
    <s v="400W|15M|D1-D"/>
    <s v="400W"/>
    <s v="15M"/>
    <s v="D1-D"/>
    <x v="8"/>
  </r>
  <r>
    <x v="14"/>
    <x v="71"/>
    <x v="8"/>
    <s v="400W|15M|D1-D"/>
    <s v="400W"/>
    <s v="15M"/>
    <s v="D1-D"/>
    <x v="8"/>
  </r>
  <r>
    <x v="15"/>
    <x v="71"/>
    <x v="8"/>
    <s v="400W|15M|D1-D"/>
    <s v="400W"/>
    <s v="15M"/>
    <s v="D1-D"/>
    <x v="8"/>
  </r>
  <r>
    <x v="16"/>
    <x v="71"/>
    <x v="8"/>
    <s v="400W|15M|D1-D"/>
    <s v="400W"/>
    <s v="15M"/>
    <s v="D1-D"/>
    <x v="8"/>
  </r>
  <r>
    <x v="17"/>
    <x v="71"/>
    <x v="8"/>
    <s v="400W|15M|D1-D"/>
    <s v="400W"/>
    <s v="15M"/>
    <s v="D1-D"/>
    <x v="8"/>
  </r>
  <r>
    <x v="2"/>
    <x v="72"/>
    <x v="9"/>
    <s v="400W|15M|D1-D"/>
    <s v="400W"/>
    <s v="15M"/>
    <s v="D1-D"/>
    <x v="9"/>
  </r>
  <r>
    <x v="3"/>
    <x v="72"/>
    <x v="9"/>
    <s v="400W|15M|D1-D"/>
    <s v="400W"/>
    <s v="15M"/>
    <s v="D1-D"/>
    <x v="9"/>
  </r>
  <r>
    <x v="6"/>
    <x v="73"/>
    <x v="9"/>
    <s v="400W|15M|D1-D"/>
    <s v="400W"/>
    <s v="15M"/>
    <s v="D1-D"/>
    <x v="9"/>
  </r>
  <r>
    <x v="4"/>
    <x v="74"/>
    <x v="9"/>
    <s v="400W|15M|D1-D"/>
    <s v="400W"/>
    <s v="15M"/>
    <s v="D1-D"/>
    <x v="9"/>
  </r>
  <r>
    <x v="4"/>
    <x v="75"/>
    <x v="9"/>
    <s v="400W|15M|D1-D"/>
    <s v="400W"/>
    <s v="15M"/>
    <s v="D1-D"/>
    <x v="9"/>
  </r>
  <r>
    <x v="5"/>
    <x v="74"/>
    <x v="9"/>
    <s v="400W|15M|D1-D"/>
    <s v="400W"/>
    <s v="15M"/>
    <s v="D1-D"/>
    <x v="9"/>
  </r>
  <r>
    <x v="5"/>
    <x v="75"/>
    <x v="9"/>
    <s v="400W|15M|D1-D"/>
    <s v="400W"/>
    <s v="15M"/>
    <s v="D1-D"/>
    <x v="9"/>
  </r>
  <r>
    <x v="7"/>
    <x v="76"/>
    <x v="9"/>
    <s v="400W|15M|D1-D"/>
    <s v="400W"/>
    <s v="15M"/>
    <s v="D1-D"/>
    <x v="9"/>
  </r>
  <r>
    <x v="7"/>
    <x v="77"/>
    <x v="9"/>
    <s v="400W|15M|D1-D"/>
    <s v="400W"/>
    <s v="15M"/>
    <s v="D1-D"/>
    <x v="9"/>
  </r>
  <r>
    <x v="8"/>
    <x v="76"/>
    <x v="9"/>
    <s v="400W|15M|D1-D"/>
    <s v="400W"/>
    <s v="15M"/>
    <s v="D1-D"/>
    <x v="9"/>
  </r>
  <r>
    <x v="8"/>
    <x v="77"/>
    <x v="9"/>
    <s v="400W|15M|D1-D"/>
    <s v="400W"/>
    <s v="15M"/>
    <s v="D1-D"/>
    <x v="9"/>
  </r>
  <r>
    <x v="9"/>
    <x v="78"/>
    <x v="9"/>
    <s v="400W|15M|D1-D"/>
    <s v="400W"/>
    <s v="15M"/>
    <s v="D1-D"/>
    <x v="9"/>
  </r>
  <r>
    <x v="10"/>
    <x v="78"/>
    <x v="9"/>
    <s v="400W|15M|D1-D"/>
    <s v="400W"/>
    <s v="15M"/>
    <s v="D1-D"/>
    <x v="9"/>
  </r>
  <r>
    <x v="11"/>
    <x v="78"/>
    <x v="9"/>
    <s v="400W|15M|D1-D"/>
    <s v="400W"/>
    <s v="15M"/>
    <s v="D1-D"/>
    <x v="9"/>
  </r>
  <r>
    <x v="12"/>
    <x v="78"/>
    <x v="9"/>
    <s v="400W|15M|D1-D"/>
    <s v="400W"/>
    <s v="15M"/>
    <s v="D1-D"/>
    <x v="9"/>
  </r>
  <r>
    <x v="13"/>
    <x v="78"/>
    <x v="9"/>
    <s v="400W|15M|D1-D"/>
    <s v="400W"/>
    <s v="15M"/>
    <s v="D1-D"/>
    <x v="9"/>
  </r>
  <r>
    <x v="14"/>
    <x v="79"/>
    <x v="9"/>
    <s v="400W|15M|D1-D"/>
    <s v="400W"/>
    <s v="15M"/>
    <s v="D1-D"/>
    <x v="9"/>
  </r>
  <r>
    <x v="14"/>
    <x v="80"/>
    <x v="9"/>
    <s v="400W|15M|D1-D"/>
    <s v="400W"/>
    <s v="15M"/>
    <s v="D1-D"/>
    <x v="9"/>
  </r>
  <r>
    <x v="15"/>
    <x v="79"/>
    <x v="9"/>
    <s v="400W|15M|D1-D"/>
    <s v="400W"/>
    <s v="15M"/>
    <s v="D1-D"/>
    <x v="9"/>
  </r>
  <r>
    <x v="15"/>
    <x v="80"/>
    <x v="9"/>
    <s v="400W|15M|D1-D"/>
    <s v="400W"/>
    <s v="15M"/>
    <s v="D1-D"/>
    <x v="9"/>
  </r>
  <r>
    <x v="16"/>
    <x v="79"/>
    <x v="9"/>
    <s v="400W|15M|D1-D"/>
    <s v="400W"/>
    <s v="15M"/>
    <s v="D1-D"/>
    <x v="9"/>
  </r>
  <r>
    <x v="16"/>
    <x v="80"/>
    <x v="9"/>
    <s v="400W|15M|D1-D"/>
    <s v="400W"/>
    <s v="15M"/>
    <s v="D1-D"/>
    <x v="9"/>
  </r>
  <r>
    <x v="17"/>
    <x v="79"/>
    <x v="9"/>
    <s v="400W|15M|D1-D"/>
    <s v="400W"/>
    <s v="15M"/>
    <s v="D1-D"/>
    <x v="9"/>
  </r>
  <r>
    <x v="17"/>
    <x v="80"/>
    <x v="9"/>
    <s v="400W|15M|D1-D"/>
    <s v="400W"/>
    <s v="15M"/>
    <s v="D1-D"/>
    <x v="9"/>
  </r>
  <r>
    <x v="18"/>
    <x v="81"/>
    <x v="9"/>
    <s v="400W|15M|D1-D"/>
    <s v="400W"/>
    <s v="15M"/>
    <s v="D1-D"/>
    <x v="9"/>
  </r>
  <r>
    <x v="19"/>
    <x v="82"/>
    <x v="9"/>
    <s v="400W|15M|D1-D"/>
    <s v="400W"/>
    <s v="15M"/>
    <s v="D1-D"/>
    <x v="9"/>
  </r>
  <r>
    <x v="20"/>
    <x v="82"/>
    <x v="9"/>
    <s v="400W|15M|D1-D"/>
    <s v="400W"/>
    <s v="15M"/>
    <s v="D1-D"/>
    <x v="9"/>
  </r>
  <r>
    <x v="22"/>
    <x v="83"/>
    <x v="9"/>
    <s v="400W|15M|D1-D"/>
    <s v="400W"/>
    <s v="15M"/>
    <s v="D1-D"/>
    <x v="9"/>
  </r>
  <r>
    <x v="22"/>
    <x v="84"/>
    <x v="9"/>
    <s v="400W|15M|D1-D"/>
    <s v="400W"/>
    <s v="15M"/>
    <s v="D1-D"/>
    <x v="9"/>
  </r>
  <r>
    <x v="22"/>
    <x v="85"/>
    <x v="9"/>
    <s v="400W|15M|D1-D"/>
    <s v="400W"/>
    <s v="15M"/>
    <s v="D1-D"/>
    <x v="9"/>
  </r>
  <r>
    <x v="23"/>
    <x v="83"/>
    <x v="9"/>
    <s v="400W|15M|D1-D"/>
    <s v="400W"/>
    <s v="15M"/>
    <s v="D1-D"/>
    <x v="9"/>
  </r>
  <r>
    <x v="23"/>
    <x v="84"/>
    <x v="9"/>
    <s v="400W|15M|D1-D"/>
    <s v="400W"/>
    <s v="15M"/>
    <s v="D1-D"/>
    <x v="9"/>
  </r>
  <r>
    <x v="23"/>
    <x v="85"/>
    <x v="9"/>
    <s v="400W|15M|D1-D"/>
    <s v="400W"/>
    <s v="15M"/>
    <s v="D1-D"/>
    <x v="9"/>
  </r>
  <r>
    <x v="24"/>
    <x v="83"/>
    <x v="9"/>
    <s v="400W|15M|D1-D"/>
    <s v="400W"/>
    <s v="15M"/>
    <s v="D1-D"/>
    <x v="9"/>
  </r>
  <r>
    <x v="24"/>
    <x v="84"/>
    <x v="9"/>
    <s v="400W|15M|D1-D"/>
    <s v="400W"/>
    <s v="15M"/>
    <s v="D1-D"/>
    <x v="9"/>
  </r>
  <r>
    <x v="24"/>
    <x v="85"/>
    <x v="9"/>
    <s v="400W|15M|D1-D"/>
    <s v="400W"/>
    <s v="15M"/>
    <s v="D1-D"/>
    <x v="9"/>
  </r>
  <r>
    <x v="25"/>
    <x v="83"/>
    <x v="9"/>
    <s v="400W|15M|D1-D"/>
    <s v="400W"/>
    <s v="15M"/>
    <s v="D1-D"/>
    <x v="9"/>
  </r>
  <r>
    <x v="25"/>
    <x v="84"/>
    <x v="9"/>
    <s v="400W|15M|D1-D"/>
    <s v="400W"/>
    <s v="15M"/>
    <s v="D1-D"/>
    <x v="9"/>
  </r>
  <r>
    <x v="25"/>
    <x v="85"/>
    <x v="9"/>
    <s v="400W|15M|D1-D"/>
    <s v="400W"/>
    <s v="15M"/>
    <s v="D1-D"/>
    <x v="9"/>
  </r>
  <r>
    <x v="26"/>
    <x v="83"/>
    <x v="9"/>
    <s v="400W|15M|D1-D"/>
    <s v="400W"/>
    <s v="15M"/>
    <s v="D1-D"/>
    <x v="9"/>
  </r>
  <r>
    <x v="26"/>
    <x v="84"/>
    <x v="9"/>
    <s v="400W|15M|D1-D"/>
    <s v="400W"/>
    <s v="15M"/>
    <s v="D1-D"/>
    <x v="9"/>
  </r>
  <r>
    <x v="26"/>
    <x v="85"/>
    <x v="9"/>
    <s v="400W|15M|D1-D"/>
    <s v="400W"/>
    <s v="15M"/>
    <s v="D1-D"/>
    <x v="9"/>
  </r>
  <r>
    <x v="27"/>
    <x v="83"/>
    <x v="9"/>
    <s v="400W|15M|D1-D"/>
    <s v="400W"/>
    <s v="15M"/>
    <s v="D1-D"/>
    <x v="9"/>
  </r>
  <r>
    <x v="27"/>
    <x v="84"/>
    <x v="9"/>
    <s v="400W|15M|D1-D"/>
    <s v="400W"/>
    <s v="15M"/>
    <s v="D1-D"/>
    <x v="9"/>
  </r>
  <r>
    <x v="27"/>
    <x v="85"/>
    <x v="9"/>
    <s v="400W|15M|D1-D"/>
    <s v="400W"/>
    <s v="15M"/>
    <s v="D1-D"/>
    <x v="9"/>
  </r>
  <r>
    <x v="28"/>
    <x v="83"/>
    <x v="9"/>
    <s v="400W|15M|D1-D"/>
    <s v="400W"/>
    <s v="15M"/>
    <s v="D1-D"/>
    <x v="9"/>
  </r>
  <r>
    <x v="28"/>
    <x v="84"/>
    <x v="9"/>
    <s v="400W|15M|D1-D"/>
    <s v="400W"/>
    <s v="15M"/>
    <s v="D1-D"/>
    <x v="9"/>
  </r>
  <r>
    <x v="28"/>
    <x v="85"/>
    <x v="9"/>
    <s v="400W|15M|D1-D"/>
    <s v="400W"/>
    <s v="15M"/>
    <s v="D1-D"/>
    <x v="9"/>
  </r>
  <r>
    <x v="29"/>
    <x v="83"/>
    <x v="9"/>
    <s v="400W|15M|D1-D"/>
    <s v="400W"/>
    <s v="15M"/>
    <s v="D1-D"/>
    <x v="9"/>
  </r>
  <r>
    <x v="29"/>
    <x v="84"/>
    <x v="9"/>
    <s v="400W|15M|D1-D"/>
    <s v="400W"/>
    <s v="15M"/>
    <s v="D1-D"/>
    <x v="9"/>
  </r>
  <r>
    <x v="29"/>
    <x v="85"/>
    <x v="9"/>
    <s v="400W|15M|D1-D"/>
    <s v="400W"/>
    <s v="15M"/>
    <s v="D1-D"/>
    <x v="9"/>
  </r>
  <r>
    <x v="30"/>
    <x v="83"/>
    <x v="9"/>
    <s v="400W|15M|D1-D"/>
    <s v="400W"/>
    <s v="15M"/>
    <s v="D1-D"/>
    <x v="9"/>
  </r>
  <r>
    <x v="30"/>
    <x v="84"/>
    <x v="9"/>
    <s v="400W|15M|D1-D"/>
    <s v="400W"/>
    <s v="15M"/>
    <s v="D1-D"/>
    <x v="9"/>
  </r>
  <r>
    <x v="30"/>
    <x v="85"/>
    <x v="9"/>
    <s v="400W|15M|D1-D"/>
    <s v="400W"/>
    <s v="15M"/>
    <s v="D1-D"/>
    <x v="9"/>
  </r>
  <r>
    <x v="31"/>
    <x v="83"/>
    <x v="9"/>
    <s v="400W|15M|D1-D"/>
    <s v="400W"/>
    <s v="15M"/>
    <s v="D1-D"/>
    <x v="9"/>
  </r>
  <r>
    <x v="31"/>
    <x v="84"/>
    <x v="9"/>
    <s v="400W|15M|D1-D"/>
    <s v="400W"/>
    <s v="15M"/>
    <s v="D1-D"/>
    <x v="9"/>
  </r>
  <r>
    <x v="31"/>
    <x v="85"/>
    <x v="9"/>
    <s v="400W|15M|D1-D"/>
    <s v="400W"/>
    <s v="15M"/>
    <s v="D1-D"/>
    <x v="9"/>
  </r>
  <r>
    <x v="32"/>
    <x v="83"/>
    <x v="9"/>
    <s v="400W|15M|D1-D"/>
    <s v="400W"/>
    <s v="15M"/>
    <s v="D1-D"/>
    <x v="9"/>
  </r>
  <r>
    <x v="32"/>
    <x v="84"/>
    <x v="9"/>
    <s v="400W|15M|D1-D"/>
    <s v="400W"/>
    <s v="15M"/>
    <s v="D1-D"/>
    <x v="9"/>
  </r>
  <r>
    <x v="32"/>
    <x v="85"/>
    <x v="9"/>
    <s v="400W|15M|D1-D"/>
    <s v="400W"/>
    <s v="15M"/>
    <s v="D1-D"/>
    <x v="9"/>
  </r>
  <r>
    <x v="33"/>
    <x v="83"/>
    <x v="9"/>
    <s v="400W|15M|D1-D"/>
    <s v="400W"/>
    <s v="15M"/>
    <s v="D1-D"/>
    <x v="9"/>
  </r>
  <r>
    <x v="33"/>
    <x v="84"/>
    <x v="9"/>
    <s v="400W|15M|D1-D"/>
    <s v="400W"/>
    <s v="15M"/>
    <s v="D1-D"/>
    <x v="9"/>
  </r>
  <r>
    <x v="33"/>
    <x v="85"/>
    <x v="9"/>
    <s v="400W|15M|D1-D"/>
    <s v="400W"/>
    <s v="15M"/>
    <s v="D1-D"/>
    <x v="9"/>
  </r>
  <r>
    <x v="34"/>
    <x v="83"/>
    <x v="9"/>
    <s v="400W|15M|D1-D"/>
    <s v="400W"/>
    <s v="15M"/>
    <s v="D1-D"/>
    <x v="9"/>
  </r>
  <r>
    <x v="34"/>
    <x v="84"/>
    <x v="9"/>
    <s v="400W|15M|D1-D"/>
    <s v="400W"/>
    <s v="15M"/>
    <s v="D1-D"/>
    <x v="9"/>
  </r>
  <r>
    <x v="34"/>
    <x v="85"/>
    <x v="9"/>
    <s v="400W|15M|D1-D"/>
    <s v="400W"/>
    <s v="15M"/>
    <s v="D1-D"/>
    <x v="9"/>
  </r>
  <r>
    <x v="35"/>
    <x v="83"/>
    <x v="9"/>
    <s v="400W|15M|D1-D"/>
    <s v="400W"/>
    <s v="15M"/>
    <s v="D1-D"/>
    <x v="9"/>
  </r>
  <r>
    <x v="35"/>
    <x v="84"/>
    <x v="9"/>
    <s v="400W|15M|D1-D"/>
    <s v="400W"/>
    <s v="15M"/>
    <s v="D1-D"/>
    <x v="9"/>
  </r>
  <r>
    <x v="35"/>
    <x v="85"/>
    <x v="9"/>
    <s v="400W|15M|D1-D"/>
    <s v="400W"/>
    <s v="15M"/>
    <s v="D1-D"/>
    <x v="9"/>
  </r>
  <r>
    <x v="36"/>
    <x v="83"/>
    <x v="9"/>
    <s v="400W|15M|D1-D"/>
    <s v="400W"/>
    <s v="15M"/>
    <s v="D1-D"/>
    <x v="9"/>
  </r>
  <r>
    <x v="36"/>
    <x v="84"/>
    <x v="9"/>
    <s v="400W|15M|D1-D"/>
    <s v="400W"/>
    <s v="15M"/>
    <s v="D1-D"/>
    <x v="9"/>
  </r>
  <r>
    <x v="36"/>
    <x v="85"/>
    <x v="9"/>
    <s v="400W|15M|D1-D"/>
    <s v="400W"/>
    <s v="15M"/>
    <s v="D1-D"/>
    <x v="9"/>
  </r>
  <r>
    <x v="37"/>
    <x v="83"/>
    <x v="9"/>
    <s v="400W|15M|D1-D"/>
    <s v="400W"/>
    <s v="15M"/>
    <s v="D1-D"/>
    <x v="9"/>
  </r>
  <r>
    <x v="37"/>
    <x v="84"/>
    <x v="9"/>
    <s v="400W|15M|D1-D"/>
    <s v="400W"/>
    <s v="15M"/>
    <s v="D1-D"/>
    <x v="9"/>
  </r>
  <r>
    <x v="37"/>
    <x v="85"/>
    <x v="9"/>
    <s v="400W|15M|D1-D"/>
    <s v="400W"/>
    <s v="15M"/>
    <s v="D1-D"/>
    <x v="9"/>
  </r>
  <r>
    <x v="38"/>
    <x v="83"/>
    <x v="9"/>
    <s v="400W|15M|D1-D"/>
    <s v="400W"/>
    <s v="15M"/>
    <s v="D1-D"/>
    <x v="9"/>
  </r>
  <r>
    <x v="38"/>
    <x v="84"/>
    <x v="9"/>
    <s v="400W|15M|D1-D"/>
    <s v="400W"/>
    <s v="15M"/>
    <s v="D1-D"/>
    <x v="9"/>
  </r>
  <r>
    <x v="38"/>
    <x v="85"/>
    <x v="9"/>
    <s v="400W|15M|D1-D"/>
    <s v="400W"/>
    <s v="15M"/>
    <s v="D1-D"/>
    <x v="9"/>
  </r>
  <r>
    <x v="39"/>
    <x v="83"/>
    <x v="9"/>
    <s v="400W|15M|D1-D"/>
    <s v="400W"/>
    <s v="15M"/>
    <s v="D1-D"/>
    <x v="9"/>
  </r>
  <r>
    <x v="39"/>
    <x v="84"/>
    <x v="9"/>
    <s v="400W|15M|D1-D"/>
    <s v="400W"/>
    <s v="15M"/>
    <s v="D1-D"/>
    <x v="9"/>
  </r>
  <r>
    <x v="39"/>
    <x v="85"/>
    <x v="9"/>
    <s v="400W|15M|D1-D"/>
    <s v="400W"/>
    <s v="15M"/>
    <s v="D1-D"/>
    <x v="9"/>
  </r>
  <r>
    <x v="21"/>
    <x v="86"/>
    <x v="9"/>
    <s v="400W|15M|D1-D"/>
    <s v="400W"/>
    <s v="15M"/>
    <s v="D1-D"/>
    <x v="9"/>
  </r>
  <r>
    <x v="21"/>
    <x v="87"/>
    <x v="9"/>
    <s v="400W|15M|D1-D"/>
    <s v="400W"/>
    <s v="15M"/>
    <s v="D1-D"/>
    <x v="9"/>
  </r>
  <r>
    <x v="40"/>
    <x v="83"/>
    <x v="9"/>
    <s v="400W|15M|D1-D"/>
    <s v="400W"/>
    <s v="15M"/>
    <s v="D1-D"/>
    <x v="9"/>
  </r>
  <r>
    <x v="40"/>
    <x v="84"/>
    <x v="9"/>
    <s v="400W|15M|D1-D"/>
    <s v="400W"/>
    <s v="15M"/>
    <s v="D1-D"/>
    <x v="9"/>
  </r>
  <r>
    <x v="40"/>
    <x v="85"/>
    <x v="9"/>
    <s v="400W|15M|D1-D"/>
    <s v="400W"/>
    <s v="15M"/>
    <s v="D1-D"/>
    <x v="9"/>
  </r>
  <r>
    <x v="41"/>
    <x v="83"/>
    <x v="9"/>
    <s v="400W|15M|D1-D"/>
    <s v="400W"/>
    <s v="15M"/>
    <s v="D1-D"/>
    <x v="9"/>
  </r>
  <r>
    <x v="41"/>
    <x v="84"/>
    <x v="9"/>
    <s v="400W|15M|D1-D"/>
    <s v="400W"/>
    <s v="15M"/>
    <s v="D1-D"/>
    <x v="9"/>
  </r>
  <r>
    <x v="41"/>
    <x v="85"/>
    <x v="9"/>
    <s v="400W|15M|D1-D"/>
    <s v="400W"/>
    <s v="15M"/>
    <s v="D1-D"/>
    <x v="9"/>
  </r>
  <r>
    <x v="42"/>
    <x v="83"/>
    <x v="9"/>
    <s v="400W|15M|D1-D"/>
    <s v="400W"/>
    <s v="15M"/>
    <s v="D1-D"/>
    <x v="9"/>
  </r>
  <r>
    <x v="42"/>
    <x v="84"/>
    <x v="9"/>
    <s v="400W|15M|D1-D"/>
    <s v="400W"/>
    <s v="15M"/>
    <s v="D1-D"/>
    <x v="9"/>
  </r>
  <r>
    <x v="42"/>
    <x v="85"/>
    <x v="9"/>
    <s v="400W|15M|D1-D"/>
    <s v="400W"/>
    <s v="15M"/>
    <s v="D1-D"/>
    <x v="9"/>
  </r>
  <r>
    <x v="43"/>
    <x v="83"/>
    <x v="9"/>
    <s v="400W|15M|D1-D"/>
    <s v="400W"/>
    <s v="15M"/>
    <s v="D1-D"/>
    <x v="9"/>
  </r>
  <r>
    <x v="43"/>
    <x v="84"/>
    <x v="9"/>
    <s v="400W|15M|D1-D"/>
    <s v="400W"/>
    <s v="15M"/>
    <s v="D1-D"/>
    <x v="9"/>
  </r>
  <r>
    <x v="43"/>
    <x v="85"/>
    <x v="9"/>
    <s v="400W|15M|D1-D"/>
    <s v="400W"/>
    <s v="15M"/>
    <s v="D1-D"/>
    <x v="9"/>
  </r>
  <r>
    <x v="44"/>
    <x v="83"/>
    <x v="9"/>
    <s v="400W|15M|D1-D"/>
    <s v="400W"/>
    <s v="15M"/>
    <s v="D1-D"/>
    <x v="9"/>
  </r>
  <r>
    <x v="44"/>
    <x v="84"/>
    <x v="9"/>
    <s v="400W|15M|D1-D"/>
    <s v="400W"/>
    <s v="15M"/>
    <s v="D1-D"/>
    <x v="9"/>
  </r>
  <r>
    <x v="44"/>
    <x v="85"/>
    <x v="9"/>
    <s v="400W|15M|D1-D"/>
    <s v="400W"/>
    <s v="15M"/>
    <s v="D1-D"/>
    <x v="9"/>
  </r>
  <r>
    <x v="45"/>
    <x v="83"/>
    <x v="9"/>
    <s v="400W|15M|D1-D"/>
    <s v="400W"/>
    <s v="15M"/>
    <s v="D1-D"/>
    <x v="9"/>
  </r>
  <r>
    <x v="45"/>
    <x v="84"/>
    <x v="9"/>
    <s v="400W|15M|D1-D"/>
    <s v="400W"/>
    <s v="15M"/>
    <s v="D1-D"/>
    <x v="9"/>
  </r>
  <r>
    <x v="45"/>
    <x v="85"/>
    <x v="9"/>
    <s v="400W|15M|D1-D"/>
    <s v="400W"/>
    <s v="15M"/>
    <s v="D1-D"/>
    <x v="9"/>
  </r>
  <r>
    <x v="46"/>
    <x v="83"/>
    <x v="9"/>
    <s v="400W|15M|D1-D"/>
    <s v="400W"/>
    <s v="15M"/>
    <s v="D1-D"/>
    <x v="9"/>
  </r>
  <r>
    <x v="46"/>
    <x v="84"/>
    <x v="9"/>
    <s v="400W|15M|D1-D"/>
    <s v="400W"/>
    <s v="15M"/>
    <s v="D1-D"/>
    <x v="9"/>
  </r>
  <r>
    <x v="46"/>
    <x v="85"/>
    <x v="9"/>
    <s v="400W|15M|D1-D"/>
    <s v="400W"/>
    <s v="15M"/>
    <s v="D1-D"/>
    <x v="9"/>
  </r>
  <r>
    <x v="47"/>
    <x v="88"/>
    <x v="10"/>
    <s v="400W|20M|D1-D"/>
    <s v="400W"/>
    <s v="20M"/>
    <s v="D1-D"/>
    <x v="10"/>
  </r>
  <r>
    <x v="47"/>
    <x v="89"/>
    <x v="10"/>
    <s v="400W|20M|D1-D"/>
    <s v="400W"/>
    <s v="20M"/>
    <s v="D1-D"/>
    <x v="10"/>
  </r>
  <r>
    <x v="47"/>
    <x v="90"/>
    <x v="10"/>
    <s v="400W|20M|D1-D"/>
    <s v="400W"/>
    <s v="20M"/>
    <s v="D1-D"/>
    <x v="10"/>
  </r>
  <r>
    <x v="47"/>
    <x v="91"/>
    <x v="10"/>
    <s v="400W|20M|D1-D"/>
    <s v="400W"/>
    <s v="20M"/>
    <s v="D1-D"/>
    <x v="10"/>
  </r>
  <r>
    <x v="47"/>
    <x v="92"/>
    <x v="10"/>
    <s v="400W|20M|D1-D"/>
    <s v="400W"/>
    <s v="20M"/>
    <s v="D1-D"/>
    <x v="10"/>
  </r>
  <r>
    <x v="47"/>
    <x v="93"/>
    <x v="10"/>
    <s v="400W|20M|D1-D"/>
    <s v="400W"/>
    <s v="20M"/>
    <s v="D1-D"/>
    <x v="10"/>
  </r>
  <r>
    <x v="47"/>
    <x v="94"/>
    <x v="10"/>
    <s v="400W|20M|D1-D"/>
    <s v="400W"/>
    <s v="20M"/>
    <s v="D1-D"/>
    <x v="10"/>
  </r>
  <r>
    <x v="47"/>
    <x v="95"/>
    <x v="10"/>
    <s v="400W|20M|D1-D"/>
    <s v="400W"/>
    <s v="20M"/>
    <s v="D1-D"/>
    <x v="10"/>
  </r>
  <r>
    <x v="47"/>
    <x v="96"/>
    <x v="10"/>
    <s v="400W|20M|D1-D"/>
    <s v="400W"/>
    <s v="20M"/>
    <s v="D1-D"/>
    <x v="10"/>
  </r>
  <r>
    <x v="47"/>
    <x v="97"/>
    <x v="10"/>
    <s v="400W|20M|D1-D"/>
    <s v="400W"/>
    <s v="20M"/>
    <s v="D1-D"/>
    <x v="10"/>
  </r>
  <r>
    <x v="47"/>
    <x v="98"/>
    <x v="10"/>
    <s v="400W|20M|D1-D"/>
    <s v="400W"/>
    <s v="20M"/>
    <s v="D1-D"/>
    <x v="10"/>
  </r>
  <r>
    <x v="47"/>
    <x v="99"/>
    <x v="10"/>
    <s v="400W|20M|D1-D"/>
    <s v="400W"/>
    <s v="20M"/>
    <s v="D1-D"/>
    <x v="10"/>
  </r>
  <r>
    <x v="48"/>
    <x v="100"/>
    <x v="10"/>
    <s v="400W|20M|D1-D"/>
    <s v="400W"/>
    <s v="20M"/>
    <s v="D1-D"/>
    <x v="10"/>
  </r>
  <r>
    <x v="48"/>
    <x v="101"/>
    <x v="10"/>
    <s v="400W|20M|D1-D"/>
    <s v="400W"/>
    <s v="20M"/>
    <s v="D1-D"/>
    <x v="10"/>
  </r>
  <r>
    <x v="48"/>
    <x v="102"/>
    <x v="10"/>
    <s v="400W|20M|D1-D"/>
    <s v="400W"/>
    <s v="20M"/>
    <s v="D1-D"/>
    <x v="10"/>
  </r>
  <r>
    <x v="48"/>
    <x v="103"/>
    <x v="10"/>
    <s v="400W|20M|D1-D"/>
    <s v="400W"/>
    <s v="20M"/>
    <s v="D1-D"/>
    <x v="10"/>
  </r>
  <r>
    <x v="48"/>
    <x v="104"/>
    <x v="10"/>
    <s v="400W|20M|D1-D"/>
    <s v="400W"/>
    <s v="20M"/>
    <s v="D1-D"/>
    <x v="10"/>
  </r>
  <r>
    <x v="48"/>
    <x v="105"/>
    <x v="10"/>
    <s v="400W|20M|D1-D"/>
    <s v="400W"/>
    <s v="20M"/>
    <s v="D1-D"/>
    <x v="10"/>
  </r>
  <r>
    <x v="49"/>
    <x v="106"/>
    <x v="11"/>
    <s v="500W|20M|D1-D"/>
    <s v="500W"/>
    <s v="20M"/>
    <s v="D1-D"/>
    <x v="11"/>
  </r>
  <r>
    <x v="50"/>
    <x v="106"/>
    <x v="11"/>
    <s v="500W|20M|D1-D"/>
    <s v="500W"/>
    <s v="20M"/>
    <s v="D1-D"/>
    <x v="11"/>
  </r>
  <r>
    <x v="51"/>
    <x v="106"/>
    <x v="11"/>
    <s v="500W|20M|D1-D"/>
    <s v="500W"/>
    <s v="20M"/>
    <s v="D1-D"/>
    <x v="11"/>
  </r>
  <r>
    <x v="52"/>
    <x v="106"/>
    <x v="11"/>
    <s v="500W|20M|D1-D"/>
    <s v="500W"/>
    <s v="20M"/>
    <s v="D1-D"/>
    <x v="11"/>
  </r>
  <r>
    <x v="53"/>
    <x v="107"/>
    <x v="12"/>
    <s v="500W|20M|D1-D"/>
    <s v="500W"/>
    <s v="20M"/>
    <s v="D1-D"/>
    <x v="12"/>
  </r>
  <r>
    <x v="54"/>
    <x v="107"/>
    <x v="12"/>
    <s v="500W|20M|D1-D"/>
    <s v="500W"/>
    <s v="20M"/>
    <s v="D1-D"/>
    <x v="12"/>
  </r>
  <r>
    <x v="55"/>
    <x v="107"/>
    <x v="12"/>
    <s v="500W|20M|D1-D"/>
    <s v="500W"/>
    <s v="20M"/>
    <s v="D1-D"/>
    <x v="12"/>
  </r>
  <r>
    <x v="56"/>
    <x v="107"/>
    <x v="12"/>
    <s v="500W|20M|D1-D"/>
    <s v="500W"/>
    <s v="20M"/>
    <s v="D1-D"/>
    <x v="12"/>
  </r>
  <r>
    <x v="57"/>
    <x v="108"/>
    <x v="13"/>
    <s v="500W|20M|D1-D"/>
    <s v="500W"/>
    <s v="20M"/>
    <s v="D1-D"/>
    <x v="13"/>
  </r>
  <r>
    <x v="57"/>
    <x v="109"/>
    <x v="13"/>
    <s v="500W|20M|D1-D"/>
    <s v="500W"/>
    <s v="20M"/>
    <s v="D1-D"/>
    <x v="13"/>
  </r>
  <r>
    <x v="58"/>
    <x v="108"/>
    <x v="13"/>
    <s v="500W|20M|D1-D"/>
    <s v="500W"/>
    <s v="20M"/>
    <s v="D1-D"/>
    <x v="13"/>
  </r>
  <r>
    <x v="58"/>
    <x v="109"/>
    <x v="13"/>
    <s v="500W|20M|D1-D"/>
    <s v="500W"/>
    <s v="20M"/>
    <s v="D1-D"/>
    <x v="13"/>
  </r>
  <r>
    <x v="59"/>
    <x v="108"/>
    <x v="13"/>
    <s v="500W|20M|D1-D"/>
    <s v="500W"/>
    <s v="20M"/>
    <s v="D1-D"/>
    <x v="13"/>
  </r>
  <r>
    <x v="59"/>
    <x v="109"/>
    <x v="13"/>
    <s v="500W|20M|D1-D"/>
    <s v="500W"/>
    <s v="20M"/>
    <s v="D1-D"/>
    <x v="13"/>
  </r>
  <r>
    <x v="60"/>
    <x v="108"/>
    <x v="13"/>
    <s v="500W|20M|D1-D"/>
    <s v="500W"/>
    <s v="20M"/>
    <s v="D1-D"/>
    <x v="13"/>
  </r>
  <r>
    <x v="60"/>
    <x v="109"/>
    <x v="13"/>
    <s v="500W|20M|D1-D"/>
    <s v="500W"/>
    <s v="20M"/>
    <s v="D1-D"/>
    <x v="13"/>
  </r>
  <r>
    <x v="61"/>
    <x v="108"/>
    <x v="13"/>
    <s v="500W|20M|D1-D"/>
    <s v="500W"/>
    <s v="20M"/>
    <s v="D1-D"/>
    <x v="13"/>
  </r>
  <r>
    <x v="61"/>
    <x v="109"/>
    <x v="13"/>
    <s v="500W|20M|D1-D"/>
    <s v="500W"/>
    <s v="20M"/>
    <s v="D1-D"/>
    <x v="13"/>
  </r>
  <r>
    <x v="62"/>
    <x v="108"/>
    <x v="13"/>
    <s v="500W|20M|D1-D"/>
    <s v="500W"/>
    <s v="20M"/>
    <s v="D1-D"/>
    <x v="13"/>
  </r>
  <r>
    <x v="62"/>
    <x v="109"/>
    <x v="13"/>
    <s v="500W|20M|D1-D"/>
    <s v="500W"/>
    <s v="20M"/>
    <s v="D1-D"/>
    <x v="13"/>
  </r>
  <r>
    <x v="63"/>
    <x v="108"/>
    <x v="13"/>
    <s v="500W|20M|D1-D"/>
    <s v="500W"/>
    <s v="20M"/>
    <s v="D1-D"/>
    <x v="13"/>
  </r>
  <r>
    <x v="63"/>
    <x v="109"/>
    <x v="13"/>
    <s v="500W|20M|D1-D"/>
    <s v="500W"/>
    <s v="20M"/>
    <s v="D1-D"/>
    <x v="13"/>
  </r>
  <r>
    <x v="64"/>
    <x v="110"/>
    <x v="14"/>
    <s v="500W|20M|D1-D"/>
    <s v="500W"/>
    <s v="20M"/>
    <s v="D1-D"/>
    <x v="14"/>
  </r>
  <r>
    <x v="64"/>
    <x v="111"/>
    <x v="14"/>
    <s v="500W|20M|D1-D"/>
    <s v="500W"/>
    <s v="20M"/>
    <s v="D1-D"/>
    <x v="14"/>
  </r>
  <r>
    <x v="65"/>
    <x v="110"/>
    <x v="14"/>
    <s v="500W|20M|D1-D"/>
    <s v="500W"/>
    <s v="20M"/>
    <s v="D1-D"/>
    <x v="14"/>
  </r>
  <r>
    <x v="65"/>
    <x v="111"/>
    <x v="14"/>
    <s v="500W|20M|D1-D"/>
    <s v="500W"/>
    <s v="20M"/>
    <s v="D1-D"/>
    <x v="14"/>
  </r>
  <r>
    <x v="66"/>
    <x v="112"/>
    <x v="15"/>
    <s v="500W|20M|D1-D"/>
    <s v="500W"/>
    <s v="20M"/>
    <s v="D1-D"/>
    <x v="15"/>
  </r>
  <r>
    <x v="67"/>
    <x v="112"/>
    <x v="15"/>
    <s v="500W|20M|D1-D"/>
    <s v="500W"/>
    <s v="20M"/>
    <s v="D1-D"/>
    <x v="15"/>
  </r>
  <r>
    <x v="68"/>
    <x v="112"/>
    <x v="15"/>
    <s v="500W|20M|D1-D"/>
    <s v="500W"/>
    <s v="20M"/>
    <s v="D1-D"/>
    <x v="15"/>
  </r>
  <r>
    <x v="69"/>
    <x v="112"/>
    <x v="15"/>
    <s v="500W|20M|D1-D"/>
    <s v="500W"/>
    <s v="20M"/>
    <s v="D1-D"/>
    <x v="15"/>
  </r>
  <r>
    <x v="70"/>
    <x v="112"/>
    <x v="15"/>
    <s v="500W|20M|D1-D"/>
    <s v="500W"/>
    <s v="20M"/>
    <s v="D1-D"/>
    <x v="15"/>
  </r>
  <r>
    <x v="71"/>
    <x v="112"/>
    <x v="15"/>
    <s v="500W|20M|D1-D"/>
    <s v="500W"/>
    <s v="20M"/>
    <s v="D1-D"/>
    <x v="15"/>
  </r>
  <r>
    <x v="72"/>
    <x v="112"/>
    <x v="15"/>
    <s v="500W|20M|D1-D"/>
    <s v="500W"/>
    <s v="20M"/>
    <s v="D1-D"/>
    <x v="15"/>
  </r>
  <r>
    <x v="73"/>
    <x v="112"/>
    <x v="15"/>
    <s v="500W|20M|D1-D"/>
    <s v="500W"/>
    <s v="20M"/>
    <s v="D1-D"/>
    <x v="15"/>
  </r>
  <r>
    <x v="74"/>
    <x v="112"/>
    <x v="15"/>
    <s v="500W|20M|D1-D"/>
    <s v="500W"/>
    <s v="20M"/>
    <s v="D1-D"/>
    <x v="15"/>
  </r>
  <r>
    <x v="75"/>
    <x v="112"/>
    <x v="15"/>
    <s v="500W|20M|D1-D"/>
    <s v="500W"/>
    <s v="20M"/>
    <s v="D1-D"/>
    <x v="15"/>
  </r>
  <r>
    <x v="76"/>
    <x v="112"/>
    <x v="15"/>
    <s v="500W|20M|D1-D"/>
    <s v="500W"/>
    <s v="20M"/>
    <s v="D1-D"/>
    <x v="15"/>
  </r>
  <r>
    <x v="77"/>
    <x v="112"/>
    <x v="15"/>
    <s v="500W|20M|D1-D"/>
    <s v="500W"/>
    <s v="20M"/>
    <s v="D1-D"/>
    <x v="15"/>
  </r>
  <r>
    <x v="78"/>
    <x v="112"/>
    <x v="15"/>
    <s v="500W|20M|D1-D"/>
    <s v="500W"/>
    <s v="20M"/>
    <s v="D1-D"/>
    <x v="15"/>
  </r>
  <r>
    <x v="79"/>
    <x v="112"/>
    <x v="15"/>
    <s v="500W|20M|D1-D"/>
    <s v="500W"/>
    <s v="20M"/>
    <s v="D1-D"/>
    <x v="15"/>
  </r>
  <r>
    <x v="53"/>
    <x v="113"/>
    <x v="16"/>
    <s v="500W|20M|D1-D"/>
    <s v="500W"/>
    <s v="20M"/>
    <s v="D1-D"/>
    <x v="16"/>
  </r>
  <r>
    <x v="80"/>
    <x v="114"/>
    <x v="16"/>
    <s v="500W|20M|D1-D"/>
    <s v="500W"/>
    <s v="20M"/>
    <s v="D1-D"/>
    <x v="16"/>
  </r>
  <r>
    <x v="81"/>
    <x v="114"/>
    <x v="16"/>
    <s v="500W|20M|D1-D"/>
    <s v="500W"/>
    <s v="20M"/>
    <s v="D1-D"/>
    <x v="16"/>
  </r>
  <r>
    <x v="82"/>
    <x v="114"/>
    <x v="16"/>
    <s v="500W|20M|D1-D"/>
    <s v="500W"/>
    <s v="20M"/>
    <s v="D1-D"/>
    <x v="16"/>
  </r>
  <r>
    <x v="83"/>
    <x v="114"/>
    <x v="16"/>
    <s v="500W|20M|D1-D"/>
    <s v="500W"/>
    <s v="20M"/>
    <s v="D1-D"/>
    <x v="16"/>
  </r>
  <r>
    <x v="84"/>
    <x v="114"/>
    <x v="16"/>
    <s v="500W|20M|D1-D"/>
    <s v="500W"/>
    <s v="20M"/>
    <s v="D1-D"/>
    <x v="16"/>
  </r>
  <r>
    <x v="85"/>
    <x v="114"/>
    <x v="16"/>
    <s v="500W|20M|D1-D"/>
    <s v="500W"/>
    <s v="20M"/>
    <s v="D1-D"/>
    <x v="16"/>
  </r>
  <r>
    <x v="54"/>
    <x v="113"/>
    <x v="16"/>
    <s v="500W|20M|D1-D"/>
    <s v="500W"/>
    <s v="20M"/>
    <s v="D1-D"/>
    <x v="16"/>
  </r>
  <r>
    <x v="55"/>
    <x v="113"/>
    <x v="16"/>
    <s v="500W|20M|D1-D"/>
    <s v="500W"/>
    <s v="20M"/>
    <s v="D1-D"/>
    <x v="16"/>
  </r>
  <r>
    <x v="56"/>
    <x v="113"/>
    <x v="16"/>
    <s v="500W|20M|D1-D"/>
    <s v="500W"/>
    <s v="20M"/>
    <s v="D1-D"/>
    <x v="16"/>
  </r>
  <r>
    <x v="49"/>
    <x v="115"/>
    <x v="16"/>
    <s v="500W|20M|D1-D"/>
    <s v="500W"/>
    <s v="20M"/>
    <s v="D1-D"/>
    <x v="16"/>
  </r>
  <r>
    <x v="50"/>
    <x v="115"/>
    <x v="16"/>
    <s v="500W|20M|D1-D"/>
    <s v="500W"/>
    <s v="20M"/>
    <s v="D1-D"/>
    <x v="16"/>
  </r>
  <r>
    <x v="51"/>
    <x v="115"/>
    <x v="16"/>
    <s v="500W|20M|D1-D"/>
    <s v="500W"/>
    <s v="20M"/>
    <s v="D1-D"/>
    <x v="16"/>
  </r>
  <r>
    <x v="52"/>
    <x v="115"/>
    <x v="16"/>
    <s v="500W|20M|D1-D"/>
    <s v="500W"/>
    <s v="20M"/>
    <s v="D1-D"/>
    <x v="16"/>
  </r>
  <r>
    <x v="86"/>
    <x v="114"/>
    <x v="16"/>
    <s v="500W|20M|D1-D"/>
    <s v="500W"/>
    <s v="20M"/>
    <s v="D1-D"/>
    <x v="16"/>
  </r>
  <r>
    <x v="87"/>
    <x v="114"/>
    <x v="16"/>
    <s v="500W|20M|D1-D"/>
    <s v="500W"/>
    <s v="20M"/>
    <s v="D1-D"/>
    <x v="16"/>
  </r>
  <r>
    <x v="88"/>
    <x v="114"/>
    <x v="16"/>
    <s v="500W|20M|D1-D"/>
    <s v="500W"/>
    <s v="20M"/>
    <s v="D1-D"/>
    <x v="16"/>
  </r>
  <r>
    <x v="89"/>
    <x v="114"/>
    <x v="16"/>
    <s v="500W|20M|D1-D"/>
    <s v="500W"/>
    <s v="20M"/>
    <s v="D1-D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2C9CCD-B4F6-4C3C-8EB5-58D3270C4C9B}" name="Draaitabel2" cacheId="3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AH3:AL483" firstHeaderRow="2" firstDataRow="2" firstDataCol="4"/>
  <pivotFields count="8">
    <pivotField axis="axisRow" compact="0" outline="0" subtotalTop="0" showAll="0" insertBlankRow="1" defaultSubtotal="0">
      <items count="90">
        <item x="0"/>
        <item x="1"/>
        <item x="2"/>
        <item x="3"/>
        <item x="6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21"/>
        <item x="40"/>
        <item x="41"/>
        <item x="42"/>
        <item x="43"/>
        <item x="44"/>
        <item x="45"/>
        <item x="46"/>
        <item x="47"/>
        <item x="48"/>
        <item x="53"/>
        <item x="80"/>
        <item x="81"/>
        <item x="82"/>
        <item x="83"/>
        <item x="84"/>
        <item x="85"/>
        <item x="54"/>
        <item x="55"/>
        <item x="56"/>
        <item x="49"/>
        <item x="50"/>
        <item x="51"/>
        <item x="52"/>
        <item x="86"/>
        <item x="87"/>
        <item x="66"/>
        <item x="67"/>
        <item x="68"/>
        <item x="69"/>
        <item x="70"/>
        <item x="71"/>
        <item x="88"/>
        <item x="89"/>
        <item x="72"/>
        <item x="73"/>
        <item x="74"/>
        <item x="75"/>
        <item x="76"/>
        <item x="77"/>
        <item x="78"/>
        <item x="57"/>
        <item x="58"/>
        <item x="79"/>
        <item x="64"/>
        <item x="65"/>
        <item x="59"/>
        <item x="60"/>
        <item x="61"/>
        <item x="62"/>
        <item x="63"/>
      </items>
    </pivotField>
    <pivotField axis="axisRow" compact="0" outline="0" subtotalTop="0" showAll="0" insertBlankRow="1" defaultSubtotal="0">
      <items count="348">
        <item m="1" x="241"/>
        <item m="1" x="248"/>
        <item m="1" x="242"/>
        <item m="1" x="243"/>
        <item m="1" x="244"/>
        <item m="1" x="232"/>
        <item m="1" x="249"/>
        <item m="1" x="233"/>
        <item m="1" x="234"/>
        <item m="1" x="235"/>
        <item m="1" x="236"/>
        <item m="1" x="237"/>
        <item m="1" x="238"/>
        <item m="1" x="239"/>
        <item m="1" x="240"/>
        <item m="1" x="250"/>
        <item m="1" x="245"/>
        <item m="1" x="251"/>
        <item m="1" x="246"/>
        <item m="1" x="252"/>
        <item m="1" x="247"/>
        <item m="1" x="253"/>
        <item m="1" x="254"/>
        <item m="1" x="255"/>
        <item m="1" x="296"/>
        <item m="1" x="318"/>
        <item m="1" x="297"/>
        <item m="1" x="319"/>
        <item m="1" x="270"/>
        <item m="1" x="304"/>
        <item m="1" x="256"/>
        <item m="1" x="262"/>
        <item m="1" x="268"/>
        <item m="1" x="271"/>
        <item m="1" x="257"/>
        <item m="1" x="263"/>
        <item m="1" x="269"/>
        <item m="1" x="258"/>
        <item m="1" x="264"/>
        <item m="1" x="265"/>
        <item m="1" x="266"/>
        <item m="1" x="267"/>
        <item m="1" x="272"/>
        <item m="1" x="305"/>
        <item m="1" x="273"/>
        <item m="1" x="274"/>
        <item m="1" x="275"/>
        <item m="1" x="276"/>
        <item m="1" x="277"/>
        <item m="1" x="278"/>
        <item m="1" x="279"/>
        <item m="1" x="302"/>
        <item m="1" x="306"/>
        <item m="1" x="259"/>
        <item m="1" x="307"/>
        <item m="1" x="260"/>
        <item m="1" x="261"/>
        <item m="1" x="280"/>
        <item m="1" x="283"/>
        <item m="1" x="308"/>
        <item m="1" x="281"/>
        <item m="1" x="309"/>
        <item m="1" x="282"/>
        <item m="1" x="284"/>
        <item m="1" x="298"/>
        <item m="1" x="310"/>
        <item m="1" x="285"/>
        <item m="1" x="299"/>
        <item m="1" x="300"/>
        <item m="1" x="286"/>
        <item m="1" x="303"/>
        <item m="1" x="311"/>
        <item m="1" x="312"/>
        <item m="1" x="287"/>
        <item m="1" x="301"/>
        <item m="1" x="313"/>
        <item m="1" x="288"/>
        <item m="1" x="289"/>
        <item m="1" x="290"/>
        <item m="1" x="291"/>
        <item m="1" x="314"/>
        <item m="1" x="292"/>
        <item m="1" x="293"/>
        <item m="1" x="294"/>
        <item m="1" x="295"/>
        <item m="1" x="315"/>
        <item m="1" x="316"/>
        <item m="1" x="317"/>
        <item m="1" x="329"/>
        <item m="1" x="320"/>
        <item m="1" x="330"/>
        <item m="1" x="331"/>
        <item m="1" x="321"/>
        <item m="1" x="322"/>
        <item m="1" x="323"/>
        <item m="1" x="324"/>
        <item m="1" x="325"/>
        <item m="1" x="326"/>
        <item m="1" x="327"/>
        <item m="1" x="328"/>
        <item m="1" x="332"/>
        <item m="1" x="333"/>
        <item m="1" x="334"/>
        <item m="1" x="335"/>
        <item m="1" x="336"/>
        <item m="1" x="337"/>
        <item m="1" x="339"/>
        <item m="1" x="345"/>
        <item m="1" x="338"/>
        <item m="1" x="347"/>
        <item m="1" x="346"/>
        <item m="1" x="344"/>
        <item m="1" x="342"/>
        <item m="1" x="343"/>
        <item m="1" x="340"/>
        <item m="1" x="341"/>
        <item m="1" x="116"/>
        <item m="1" x="117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</items>
    </pivotField>
    <pivotField axis="axisRow" compact="0" outline="0" subtotalTop="0" showAll="0" insertBlankRow="1">
      <items count="18">
        <item x="7"/>
        <item x="9"/>
        <item x="3"/>
        <item x="0"/>
        <item x="8"/>
        <item x="4"/>
        <item x="6"/>
        <item x="1"/>
        <item x="2"/>
        <item x="10"/>
        <item x="5"/>
        <item x="11"/>
        <item x="15"/>
        <item x="12"/>
        <item x="16"/>
        <item x="13"/>
        <item x="14"/>
        <item t="default"/>
      </items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17">
        <item x="2"/>
        <item x="3"/>
        <item x="4"/>
        <item x="0"/>
        <item x="1"/>
        <item x="10"/>
        <item x="5"/>
        <item x="6"/>
        <item x="7"/>
        <item x="11"/>
        <item x="8"/>
        <item x="12"/>
        <item x="9"/>
        <item x="13"/>
        <item x="14"/>
        <item x="15"/>
        <item x="16"/>
      </items>
    </pivotField>
  </pivotFields>
  <rowFields count="4">
    <field x="2"/>
    <field x="7"/>
    <field x="0"/>
    <field x="1"/>
  </rowFields>
  <rowItems count="479">
    <i>
      <x/>
      <x v="8"/>
      <x v="9"/>
      <x v="298"/>
    </i>
    <i r="3">
      <x v="299"/>
    </i>
    <i r="3">
      <x v="300"/>
    </i>
    <i t="blank" r="2">
      <x v="9"/>
    </i>
    <i r="2">
      <x v="10"/>
      <x v="298"/>
    </i>
    <i r="3">
      <x v="299"/>
    </i>
    <i r="3">
      <x v="300"/>
    </i>
    <i t="blank" r="2">
      <x v="10"/>
    </i>
    <i r="2">
      <x v="11"/>
      <x v="298"/>
    </i>
    <i r="3">
      <x v="299"/>
    </i>
    <i r="3">
      <x v="300"/>
    </i>
    <i t="blank" r="2">
      <x v="11"/>
    </i>
    <i r="2">
      <x v="12"/>
      <x v="298"/>
    </i>
    <i r="3">
      <x v="299"/>
    </i>
    <i r="3">
      <x v="300"/>
    </i>
    <i t="blank" r="2">
      <x v="12"/>
    </i>
    <i r="2">
      <x v="13"/>
      <x v="298"/>
    </i>
    <i r="3">
      <x v="299"/>
    </i>
    <i r="3">
      <x v="300"/>
    </i>
    <i t="blank" r="2">
      <x v="13"/>
    </i>
    <i r="2">
      <x v="18"/>
      <x v="301"/>
    </i>
    <i t="blank" r="2">
      <x v="18"/>
    </i>
    <i t="default">
      <x/>
    </i>
    <i t="blank">
      <x/>
    </i>
    <i>
      <x v="1"/>
      <x v="12"/>
      <x v="2"/>
      <x v="304"/>
    </i>
    <i t="blank" r="2">
      <x v="2"/>
    </i>
    <i r="2">
      <x v="3"/>
      <x v="304"/>
    </i>
    <i t="blank" r="2">
      <x v="3"/>
    </i>
    <i r="2">
      <x v="4"/>
      <x v="305"/>
    </i>
    <i t="blank" r="2">
      <x v="4"/>
    </i>
    <i r="2">
      <x v="5"/>
      <x v="306"/>
    </i>
    <i r="3">
      <x v="307"/>
    </i>
    <i t="blank" r="2">
      <x v="5"/>
    </i>
    <i r="2">
      <x v="6"/>
      <x v="306"/>
    </i>
    <i r="3">
      <x v="307"/>
    </i>
    <i t="blank" r="2">
      <x v="6"/>
    </i>
    <i r="2">
      <x v="7"/>
      <x v="308"/>
    </i>
    <i r="3">
      <x v="309"/>
    </i>
    <i t="blank" r="2">
      <x v="7"/>
    </i>
    <i r="2">
      <x v="8"/>
      <x v="308"/>
    </i>
    <i r="3">
      <x v="309"/>
    </i>
    <i t="blank" r="2">
      <x v="8"/>
    </i>
    <i r="2">
      <x v="9"/>
      <x v="310"/>
    </i>
    <i t="blank" r="2">
      <x v="9"/>
    </i>
    <i r="2">
      <x v="10"/>
      <x v="310"/>
    </i>
    <i t="blank" r="2">
      <x v="10"/>
    </i>
    <i r="2">
      <x v="11"/>
      <x v="310"/>
    </i>
    <i t="blank" r="2">
      <x v="11"/>
    </i>
    <i r="2">
      <x v="12"/>
      <x v="310"/>
    </i>
    <i t="blank" r="2">
      <x v="12"/>
    </i>
    <i r="2">
      <x v="13"/>
      <x v="310"/>
    </i>
    <i t="blank" r="2">
      <x v="13"/>
    </i>
    <i r="2">
      <x v="14"/>
      <x v="311"/>
    </i>
    <i r="3">
      <x v="312"/>
    </i>
    <i t="blank" r="2">
      <x v="14"/>
    </i>
    <i r="2">
      <x v="15"/>
      <x v="311"/>
    </i>
    <i r="3">
      <x v="312"/>
    </i>
    <i t="blank" r="2">
      <x v="15"/>
    </i>
    <i r="2">
      <x v="16"/>
      <x v="311"/>
    </i>
    <i r="3">
      <x v="312"/>
    </i>
    <i t="blank" r="2">
      <x v="16"/>
    </i>
    <i r="2">
      <x v="17"/>
      <x v="311"/>
    </i>
    <i r="3">
      <x v="312"/>
    </i>
    <i t="blank" r="2">
      <x v="17"/>
    </i>
    <i r="2">
      <x v="18"/>
      <x v="313"/>
    </i>
    <i t="blank" r="2">
      <x v="18"/>
    </i>
    <i r="2">
      <x v="19"/>
      <x v="314"/>
    </i>
    <i t="blank" r="2">
      <x v="19"/>
    </i>
    <i r="2">
      <x v="20"/>
      <x v="314"/>
    </i>
    <i t="blank" r="2">
      <x v="20"/>
    </i>
    <i r="2">
      <x v="21"/>
      <x v="315"/>
    </i>
    <i r="3">
      <x v="316"/>
    </i>
    <i r="3">
      <x v="317"/>
    </i>
    <i t="blank" r="2">
      <x v="21"/>
    </i>
    <i r="2">
      <x v="22"/>
      <x v="315"/>
    </i>
    <i r="3">
      <x v="316"/>
    </i>
    <i r="3">
      <x v="317"/>
    </i>
    <i t="blank" r="2">
      <x v="22"/>
    </i>
    <i r="2">
      <x v="23"/>
      <x v="315"/>
    </i>
    <i r="3">
      <x v="316"/>
    </i>
    <i r="3">
      <x v="317"/>
    </i>
    <i t="blank" r="2">
      <x v="23"/>
    </i>
    <i r="2">
      <x v="24"/>
      <x v="315"/>
    </i>
    <i r="3">
      <x v="316"/>
    </i>
    <i r="3">
      <x v="317"/>
    </i>
    <i t="blank" r="2">
      <x v="24"/>
    </i>
    <i r="2">
      <x v="25"/>
      <x v="315"/>
    </i>
    <i r="3">
      <x v="316"/>
    </i>
    <i r="3">
      <x v="317"/>
    </i>
    <i t="blank" r="2">
      <x v="25"/>
    </i>
    <i r="2">
      <x v="26"/>
      <x v="315"/>
    </i>
    <i r="3">
      <x v="316"/>
    </i>
    <i r="3">
      <x v="317"/>
    </i>
    <i t="blank" r="2">
      <x v="26"/>
    </i>
    <i r="2">
      <x v="27"/>
      <x v="315"/>
    </i>
    <i r="3">
      <x v="316"/>
    </i>
    <i r="3">
      <x v="317"/>
    </i>
    <i t="blank" r="2">
      <x v="27"/>
    </i>
    <i r="2">
      <x v="28"/>
      <x v="315"/>
    </i>
    <i r="3">
      <x v="316"/>
    </i>
    <i r="3">
      <x v="317"/>
    </i>
    <i t="blank" r="2">
      <x v="28"/>
    </i>
    <i r="2">
      <x v="29"/>
      <x v="315"/>
    </i>
    <i r="3">
      <x v="316"/>
    </i>
    <i r="3">
      <x v="317"/>
    </i>
    <i t="blank" r="2">
      <x v="29"/>
    </i>
    <i r="2">
      <x v="30"/>
      <x v="315"/>
    </i>
    <i r="3">
      <x v="316"/>
    </i>
    <i r="3">
      <x v="317"/>
    </i>
    <i t="blank" r="2">
      <x v="30"/>
    </i>
    <i r="2">
      <x v="31"/>
      <x v="315"/>
    </i>
    <i r="3">
      <x v="316"/>
    </i>
    <i r="3">
      <x v="317"/>
    </i>
    <i t="blank" r="2">
      <x v="31"/>
    </i>
    <i r="2">
      <x v="32"/>
      <x v="315"/>
    </i>
    <i r="3">
      <x v="316"/>
    </i>
    <i r="3">
      <x v="317"/>
    </i>
    <i t="blank" r="2">
      <x v="32"/>
    </i>
    <i r="2">
      <x v="33"/>
      <x v="315"/>
    </i>
    <i r="3">
      <x v="316"/>
    </i>
    <i r="3">
      <x v="317"/>
    </i>
    <i t="blank" r="2">
      <x v="33"/>
    </i>
    <i r="2">
      <x v="34"/>
      <x v="315"/>
    </i>
    <i r="3">
      <x v="316"/>
    </i>
    <i r="3">
      <x v="317"/>
    </i>
    <i t="blank" r="2">
      <x v="34"/>
    </i>
    <i r="2">
      <x v="35"/>
      <x v="315"/>
    </i>
    <i r="3">
      <x v="316"/>
    </i>
    <i r="3">
      <x v="317"/>
    </i>
    <i t="blank" r="2">
      <x v="35"/>
    </i>
    <i r="2">
      <x v="36"/>
      <x v="315"/>
    </i>
    <i r="3">
      <x v="316"/>
    </i>
    <i r="3">
      <x v="317"/>
    </i>
    <i t="blank" r="2">
      <x v="36"/>
    </i>
    <i r="2">
      <x v="37"/>
      <x v="315"/>
    </i>
    <i r="3">
      <x v="316"/>
    </i>
    <i r="3">
      <x v="317"/>
    </i>
    <i t="blank" r="2">
      <x v="37"/>
    </i>
    <i r="2">
      <x v="38"/>
      <x v="315"/>
    </i>
    <i r="3">
      <x v="316"/>
    </i>
    <i r="3">
      <x v="317"/>
    </i>
    <i t="blank" r="2">
      <x v="38"/>
    </i>
    <i r="2">
      <x v="39"/>
      <x v="318"/>
    </i>
    <i r="3">
      <x v="319"/>
    </i>
    <i t="blank" r="2">
      <x v="39"/>
    </i>
    <i r="2">
      <x v="40"/>
      <x v="315"/>
    </i>
    <i r="3">
      <x v="316"/>
    </i>
    <i r="3">
      <x v="317"/>
    </i>
    <i t="blank" r="2">
      <x v="40"/>
    </i>
    <i r="2">
      <x v="41"/>
      <x v="315"/>
    </i>
    <i r="3">
      <x v="316"/>
    </i>
    <i r="3">
      <x v="317"/>
    </i>
    <i t="blank" r="2">
      <x v="41"/>
    </i>
    <i r="2">
      <x v="42"/>
      <x v="315"/>
    </i>
    <i r="3">
      <x v="316"/>
    </i>
    <i r="3">
      <x v="317"/>
    </i>
    <i t="blank" r="2">
      <x v="42"/>
    </i>
    <i r="2">
      <x v="43"/>
      <x v="315"/>
    </i>
    <i r="3">
      <x v="316"/>
    </i>
    <i r="3">
      <x v="317"/>
    </i>
    <i t="blank" r="2">
      <x v="43"/>
    </i>
    <i r="2">
      <x v="44"/>
      <x v="315"/>
    </i>
    <i r="3">
      <x v="316"/>
    </i>
    <i r="3">
      <x v="317"/>
    </i>
    <i t="blank" r="2">
      <x v="44"/>
    </i>
    <i r="2">
      <x v="45"/>
      <x v="315"/>
    </i>
    <i r="3">
      <x v="316"/>
    </i>
    <i r="3">
      <x v="317"/>
    </i>
    <i t="blank" r="2">
      <x v="45"/>
    </i>
    <i r="2">
      <x v="46"/>
      <x v="315"/>
    </i>
    <i r="3">
      <x v="316"/>
    </i>
    <i r="3">
      <x v="317"/>
    </i>
    <i t="blank" r="2">
      <x v="46"/>
    </i>
    <i t="default">
      <x v="1"/>
    </i>
    <i t="blank">
      <x v="1"/>
    </i>
    <i>
      <x v="2"/>
      <x v="1"/>
      <x v="2"/>
      <x v="262"/>
    </i>
    <i r="3">
      <x v="263"/>
    </i>
    <i r="3">
      <x v="264"/>
    </i>
    <i r="3">
      <x v="265"/>
    </i>
    <i r="3">
      <x v="266"/>
    </i>
    <i r="3">
      <x v="267"/>
    </i>
    <i t="blank" r="2">
      <x v="2"/>
    </i>
    <i r="2">
      <x v="3"/>
      <x v="262"/>
    </i>
    <i r="3">
      <x v="263"/>
    </i>
    <i r="3">
      <x v="264"/>
    </i>
    <i r="3">
      <x v="265"/>
    </i>
    <i r="3">
      <x v="266"/>
    </i>
    <i r="3">
      <x v="267"/>
    </i>
    <i t="blank" r="2">
      <x v="3"/>
    </i>
    <i t="default">
      <x v="2"/>
    </i>
    <i t="blank">
      <x v="2"/>
    </i>
    <i>
      <x v="3"/>
      <x v="3"/>
      <x/>
      <x v="232"/>
    </i>
    <i r="3">
      <x v="233"/>
    </i>
    <i r="3">
      <x v="234"/>
    </i>
    <i r="3">
      <x v="235"/>
    </i>
    <i r="3">
      <x v="236"/>
    </i>
    <i r="3">
      <x v="237"/>
    </i>
    <i r="3">
      <x v="238"/>
    </i>
    <i r="3">
      <x v="239"/>
    </i>
    <i r="3">
      <x v="240"/>
    </i>
    <i r="3">
      <x v="241"/>
    </i>
    <i r="3">
      <x v="242"/>
    </i>
    <i r="3">
      <x v="243"/>
    </i>
    <i r="3">
      <x v="244"/>
    </i>
    <i t="blank" r="2">
      <x/>
    </i>
    <i r="2">
      <x v="1"/>
      <x v="245"/>
    </i>
    <i r="3">
      <x v="246"/>
    </i>
    <i r="3">
      <x v="247"/>
    </i>
    <i t="blank" r="2">
      <x v="1"/>
    </i>
    <i t="default">
      <x v="3"/>
    </i>
    <i t="blank">
      <x v="3"/>
    </i>
    <i>
      <x v="4"/>
      <x v="10"/>
      <x v="5"/>
      <x v="302"/>
    </i>
    <i t="blank" r="2">
      <x v="5"/>
    </i>
    <i r="2">
      <x v="6"/>
      <x v="302"/>
    </i>
    <i t="blank" r="2">
      <x v="6"/>
    </i>
    <i r="2">
      <x v="14"/>
      <x v="303"/>
    </i>
    <i t="blank" r="2">
      <x v="14"/>
    </i>
    <i r="2">
      <x v="15"/>
      <x v="303"/>
    </i>
    <i t="blank" r="2">
      <x v="15"/>
    </i>
    <i r="2">
      <x v="16"/>
      <x v="303"/>
    </i>
    <i t="blank" r="2">
      <x v="16"/>
    </i>
    <i r="2">
      <x v="17"/>
      <x v="303"/>
    </i>
    <i t="blank" r="2">
      <x v="17"/>
    </i>
    <i t="default">
      <x v="4"/>
    </i>
    <i t="blank">
      <x v="4"/>
    </i>
    <i>
      <x v="5"/>
      <x v="2"/>
      <x v="2"/>
      <x v="268"/>
    </i>
    <i r="3">
      <x v="269"/>
    </i>
    <i t="blank" r="2">
      <x v="2"/>
    </i>
    <i r="2">
      <x v="3"/>
      <x v="268"/>
    </i>
    <i r="3">
      <x v="269"/>
    </i>
    <i t="blank" r="2">
      <x v="3"/>
    </i>
    <i t="default">
      <x v="5"/>
    </i>
    <i t="blank">
      <x v="5"/>
    </i>
    <i>
      <x v="6"/>
      <x v="7"/>
      <x v="7"/>
      <x v="283"/>
    </i>
    <i t="blank" r="2">
      <x v="7"/>
    </i>
    <i r="2">
      <x v="8"/>
      <x v="283"/>
    </i>
    <i t="blank" r="2">
      <x v="8"/>
    </i>
    <i r="2">
      <x v="9"/>
      <x v="284"/>
    </i>
    <i r="3">
      <x v="285"/>
    </i>
    <i t="blank" r="2">
      <x v="9"/>
    </i>
    <i r="2">
      <x v="10"/>
      <x v="284"/>
    </i>
    <i r="3">
      <x v="285"/>
    </i>
    <i t="blank" r="2">
      <x v="10"/>
    </i>
    <i r="2">
      <x v="11"/>
      <x v="284"/>
    </i>
    <i r="3">
      <x v="285"/>
    </i>
    <i t="blank" r="2">
      <x v="11"/>
    </i>
    <i r="2">
      <x v="12"/>
      <x v="284"/>
    </i>
    <i r="3">
      <x v="285"/>
    </i>
    <i t="blank" r="2">
      <x v="12"/>
    </i>
    <i r="2">
      <x v="13"/>
      <x v="284"/>
    </i>
    <i r="3">
      <x v="285"/>
    </i>
    <i t="blank" r="2">
      <x v="13"/>
    </i>
    <i r="2">
      <x v="14"/>
      <x v="286"/>
    </i>
    <i t="blank" r="2">
      <x v="14"/>
    </i>
    <i r="2">
      <x v="15"/>
      <x v="286"/>
    </i>
    <i t="blank" r="2">
      <x v="15"/>
    </i>
    <i r="2">
      <x v="16"/>
      <x v="286"/>
    </i>
    <i t="blank" r="2">
      <x v="16"/>
    </i>
    <i r="2">
      <x v="17"/>
      <x v="286"/>
    </i>
    <i t="blank" r="2">
      <x v="17"/>
    </i>
    <i r="2">
      <x v="18"/>
      <x v="287"/>
    </i>
    <i r="3">
      <x v="288"/>
    </i>
    <i r="3">
      <x v="289"/>
    </i>
    <i r="3">
      <x v="290"/>
    </i>
    <i t="blank" r="2">
      <x v="18"/>
    </i>
    <i r="2">
      <x v="19"/>
      <x v="291"/>
    </i>
    <i r="3">
      <x v="292"/>
    </i>
    <i r="3">
      <x v="293"/>
    </i>
    <i r="3">
      <x v="294"/>
    </i>
    <i r="3">
      <x v="295"/>
    </i>
    <i t="blank" r="2">
      <x v="19"/>
    </i>
    <i r="2">
      <x v="20"/>
      <x v="291"/>
    </i>
    <i r="3">
      <x v="292"/>
    </i>
    <i r="3">
      <x v="293"/>
    </i>
    <i r="3">
      <x v="294"/>
    </i>
    <i r="3">
      <x v="295"/>
    </i>
    <i t="blank" r="2">
      <x v="20"/>
    </i>
    <i r="2">
      <x v="39"/>
      <x v="296"/>
    </i>
    <i r="3">
      <x v="297"/>
    </i>
    <i t="blank" r="2">
      <x v="39"/>
    </i>
    <i t="default">
      <x v="6"/>
    </i>
    <i t="blank">
      <x v="6"/>
    </i>
    <i>
      <x v="7"/>
      <x v="4"/>
      <x/>
      <x v="248"/>
    </i>
    <i r="3">
      <x v="249"/>
    </i>
    <i t="blank" r="2">
      <x/>
    </i>
    <i r="2">
      <x v="1"/>
      <x v="250"/>
    </i>
    <i r="3">
      <x v="251"/>
    </i>
    <i r="3">
      <x v="252"/>
    </i>
    <i r="3">
      <x v="253"/>
    </i>
    <i r="3">
      <x v="254"/>
    </i>
    <i r="3">
      <x v="255"/>
    </i>
    <i t="blank" r="2">
      <x v="1"/>
    </i>
    <i t="default">
      <x v="7"/>
    </i>
    <i t="blank">
      <x v="7"/>
    </i>
    <i>
      <x v="8"/>
      <x/>
      <x v="2"/>
      <x v="256"/>
    </i>
    <i r="3">
      <x v="257"/>
    </i>
    <i r="3">
      <x v="258"/>
    </i>
    <i t="blank" r="2">
      <x v="2"/>
    </i>
    <i r="2">
      <x v="3"/>
      <x v="256"/>
    </i>
    <i r="3">
      <x v="257"/>
    </i>
    <i r="3">
      <x v="258"/>
    </i>
    <i t="blank" r="2">
      <x v="3"/>
    </i>
    <i r="2">
      <x v="5"/>
      <x v="259"/>
    </i>
    <i r="3">
      <x v="260"/>
    </i>
    <i r="3">
      <x v="261"/>
    </i>
    <i t="blank" r="2">
      <x v="5"/>
    </i>
    <i r="2">
      <x v="6"/>
      <x v="259"/>
    </i>
    <i r="3">
      <x v="260"/>
    </i>
    <i r="3">
      <x v="261"/>
    </i>
    <i t="blank" r="2">
      <x v="6"/>
    </i>
    <i t="default">
      <x v="8"/>
    </i>
    <i t="blank">
      <x v="8"/>
    </i>
    <i>
      <x v="9"/>
      <x v="5"/>
      <x v="47"/>
      <x v="320"/>
    </i>
    <i r="3">
      <x v="321"/>
    </i>
    <i r="3">
      <x v="322"/>
    </i>
    <i r="3">
      <x v="323"/>
    </i>
    <i r="3">
      <x v="324"/>
    </i>
    <i r="3">
      <x v="325"/>
    </i>
    <i r="3">
      <x v="326"/>
    </i>
    <i r="3">
      <x v="327"/>
    </i>
    <i r="3">
      <x v="328"/>
    </i>
    <i r="3">
      <x v="329"/>
    </i>
    <i r="3">
      <x v="330"/>
    </i>
    <i r="3">
      <x v="331"/>
    </i>
    <i t="blank" r="2">
      <x v="47"/>
    </i>
    <i r="2">
      <x v="48"/>
      <x v="332"/>
    </i>
    <i r="3">
      <x v="333"/>
    </i>
    <i r="3">
      <x v="334"/>
    </i>
    <i r="3">
      <x v="335"/>
    </i>
    <i r="3">
      <x v="336"/>
    </i>
    <i r="3">
      <x v="337"/>
    </i>
    <i t="blank" r="2">
      <x v="48"/>
    </i>
    <i t="default">
      <x v="9"/>
    </i>
    <i t="blank">
      <x v="9"/>
    </i>
    <i>
      <x v="10"/>
      <x v="6"/>
      <x v="2"/>
      <x v="270"/>
    </i>
    <i r="3">
      <x v="271"/>
    </i>
    <i t="blank" r="2">
      <x v="2"/>
    </i>
    <i r="2">
      <x v="3"/>
      <x v="270"/>
    </i>
    <i r="3">
      <x v="271"/>
    </i>
    <i t="blank" r="2">
      <x v="3"/>
    </i>
    <i r="2">
      <x v="4"/>
      <x v="272"/>
    </i>
    <i r="3">
      <x v="273"/>
    </i>
    <i r="3">
      <x v="274"/>
    </i>
    <i r="3">
      <x v="275"/>
    </i>
    <i r="3">
      <x v="276"/>
    </i>
    <i r="3">
      <x v="277"/>
    </i>
    <i r="3">
      <x v="278"/>
    </i>
    <i r="3">
      <x v="279"/>
    </i>
    <i t="blank" r="2">
      <x v="4"/>
    </i>
    <i r="2">
      <x v="7"/>
      <x v="280"/>
    </i>
    <i r="3">
      <x v="281"/>
    </i>
    <i r="3">
      <x v="282"/>
    </i>
    <i t="blank" r="2">
      <x v="7"/>
    </i>
    <i r="2">
      <x v="8"/>
      <x v="280"/>
    </i>
    <i r="3">
      <x v="281"/>
    </i>
    <i r="3">
      <x v="282"/>
    </i>
    <i t="blank" r="2">
      <x v="8"/>
    </i>
    <i t="default">
      <x v="10"/>
    </i>
    <i t="blank">
      <x v="10"/>
    </i>
    <i>
      <x v="11"/>
      <x v="9"/>
      <x v="59"/>
      <x v="338"/>
    </i>
    <i t="blank" r="2">
      <x v="59"/>
    </i>
    <i r="2">
      <x v="60"/>
      <x v="338"/>
    </i>
    <i t="blank" r="2">
      <x v="60"/>
    </i>
    <i r="2">
      <x v="61"/>
      <x v="338"/>
    </i>
    <i t="blank" r="2">
      <x v="61"/>
    </i>
    <i r="2">
      <x v="62"/>
      <x v="338"/>
    </i>
    <i t="blank" r="2">
      <x v="62"/>
    </i>
    <i t="default">
      <x v="11"/>
    </i>
    <i t="blank">
      <x v="11"/>
    </i>
    <i>
      <x v="12"/>
      <x v="15"/>
      <x v="65"/>
      <x v="344"/>
    </i>
    <i t="blank" r="2">
      <x v="65"/>
    </i>
    <i r="2">
      <x v="66"/>
      <x v="344"/>
    </i>
    <i t="blank" r="2">
      <x v="66"/>
    </i>
    <i r="2">
      <x v="67"/>
      <x v="344"/>
    </i>
    <i t="blank" r="2">
      <x v="67"/>
    </i>
    <i r="2">
      <x v="68"/>
      <x v="344"/>
    </i>
    <i t="blank" r="2">
      <x v="68"/>
    </i>
    <i r="2">
      <x v="69"/>
      <x v="344"/>
    </i>
    <i t="blank" r="2">
      <x v="69"/>
    </i>
    <i r="2">
      <x v="70"/>
      <x v="344"/>
    </i>
    <i t="blank" r="2">
      <x v="70"/>
    </i>
    <i r="2">
      <x v="73"/>
      <x v="344"/>
    </i>
    <i t="blank" r="2">
      <x v="73"/>
    </i>
    <i r="2">
      <x v="74"/>
      <x v="344"/>
    </i>
    <i t="blank" r="2">
      <x v="74"/>
    </i>
    <i r="2">
      <x v="75"/>
      <x v="344"/>
    </i>
    <i t="blank" r="2">
      <x v="75"/>
    </i>
    <i r="2">
      <x v="76"/>
      <x v="344"/>
    </i>
    <i t="blank" r="2">
      <x v="76"/>
    </i>
    <i r="2">
      <x v="77"/>
      <x v="344"/>
    </i>
    <i t="blank" r="2">
      <x v="77"/>
    </i>
    <i r="2">
      <x v="78"/>
      <x v="344"/>
    </i>
    <i t="blank" r="2">
      <x v="78"/>
    </i>
    <i r="2">
      <x v="79"/>
      <x v="344"/>
    </i>
    <i t="blank" r="2">
      <x v="79"/>
    </i>
    <i r="2">
      <x v="82"/>
      <x v="344"/>
    </i>
    <i t="blank" r="2">
      <x v="82"/>
    </i>
    <i t="default">
      <x v="12"/>
    </i>
    <i t="blank">
      <x v="12"/>
    </i>
    <i>
      <x v="13"/>
      <x v="11"/>
      <x v="49"/>
      <x v="339"/>
    </i>
    <i t="blank" r="2">
      <x v="49"/>
    </i>
    <i r="2">
      <x v="56"/>
      <x v="339"/>
    </i>
    <i t="blank" r="2">
      <x v="56"/>
    </i>
    <i r="2">
      <x v="57"/>
      <x v="339"/>
    </i>
    <i t="blank" r="2">
      <x v="57"/>
    </i>
    <i r="2">
      <x v="58"/>
      <x v="339"/>
    </i>
    <i t="blank" r="2">
      <x v="58"/>
    </i>
    <i t="default">
      <x v="13"/>
    </i>
    <i t="blank">
      <x v="13"/>
    </i>
    <i>
      <x v="14"/>
      <x v="16"/>
      <x v="49"/>
      <x v="345"/>
    </i>
    <i t="blank" r="2">
      <x v="49"/>
    </i>
    <i r="2">
      <x v="50"/>
      <x v="346"/>
    </i>
    <i t="blank" r="2">
      <x v="50"/>
    </i>
    <i r="2">
      <x v="51"/>
      <x v="346"/>
    </i>
    <i t="blank" r="2">
      <x v="51"/>
    </i>
    <i r="2">
      <x v="52"/>
      <x v="346"/>
    </i>
    <i t="blank" r="2">
      <x v="52"/>
    </i>
    <i r="2">
      <x v="53"/>
      <x v="346"/>
    </i>
    <i t="blank" r="2">
      <x v="53"/>
    </i>
    <i r="2">
      <x v="54"/>
      <x v="346"/>
    </i>
    <i t="blank" r="2">
      <x v="54"/>
    </i>
    <i r="2">
      <x v="55"/>
      <x v="346"/>
    </i>
    <i t="blank" r="2">
      <x v="55"/>
    </i>
    <i r="2">
      <x v="56"/>
      <x v="345"/>
    </i>
    <i t="blank" r="2">
      <x v="56"/>
    </i>
    <i r="2">
      <x v="57"/>
      <x v="345"/>
    </i>
    <i t="blank" r="2">
      <x v="57"/>
    </i>
    <i r="2">
      <x v="58"/>
      <x v="345"/>
    </i>
    <i t="blank" r="2">
      <x v="58"/>
    </i>
    <i r="2">
      <x v="59"/>
      <x v="347"/>
    </i>
    <i t="blank" r="2">
      <x v="59"/>
    </i>
    <i r="2">
      <x v="60"/>
      <x v="347"/>
    </i>
    <i t="blank" r="2">
      <x v="60"/>
    </i>
    <i r="2">
      <x v="61"/>
      <x v="347"/>
    </i>
    <i t="blank" r="2">
      <x v="61"/>
    </i>
    <i r="2">
      <x v="62"/>
      <x v="347"/>
    </i>
    <i t="blank" r="2">
      <x v="62"/>
    </i>
    <i r="2">
      <x v="63"/>
      <x v="346"/>
    </i>
    <i t="blank" r="2">
      <x v="63"/>
    </i>
    <i r="2">
      <x v="64"/>
      <x v="346"/>
    </i>
    <i t="blank" r="2">
      <x v="64"/>
    </i>
    <i r="2">
      <x v="71"/>
      <x v="346"/>
    </i>
    <i t="blank" r="2">
      <x v="71"/>
    </i>
    <i r="2">
      <x v="72"/>
      <x v="346"/>
    </i>
    <i t="blank" r="2">
      <x v="72"/>
    </i>
    <i t="default">
      <x v="14"/>
    </i>
    <i t="blank">
      <x v="14"/>
    </i>
    <i>
      <x v="15"/>
      <x v="13"/>
      <x v="80"/>
      <x v="340"/>
    </i>
    <i r="3">
      <x v="341"/>
    </i>
    <i t="blank" r="2">
      <x v="80"/>
    </i>
    <i r="2">
      <x v="81"/>
      <x v="340"/>
    </i>
    <i r="3">
      <x v="341"/>
    </i>
    <i t="blank" r="2">
      <x v="81"/>
    </i>
    <i r="2">
      <x v="85"/>
      <x v="340"/>
    </i>
    <i r="3">
      <x v="341"/>
    </i>
    <i t="blank" r="2">
      <x v="85"/>
    </i>
    <i r="2">
      <x v="86"/>
      <x v="340"/>
    </i>
    <i r="3">
      <x v="341"/>
    </i>
    <i t="blank" r="2">
      <x v="86"/>
    </i>
    <i r="2">
      <x v="87"/>
      <x v="340"/>
    </i>
    <i r="3">
      <x v="341"/>
    </i>
    <i t="blank" r="2">
      <x v="87"/>
    </i>
    <i r="2">
      <x v="88"/>
      <x v="340"/>
    </i>
    <i r="3">
      <x v="341"/>
    </i>
    <i t="blank" r="2">
      <x v="88"/>
    </i>
    <i r="2">
      <x v="89"/>
      <x v="340"/>
    </i>
    <i r="3">
      <x v="341"/>
    </i>
    <i t="blank" r="2">
      <x v="89"/>
    </i>
    <i t="default">
      <x v="15"/>
    </i>
    <i t="blank">
      <x v="15"/>
    </i>
    <i>
      <x v="16"/>
      <x v="14"/>
      <x v="83"/>
      <x v="342"/>
    </i>
    <i r="3">
      <x v="343"/>
    </i>
    <i t="blank" r="2">
      <x v="83"/>
    </i>
    <i r="2">
      <x v="84"/>
      <x v="342"/>
    </i>
    <i r="3">
      <x v="343"/>
    </i>
    <i t="blank" r="2">
      <x v="84"/>
    </i>
    <i t="default">
      <x v="16"/>
    </i>
    <i t="blank">
      <x v="16"/>
    </i>
    <i t="grand">
      <x/>
    </i>
  </rowItems>
  <colItems count="1">
    <i/>
  </colItems>
  <dataFields count="1">
    <dataField name="Retracer" fld="3" subtotal="count" baseField="0" baseItem="0"/>
  </dataFields>
  <formats count="1">
    <format dxfId="6">
      <pivotArea dataOnly="0" outline="0" fieldPosition="0">
        <references count="1">
          <reference field="2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1D0C11-1B88-40DF-8CFB-F43BB7CD2311}" name="Table1" displayName="Table1" ref="A3:O20" totalsRowShown="0" headerRowDxfId="49" headerRowBorderDxfId="48" tableBorderDxfId="47">
  <sortState xmlns:xlrd2="http://schemas.microsoft.com/office/spreadsheetml/2017/richdata2" ref="A4:O20">
    <sortCondition ref="E4:E20"/>
    <sortCondition ref="C4:C20"/>
    <sortCondition ref="D4:D20"/>
    <sortCondition descending="1" ref="G4:G20"/>
  </sortState>
  <tableColumns count="15">
    <tableColumn id="15" xr3:uid="{517E51D2-7C3B-4204-9ED3-E0AFF02BEFEF}" name="concat" dataDxfId="46">
      <calculatedColumnFormula>_xlfn.TEXTJOIN("|",0,Table1[[#This Row],[NUANCE]:[DALLE]])</calculatedColumnFormula>
    </tableColumn>
    <tableColumn id="1" xr3:uid="{ECC7A9F8-691F-48F7-8BB4-FDCEF7D750A1}" name="ID_BARRES" dataDxfId="45"/>
    <tableColumn id="2" xr3:uid="{7FC99B15-6565-48AA-A2D1-8BF1410E8AE2}" name="NUANCE" dataDxfId="44"/>
    <tableColumn id="3" xr3:uid="{F93043F2-A454-40FC-82D1-DC569ABC4356}" name="DIAMETRE" dataDxfId="43"/>
    <tableColumn id="4" xr3:uid="{7FBD919E-41C4-405D-8834-4C2D604FCBD1}" name="DALLE" dataDxfId="42"/>
    <tableColumn id="5" xr3:uid="{AB54BA65-98C7-4DAD-99D7-459643D19522}" name="Nb barre" dataDxfId="41"/>
    <tableColumn id="6" xr3:uid="{A080235E-0BB8-458E-AE72-A803F92B0C11}" name="L" dataDxfId="40"/>
    <tableColumn id="7" xr3:uid="{2057D02F-DB12-4AD8-AE6D-64B82F94DA0B}" name="LTOT" dataDxfId="39">
      <calculatedColumnFormula>Table1[[#This Row],[Nb barre]]*Table1[[#This Row],[L]]</calculatedColumnFormula>
    </tableColumn>
    <tableColumn id="8" xr3:uid="{1FF6114A-AFE1-44AB-ABF7-B50D7A4CA584}" name="Pliage ?" dataDxfId="38"/>
    <tableColumn id="9" xr3:uid="{8D14BC2C-846E-45BB-93CF-B719EE1444B7}" name="Nombre de barres d'usine nécessaires" dataDxfId="37">
      <calculatedColumnFormula>ROUNDUP(Table1[[#This Row],[Nb barre]]/ROUNDDOWN(Solveur!$B$1/Table1[[#This Row],[L]],0),0)</calculatedColumnFormula>
    </tableColumn>
    <tableColumn id="10" xr3:uid="{247E33D5-0C0F-4330-B9AD-B6D76FF825E4}" name="Longueur perdue" dataDxfId="36">
      <calculatedColumnFormula>Table1[[#This Row],[Nombre de barres d''usine nécessaires]]*Solveur!$B$1-Table1[[#This Row],[LTOT]]</calculatedColumnFormula>
    </tableColumn>
    <tableColumn id="11" xr3:uid="{685332C2-068C-45A4-AED4-1C26118E6D89}" name="Pourcentage de perte initial" dataDxfId="35">
      <calculatedColumnFormula>Table1[[#This Row],[Longueur perdue]]/Table1[[#This Row],[LTOT]]</calculatedColumnFormula>
    </tableColumn>
    <tableColumn id="12" xr3:uid="{0945E808-ACF1-4189-AE5A-465FA9393D8F}" name="Longueur réutilisée" dataDxfId="34"/>
    <tableColumn id="13" xr3:uid="{AA141B2B-49F7-4DAE-930D-0B10308018D0}" name="Pourcentage de perte optimisé " dataDxfId="33">
      <calculatedColumnFormula>(Table1[[#This Row],[Longueur perdue]]-Table1[[#This Row],[Longueur réutilisée]])/Table1[[#This Row],[LTOT]]</calculatedColumnFormula>
    </tableColumn>
    <tableColumn id="14" xr3:uid="{46B544DF-3723-4F37-B54B-F574F8C91E60}" name="Utilisation de la perte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98EAA05-D93F-4D10-9070-EC43A8044365}" name="Tabel4" displayName="Tabel4" ref="Q3:W31" totalsRowShown="0" headerRowDxfId="13" dataDxfId="12">
  <autoFilter ref="Q3:W31" xr:uid="{C98EAA05-D93F-4D10-9070-EC43A8044365}"/>
  <tableColumns count="7">
    <tableColumn id="1" xr3:uid="{C0226C23-EA72-4224-A30D-45E7A21AA2BE}" name="concat" dataDxfId="18">
      <calculatedColumnFormula>_xlfn.TEXTJOIN("|",0,Tabel4[[#This Row],[NUANCE]:[DALLE]])</calculatedColumnFormula>
    </tableColumn>
    <tableColumn id="2" xr3:uid="{C71AA613-7D6C-4F52-A47B-467CB1AC2903}" name="NUANCE" dataDxfId="17"/>
    <tableColumn id="3" xr3:uid="{B2C8E2C8-2E30-4E41-9C24-7B71D78A10AE}" name="DIAMETRE" dataDxfId="16"/>
    <tableColumn id="4" xr3:uid="{F4DEF311-572F-4938-A7A6-BB8E87A3711B}" name="DALLE" dataDxfId="15"/>
    <tableColumn id="5" xr3:uid="{468FB203-8A41-46CE-AF4B-682E0A56BB43}" name="ID" dataDxfId="14"/>
    <tableColumn id="6" xr3:uid="{D433F448-DECF-46E3-A3E0-7C5A8A8E156A}" name="nombre" dataDxfId="8"/>
    <tableColumn id="7" xr3:uid="{635EC558-FD07-43BC-95B3-7DE3B07897F0}" name="sortie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6EA33D-3E41-4393-85FC-418A0AEC5322}" name="Tabel5" displayName="Tabel5" ref="Y3:AF307" totalsRowShown="0" headerRowDxfId="9">
  <autoFilter ref="Y3:AF307" xr:uid="{8B6EA33D-3E41-4393-85FC-418A0AEC5322}"/>
  <tableColumns count="8">
    <tableColumn id="1" xr3:uid="{190FD740-996E-4057-B2D0-D8339359DD4C}" name="ID-Stock"/>
    <tableColumn id="2" xr3:uid="{57A5F870-9F4D-4919-8E17-316A2E608C10}" name="ID-Coupe"/>
    <tableColumn id="3" xr3:uid="{794BF223-3FA9-46B9-B93D-86E9B6846CDE}" name="ID_Ordre"/>
    <tableColumn id="8" xr3:uid="{5CA765D7-4D2E-4CAB-9DCE-38F99A91286F}" name="concat" dataDxfId="7"/>
    <tableColumn id="4" xr3:uid="{EE94DDFD-0218-40ED-9279-70476DB57D55}" name="NUANCE"/>
    <tableColumn id="5" xr3:uid="{830412E7-44AC-496E-8533-2C7385F9C125}" name="DIAMETRE"/>
    <tableColumn id="6" xr3:uid="{D931B300-6C00-436B-951F-1287D7565C0D}" name="DALLE"/>
    <tableColumn id="7" xr3:uid="{7764649D-CBB5-441E-AE41-E0B537063717}" name="longue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A2D412-98A1-4EC3-BCC8-3C5707A786D7}" name="Tabel2" displayName="Tabel2" ref="A7:D13" totalsRowShown="0">
  <autoFilter ref="A7:D13" xr:uid="{D2A2D412-98A1-4EC3-BCC8-3C5707A786D7}"/>
  <tableColumns count="4">
    <tableColumn id="1" xr3:uid="{D97A9D02-1EEF-422A-94B3-AA25B99C6B87}" name="min" dataDxfId="31">
      <calculatedColumnFormula>--($A$6=Tabel2[[#This Row],[longueur]])</calculatedColumnFormula>
    </tableColumn>
    <tableColumn id="2" xr3:uid="{24C37BE8-69A0-49B5-9C5B-C53825DFF266}" name="nombre" dataDxfId="30"/>
    <tableColumn id="3" xr3:uid="{0E6D4FBA-6531-40DA-A1FF-0B0989AE1C73}" name="longueur" dataDxfId="29"/>
    <tableColumn id="4" xr3:uid="{0B908EF4-0863-44AF-A5E9-028A54968C8D}" name="solu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3027AF-8E56-4AEE-AC71-B5402E412D2D}" name="Tabel3" displayName="Tabel3" ref="I7:Q27" totalsRowShown="0" headerRowDxfId="28" dataDxfId="27">
  <autoFilter ref="I7:Q27" xr:uid="{B93027AF-8E56-4AEE-AC71-B5402E412D2D}"/>
  <tableColumns count="9">
    <tableColumn id="3" xr3:uid="{C724B422-728D-434C-A0FA-6ADEDF21C18F}" name="ID" dataDxfId="11"/>
    <tableColumn id="13" xr3:uid="{EB30EA70-9C95-4DCB-A104-4156739BDD8D}" name="Type" dataDxfId="26"/>
    <tableColumn id="1" xr3:uid="{816BA4C8-2769-419C-8363-A866FE45C723}" name="coupe" dataDxfId="25"/>
    <tableColumn id="20" xr3:uid="{536162CF-CC26-494F-B7A9-419B4C194C19}" name="scier à" dataDxfId="24"/>
    <tableColumn id="2" xr3:uid="{F097ADEC-535E-4BAF-B588-0052B3918FFE}" name="nombre" dataDxfId="23"/>
    <tableColumn id="14" xr3:uid="{0F09942D-BB68-4FD9-AAE1-5A0D909CBC2B}" name="Utile" dataDxfId="22"/>
    <tableColumn id="11" xr3:uid="{0EBFBFCE-744C-4C45-A203-7A16612ECC2B}" name="sciage" dataDxfId="21"/>
    <tableColumn id="12" xr3:uid="{B69CCA2E-BFA7-43CE-8620-FE3D526125A5}" name="perte" dataDxfId="20"/>
    <tableColumn id="19" xr3:uid="{D0B9495E-A0C9-425E-8DC1-7A82E8809F6A}" name="pourc" dataDxfId="1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ACFCA-8E6E-41D8-B910-9F22EF7980E7}">
  <sheetPr codeName="Feuil23"/>
  <dimension ref="A1:AP483"/>
  <sheetViews>
    <sheetView showGridLines="0" tabSelected="1" topLeftCell="AH3" zoomScale="90" zoomScaleNormal="90" workbookViewId="0">
      <selection activeCell="AI3" sqref="AI3"/>
    </sheetView>
  </sheetViews>
  <sheetFormatPr defaultColWidth="11.42578125" defaultRowHeight="15" x14ac:dyDescent="0.25"/>
  <cols>
    <col min="1" max="1" width="16.7109375" bestFit="1" customWidth="1"/>
    <col min="2" max="2" width="10.5703125" bestFit="1" customWidth="1"/>
    <col min="3" max="3" width="8.7109375" bestFit="1" customWidth="1"/>
    <col min="4" max="4" width="10.140625" bestFit="1" customWidth="1"/>
    <col min="5" max="5" width="6.42578125" bestFit="1" customWidth="1"/>
    <col min="6" max="6" width="8.85546875" bestFit="1" customWidth="1"/>
    <col min="7" max="7" width="5.5703125" bestFit="1" customWidth="1"/>
    <col min="8" max="8" width="7.7109375" bestFit="1" customWidth="1"/>
    <col min="9" max="9" width="7.85546875" bestFit="1" customWidth="1"/>
    <col min="10" max="10" width="35.5703125" bestFit="1" customWidth="1"/>
    <col min="11" max="11" width="16.28515625" bestFit="1" customWidth="1"/>
    <col min="12" max="12" width="26.28515625" bestFit="1" customWidth="1"/>
    <col min="13" max="13" width="18.5703125" bestFit="1" customWidth="1"/>
    <col min="14" max="14" width="29" bestFit="1" customWidth="1"/>
    <col min="15" max="15" width="23.140625" bestFit="1" customWidth="1"/>
    <col min="17" max="17" width="16.7109375" style="44" bestFit="1" customWidth="1"/>
    <col min="18" max="18" width="13.5703125" style="44" bestFit="1" customWidth="1"/>
    <col min="19" max="19" width="14.85546875" style="44" bestFit="1" customWidth="1"/>
    <col min="20" max="20" width="11.5703125" style="44" bestFit="1" customWidth="1"/>
    <col min="21" max="21" width="7.85546875" style="44" bestFit="1" customWidth="1"/>
    <col min="22" max="22" width="13.140625" style="44" bestFit="1" customWidth="1"/>
    <col min="23" max="23" width="11.28515625" bestFit="1" customWidth="1"/>
    <col min="25" max="25" width="13.140625" bestFit="1" customWidth="1"/>
    <col min="26" max="26" width="17.140625" bestFit="1" customWidth="1"/>
    <col min="27" max="27" width="14.140625" bestFit="1" customWidth="1"/>
    <col min="28" max="28" width="16.7109375" bestFit="1" customWidth="1"/>
    <col min="29" max="29" width="13.5703125" bestFit="1" customWidth="1"/>
    <col min="30" max="30" width="14.85546875" bestFit="1" customWidth="1"/>
    <col min="31" max="31" width="11.5703125" bestFit="1" customWidth="1"/>
    <col min="32" max="32" width="14" bestFit="1" customWidth="1"/>
    <col min="34" max="34" width="16.5703125" bestFit="1" customWidth="1"/>
    <col min="35" max="35" width="11.42578125" bestFit="1" customWidth="1"/>
    <col min="36" max="36" width="12.42578125" bestFit="1" customWidth="1"/>
    <col min="37" max="37" width="17.140625" bestFit="1" customWidth="1"/>
    <col min="38" max="38" width="6.42578125" customWidth="1"/>
  </cols>
  <sheetData>
    <row r="1" spans="1:42" x14ac:dyDescent="0.25">
      <c r="AA1">
        <f>SUBTOTAL(103,Tabel5[ID_Ordre])</f>
        <v>304</v>
      </c>
    </row>
    <row r="2" spans="1:42" x14ac:dyDescent="0.25">
      <c r="F2">
        <f>SUM(Table1[Nb barre])</f>
        <v>304</v>
      </c>
      <c r="Z2">
        <f>ROWS(Tabel5[ID-Coupe])</f>
        <v>304</v>
      </c>
      <c r="AA2">
        <f>COUNTBLANK(Tabel5[ID_Ordre])</f>
        <v>0</v>
      </c>
      <c r="AF2">
        <f>SUBTOTAL(103,Tabel5[longueur])</f>
        <v>304</v>
      </c>
    </row>
    <row r="3" spans="1:42" s="1" customFormat="1" x14ac:dyDescent="0.25">
      <c r="A3" s="17" t="s">
        <v>59</v>
      </c>
      <c r="B3" s="12" t="s">
        <v>37</v>
      </c>
      <c r="C3" s="12" t="s">
        <v>0</v>
      </c>
      <c r="D3" s="12" t="s">
        <v>1</v>
      </c>
      <c r="E3" s="12" t="s">
        <v>2</v>
      </c>
      <c r="F3" s="13" t="s">
        <v>3</v>
      </c>
      <c r="G3" s="14" t="s">
        <v>4</v>
      </c>
      <c r="H3" s="14" t="s">
        <v>5</v>
      </c>
      <c r="I3" s="13" t="s">
        <v>6</v>
      </c>
      <c r="J3" s="15" t="s">
        <v>7</v>
      </c>
      <c r="K3" s="16" t="s">
        <v>8</v>
      </c>
      <c r="L3" s="16" t="s">
        <v>9</v>
      </c>
      <c r="M3" s="16" t="s">
        <v>10</v>
      </c>
      <c r="N3" s="15" t="s">
        <v>11</v>
      </c>
      <c r="O3" s="17" t="s">
        <v>12</v>
      </c>
      <c r="Q3" s="42" t="s">
        <v>59</v>
      </c>
      <c r="R3" s="43" t="s">
        <v>0</v>
      </c>
      <c r="S3" s="43" t="s">
        <v>1</v>
      </c>
      <c r="T3" s="43" t="s">
        <v>2</v>
      </c>
      <c r="U3" s="43" t="s">
        <v>101</v>
      </c>
      <c r="V3" s="42" t="s">
        <v>39</v>
      </c>
      <c r="W3" s="59" t="s">
        <v>130</v>
      </c>
      <c r="Y3" s="1" t="s">
        <v>131</v>
      </c>
      <c r="Z3" s="1" t="s">
        <v>132</v>
      </c>
      <c r="AA3" s="1" t="s">
        <v>133</v>
      </c>
      <c r="AB3" s="1" t="s">
        <v>59</v>
      </c>
      <c r="AC3" s="60" t="s">
        <v>0</v>
      </c>
      <c r="AD3" s="60" t="s">
        <v>1</v>
      </c>
      <c r="AE3" s="60" t="s">
        <v>2</v>
      </c>
      <c r="AF3" s="1" t="s">
        <v>61</v>
      </c>
      <c r="AH3" s="61" t="s">
        <v>380</v>
      </c>
      <c r="AI3"/>
      <c r="AJ3"/>
      <c r="AK3"/>
      <c r="AL3"/>
      <c r="AM3"/>
      <c r="AN3"/>
      <c r="AO3"/>
      <c r="AP3"/>
    </row>
    <row r="4" spans="1:42" x14ac:dyDescent="0.25">
      <c r="A4" t="str">
        <f>_xlfn.TEXTJOIN("|",0,Table1[[#This Row],[NUANCE]:[DALLE]])</f>
        <v>400W|10M|D1-D</v>
      </c>
      <c r="B4" s="11">
        <v>440</v>
      </c>
      <c r="C4" s="2" t="s">
        <v>13</v>
      </c>
      <c r="D4" s="2" t="s">
        <v>20</v>
      </c>
      <c r="E4" s="2" t="s">
        <v>15</v>
      </c>
      <c r="F4" s="3">
        <v>8</v>
      </c>
      <c r="G4" s="4">
        <v>1000</v>
      </c>
      <c r="H4" s="4">
        <f>Table1[[#This Row],[Nb barre]]*Table1[[#This Row],[L]]</f>
        <v>8000</v>
      </c>
      <c r="I4" s="5" t="s">
        <v>16</v>
      </c>
      <c r="J4" s="4">
        <f>ROUNDUP(Table1[[#This Row],[Nb barre]]/ROUNDDOWN(Solveur!$B$1/Table1[[#This Row],[L]],0),0)</f>
        <v>1</v>
      </c>
      <c r="K4" s="6">
        <f>Table1[[#This Row],[Nombre de barres d''usine nécessaires]]*Solveur!$B$1-Table1[[#This Row],[LTOT]]</f>
        <v>6000</v>
      </c>
      <c r="L4" s="7">
        <f>Table1[[#This Row],[Longueur perdue]]/Table1[[#This Row],[LTOT]]</f>
        <v>0.75</v>
      </c>
      <c r="M4" s="8">
        <v>0</v>
      </c>
      <c r="N4" s="9">
        <f>(Table1[[#This Row],[Longueur perdue]]-Table1[[#This Row],[Longueur réutilisée]])/Table1[[#This Row],[LTOT]]</f>
        <v>0.75</v>
      </c>
      <c r="O4" s="18" t="s">
        <v>26</v>
      </c>
      <c r="Q4" s="44" t="str">
        <f>_xlfn.TEXTJOIN("|",0,Tabel4[[#This Row],[NUANCE]:[DALLE]])</f>
        <v>400W|10M|D1-D</v>
      </c>
      <c r="R4" s="43" t="s">
        <v>13</v>
      </c>
      <c r="S4" s="43" t="s">
        <v>20</v>
      </c>
      <c r="T4" s="43" t="s">
        <v>15</v>
      </c>
      <c r="U4" s="43" t="s">
        <v>102</v>
      </c>
      <c r="V4" s="44">
        <v>5</v>
      </c>
      <c r="W4" s="59">
        <v>2</v>
      </c>
      <c r="Y4" t="s">
        <v>134</v>
      </c>
      <c r="Z4" t="s">
        <v>266</v>
      </c>
      <c r="AA4">
        <v>412</v>
      </c>
      <c r="AB4" s="54" t="s">
        <v>65</v>
      </c>
      <c r="AC4" t="s">
        <v>13</v>
      </c>
      <c r="AD4" t="s">
        <v>20</v>
      </c>
      <c r="AE4" t="s">
        <v>15</v>
      </c>
      <c r="AF4">
        <v>919</v>
      </c>
      <c r="AH4" s="61" t="s">
        <v>133</v>
      </c>
      <c r="AI4" s="61" t="s">
        <v>61</v>
      </c>
      <c r="AJ4" s="61" t="s">
        <v>131</v>
      </c>
      <c r="AK4" s="61" t="s">
        <v>132</v>
      </c>
      <c r="AL4" t="s">
        <v>243</v>
      </c>
    </row>
    <row r="5" spans="1:42" x14ac:dyDescent="0.25">
      <c r="A5" t="str">
        <f>_xlfn.TEXTJOIN("|",0,Table1[[#This Row],[NUANCE]:[DALLE]])</f>
        <v>400W|10M|D1-D</v>
      </c>
      <c r="B5" s="11">
        <v>412</v>
      </c>
      <c r="C5" s="2" t="s">
        <v>13</v>
      </c>
      <c r="D5" s="2" t="s">
        <v>20</v>
      </c>
      <c r="E5" s="2" t="s">
        <v>15</v>
      </c>
      <c r="F5" s="3">
        <v>16</v>
      </c>
      <c r="G5" s="4">
        <v>919</v>
      </c>
      <c r="H5" s="4">
        <f>Table1[[#This Row],[Nb barre]]*Table1[[#This Row],[L]]</f>
        <v>14704</v>
      </c>
      <c r="I5" s="5" t="s">
        <v>21</v>
      </c>
      <c r="J5" s="4">
        <f>ROUNDUP(Table1[[#This Row],[Nb barre]]/ROUNDDOWN(Solveur!$B$1/Table1[[#This Row],[L]],0),0)</f>
        <v>2</v>
      </c>
      <c r="K5" s="6">
        <f>Table1[[#This Row],[Nombre de barres d''usine nécessaires]]*Solveur!$B$1-Table1[[#This Row],[LTOT]]</f>
        <v>13296</v>
      </c>
      <c r="L5" s="7">
        <f>Table1[[#This Row],[Longueur perdue]]/Table1[[#This Row],[LTOT]]</f>
        <v>0.90424374319912948</v>
      </c>
      <c r="M5" s="8">
        <v>0</v>
      </c>
      <c r="N5" s="9">
        <f>(Table1[[#This Row],[Longueur perdue]]-Table1[[#This Row],[Longueur réutilisée]])/Table1[[#This Row],[LTOT]]</f>
        <v>0.90424374319912948</v>
      </c>
      <c r="O5" s="18" t="s">
        <v>22</v>
      </c>
      <c r="Q5" s="44" t="str">
        <f>_xlfn.TEXTJOIN("|",0,Tabel4[[#This Row],[NUANCE]:[DALLE]])</f>
        <v>400W|10M|D1-D</v>
      </c>
      <c r="R5" s="43" t="s">
        <v>13</v>
      </c>
      <c r="S5" s="43" t="s">
        <v>20</v>
      </c>
      <c r="T5" s="43" t="s">
        <v>15</v>
      </c>
      <c r="U5" s="43" t="s">
        <v>103</v>
      </c>
      <c r="V5" s="44">
        <v>5</v>
      </c>
      <c r="W5" s="59"/>
      <c r="Y5" t="s">
        <v>134</v>
      </c>
      <c r="Z5" t="s">
        <v>267</v>
      </c>
      <c r="AA5">
        <v>412</v>
      </c>
      <c r="AB5" s="54" t="s">
        <v>65</v>
      </c>
      <c r="AC5" t="s">
        <v>13</v>
      </c>
      <c r="AD5" t="s">
        <v>20</v>
      </c>
      <c r="AE5" t="s">
        <v>15</v>
      </c>
      <c r="AF5">
        <v>919</v>
      </c>
      <c r="AH5">
        <v>400</v>
      </c>
      <c r="AI5">
        <v>2000</v>
      </c>
      <c r="AJ5" t="s">
        <v>147</v>
      </c>
      <c r="AK5" t="s">
        <v>324</v>
      </c>
      <c r="AL5" s="54">
        <v>1</v>
      </c>
    </row>
    <row r="6" spans="1:42" x14ac:dyDescent="0.25">
      <c r="A6" t="str">
        <f>_xlfn.TEXTJOIN("|",0,Table1[[#This Row],[NUANCE]:[DALLE]])</f>
        <v>400W|15M|D1-D</v>
      </c>
      <c r="B6" s="11">
        <v>410</v>
      </c>
      <c r="C6" s="2" t="s">
        <v>13</v>
      </c>
      <c r="D6" s="2" t="s">
        <v>14</v>
      </c>
      <c r="E6" s="2" t="s">
        <v>15</v>
      </c>
      <c r="F6" s="3">
        <v>104</v>
      </c>
      <c r="G6" s="4">
        <v>4230</v>
      </c>
      <c r="H6" s="4">
        <f>Table1[[#This Row],[Nb barre]]*Table1[[#This Row],[L]]</f>
        <v>439920</v>
      </c>
      <c r="I6" s="5" t="s">
        <v>16</v>
      </c>
      <c r="J6" s="4">
        <f>ROUNDUP(Table1[[#This Row],[Nb barre]]/ROUNDDOWN(Solveur!$B$1/Table1[[#This Row],[L]],0),0)</f>
        <v>35</v>
      </c>
      <c r="K6" s="6">
        <f>Table1[[#This Row],[Nombre de barres d''usine nécessaires]]*Solveur!$B$1-Table1[[#This Row],[LTOT]]</f>
        <v>50080</v>
      </c>
      <c r="L6" s="7">
        <f>Table1[[#This Row],[Longueur perdue]]/Table1[[#This Row],[LTOT]]</f>
        <v>0.11383887979632661</v>
      </c>
      <c r="M6" s="8">
        <v>0</v>
      </c>
      <c r="N6" s="9">
        <f>(Table1[[#This Row],[Longueur perdue]]-Table1[[#This Row],[Longueur réutilisée]])/Table1[[#This Row],[LTOT]]</f>
        <v>0.11383887979632661</v>
      </c>
      <c r="O6" s="18" t="s">
        <v>18</v>
      </c>
      <c r="Q6" s="44" t="str">
        <f>_xlfn.TEXTJOIN("|",0,Tabel4[[#This Row],[NUANCE]:[DALLE]])</f>
        <v>400W|10M|D1-D</v>
      </c>
      <c r="R6" s="43" t="s">
        <v>13</v>
      </c>
      <c r="S6" s="43" t="s">
        <v>20</v>
      </c>
      <c r="T6" s="43" t="s">
        <v>15</v>
      </c>
      <c r="U6" s="43" t="s">
        <v>104</v>
      </c>
      <c r="V6" s="44">
        <v>5</v>
      </c>
      <c r="W6" s="59"/>
      <c r="Y6" t="s">
        <v>134</v>
      </c>
      <c r="Z6" t="s">
        <v>268</v>
      </c>
      <c r="AA6">
        <v>412</v>
      </c>
      <c r="AB6" s="54" t="s">
        <v>65</v>
      </c>
      <c r="AC6" t="s">
        <v>13</v>
      </c>
      <c r="AD6" t="s">
        <v>20</v>
      </c>
      <c r="AE6" t="s">
        <v>15</v>
      </c>
      <c r="AF6">
        <v>919</v>
      </c>
      <c r="AK6" t="s">
        <v>325</v>
      </c>
      <c r="AL6" s="54">
        <v>1</v>
      </c>
    </row>
    <row r="7" spans="1:42" x14ac:dyDescent="0.25">
      <c r="A7" t="str">
        <f>_xlfn.TEXTJOIN("|",0,Table1[[#This Row],[NUANCE]:[DALLE]])</f>
        <v>400W|15M|D1-D</v>
      </c>
      <c r="B7" s="11">
        <v>413</v>
      </c>
      <c r="C7" s="2" t="s">
        <v>13</v>
      </c>
      <c r="D7" s="2" t="s">
        <v>14</v>
      </c>
      <c r="E7" s="2" t="s">
        <v>15</v>
      </c>
      <c r="F7" s="3">
        <v>6</v>
      </c>
      <c r="G7" s="4">
        <v>3610</v>
      </c>
      <c r="H7" s="4">
        <f>Table1[[#This Row],[Nb barre]]*Table1[[#This Row],[L]]</f>
        <v>21660</v>
      </c>
      <c r="I7" s="5" t="s">
        <v>16</v>
      </c>
      <c r="J7" s="4">
        <f>ROUNDUP(Table1[[#This Row],[Nb barre]]/ROUNDDOWN(Solveur!$B$1/Table1[[#This Row],[L]],0),0)</f>
        <v>2</v>
      </c>
      <c r="K7" s="6">
        <f>Table1[[#This Row],[Nombre de barres d''usine nécessaires]]*Solveur!$B$1-Table1[[#This Row],[LTOT]]</f>
        <v>6340</v>
      </c>
      <c r="L7" s="7">
        <f>Table1[[#This Row],[Longueur perdue]]/Table1[[#This Row],[LTOT]]</f>
        <v>0.29270544783010155</v>
      </c>
      <c r="M7" s="8">
        <v>0</v>
      </c>
      <c r="N7" s="9">
        <f>(Table1[[#This Row],[Longueur perdue]]-Table1[[#This Row],[Longueur réutilisée]])/Table1[[#This Row],[LTOT]]</f>
        <v>0.29270544783010155</v>
      </c>
      <c r="O7" s="18" t="s">
        <v>23</v>
      </c>
      <c r="Q7" s="44" t="str">
        <f>_xlfn.TEXTJOIN("|",0,Tabel4[[#This Row],[NUANCE]:[DALLE]])</f>
        <v>400W|10M|D1-D</v>
      </c>
      <c r="R7" s="43" t="s">
        <v>13</v>
      </c>
      <c r="S7" s="43" t="s">
        <v>20</v>
      </c>
      <c r="T7" s="43" t="s">
        <v>15</v>
      </c>
      <c r="U7" s="43" t="s">
        <v>105</v>
      </c>
      <c r="V7" s="44">
        <v>5</v>
      </c>
      <c r="W7" s="59"/>
      <c r="Y7" t="s">
        <v>134</v>
      </c>
      <c r="Z7" t="s">
        <v>269</v>
      </c>
      <c r="AA7">
        <v>412</v>
      </c>
      <c r="AB7" s="54" t="s">
        <v>65</v>
      </c>
      <c r="AC7" t="s">
        <v>13</v>
      </c>
      <c r="AD7" t="s">
        <v>20</v>
      </c>
      <c r="AE7" t="s">
        <v>15</v>
      </c>
      <c r="AF7">
        <v>919</v>
      </c>
      <c r="AK7" t="s">
        <v>326</v>
      </c>
      <c r="AL7" s="54">
        <v>1</v>
      </c>
    </row>
    <row r="8" spans="1:42" x14ac:dyDescent="0.25">
      <c r="A8" t="str">
        <f>_xlfn.TEXTJOIN("|",0,Table1[[#This Row],[NUANCE]:[DALLE]])</f>
        <v>400W|15M|D1-D</v>
      </c>
      <c r="B8" s="11">
        <v>400</v>
      </c>
      <c r="C8" s="2" t="s">
        <v>13</v>
      </c>
      <c r="D8" s="2" t="s">
        <v>14</v>
      </c>
      <c r="E8" s="2" t="s">
        <v>15</v>
      </c>
      <c r="F8" s="3">
        <v>16</v>
      </c>
      <c r="G8" s="4">
        <v>2000</v>
      </c>
      <c r="H8" s="4">
        <f>Table1[[#This Row],[Nb barre]]*Table1[[#This Row],[L]]</f>
        <v>32000</v>
      </c>
      <c r="I8" s="5" t="s">
        <v>16</v>
      </c>
      <c r="J8" s="4">
        <f>ROUNDUP(Table1[[#This Row],[Nb barre]]/ROUNDDOWN(Solveur!$B$1/Table1[[#This Row],[L]],0),0)</f>
        <v>3</v>
      </c>
      <c r="K8" s="6">
        <f>Table1[[#This Row],[Nombre de barres d''usine nécessaires]]*Solveur!$B$1-Table1[[#This Row],[LTOT]]</f>
        <v>10000</v>
      </c>
      <c r="L8" s="7">
        <f>Table1[[#This Row],[Longueur perdue]]/Table1[[#This Row],[LTOT]]</f>
        <v>0.3125</v>
      </c>
      <c r="M8" s="8">
        <v>0</v>
      </c>
      <c r="N8" s="9">
        <f>(Table1[[#This Row],[Longueur perdue]]-Table1[[#This Row],[Longueur réutilisée]])/Table1[[#This Row],[LTOT]]</f>
        <v>0.3125</v>
      </c>
      <c r="O8" s="18" t="s">
        <v>17</v>
      </c>
      <c r="Q8" s="44" t="str">
        <f>_xlfn.TEXTJOIN("|",0,Tabel4[[#This Row],[NUANCE]:[DALLE]])</f>
        <v>400W|10M|D1-D</v>
      </c>
      <c r="R8" s="43" t="s">
        <v>13</v>
      </c>
      <c r="S8" s="43" t="s">
        <v>20</v>
      </c>
      <c r="T8" s="43" t="s">
        <v>15</v>
      </c>
      <c r="U8" s="43" t="s">
        <v>106</v>
      </c>
      <c r="V8" s="44">
        <v>5</v>
      </c>
      <c r="W8" s="59"/>
      <c r="Y8" t="s">
        <v>134</v>
      </c>
      <c r="Z8" t="s">
        <v>270</v>
      </c>
      <c r="AA8">
        <v>412</v>
      </c>
      <c r="AB8" s="54" t="s">
        <v>65</v>
      </c>
      <c r="AC8" t="s">
        <v>13</v>
      </c>
      <c r="AD8" t="s">
        <v>20</v>
      </c>
      <c r="AE8" t="s">
        <v>15</v>
      </c>
      <c r="AF8">
        <v>919</v>
      </c>
      <c r="AL8" s="54"/>
    </row>
    <row r="9" spans="1:42" x14ac:dyDescent="0.25">
      <c r="A9" t="str">
        <f>_xlfn.TEXTJOIN("|",0,Table1[[#This Row],[NUANCE]:[DALLE]])</f>
        <v>400W|15M|D1-D</v>
      </c>
      <c r="B9" s="11">
        <v>430</v>
      </c>
      <c r="C9" s="2" t="s">
        <v>13</v>
      </c>
      <c r="D9" s="2" t="s">
        <v>14</v>
      </c>
      <c r="E9" s="2" t="s">
        <v>15</v>
      </c>
      <c r="F9" s="3">
        <v>32</v>
      </c>
      <c r="G9" s="4">
        <v>1860</v>
      </c>
      <c r="H9" s="4">
        <f>Table1[[#This Row],[Nb barre]]*Table1[[#This Row],[L]]</f>
        <v>59520</v>
      </c>
      <c r="I9" s="5" t="s">
        <v>21</v>
      </c>
      <c r="J9" s="4">
        <f>ROUNDUP(Table1[[#This Row],[Nb barre]]/ROUNDDOWN(Solveur!$B$1/Table1[[#This Row],[L]],0),0)</f>
        <v>5</v>
      </c>
      <c r="K9" s="6">
        <f>Table1[[#This Row],[Nombre de barres d''usine nécessaires]]*Solveur!$B$1-Table1[[#This Row],[LTOT]]</f>
        <v>10480</v>
      </c>
      <c r="L9" s="7">
        <f>Table1[[#This Row],[Longueur perdue]]/Table1[[#This Row],[LTOT]]</f>
        <v>0.17607526881720431</v>
      </c>
      <c r="M9" s="8">
        <v>0</v>
      </c>
      <c r="N9" s="9">
        <f>(Table1[[#This Row],[Longueur perdue]]-Table1[[#This Row],[Longueur réutilisée]])/Table1[[#This Row],[LTOT]]</f>
        <v>0.17607526881720431</v>
      </c>
      <c r="O9" s="18" t="s">
        <v>25</v>
      </c>
      <c r="Q9" s="44" t="str">
        <f>_xlfn.TEXTJOIN("|",0,Tabel4[[#This Row],[NUANCE]:[DALLE]])</f>
        <v>400W|15M|D1-D</v>
      </c>
      <c r="R9" s="43" t="s">
        <v>13</v>
      </c>
      <c r="S9" s="43" t="s">
        <v>14</v>
      </c>
      <c r="T9" s="43" t="s">
        <v>15</v>
      </c>
      <c r="U9" s="43" t="s">
        <v>107</v>
      </c>
      <c r="V9" s="44">
        <v>5</v>
      </c>
      <c r="W9" s="59">
        <v>5</v>
      </c>
      <c r="Y9" t="s">
        <v>134</v>
      </c>
      <c r="Z9" t="s">
        <v>271</v>
      </c>
      <c r="AA9">
        <v>412</v>
      </c>
      <c r="AB9" s="54" t="s">
        <v>65</v>
      </c>
      <c r="AC9" t="s">
        <v>13</v>
      </c>
      <c r="AD9" t="s">
        <v>20</v>
      </c>
      <c r="AE9" t="s">
        <v>15</v>
      </c>
      <c r="AF9">
        <v>919</v>
      </c>
      <c r="AJ9" t="s">
        <v>152</v>
      </c>
      <c r="AK9" t="s">
        <v>324</v>
      </c>
      <c r="AL9" s="54">
        <v>1</v>
      </c>
    </row>
    <row r="10" spans="1:42" x14ac:dyDescent="0.25">
      <c r="A10" t="str">
        <f>_xlfn.TEXTJOIN("|",0,Table1[[#This Row],[NUANCE]:[DALLE]])</f>
        <v>400W|15M|D1-D</v>
      </c>
      <c r="B10" s="11">
        <v>481</v>
      </c>
      <c r="C10" s="2" t="s">
        <v>13</v>
      </c>
      <c r="D10" s="2" t="s">
        <v>14</v>
      </c>
      <c r="E10" s="2" t="s">
        <v>15</v>
      </c>
      <c r="F10" s="3">
        <v>18</v>
      </c>
      <c r="G10" s="4">
        <v>1218</v>
      </c>
      <c r="H10" s="4">
        <f>Table1[[#This Row],[Nb barre]]*Table1[[#This Row],[L]]</f>
        <v>21924</v>
      </c>
      <c r="I10" s="3" t="s">
        <v>21</v>
      </c>
      <c r="J10" s="4">
        <f>ROUNDUP(Table1[[#This Row],[Nb barre]]/ROUNDDOWN(Solveur!$B$1/Table1[[#This Row],[L]],0),0)</f>
        <v>2</v>
      </c>
      <c r="K10" s="6">
        <f>Table1[[#This Row],[Nombre de barres d''usine nécessaires]]*Solveur!$B$1-Table1[[#This Row],[LTOT]]</f>
        <v>6076</v>
      </c>
      <c r="L10" s="7">
        <f>Table1[[#This Row],[Longueur perdue]]/Table1[[#This Row],[LTOT]]</f>
        <v>0.27713920817369092</v>
      </c>
      <c r="M10" s="8">
        <v>0</v>
      </c>
      <c r="N10" s="9">
        <f>(Table1[[#This Row],[Longueur perdue]]-Table1[[#This Row],[Longueur réutilisée]])/Table1[[#This Row],[LTOT]]</f>
        <v>0.27713920817369092</v>
      </c>
      <c r="O10" s="18" t="s">
        <v>30</v>
      </c>
      <c r="Q10" s="44" t="str">
        <f>_xlfn.TEXTJOIN("|",0,Tabel4[[#This Row],[NUANCE]:[DALLE]])</f>
        <v>400W|15M|D1-D</v>
      </c>
      <c r="R10" s="43" t="s">
        <v>13</v>
      </c>
      <c r="S10" s="43" t="s">
        <v>14</v>
      </c>
      <c r="T10" s="43" t="s">
        <v>15</v>
      </c>
      <c r="U10" s="43" t="s">
        <v>108</v>
      </c>
      <c r="V10" s="44">
        <v>5</v>
      </c>
      <c r="W10" s="59">
        <v>5</v>
      </c>
      <c r="Y10" t="s">
        <v>134</v>
      </c>
      <c r="Z10" t="s">
        <v>272</v>
      </c>
      <c r="AA10">
        <v>412</v>
      </c>
      <c r="AB10" s="54" t="s">
        <v>65</v>
      </c>
      <c r="AC10" t="s">
        <v>13</v>
      </c>
      <c r="AD10" t="s">
        <v>20</v>
      </c>
      <c r="AE10" t="s">
        <v>15</v>
      </c>
      <c r="AF10">
        <v>919</v>
      </c>
      <c r="AK10" t="s">
        <v>325</v>
      </c>
      <c r="AL10" s="54">
        <v>1</v>
      </c>
    </row>
    <row r="11" spans="1:42" x14ac:dyDescent="0.25">
      <c r="A11" t="str">
        <f>_xlfn.TEXTJOIN("|",0,Table1[[#This Row],[NUANCE]:[DALLE]])</f>
        <v>400W|15M|D1-D</v>
      </c>
      <c r="B11" s="11">
        <v>414</v>
      </c>
      <c r="C11" s="2" t="s">
        <v>13</v>
      </c>
      <c r="D11" s="2" t="s">
        <v>14</v>
      </c>
      <c r="E11" s="2" t="s">
        <v>15</v>
      </c>
      <c r="F11" s="3">
        <v>4</v>
      </c>
      <c r="G11" s="4">
        <v>760</v>
      </c>
      <c r="H11" s="4">
        <f>Table1[[#This Row],[Nb barre]]*Table1[[#This Row],[L]]</f>
        <v>3040</v>
      </c>
      <c r="I11" s="5" t="s">
        <v>16</v>
      </c>
      <c r="J11" s="4">
        <f>ROUNDUP(Table1[[#This Row],[Nb barre]]/ROUNDDOWN(Solveur!$B$1/Table1[[#This Row],[L]],0),0)</f>
        <v>1</v>
      </c>
      <c r="K11" s="6">
        <f>Table1[[#This Row],[Nombre de barres d''usine nécessaires]]*Solveur!$B$1-Table1[[#This Row],[LTOT]]</f>
        <v>10960</v>
      </c>
      <c r="L11" s="7">
        <f>Table1[[#This Row],[Longueur perdue]]/Table1[[#This Row],[LTOT]]</f>
        <v>3.6052631578947367</v>
      </c>
      <c r="M11" s="8">
        <v>0</v>
      </c>
      <c r="N11" s="9">
        <f>(Table1[[#This Row],[Longueur perdue]]-Table1[[#This Row],[Longueur réutilisée]])/Table1[[#This Row],[LTOT]]</f>
        <v>3.6052631578947367</v>
      </c>
      <c r="O11" s="18" t="s">
        <v>24</v>
      </c>
      <c r="Q11" s="44" t="str">
        <f>_xlfn.TEXTJOIN("|",0,Tabel4[[#This Row],[NUANCE]:[DALLE]])</f>
        <v>400W|15M|D1-D</v>
      </c>
      <c r="R11" s="43" t="s">
        <v>13</v>
      </c>
      <c r="S11" s="43" t="s">
        <v>14</v>
      </c>
      <c r="T11" s="43" t="s">
        <v>15</v>
      </c>
      <c r="U11" s="43" t="s">
        <v>109</v>
      </c>
      <c r="V11" s="44">
        <v>5</v>
      </c>
      <c r="W11" s="59">
        <v>5</v>
      </c>
      <c r="Y11" t="s">
        <v>134</v>
      </c>
      <c r="Z11" t="s">
        <v>273</v>
      </c>
      <c r="AA11">
        <v>412</v>
      </c>
      <c r="AB11" s="54" t="s">
        <v>65</v>
      </c>
      <c r="AC11" t="s">
        <v>13</v>
      </c>
      <c r="AD11" t="s">
        <v>20</v>
      </c>
      <c r="AE11" t="s">
        <v>15</v>
      </c>
      <c r="AF11">
        <v>919</v>
      </c>
      <c r="AK11" t="s">
        <v>326</v>
      </c>
      <c r="AL11" s="54">
        <v>1</v>
      </c>
    </row>
    <row r="12" spans="1:42" x14ac:dyDescent="0.25">
      <c r="A12" t="str">
        <f>_xlfn.TEXTJOIN("|",0,Table1[[#This Row],[NUANCE]:[DALLE]])</f>
        <v>400W|15M|D1-D</v>
      </c>
      <c r="B12" s="11">
        <v>411</v>
      </c>
      <c r="C12" s="2" t="s">
        <v>13</v>
      </c>
      <c r="D12" s="2" t="s">
        <v>14</v>
      </c>
      <c r="E12" s="2" t="s">
        <v>15</v>
      </c>
      <c r="F12" s="3">
        <v>12</v>
      </c>
      <c r="G12" s="4">
        <v>644</v>
      </c>
      <c r="H12" s="4">
        <f>Table1[[#This Row],[Nb barre]]*Table1[[#This Row],[L]]</f>
        <v>7728</v>
      </c>
      <c r="I12" s="5" t="s">
        <v>16</v>
      </c>
      <c r="J12" s="4">
        <f>ROUNDUP(Table1[[#This Row],[Nb barre]]/ROUNDDOWN(Solveur!$B$1/Table1[[#This Row],[L]],0),0)</f>
        <v>1</v>
      </c>
      <c r="K12" s="6">
        <f>Table1[[#This Row],[Nombre de barres d''usine nécessaires]]*Solveur!$B$1-Table1[[#This Row],[LTOT]]</f>
        <v>6272</v>
      </c>
      <c r="L12" s="7">
        <f>Table1[[#This Row],[Longueur perdue]]/Table1[[#This Row],[LTOT]]</f>
        <v>0.81159420289855078</v>
      </c>
      <c r="M12" s="8">
        <v>0</v>
      </c>
      <c r="N12" s="9">
        <f>(Table1[[#This Row],[Longueur perdue]]-Table1[[#This Row],[Longueur réutilisée]])/Table1[[#This Row],[LTOT]]</f>
        <v>0.81159420289855078</v>
      </c>
      <c r="O12" s="18" t="s">
        <v>19</v>
      </c>
      <c r="Q12" s="44" t="str">
        <f>_xlfn.TEXTJOIN("|",0,Tabel4[[#This Row],[NUANCE]:[DALLE]])</f>
        <v>400W|15M|D1-D</v>
      </c>
      <c r="R12" s="43" t="s">
        <v>13</v>
      </c>
      <c r="S12" s="43" t="s">
        <v>14</v>
      </c>
      <c r="T12" s="43" t="s">
        <v>15</v>
      </c>
      <c r="U12" s="43" t="s">
        <v>110</v>
      </c>
      <c r="V12" s="44">
        <v>5</v>
      </c>
      <c r="W12" s="59">
        <v>5</v>
      </c>
      <c r="Y12" t="s">
        <v>134</v>
      </c>
      <c r="Z12" t="s">
        <v>274</v>
      </c>
      <c r="AA12">
        <v>412</v>
      </c>
      <c r="AB12" s="54" t="s">
        <v>65</v>
      </c>
      <c r="AC12" t="s">
        <v>13</v>
      </c>
      <c r="AD12" t="s">
        <v>20</v>
      </c>
      <c r="AE12" t="s">
        <v>15</v>
      </c>
      <c r="AF12">
        <v>919</v>
      </c>
      <c r="AL12" s="54"/>
    </row>
    <row r="13" spans="1:42" x14ac:dyDescent="0.25">
      <c r="A13" t="str">
        <f>_xlfn.TEXTJOIN("|",0,Table1[[#This Row],[NUANCE]:[DALLE]])</f>
        <v>400W|15M|D1-D</v>
      </c>
      <c r="B13" s="11">
        <v>450</v>
      </c>
      <c r="C13" s="2" t="s">
        <v>13</v>
      </c>
      <c r="D13" s="2" t="s">
        <v>14</v>
      </c>
      <c r="E13" s="2" t="s">
        <v>15</v>
      </c>
      <c r="F13" s="3">
        <v>12</v>
      </c>
      <c r="G13" s="4">
        <v>637</v>
      </c>
      <c r="H13" s="4">
        <f>Table1[[#This Row],[Nb barre]]*Table1[[#This Row],[L]]</f>
        <v>7644</v>
      </c>
      <c r="I13" s="5" t="s">
        <v>16</v>
      </c>
      <c r="J13" s="4">
        <f>ROUNDUP(Table1[[#This Row],[Nb barre]]/ROUNDDOWN(Solveur!$B$1/Table1[[#This Row],[L]],0),0)</f>
        <v>1</v>
      </c>
      <c r="K13" s="6">
        <f>Table1[[#This Row],[Nombre de barres d''usine nécessaires]]*Solveur!$B$1-Table1[[#This Row],[LTOT]]</f>
        <v>6356</v>
      </c>
      <c r="L13" s="7">
        <f>Table1[[#This Row],[Longueur perdue]]/Table1[[#This Row],[LTOT]]</f>
        <v>0.83150183150183155</v>
      </c>
      <c r="M13" s="8">
        <v>0</v>
      </c>
      <c r="N13" s="9">
        <f>(Table1[[#This Row],[Longueur perdue]]-Table1[[#This Row],[Longueur réutilisée]])/Table1[[#This Row],[LTOT]]</f>
        <v>0.83150183150183155</v>
      </c>
      <c r="O13" s="18" t="s">
        <v>27</v>
      </c>
      <c r="Q13" s="44" t="str">
        <f>_xlfn.TEXTJOIN("|",0,Tabel4[[#This Row],[NUANCE]:[DALLE]])</f>
        <v>400W|15M|D1-D</v>
      </c>
      <c r="R13" s="43" t="s">
        <v>13</v>
      </c>
      <c r="S13" s="43" t="s">
        <v>14</v>
      </c>
      <c r="T13" s="43" t="s">
        <v>15</v>
      </c>
      <c r="U13" s="43" t="s">
        <v>111</v>
      </c>
      <c r="V13" s="44">
        <v>100</v>
      </c>
      <c r="W13" s="59">
        <v>25</v>
      </c>
      <c r="Y13" t="s">
        <v>134</v>
      </c>
      <c r="Z13" t="s">
        <v>275</v>
      </c>
      <c r="AA13">
        <v>412</v>
      </c>
      <c r="AB13" s="54" t="s">
        <v>65</v>
      </c>
      <c r="AC13" t="s">
        <v>13</v>
      </c>
      <c r="AD13" t="s">
        <v>20</v>
      </c>
      <c r="AE13" t="s">
        <v>15</v>
      </c>
      <c r="AF13">
        <v>919</v>
      </c>
      <c r="AJ13" t="s">
        <v>157</v>
      </c>
      <c r="AK13" t="s">
        <v>324</v>
      </c>
      <c r="AL13" s="54">
        <v>1</v>
      </c>
    </row>
    <row r="14" spans="1:42" x14ac:dyDescent="0.25">
      <c r="A14" t="str">
        <f>_xlfn.TEXTJOIN("|",0,Table1[[#This Row],[NUANCE]:[DALLE]])</f>
        <v>400W|20M|D1-D</v>
      </c>
      <c r="B14" s="11">
        <v>480</v>
      </c>
      <c r="C14" s="2" t="s">
        <v>13</v>
      </c>
      <c r="D14" s="2" t="s">
        <v>28</v>
      </c>
      <c r="E14" s="2" t="s">
        <v>15</v>
      </c>
      <c r="F14" s="3">
        <v>18</v>
      </c>
      <c r="G14" s="4">
        <v>1093</v>
      </c>
      <c r="H14" s="4">
        <f>Table1[[#This Row],[Nb barre]]*Table1[[#This Row],[L]]</f>
        <v>19674</v>
      </c>
      <c r="I14" s="3" t="s">
        <v>21</v>
      </c>
      <c r="J14" s="4">
        <f>ROUNDUP(Table1[[#This Row],[Nb barre]]/ROUNDDOWN(Solveur!$B$1/Table1[[#This Row],[L]],0),0)</f>
        <v>2</v>
      </c>
      <c r="K14" s="6">
        <f>Table1[[#This Row],[Nombre de barres d''usine nécessaires]]*Solveur!$B$1-Table1[[#This Row],[LTOT]]</f>
        <v>8326</v>
      </c>
      <c r="L14" s="7">
        <f>Table1[[#This Row],[Longueur perdue]]/Table1[[#This Row],[LTOT]]</f>
        <v>0.42319812951102981</v>
      </c>
      <c r="M14" s="8">
        <v>0</v>
      </c>
      <c r="N14" s="9">
        <f>(Table1[[#This Row],[Longueur perdue]]-Table1[[#This Row],[Longueur réutilisée]])/Table1[[#This Row],[LTOT]]</f>
        <v>0.42319812951102981</v>
      </c>
      <c r="O14" s="18" t="s">
        <v>29</v>
      </c>
      <c r="Q14" s="44" t="str">
        <f>_xlfn.TEXTJOIN("|",0,Tabel4[[#This Row],[NUANCE]:[DALLE]])</f>
        <v>400W|20M|D1-D</v>
      </c>
      <c r="R14" s="43" t="s">
        <v>13</v>
      </c>
      <c r="S14" s="43" t="s">
        <v>28</v>
      </c>
      <c r="T14" s="43" t="s">
        <v>15</v>
      </c>
      <c r="U14" s="43" t="s">
        <v>112</v>
      </c>
      <c r="V14" s="44">
        <v>5</v>
      </c>
      <c r="W14" s="59">
        <v>2</v>
      </c>
      <c r="Y14" t="s">
        <v>134</v>
      </c>
      <c r="Z14" t="s">
        <v>276</v>
      </c>
      <c r="AA14">
        <v>412</v>
      </c>
      <c r="AB14" s="54" t="s">
        <v>65</v>
      </c>
      <c r="AC14" t="s">
        <v>13</v>
      </c>
      <c r="AD14" t="s">
        <v>20</v>
      </c>
      <c r="AE14" t="s">
        <v>15</v>
      </c>
      <c r="AF14">
        <v>919</v>
      </c>
      <c r="AK14" t="s">
        <v>325</v>
      </c>
      <c r="AL14" s="54">
        <v>1</v>
      </c>
    </row>
    <row r="15" spans="1:42" x14ac:dyDescent="0.25">
      <c r="A15" t="str">
        <f>_xlfn.TEXTJOIN("|",0,Table1[[#This Row],[NUANCE]:[DALLE]])</f>
        <v>500W|20M|D1-D</v>
      </c>
      <c r="B15" s="11">
        <v>552</v>
      </c>
      <c r="C15" s="2" t="s">
        <v>31</v>
      </c>
      <c r="D15" s="2" t="s">
        <v>28</v>
      </c>
      <c r="E15" s="2" t="s">
        <v>15</v>
      </c>
      <c r="F15" s="3">
        <v>18</v>
      </c>
      <c r="G15" s="4">
        <v>9461</v>
      </c>
      <c r="H15" s="4">
        <f>Table1[[#This Row],[Nb barre]]*Table1[[#This Row],[L]]</f>
        <v>170298</v>
      </c>
      <c r="I15" s="3" t="s">
        <v>21</v>
      </c>
      <c r="J15" s="4">
        <f>ROUNDUP(Table1[[#This Row],[Nb barre]]/ROUNDDOWN(Solveur!$B$1/Table1[[#This Row],[L]],0),0)</f>
        <v>18</v>
      </c>
      <c r="K15" s="6">
        <f>Table1[[#This Row],[Nombre de barres d''usine nécessaires]]*Solveur!$B$1-Table1[[#This Row],[LTOT]]</f>
        <v>81702</v>
      </c>
      <c r="L15" s="7">
        <f>Table1[[#This Row],[Longueur perdue]]/Table1[[#This Row],[LTOT]]</f>
        <v>0.47975901067540427</v>
      </c>
      <c r="M15" s="8">
        <v>0</v>
      </c>
      <c r="N15" s="9">
        <f>(Table1[[#This Row],[Longueur perdue]]-Table1[[#This Row],[Longueur réutilisée]])/Table1[[#This Row],[LTOT]]</f>
        <v>0.47975901067540427</v>
      </c>
      <c r="O15" s="18" t="s">
        <v>35</v>
      </c>
      <c r="Q15" s="44" t="str">
        <f>_xlfn.TEXTJOIN("|",0,Tabel4[[#This Row],[NUANCE]:[DALLE]])</f>
        <v>400W|20M|D1-D</v>
      </c>
      <c r="R15" s="43" t="s">
        <v>13</v>
      </c>
      <c r="S15" s="43" t="s">
        <v>28</v>
      </c>
      <c r="T15" s="43" t="s">
        <v>15</v>
      </c>
      <c r="U15" s="43" t="s">
        <v>113</v>
      </c>
      <c r="V15" s="44">
        <v>5</v>
      </c>
      <c r="W15" s="59"/>
      <c r="Y15" t="s">
        <v>134</v>
      </c>
      <c r="Z15" t="s">
        <v>277</v>
      </c>
      <c r="AA15">
        <v>412</v>
      </c>
      <c r="AB15" s="54" t="s">
        <v>65</v>
      </c>
      <c r="AC15" t="s">
        <v>13</v>
      </c>
      <c r="AD15" t="s">
        <v>20</v>
      </c>
      <c r="AE15" t="s">
        <v>15</v>
      </c>
      <c r="AF15">
        <v>919</v>
      </c>
      <c r="AK15" t="s">
        <v>326</v>
      </c>
      <c r="AL15" s="54">
        <v>1</v>
      </c>
    </row>
    <row r="16" spans="1:42" x14ac:dyDescent="0.25">
      <c r="A16" t="str">
        <f>_xlfn.TEXTJOIN("|",0,Table1[[#This Row],[NUANCE]:[DALLE]])</f>
        <v>500W|20M|D1-D</v>
      </c>
      <c r="B16" s="11">
        <v>503</v>
      </c>
      <c r="C16" s="2" t="s">
        <v>31</v>
      </c>
      <c r="D16" s="2" t="s">
        <v>28</v>
      </c>
      <c r="E16" s="2" t="s">
        <v>15</v>
      </c>
      <c r="F16" s="3">
        <v>14</v>
      </c>
      <c r="G16" s="4">
        <v>9454</v>
      </c>
      <c r="H16" s="4">
        <f>Table1[[#This Row],[Nb barre]]*Table1[[#This Row],[L]]</f>
        <v>132356</v>
      </c>
      <c r="I16" s="3" t="s">
        <v>21</v>
      </c>
      <c r="J16" s="4">
        <f>ROUNDUP(Table1[[#This Row],[Nb barre]]/ROUNDDOWN(Solveur!$B$1/Table1[[#This Row],[L]],0),0)</f>
        <v>14</v>
      </c>
      <c r="K16" s="6">
        <f>Table1[[#This Row],[Nombre de barres d''usine nécessaires]]*Solveur!$B$1-Table1[[#This Row],[LTOT]]</f>
        <v>63644</v>
      </c>
      <c r="L16" s="7">
        <f>Table1[[#This Row],[Longueur perdue]]/Table1[[#This Row],[LTOT]]</f>
        <v>0.48085466469219379</v>
      </c>
      <c r="M16" s="8">
        <v>0</v>
      </c>
      <c r="N16" s="9">
        <f>(Table1[[#This Row],[Longueur perdue]]-Table1[[#This Row],[Longueur réutilisée]])/Table1[[#This Row],[LTOT]]</f>
        <v>0.48085466469219379</v>
      </c>
      <c r="O16" s="18" t="s">
        <v>33</v>
      </c>
      <c r="Q16" s="44" t="str">
        <f>_xlfn.TEXTJOIN("|",0,Tabel4[[#This Row],[NUANCE]:[DALLE]])</f>
        <v>400W|20M|D1-D</v>
      </c>
      <c r="R16" s="43" t="s">
        <v>13</v>
      </c>
      <c r="S16" s="43" t="s">
        <v>28</v>
      </c>
      <c r="T16" s="43" t="s">
        <v>15</v>
      </c>
      <c r="U16" s="43" t="s">
        <v>114</v>
      </c>
      <c r="V16" s="44">
        <v>5</v>
      </c>
      <c r="W16" s="59"/>
      <c r="Y16" t="s">
        <v>134</v>
      </c>
      <c r="Z16" t="s">
        <v>278</v>
      </c>
      <c r="AA16">
        <v>412</v>
      </c>
      <c r="AB16" s="54" t="s">
        <v>65</v>
      </c>
      <c r="AC16" t="s">
        <v>13</v>
      </c>
      <c r="AD16" t="s">
        <v>20</v>
      </c>
      <c r="AE16" t="s">
        <v>15</v>
      </c>
      <c r="AF16">
        <v>919</v>
      </c>
      <c r="AL16" s="54"/>
    </row>
    <row r="17" spans="1:38" x14ac:dyDescent="0.25">
      <c r="A17" t="str">
        <f>_xlfn.TEXTJOIN("|",0,Table1[[#This Row],[NUANCE]:[DALLE]])</f>
        <v>500W|20M|D1-D</v>
      </c>
      <c r="B17" s="11">
        <v>554</v>
      </c>
      <c r="C17" s="2" t="s">
        <v>31</v>
      </c>
      <c r="D17" s="2" t="s">
        <v>28</v>
      </c>
      <c r="E17" s="2" t="s">
        <v>15</v>
      </c>
      <c r="F17" s="3">
        <v>4</v>
      </c>
      <c r="G17" s="4">
        <v>5230</v>
      </c>
      <c r="H17" s="4">
        <f>Table1[[#This Row],[Nb barre]]*Table1[[#This Row],[L]]</f>
        <v>20920</v>
      </c>
      <c r="I17" s="3" t="s">
        <v>21</v>
      </c>
      <c r="J17" s="4">
        <f>ROUNDUP(Table1[[#This Row],[Nb barre]]/ROUNDDOWN(Solveur!$B$1/Table1[[#This Row],[L]],0),0)</f>
        <v>2</v>
      </c>
      <c r="K17" s="6">
        <f>Table1[[#This Row],[Nombre de barres d''usine nécessaires]]*Solveur!$B$1-Table1[[#This Row],[LTOT]]</f>
        <v>7080</v>
      </c>
      <c r="L17" s="7">
        <f>Table1[[#This Row],[Longueur perdue]]/Table1[[#This Row],[LTOT]]</f>
        <v>0.33843212237093689</v>
      </c>
      <c r="M17" s="8">
        <v>0</v>
      </c>
      <c r="N17" s="9">
        <f>(Table1[[#This Row],[Longueur perdue]]-Table1[[#This Row],[Longueur réutilisée]])/Table1[[#This Row],[LTOT]]</f>
        <v>0.33843212237093689</v>
      </c>
      <c r="O17" s="18" t="s">
        <v>36</v>
      </c>
      <c r="Q17" s="44" t="str">
        <f>_xlfn.TEXTJOIN("|",0,Tabel4[[#This Row],[NUANCE]:[DALLE]])</f>
        <v>400W|20M|D1-D</v>
      </c>
      <c r="R17" s="43" t="s">
        <v>13</v>
      </c>
      <c r="S17" s="43" t="s">
        <v>28</v>
      </c>
      <c r="T17" s="43" t="s">
        <v>15</v>
      </c>
      <c r="U17" s="43" t="s">
        <v>115</v>
      </c>
      <c r="V17" s="44">
        <v>5</v>
      </c>
      <c r="W17" s="59"/>
      <c r="Y17" t="s">
        <v>135</v>
      </c>
      <c r="Z17" t="s">
        <v>285</v>
      </c>
      <c r="AA17">
        <v>412</v>
      </c>
      <c r="AB17" s="54" t="s">
        <v>65</v>
      </c>
      <c r="AC17" t="s">
        <v>13</v>
      </c>
      <c r="AD17" t="s">
        <v>20</v>
      </c>
      <c r="AE17" t="s">
        <v>15</v>
      </c>
      <c r="AF17">
        <v>919</v>
      </c>
      <c r="AJ17" t="s">
        <v>138</v>
      </c>
      <c r="AK17" t="s">
        <v>324</v>
      </c>
      <c r="AL17" s="54">
        <v>1</v>
      </c>
    </row>
    <row r="18" spans="1:38" x14ac:dyDescent="0.25">
      <c r="A18" t="str">
        <f>_xlfn.TEXTJOIN("|",0,Table1[[#This Row],[NUANCE]:[DALLE]])</f>
        <v>500W|20M|D1-D</v>
      </c>
      <c r="B18" s="11">
        <v>553</v>
      </c>
      <c r="C18" s="2" t="s">
        <v>31</v>
      </c>
      <c r="D18" s="2" t="s">
        <v>28</v>
      </c>
      <c r="E18" s="2" t="s">
        <v>15</v>
      </c>
      <c r="F18" s="3">
        <v>14</v>
      </c>
      <c r="G18" s="4">
        <v>4816</v>
      </c>
      <c r="H18" s="4">
        <f>Table1[[#This Row],[Nb barre]]*Table1[[#This Row],[L]]</f>
        <v>67424</v>
      </c>
      <c r="I18" s="3" t="s">
        <v>21</v>
      </c>
      <c r="J18" s="4">
        <f>ROUNDUP(Table1[[#This Row],[Nb barre]]/ROUNDDOWN(Solveur!$B$1/Table1[[#This Row],[L]],0),0)</f>
        <v>7</v>
      </c>
      <c r="K18" s="6">
        <f>Table1[[#This Row],[Nombre de barres d''usine nécessaires]]*Solveur!$B$1-Table1[[#This Row],[LTOT]]</f>
        <v>30576</v>
      </c>
      <c r="L18" s="7">
        <f>Table1[[#This Row],[Longueur perdue]]/Table1[[#This Row],[LTOT]]</f>
        <v>0.45348837209302323</v>
      </c>
      <c r="M18" s="8">
        <v>0</v>
      </c>
      <c r="N18" s="9">
        <f>(Table1[[#This Row],[Longueur perdue]]-Table1[[#This Row],[Longueur réutilisée]])/Table1[[#This Row],[LTOT]]</f>
        <v>0.45348837209302323</v>
      </c>
      <c r="O18" s="18" t="s">
        <v>33</v>
      </c>
      <c r="Q18" s="44" t="str">
        <f>_xlfn.TEXTJOIN("|",0,Tabel4[[#This Row],[NUANCE]:[DALLE]])</f>
        <v>500W|10M|D1-D</v>
      </c>
      <c r="R18" s="43" t="s">
        <v>31</v>
      </c>
      <c r="S18" s="43" t="s">
        <v>20</v>
      </c>
      <c r="T18" s="43" t="s">
        <v>15</v>
      </c>
      <c r="U18" s="43" t="s">
        <v>116</v>
      </c>
      <c r="V18" s="44">
        <v>5</v>
      </c>
      <c r="W18" s="59"/>
      <c r="Y18" t="s">
        <v>135</v>
      </c>
      <c r="Z18" t="s">
        <v>286</v>
      </c>
      <c r="AA18">
        <v>412</v>
      </c>
      <c r="AB18" s="54" t="s">
        <v>65</v>
      </c>
      <c r="AC18" t="s">
        <v>13</v>
      </c>
      <c r="AD18" t="s">
        <v>20</v>
      </c>
      <c r="AE18" t="s">
        <v>15</v>
      </c>
      <c r="AF18">
        <v>919</v>
      </c>
      <c r="AK18" t="s">
        <v>325</v>
      </c>
      <c r="AL18" s="54">
        <v>1</v>
      </c>
    </row>
    <row r="19" spans="1:38" x14ac:dyDescent="0.25">
      <c r="A19" t="str">
        <f>_xlfn.TEXTJOIN("|",0,Table1[[#This Row],[NUANCE]:[DALLE]])</f>
        <v>500W|20M|D1-D</v>
      </c>
      <c r="B19" s="11">
        <v>504</v>
      </c>
      <c r="C19" s="2" t="s">
        <v>31</v>
      </c>
      <c r="D19" s="2" t="s">
        <v>28</v>
      </c>
      <c r="E19" s="2" t="s">
        <v>15</v>
      </c>
      <c r="F19" s="3">
        <v>4</v>
      </c>
      <c r="G19" s="4">
        <v>3886</v>
      </c>
      <c r="H19" s="4">
        <f>Table1[[#This Row],[Nb barre]]*Table1[[#This Row],[L]]</f>
        <v>15544</v>
      </c>
      <c r="I19" s="3" t="s">
        <v>21</v>
      </c>
      <c r="J19" s="4">
        <f>ROUNDUP(Table1[[#This Row],[Nb barre]]/ROUNDDOWN(Solveur!$B$1/Table1[[#This Row],[L]],0),0)</f>
        <v>2</v>
      </c>
      <c r="K19" s="6">
        <f>Table1[[#This Row],[Nombre de barres d''usine nécessaires]]*Solveur!$B$1-Table1[[#This Row],[LTOT]]</f>
        <v>12456</v>
      </c>
      <c r="L19" s="7">
        <f>Table1[[#This Row],[Longueur perdue]]/Table1[[#This Row],[LTOT]]</f>
        <v>0.80133813690169842</v>
      </c>
      <c r="M19" s="8">
        <v>0</v>
      </c>
      <c r="N19" s="9">
        <f>(Table1[[#This Row],[Longueur perdue]]-Table1[[#This Row],[Longueur réutilisée]])/Table1[[#This Row],[LTOT]]</f>
        <v>0.80133813690169842</v>
      </c>
      <c r="O19" s="18" t="s">
        <v>34</v>
      </c>
      <c r="Q19" s="44" t="str">
        <f>_xlfn.TEXTJOIN("|",0,Tabel4[[#This Row],[NUANCE]:[DALLE]])</f>
        <v>500W|10M|D1-D</v>
      </c>
      <c r="R19" s="43" t="s">
        <v>31</v>
      </c>
      <c r="S19" s="43" t="s">
        <v>20</v>
      </c>
      <c r="T19" s="43" t="s">
        <v>15</v>
      </c>
      <c r="U19" s="43" t="s">
        <v>117</v>
      </c>
      <c r="V19" s="44">
        <v>5</v>
      </c>
      <c r="W19" s="59"/>
      <c r="Y19" t="s">
        <v>135</v>
      </c>
      <c r="Z19" t="s">
        <v>287</v>
      </c>
      <c r="AA19">
        <v>412</v>
      </c>
      <c r="AB19" s="54" t="s">
        <v>65</v>
      </c>
      <c r="AC19" t="s">
        <v>13</v>
      </c>
      <c r="AD19" t="s">
        <v>20</v>
      </c>
      <c r="AE19" t="s">
        <v>15</v>
      </c>
      <c r="AF19">
        <v>919</v>
      </c>
      <c r="AK19" t="s">
        <v>326</v>
      </c>
      <c r="AL19" s="54">
        <v>1</v>
      </c>
    </row>
    <row r="20" spans="1:38" x14ac:dyDescent="0.25">
      <c r="A20" t="str">
        <f>_xlfn.TEXTJOIN("|",0,Table1[[#This Row],[NUANCE]:[DALLE]])</f>
        <v>500W|20M|D1-D</v>
      </c>
      <c r="B20" s="11">
        <v>501</v>
      </c>
      <c r="C20" s="2" t="s">
        <v>31</v>
      </c>
      <c r="D20" s="2" t="s">
        <v>28</v>
      </c>
      <c r="E20" s="2" t="s">
        <v>15</v>
      </c>
      <c r="F20" s="3">
        <v>4</v>
      </c>
      <c r="G20" s="4">
        <v>3517</v>
      </c>
      <c r="H20" s="4">
        <f>Table1[[#This Row],[Nb barre]]*Table1[[#This Row],[L]]</f>
        <v>14068</v>
      </c>
      <c r="I20" s="3" t="s">
        <v>16</v>
      </c>
      <c r="J20" s="4">
        <f>ROUNDUP(Table1[[#This Row],[Nb barre]]/ROUNDDOWN(Solveur!$B$1/Table1[[#This Row],[L]],0),0)</f>
        <v>2</v>
      </c>
      <c r="K20" s="6">
        <f>Table1[[#This Row],[Nombre de barres d''usine nécessaires]]*Solveur!$B$1-Table1[[#This Row],[LTOT]]</f>
        <v>13932</v>
      </c>
      <c r="L20" s="7">
        <f>Table1[[#This Row],[Longueur perdue]]/Table1[[#This Row],[LTOT]]</f>
        <v>0.99033266988911006</v>
      </c>
      <c r="M20" s="8">
        <v>0</v>
      </c>
      <c r="N20" s="9">
        <f>(Table1[[#This Row],[Longueur perdue]]-Table1[[#This Row],[Longueur réutilisée]])/Table1[[#This Row],[LTOT]]</f>
        <v>0.99033266988911006</v>
      </c>
      <c r="O20" s="18" t="s">
        <v>32</v>
      </c>
      <c r="Q20" s="44" t="str">
        <f>_xlfn.TEXTJOIN("|",0,Tabel4[[#This Row],[NUANCE]:[DALLE]])</f>
        <v>500W|10M|D1-D</v>
      </c>
      <c r="R20" s="43" t="s">
        <v>31</v>
      </c>
      <c r="S20" s="43" t="s">
        <v>20</v>
      </c>
      <c r="T20" s="43" t="s">
        <v>15</v>
      </c>
      <c r="U20" s="43" t="s">
        <v>118</v>
      </c>
      <c r="V20" s="44">
        <v>5</v>
      </c>
      <c r="W20" s="59"/>
      <c r="Y20" t="s">
        <v>134</v>
      </c>
      <c r="Z20" t="s">
        <v>264</v>
      </c>
      <c r="AA20">
        <v>440</v>
      </c>
      <c r="AB20" s="54" t="s">
        <v>65</v>
      </c>
      <c r="AC20" t="s">
        <v>13</v>
      </c>
      <c r="AD20" t="s">
        <v>20</v>
      </c>
      <c r="AE20" t="s">
        <v>15</v>
      </c>
      <c r="AF20">
        <v>1000</v>
      </c>
      <c r="AL20" s="54"/>
    </row>
    <row r="21" spans="1:38" x14ac:dyDescent="0.25">
      <c r="Q21" s="45" t="str">
        <f>_xlfn.TEXTJOIN("|",0,Tabel4[[#This Row],[NUANCE]:[DALLE]])</f>
        <v>500W|10M|D1-D</v>
      </c>
      <c r="R21" s="43" t="s">
        <v>31</v>
      </c>
      <c r="S21" s="43" t="s">
        <v>20</v>
      </c>
      <c r="T21" s="43" t="s">
        <v>15</v>
      </c>
      <c r="U21" s="43" t="s">
        <v>119</v>
      </c>
      <c r="V21" s="44">
        <v>5</v>
      </c>
      <c r="W21" s="59"/>
      <c r="Y21" t="s">
        <v>134</v>
      </c>
      <c r="Z21" t="s">
        <v>265</v>
      </c>
      <c r="AA21">
        <v>440</v>
      </c>
      <c r="AB21" s="54" t="s">
        <v>65</v>
      </c>
      <c r="AC21" t="s">
        <v>13</v>
      </c>
      <c r="AD21" t="s">
        <v>20</v>
      </c>
      <c r="AE21" t="s">
        <v>15</v>
      </c>
      <c r="AF21">
        <v>1000</v>
      </c>
      <c r="AJ21" t="s">
        <v>143</v>
      </c>
      <c r="AK21" t="s">
        <v>324</v>
      </c>
      <c r="AL21" s="54">
        <v>1</v>
      </c>
    </row>
    <row r="22" spans="1:38" x14ac:dyDescent="0.25">
      <c r="J22" s="20"/>
      <c r="Q22" s="45" t="str">
        <f>_xlfn.TEXTJOIN("|",0,Tabel4[[#This Row],[NUANCE]:[DALLE]])</f>
        <v>500W|10M|D1-D</v>
      </c>
      <c r="R22" s="43" t="s">
        <v>31</v>
      </c>
      <c r="S22" s="43" t="s">
        <v>20</v>
      </c>
      <c r="T22" s="43" t="s">
        <v>15</v>
      </c>
      <c r="U22" s="43" t="s">
        <v>120</v>
      </c>
      <c r="V22" s="44">
        <v>5</v>
      </c>
      <c r="W22" s="59"/>
      <c r="Y22" t="s">
        <v>135</v>
      </c>
      <c r="Z22" t="s">
        <v>279</v>
      </c>
      <c r="AA22">
        <v>440</v>
      </c>
      <c r="AB22" s="54" t="s">
        <v>65</v>
      </c>
      <c r="AC22" t="s">
        <v>13</v>
      </c>
      <c r="AD22" t="s">
        <v>20</v>
      </c>
      <c r="AE22" t="s">
        <v>15</v>
      </c>
      <c r="AF22">
        <v>1000</v>
      </c>
      <c r="AK22" t="s">
        <v>325</v>
      </c>
      <c r="AL22" s="54">
        <v>1</v>
      </c>
    </row>
    <row r="23" spans="1:38" x14ac:dyDescent="0.25">
      <c r="Q23" s="45" t="str">
        <f>_xlfn.TEXTJOIN("|",0,Tabel4[[#This Row],[NUANCE]:[DALLE]])</f>
        <v>500W|15M|D1-D</v>
      </c>
      <c r="R23" s="43" t="s">
        <v>31</v>
      </c>
      <c r="S23" s="43" t="s">
        <v>14</v>
      </c>
      <c r="T23" s="43" t="s">
        <v>15</v>
      </c>
      <c r="U23" s="43" t="s">
        <v>121</v>
      </c>
      <c r="V23" s="44">
        <v>5</v>
      </c>
      <c r="W23" s="59"/>
      <c r="Y23" t="s">
        <v>135</v>
      </c>
      <c r="Z23" t="s">
        <v>280</v>
      </c>
      <c r="AA23">
        <v>440</v>
      </c>
      <c r="AB23" s="54" t="s">
        <v>65</v>
      </c>
      <c r="AC23" t="s">
        <v>13</v>
      </c>
      <c r="AD23" t="s">
        <v>20</v>
      </c>
      <c r="AE23" t="s">
        <v>15</v>
      </c>
      <c r="AF23">
        <v>1000</v>
      </c>
      <c r="AK23" t="s">
        <v>326</v>
      </c>
      <c r="AL23" s="54">
        <v>1</v>
      </c>
    </row>
    <row r="24" spans="1:38" x14ac:dyDescent="0.25">
      <c r="Q24" s="45" t="str">
        <f>_xlfn.TEXTJOIN("|",0,Tabel4[[#This Row],[NUANCE]:[DALLE]])</f>
        <v>500W|15M|D1-D</v>
      </c>
      <c r="R24" s="43" t="s">
        <v>31</v>
      </c>
      <c r="S24" s="43" t="s">
        <v>14</v>
      </c>
      <c r="T24" s="43" t="s">
        <v>15</v>
      </c>
      <c r="U24" s="43" t="s">
        <v>122</v>
      </c>
      <c r="V24" s="44">
        <v>5</v>
      </c>
      <c r="W24" s="59"/>
      <c r="Y24" t="s">
        <v>135</v>
      </c>
      <c r="Z24" t="s">
        <v>281</v>
      </c>
      <c r="AA24">
        <v>440</v>
      </c>
      <c r="AB24" s="54" t="s">
        <v>65</v>
      </c>
      <c r="AC24" t="s">
        <v>13</v>
      </c>
      <c r="AD24" t="s">
        <v>20</v>
      </c>
      <c r="AE24" t="s">
        <v>15</v>
      </c>
      <c r="AF24">
        <v>1000</v>
      </c>
      <c r="AL24" s="54"/>
    </row>
    <row r="25" spans="1:38" x14ac:dyDescent="0.25">
      <c r="Q25" s="45" t="str">
        <f>_xlfn.TEXTJOIN("|",0,Tabel4[[#This Row],[NUANCE]:[DALLE]])</f>
        <v>500W|15M|D1-D</v>
      </c>
      <c r="R25" s="43" t="s">
        <v>31</v>
      </c>
      <c r="S25" s="43" t="s">
        <v>14</v>
      </c>
      <c r="T25" s="43" t="s">
        <v>15</v>
      </c>
      <c r="U25" s="43" t="s">
        <v>123</v>
      </c>
      <c r="V25" s="44">
        <v>5</v>
      </c>
      <c r="W25" s="59"/>
      <c r="Y25" t="s">
        <v>135</v>
      </c>
      <c r="Z25" t="s">
        <v>282</v>
      </c>
      <c r="AA25">
        <v>440</v>
      </c>
      <c r="AB25" s="54" t="s">
        <v>65</v>
      </c>
      <c r="AC25" t="s">
        <v>13</v>
      </c>
      <c r="AD25" t="s">
        <v>20</v>
      </c>
      <c r="AE25" t="s">
        <v>15</v>
      </c>
      <c r="AF25">
        <v>1000</v>
      </c>
      <c r="AJ25" t="s">
        <v>144</v>
      </c>
      <c r="AK25" t="s">
        <v>334</v>
      </c>
      <c r="AL25" s="54">
        <v>1</v>
      </c>
    </row>
    <row r="26" spans="1:38" x14ac:dyDescent="0.25">
      <c r="Q26" s="45" t="str">
        <f>_xlfn.TEXTJOIN("|",0,Tabel4[[#This Row],[NUANCE]:[DALLE]])</f>
        <v>500W|15M|D1-D</v>
      </c>
      <c r="R26" s="43" t="s">
        <v>31</v>
      </c>
      <c r="S26" s="43" t="s">
        <v>14</v>
      </c>
      <c r="T26" s="43" t="s">
        <v>15</v>
      </c>
      <c r="U26" s="43" t="s">
        <v>124</v>
      </c>
      <c r="V26" s="44">
        <v>5</v>
      </c>
      <c r="W26" s="59"/>
      <c r="Y26" t="s">
        <v>135</v>
      </c>
      <c r="Z26" t="s">
        <v>283</v>
      </c>
      <c r="AA26">
        <v>440</v>
      </c>
      <c r="AB26" s="54" t="s">
        <v>65</v>
      </c>
      <c r="AC26" t="s">
        <v>13</v>
      </c>
      <c r="AD26" t="s">
        <v>20</v>
      </c>
      <c r="AE26" t="s">
        <v>15</v>
      </c>
      <c r="AF26">
        <v>1000</v>
      </c>
      <c r="AL26" s="54"/>
    </row>
    <row r="27" spans="1:38" x14ac:dyDescent="0.25">
      <c r="C27" s="10"/>
      <c r="Q27" s="45" t="str">
        <f>_xlfn.TEXTJOIN("|",0,Tabel4[[#This Row],[NUANCE]:[DALLE]])</f>
        <v>500W|15M|D1-D</v>
      </c>
      <c r="R27" s="43" t="s">
        <v>31</v>
      </c>
      <c r="S27" s="43" t="s">
        <v>14</v>
      </c>
      <c r="T27" s="43" t="s">
        <v>15</v>
      </c>
      <c r="U27" s="43" t="s">
        <v>125</v>
      </c>
      <c r="V27" s="44">
        <v>5</v>
      </c>
      <c r="W27" s="59"/>
      <c r="Y27" t="s">
        <v>135</v>
      </c>
      <c r="Z27" t="s">
        <v>284</v>
      </c>
      <c r="AA27">
        <v>440</v>
      </c>
      <c r="AB27" s="54" t="s">
        <v>65</v>
      </c>
      <c r="AC27" t="s">
        <v>13</v>
      </c>
      <c r="AD27" t="s">
        <v>20</v>
      </c>
      <c r="AE27" t="s">
        <v>15</v>
      </c>
      <c r="AF27">
        <v>1000</v>
      </c>
      <c r="AH27" s="62" t="s">
        <v>226</v>
      </c>
      <c r="AI27" s="62"/>
      <c r="AJ27" s="62"/>
      <c r="AK27" s="62"/>
      <c r="AL27" s="63">
        <v>16</v>
      </c>
    </row>
    <row r="28" spans="1:38" x14ac:dyDescent="0.25">
      <c r="Q28" s="45" t="str">
        <f>_xlfn.TEXTJOIN("|",0,Tabel4[[#This Row],[NUANCE]:[DALLE]])</f>
        <v>500W|20M|D1-D</v>
      </c>
      <c r="R28" s="43" t="s">
        <v>31</v>
      </c>
      <c r="S28" s="43" t="s">
        <v>28</v>
      </c>
      <c r="T28" s="43" t="s">
        <v>15</v>
      </c>
      <c r="U28" s="43" t="s">
        <v>126</v>
      </c>
      <c r="V28" s="44">
        <v>15</v>
      </c>
      <c r="W28" s="59">
        <v>15</v>
      </c>
      <c r="Y28" t="s">
        <v>136</v>
      </c>
      <c r="Z28" t="s">
        <v>299</v>
      </c>
      <c r="AA28">
        <v>450</v>
      </c>
      <c r="AB28" s="54" t="s">
        <v>68</v>
      </c>
      <c r="AC28" t="s">
        <v>13</v>
      </c>
      <c r="AD28" t="s">
        <v>14</v>
      </c>
      <c r="AE28" t="s">
        <v>15</v>
      </c>
      <c r="AF28">
        <v>637</v>
      </c>
      <c r="AL28" s="54"/>
    </row>
    <row r="29" spans="1:38" x14ac:dyDescent="0.25">
      <c r="Q29" s="45" t="str">
        <f>_xlfn.TEXTJOIN("|",0,Tabel4[[#This Row],[NUANCE]:[DALLE]])</f>
        <v>500W|20M|D1-D</v>
      </c>
      <c r="R29" s="43" t="s">
        <v>31</v>
      </c>
      <c r="S29" s="43" t="s">
        <v>28</v>
      </c>
      <c r="T29" s="43" t="s">
        <v>15</v>
      </c>
      <c r="U29" s="43" t="s">
        <v>127</v>
      </c>
      <c r="V29" s="44">
        <v>15</v>
      </c>
      <c r="W29" s="59">
        <v>15</v>
      </c>
      <c r="Y29" t="s">
        <v>136</v>
      </c>
      <c r="Z29" t="s">
        <v>300</v>
      </c>
      <c r="AA29">
        <v>450</v>
      </c>
      <c r="AB29" s="54" t="s">
        <v>68</v>
      </c>
      <c r="AC29" t="s">
        <v>13</v>
      </c>
      <c r="AD29" t="s">
        <v>14</v>
      </c>
      <c r="AE29" t="s">
        <v>15</v>
      </c>
      <c r="AF29">
        <v>637</v>
      </c>
      <c r="AH29">
        <v>410</v>
      </c>
      <c r="AI29">
        <v>4230</v>
      </c>
      <c r="AJ29" t="s">
        <v>136</v>
      </c>
      <c r="AK29" t="s">
        <v>288</v>
      </c>
      <c r="AL29" s="54">
        <v>1</v>
      </c>
    </row>
    <row r="30" spans="1:38" x14ac:dyDescent="0.25">
      <c r="Q30" s="45" t="str">
        <f>_xlfn.TEXTJOIN("|",0,Tabel4[[#This Row],[NUANCE]:[DALLE]])</f>
        <v>500W|20M|D1-D</v>
      </c>
      <c r="R30" s="43" t="s">
        <v>31</v>
      </c>
      <c r="S30" s="43" t="s">
        <v>28</v>
      </c>
      <c r="T30" s="43" t="s">
        <v>15</v>
      </c>
      <c r="U30" s="43" t="s">
        <v>128</v>
      </c>
      <c r="V30" s="44">
        <v>15</v>
      </c>
      <c r="W30" s="59">
        <v>11</v>
      </c>
      <c r="Y30" t="s">
        <v>136</v>
      </c>
      <c r="Z30" t="s">
        <v>301</v>
      </c>
      <c r="AA30">
        <v>450</v>
      </c>
      <c r="AB30" s="54" t="s">
        <v>68</v>
      </c>
      <c r="AC30" t="s">
        <v>13</v>
      </c>
      <c r="AD30" t="s">
        <v>14</v>
      </c>
      <c r="AE30" t="s">
        <v>15</v>
      </c>
      <c r="AF30">
        <v>637</v>
      </c>
      <c r="AL30" s="54"/>
    </row>
    <row r="31" spans="1:38" x14ac:dyDescent="0.25">
      <c r="Q31" s="45" t="str">
        <f>_xlfn.TEXTJOIN("|",0,Tabel4[[#This Row],[NUANCE]:[DALLE]])</f>
        <v>500W|20M|D1-D</v>
      </c>
      <c r="R31" s="43" t="s">
        <v>31</v>
      </c>
      <c r="S31" s="43" t="s">
        <v>28</v>
      </c>
      <c r="T31" s="43" t="s">
        <v>15</v>
      </c>
      <c r="U31" s="43" t="s">
        <v>129</v>
      </c>
      <c r="V31" s="44">
        <v>15</v>
      </c>
      <c r="W31" s="59"/>
      <c r="Y31" t="s">
        <v>141</v>
      </c>
      <c r="Z31" t="s">
        <v>299</v>
      </c>
      <c r="AA31">
        <v>450</v>
      </c>
      <c r="AB31" s="54" t="s">
        <v>68</v>
      </c>
      <c r="AC31" t="s">
        <v>13</v>
      </c>
      <c r="AD31" t="s">
        <v>14</v>
      </c>
      <c r="AE31" t="s">
        <v>15</v>
      </c>
      <c r="AF31">
        <v>637</v>
      </c>
      <c r="AJ31" t="s">
        <v>141</v>
      </c>
      <c r="AK31" t="s">
        <v>288</v>
      </c>
      <c r="AL31" s="54">
        <v>1</v>
      </c>
    </row>
    <row r="32" spans="1:38" x14ac:dyDescent="0.25">
      <c r="Y32" t="s">
        <v>141</v>
      </c>
      <c r="Z32" t="s">
        <v>300</v>
      </c>
      <c r="AA32">
        <v>450</v>
      </c>
      <c r="AB32" s="54" t="s">
        <v>68</v>
      </c>
      <c r="AC32" t="s">
        <v>13</v>
      </c>
      <c r="AD32" t="s">
        <v>14</v>
      </c>
      <c r="AE32" t="s">
        <v>15</v>
      </c>
      <c r="AF32">
        <v>637</v>
      </c>
      <c r="AL32" s="54"/>
    </row>
    <row r="33" spans="18:38" x14ac:dyDescent="0.25">
      <c r="Y33" t="s">
        <v>141</v>
      </c>
      <c r="Z33" t="s">
        <v>301</v>
      </c>
      <c r="AA33">
        <v>450</v>
      </c>
      <c r="AB33" s="54" t="s">
        <v>68</v>
      </c>
      <c r="AC33" t="s">
        <v>13</v>
      </c>
      <c r="AD33" t="s">
        <v>14</v>
      </c>
      <c r="AE33" t="s">
        <v>15</v>
      </c>
      <c r="AF33">
        <v>637</v>
      </c>
      <c r="AJ33" t="s">
        <v>146</v>
      </c>
      <c r="AK33" t="s">
        <v>302</v>
      </c>
      <c r="AL33" s="54">
        <v>1</v>
      </c>
    </row>
    <row r="34" spans="18:38" x14ac:dyDescent="0.25">
      <c r="Y34" t="s">
        <v>151</v>
      </c>
      <c r="Z34" t="s">
        <v>314</v>
      </c>
      <c r="AA34">
        <v>450</v>
      </c>
      <c r="AB34" s="54" t="s">
        <v>68</v>
      </c>
      <c r="AC34" t="s">
        <v>13</v>
      </c>
      <c r="AD34" t="s">
        <v>14</v>
      </c>
      <c r="AE34" t="s">
        <v>15</v>
      </c>
      <c r="AF34">
        <v>637</v>
      </c>
      <c r="AL34" s="54"/>
    </row>
    <row r="35" spans="18:38" x14ac:dyDescent="0.25">
      <c r="Y35" t="s">
        <v>151</v>
      </c>
      <c r="Z35" t="s">
        <v>315</v>
      </c>
      <c r="AA35">
        <v>450</v>
      </c>
      <c r="AB35" s="54" t="s">
        <v>68</v>
      </c>
      <c r="AC35" t="s">
        <v>13</v>
      </c>
      <c r="AD35" t="s">
        <v>14</v>
      </c>
      <c r="AE35" t="s">
        <v>15</v>
      </c>
      <c r="AF35">
        <v>637</v>
      </c>
      <c r="AJ35" t="s">
        <v>151</v>
      </c>
      <c r="AK35" t="s">
        <v>311</v>
      </c>
      <c r="AL35" s="54">
        <v>1</v>
      </c>
    </row>
    <row r="36" spans="18:38" x14ac:dyDescent="0.25">
      <c r="Y36" t="s">
        <v>151</v>
      </c>
      <c r="Z36" t="s">
        <v>316</v>
      </c>
      <c r="AA36">
        <v>450</v>
      </c>
      <c r="AB36" s="54" t="s">
        <v>68</v>
      </c>
      <c r="AC36" t="s">
        <v>13</v>
      </c>
      <c r="AD36" t="s">
        <v>14</v>
      </c>
      <c r="AE36" t="s">
        <v>15</v>
      </c>
      <c r="AF36">
        <v>637</v>
      </c>
      <c r="AK36" t="s">
        <v>312</v>
      </c>
      <c r="AL36" s="54">
        <v>1</v>
      </c>
    </row>
    <row r="37" spans="18:38" x14ac:dyDescent="0.25">
      <c r="Y37" t="s">
        <v>156</v>
      </c>
      <c r="Z37" t="s">
        <v>314</v>
      </c>
      <c r="AA37">
        <v>450</v>
      </c>
      <c r="AB37" s="54" t="s">
        <v>68</v>
      </c>
      <c r="AC37" t="s">
        <v>13</v>
      </c>
      <c r="AD37" t="s">
        <v>14</v>
      </c>
      <c r="AE37" t="s">
        <v>15</v>
      </c>
      <c r="AF37">
        <v>637</v>
      </c>
      <c r="AL37" s="54"/>
    </row>
    <row r="38" spans="18:38" x14ac:dyDescent="0.25">
      <c r="R38" s="44" t="s">
        <v>178</v>
      </c>
      <c r="Y38" t="s">
        <v>156</v>
      </c>
      <c r="Z38" t="s">
        <v>315</v>
      </c>
      <c r="AA38">
        <v>450</v>
      </c>
      <c r="AB38" s="54" t="s">
        <v>68</v>
      </c>
      <c r="AC38" t="s">
        <v>13</v>
      </c>
      <c r="AD38" t="s">
        <v>14</v>
      </c>
      <c r="AE38" t="s">
        <v>15</v>
      </c>
      <c r="AF38">
        <v>637</v>
      </c>
      <c r="AJ38" t="s">
        <v>156</v>
      </c>
      <c r="AK38" t="s">
        <v>311</v>
      </c>
      <c r="AL38" s="54">
        <v>1</v>
      </c>
    </row>
    <row r="39" spans="18:38" x14ac:dyDescent="0.25">
      <c r="Y39" t="s">
        <v>156</v>
      </c>
      <c r="Z39" t="s">
        <v>316</v>
      </c>
      <c r="AA39">
        <v>450</v>
      </c>
      <c r="AB39" s="54" t="s">
        <v>68</v>
      </c>
      <c r="AC39" t="s">
        <v>13</v>
      </c>
      <c r="AD39" t="s">
        <v>14</v>
      </c>
      <c r="AE39" t="s">
        <v>15</v>
      </c>
      <c r="AF39">
        <v>637</v>
      </c>
      <c r="AK39" t="s">
        <v>312</v>
      </c>
      <c r="AL39" s="54">
        <v>1</v>
      </c>
    </row>
    <row r="40" spans="18:38" x14ac:dyDescent="0.25">
      <c r="Y40" t="s">
        <v>136</v>
      </c>
      <c r="Z40" t="s">
        <v>293</v>
      </c>
      <c r="AA40">
        <v>411</v>
      </c>
      <c r="AB40" s="54" t="s">
        <v>68</v>
      </c>
      <c r="AC40" t="s">
        <v>13</v>
      </c>
      <c r="AD40" t="s">
        <v>14</v>
      </c>
      <c r="AE40" t="s">
        <v>15</v>
      </c>
      <c r="AF40">
        <v>644</v>
      </c>
      <c r="AL40" s="54"/>
    </row>
    <row r="41" spans="18:38" x14ac:dyDescent="0.25">
      <c r="Y41" t="s">
        <v>136</v>
      </c>
      <c r="Z41" t="s">
        <v>294</v>
      </c>
      <c r="AA41">
        <v>411</v>
      </c>
      <c r="AB41" s="54" t="s">
        <v>68</v>
      </c>
      <c r="AC41" t="s">
        <v>13</v>
      </c>
      <c r="AD41" t="s">
        <v>14</v>
      </c>
      <c r="AE41" t="s">
        <v>15</v>
      </c>
      <c r="AF41">
        <v>644</v>
      </c>
      <c r="AJ41" t="s">
        <v>137</v>
      </c>
      <c r="AK41" t="s">
        <v>317</v>
      </c>
      <c r="AL41" s="54">
        <v>1</v>
      </c>
    </row>
    <row r="42" spans="18:38" x14ac:dyDescent="0.25">
      <c r="Y42" t="s">
        <v>136</v>
      </c>
      <c r="Z42" t="s">
        <v>295</v>
      </c>
      <c r="AA42">
        <v>411</v>
      </c>
      <c r="AB42" s="54" t="s">
        <v>68</v>
      </c>
      <c r="AC42" t="s">
        <v>13</v>
      </c>
      <c r="AD42" t="s">
        <v>14</v>
      </c>
      <c r="AE42" t="s">
        <v>15</v>
      </c>
      <c r="AF42">
        <v>644</v>
      </c>
      <c r="AK42" t="s">
        <v>318</v>
      </c>
      <c r="AL42" s="54">
        <v>1</v>
      </c>
    </row>
    <row r="43" spans="18:38" x14ac:dyDescent="0.25">
      <c r="Y43" t="s">
        <v>136</v>
      </c>
      <c r="Z43" t="s">
        <v>296</v>
      </c>
      <c r="AA43">
        <v>411</v>
      </c>
      <c r="AB43" s="54" t="s">
        <v>68</v>
      </c>
      <c r="AC43" t="s">
        <v>13</v>
      </c>
      <c r="AD43" t="s">
        <v>14</v>
      </c>
      <c r="AE43" t="s">
        <v>15</v>
      </c>
      <c r="AF43">
        <v>644</v>
      </c>
      <c r="AL43" s="54"/>
    </row>
    <row r="44" spans="18:38" x14ac:dyDescent="0.25">
      <c r="Y44" t="s">
        <v>136</v>
      </c>
      <c r="Z44" t="s">
        <v>297</v>
      </c>
      <c r="AA44">
        <v>411</v>
      </c>
      <c r="AB44" s="54" t="s">
        <v>68</v>
      </c>
      <c r="AC44" t="s">
        <v>13</v>
      </c>
      <c r="AD44" t="s">
        <v>14</v>
      </c>
      <c r="AE44" t="s">
        <v>15</v>
      </c>
      <c r="AF44">
        <v>644</v>
      </c>
      <c r="AJ44" t="s">
        <v>142</v>
      </c>
      <c r="AK44" t="s">
        <v>317</v>
      </c>
      <c r="AL44" s="54">
        <v>1</v>
      </c>
    </row>
    <row r="45" spans="18:38" x14ac:dyDescent="0.25">
      <c r="Y45" t="s">
        <v>136</v>
      </c>
      <c r="Z45" t="s">
        <v>298</v>
      </c>
      <c r="AA45">
        <v>411</v>
      </c>
      <c r="AB45" s="54" t="s">
        <v>68</v>
      </c>
      <c r="AC45" t="s">
        <v>13</v>
      </c>
      <c r="AD45" t="s">
        <v>14</v>
      </c>
      <c r="AE45" t="s">
        <v>15</v>
      </c>
      <c r="AF45">
        <v>644</v>
      </c>
      <c r="AK45" t="s">
        <v>318</v>
      </c>
      <c r="AL45" s="54">
        <v>1</v>
      </c>
    </row>
    <row r="46" spans="18:38" x14ac:dyDescent="0.25">
      <c r="Y46" t="s">
        <v>141</v>
      </c>
      <c r="Z46" t="s">
        <v>293</v>
      </c>
      <c r="AA46">
        <v>411</v>
      </c>
      <c r="AB46" s="54" t="s">
        <v>68</v>
      </c>
      <c r="AC46" t="s">
        <v>13</v>
      </c>
      <c r="AD46" t="s">
        <v>14</v>
      </c>
      <c r="AE46" t="s">
        <v>15</v>
      </c>
      <c r="AF46">
        <v>644</v>
      </c>
      <c r="AL46" s="54"/>
    </row>
    <row r="47" spans="18:38" x14ac:dyDescent="0.25">
      <c r="Y47" t="s">
        <v>141</v>
      </c>
      <c r="Z47" t="s">
        <v>294</v>
      </c>
      <c r="AA47">
        <v>411</v>
      </c>
      <c r="AB47" s="54" t="s">
        <v>68</v>
      </c>
      <c r="AC47" t="s">
        <v>13</v>
      </c>
      <c r="AD47" t="s">
        <v>14</v>
      </c>
      <c r="AE47" t="s">
        <v>15</v>
      </c>
      <c r="AF47">
        <v>644</v>
      </c>
      <c r="AJ47" t="s">
        <v>147</v>
      </c>
      <c r="AK47" t="s">
        <v>323</v>
      </c>
      <c r="AL47" s="54">
        <v>1</v>
      </c>
    </row>
    <row r="48" spans="18:38" x14ac:dyDescent="0.25">
      <c r="Y48" t="s">
        <v>141</v>
      </c>
      <c r="Z48" t="s">
        <v>295</v>
      </c>
      <c r="AA48">
        <v>411</v>
      </c>
      <c r="AB48" s="54" t="s">
        <v>68</v>
      </c>
      <c r="AC48" t="s">
        <v>13</v>
      </c>
      <c r="AD48" t="s">
        <v>14</v>
      </c>
      <c r="AE48" t="s">
        <v>15</v>
      </c>
      <c r="AF48">
        <v>644</v>
      </c>
      <c r="AL48" s="54"/>
    </row>
    <row r="49" spans="25:38" x14ac:dyDescent="0.25">
      <c r="Y49" t="s">
        <v>141</v>
      </c>
      <c r="Z49" t="s">
        <v>296</v>
      </c>
      <c r="AA49">
        <v>411</v>
      </c>
      <c r="AB49" s="54" t="s">
        <v>68</v>
      </c>
      <c r="AC49" t="s">
        <v>13</v>
      </c>
      <c r="AD49" t="s">
        <v>14</v>
      </c>
      <c r="AE49" t="s">
        <v>15</v>
      </c>
      <c r="AF49">
        <v>644</v>
      </c>
      <c r="AJ49" t="s">
        <v>152</v>
      </c>
      <c r="AK49" t="s">
        <v>323</v>
      </c>
      <c r="AL49" s="54">
        <v>1</v>
      </c>
    </row>
    <row r="50" spans="25:38" x14ac:dyDescent="0.25">
      <c r="Y50" t="s">
        <v>141</v>
      </c>
      <c r="Z50" t="s">
        <v>297</v>
      </c>
      <c r="AA50">
        <v>411</v>
      </c>
      <c r="AB50" s="54" t="s">
        <v>68</v>
      </c>
      <c r="AC50" t="s">
        <v>13</v>
      </c>
      <c r="AD50" t="s">
        <v>14</v>
      </c>
      <c r="AE50" t="s">
        <v>15</v>
      </c>
      <c r="AF50">
        <v>644</v>
      </c>
      <c r="AL50" s="54"/>
    </row>
    <row r="51" spans="25:38" x14ac:dyDescent="0.25">
      <c r="Y51" t="s">
        <v>141</v>
      </c>
      <c r="Z51" t="s">
        <v>298</v>
      </c>
      <c r="AA51">
        <v>411</v>
      </c>
      <c r="AB51" s="54" t="s">
        <v>68</v>
      </c>
      <c r="AC51" t="s">
        <v>13</v>
      </c>
      <c r="AD51" t="s">
        <v>14</v>
      </c>
      <c r="AE51" t="s">
        <v>15</v>
      </c>
      <c r="AF51">
        <v>644</v>
      </c>
      <c r="AJ51" t="s">
        <v>157</v>
      </c>
      <c r="AK51" t="s">
        <v>323</v>
      </c>
      <c r="AL51" s="54">
        <v>1</v>
      </c>
    </row>
    <row r="52" spans="25:38" x14ac:dyDescent="0.25">
      <c r="Y52" t="s">
        <v>136</v>
      </c>
      <c r="Z52" t="s">
        <v>291</v>
      </c>
      <c r="AA52">
        <v>414</v>
      </c>
      <c r="AB52" s="54" t="s">
        <v>68</v>
      </c>
      <c r="AC52" t="s">
        <v>13</v>
      </c>
      <c r="AD52" t="s">
        <v>14</v>
      </c>
      <c r="AE52" t="s">
        <v>15</v>
      </c>
      <c r="AF52">
        <v>760</v>
      </c>
      <c r="AL52" s="54"/>
    </row>
    <row r="53" spans="25:38" x14ac:dyDescent="0.25">
      <c r="Y53" t="s">
        <v>136</v>
      </c>
      <c r="Z53" t="s">
        <v>292</v>
      </c>
      <c r="AA53">
        <v>414</v>
      </c>
      <c r="AB53" s="54" t="s">
        <v>68</v>
      </c>
      <c r="AC53" t="s">
        <v>13</v>
      </c>
      <c r="AD53" t="s">
        <v>14</v>
      </c>
      <c r="AE53" t="s">
        <v>15</v>
      </c>
      <c r="AF53">
        <v>760</v>
      </c>
      <c r="AJ53" t="s">
        <v>138</v>
      </c>
      <c r="AK53" t="s">
        <v>323</v>
      </c>
      <c r="AL53" s="54">
        <v>1</v>
      </c>
    </row>
    <row r="54" spans="25:38" x14ac:dyDescent="0.25">
      <c r="Y54" t="s">
        <v>141</v>
      </c>
      <c r="Z54" t="s">
        <v>291</v>
      </c>
      <c r="AA54">
        <v>414</v>
      </c>
      <c r="AB54" s="54" t="s">
        <v>68</v>
      </c>
      <c r="AC54" t="s">
        <v>13</v>
      </c>
      <c r="AD54" t="s">
        <v>14</v>
      </c>
      <c r="AE54" t="s">
        <v>15</v>
      </c>
      <c r="AF54">
        <v>760</v>
      </c>
      <c r="AL54" s="54"/>
    </row>
    <row r="55" spans="25:38" x14ac:dyDescent="0.25">
      <c r="Y55" t="s">
        <v>141</v>
      </c>
      <c r="Z55" t="s">
        <v>292</v>
      </c>
      <c r="AA55">
        <v>414</v>
      </c>
      <c r="AB55" s="54" t="s">
        <v>68</v>
      </c>
      <c r="AC55" t="s">
        <v>13</v>
      </c>
      <c r="AD55" t="s">
        <v>14</v>
      </c>
      <c r="AE55" t="s">
        <v>15</v>
      </c>
      <c r="AF55">
        <v>760</v>
      </c>
      <c r="AJ55" t="s">
        <v>143</v>
      </c>
      <c r="AK55" t="s">
        <v>323</v>
      </c>
      <c r="AL55" s="54">
        <v>1</v>
      </c>
    </row>
    <row r="56" spans="25:38" x14ac:dyDescent="0.25">
      <c r="Y56" t="s">
        <v>136</v>
      </c>
      <c r="Z56" t="s">
        <v>289</v>
      </c>
      <c r="AA56">
        <v>481</v>
      </c>
      <c r="AB56" s="54" t="s">
        <v>68</v>
      </c>
      <c r="AC56" t="s">
        <v>13</v>
      </c>
      <c r="AD56" t="s">
        <v>14</v>
      </c>
      <c r="AE56" t="s">
        <v>15</v>
      </c>
      <c r="AF56">
        <v>1218</v>
      </c>
      <c r="AL56" s="54"/>
    </row>
    <row r="57" spans="25:38" x14ac:dyDescent="0.25">
      <c r="Y57" t="s">
        <v>136</v>
      </c>
      <c r="Z57" t="s">
        <v>290</v>
      </c>
      <c r="AA57">
        <v>481</v>
      </c>
      <c r="AB57" s="54" t="s">
        <v>68</v>
      </c>
      <c r="AC57" t="s">
        <v>13</v>
      </c>
      <c r="AD57" t="s">
        <v>14</v>
      </c>
      <c r="AE57" t="s">
        <v>15</v>
      </c>
      <c r="AF57">
        <v>1218</v>
      </c>
      <c r="AJ57" t="s">
        <v>148</v>
      </c>
      <c r="AK57" t="s">
        <v>329</v>
      </c>
      <c r="AL57" s="54">
        <v>1</v>
      </c>
    </row>
    <row r="58" spans="25:38" x14ac:dyDescent="0.25">
      <c r="Y58" t="s">
        <v>141</v>
      </c>
      <c r="Z58" t="s">
        <v>289</v>
      </c>
      <c r="AA58">
        <v>481</v>
      </c>
      <c r="AB58" s="54" t="s">
        <v>68</v>
      </c>
      <c r="AC58" t="s">
        <v>13</v>
      </c>
      <c r="AD58" t="s">
        <v>14</v>
      </c>
      <c r="AE58" t="s">
        <v>15</v>
      </c>
      <c r="AF58">
        <v>1218</v>
      </c>
      <c r="AK58" t="s">
        <v>330</v>
      </c>
      <c r="AL58" s="54">
        <v>1</v>
      </c>
    </row>
    <row r="59" spans="25:38" x14ac:dyDescent="0.25">
      <c r="Y59" t="s">
        <v>141</v>
      </c>
      <c r="Z59" t="s">
        <v>290</v>
      </c>
      <c r="AA59">
        <v>481</v>
      </c>
      <c r="AB59" s="54" t="s">
        <v>68</v>
      </c>
      <c r="AC59" t="s">
        <v>13</v>
      </c>
      <c r="AD59" t="s">
        <v>14</v>
      </c>
      <c r="AE59" t="s">
        <v>15</v>
      </c>
      <c r="AF59">
        <v>1218</v>
      </c>
      <c r="AL59" s="54"/>
    </row>
    <row r="60" spans="25:38" x14ac:dyDescent="0.25">
      <c r="Y60" t="s">
        <v>146</v>
      </c>
      <c r="Z60" t="s">
        <v>303</v>
      </c>
      <c r="AA60">
        <v>481</v>
      </c>
      <c r="AB60" s="54" t="s">
        <v>68</v>
      </c>
      <c r="AC60" t="s">
        <v>13</v>
      </c>
      <c r="AD60" t="s">
        <v>14</v>
      </c>
      <c r="AE60" t="s">
        <v>15</v>
      </c>
      <c r="AF60">
        <v>1218</v>
      </c>
      <c r="AJ60" t="s">
        <v>153</v>
      </c>
      <c r="AK60" t="s">
        <v>329</v>
      </c>
      <c r="AL60" s="54">
        <v>1</v>
      </c>
    </row>
    <row r="61" spans="25:38" x14ac:dyDescent="0.25">
      <c r="Y61" t="s">
        <v>146</v>
      </c>
      <c r="Z61" t="s">
        <v>304</v>
      </c>
      <c r="AA61">
        <v>481</v>
      </c>
      <c r="AB61" s="54" t="s">
        <v>68</v>
      </c>
      <c r="AC61" t="s">
        <v>13</v>
      </c>
      <c r="AD61" t="s">
        <v>14</v>
      </c>
      <c r="AE61" t="s">
        <v>15</v>
      </c>
      <c r="AF61">
        <v>1218</v>
      </c>
      <c r="AK61" t="s">
        <v>330</v>
      </c>
      <c r="AL61" s="54">
        <v>1</v>
      </c>
    </row>
    <row r="62" spans="25:38" x14ac:dyDescent="0.25">
      <c r="Y62" t="s">
        <v>146</v>
      </c>
      <c r="Z62" t="s">
        <v>305</v>
      </c>
      <c r="AA62">
        <v>481</v>
      </c>
      <c r="AB62" s="54" t="s">
        <v>68</v>
      </c>
      <c r="AC62" t="s">
        <v>13</v>
      </c>
      <c r="AD62" t="s">
        <v>14</v>
      </c>
      <c r="AE62" t="s">
        <v>15</v>
      </c>
      <c r="AF62">
        <v>1218</v>
      </c>
      <c r="AL62" s="54"/>
    </row>
    <row r="63" spans="25:38" x14ac:dyDescent="0.25">
      <c r="Y63" t="s">
        <v>146</v>
      </c>
      <c r="Z63" t="s">
        <v>306</v>
      </c>
      <c r="AA63">
        <v>481</v>
      </c>
      <c r="AB63" s="54" t="s">
        <v>68</v>
      </c>
      <c r="AC63" t="s">
        <v>13</v>
      </c>
      <c r="AD63" t="s">
        <v>14</v>
      </c>
      <c r="AE63" t="s">
        <v>15</v>
      </c>
      <c r="AF63">
        <v>1218</v>
      </c>
      <c r="AJ63" t="s">
        <v>158</v>
      </c>
      <c r="AK63" t="s">
        <v>329</v>
      </c>
      <c r="AL63" s="54">
        <v>1</v>
      </c>
    </row>
    <row r="64" spans="25:38" x14ac:dyDescent="0.25">
      <c r="Y64" t="s">
        <v>146</v>
      </c>
      <c r="Z64" t="s">
        <v>307</v>
      </c>
      <c r="AA64">
        <v>481</v>
      </c>
      <c r="AB64" s="54" t="s">
        <v>68</v>
      </c>
      <c r="AC64" t="s">
        <v>13</v>
      </c>
      <c r="AD64" t="s">
        <v>14</v>
      </c>
      <c r="AE64" t="s">
        <v>15</v>
      </c>
      <c r="AF64">
        <v>1218</v>
      </c>
      <c r="AK64" t="s">
        <v>330</v>
      </c>
      <c r="AL64" s="54">
        <v>1</v>
      </c>
    </row>
    <row r="65" spans="25:38" x14ac:dyDescent="0.25">
      <c r="Y65" t="s">
        <v>146</v>
      </c>
      <c r="Z65" t="s">
        <v>308</v>
      </c>
      <c r="AA65">
        <v>481</v>
      </c>
      <c r="AB65" s="54" t="s">
        <v>68</v>
      </c>
      <c r="AC65" t="s">
        <v>13</v>
      </c>
      <c r="AD65" t="s">
        <v>14</v>
      </c>
      <c r="AE65" t="s">
        <v>15</v>
      </c>
      <c r="AF65">
        <v>1218</v>
      </c>
      <c r="AL65" s="54"/>
    </row>
    <row r="66" spans="25:38" x14ac:dyDescent="0.25">
      <c r="Y66" t="s">
        <v>146</v>
      </c>
      <c r="Z66" t="s">
        <v>309</v>
      </c>
      <c r="AA66">
        <v>481</v>
      </c>
      <c r="AB66" s="54" t="s">
        <v>68</v>
      </c>
      <c r="AC66" t="s">
        <v>13</v>
      </c>
      <c r="AD66" t="s">
        <v>14</v>
      </c>
      <c r="AE66" t="s">
        <v>15</v>
      </c>
      <c r="AF66">
        <v>1218</v>
      </c>
      <c r="AJ66" t="s">
        <v>139</v>
      </c>
      <c r="AK66" t="s">
        <v>329</v>
      </c>
      <c r="AL66" s="54">
        <v>1</v>
      </c>
    </row>
    <row r="67" spans="25:38" x14ac:dyDescent="0.25">
      <c r="Y67" t="s">
        <v>146</v>
      </c>
      <c r="Z67" t="s">
        <v>310</v>
      </c>
      <c r="AA67">
        <v>481</v>
      </c>
      <c r="AB67" s="54" t="s">
        <v>68</v>
      </c>
      <c r="AC67" t="s">
        <v>13</v>
      </c>
      <c r="AD67" t="s">
        <v>14</v>
      </c>
      <c r="AE67" t="s">
        <v>15</v>
      </c>
      <c r="AF67">
        <v>1218</v>
      </c>
      <c r="AK67" t="s">
        <v>330</v>
      </c>
      <c r="AL67" s="54">
        <v>1</v>
      </c>
    </row>
    <row r="68" spans="25:38" x14ac:dyDescent="0.25">
      <c r="Y68" t="s">
        <v>137</v>
      </c>
      <c r="Z68" t="s">
        <v>320</v>
      </c>
      <c r="AA68">
        <v>481</v>
      </c>
      <c r="AB68" s="54" t="s">
        <v>68</v>
      </c>
      <c r="AC68" t="s">
        <v>13</v>
      </c>
      <c r="AD68" t="s">
        <v>14</v>
      </c>
      <c r="AE68" t="s">
        <v>15</v>
      </c>
      <c r="AF68">
        <v>1218</v>
      </c>
      <c r="AL68" s="54"/>
    </row>
    <row r="69" spans="25:38" x14ac:dyDescent="0.25">
      <c r="Y69" t="s">
        <v>137</v>
      </c>
      <c r="Z69" t="s">
        <v>321</v>
      </c>
      <c r="AA69">
        <v>481</v>
      </c>
      <c r="AB69" s="54" t="s">
        <v>68</v>
      </c>
      <c r="AC69" t="s">
        <v>13</v>
      </c>
      <c r="AD69" t="s">
        <v>14</v>
      </c>
      <c r="AE69" t="s">
        <v>15</v>
      </c>
      <c r="AF69">
        <v>1218</v>
      </c>
      <c r="AJ69" t="s">
        <v>144</v>
      </c>
      <c r="AK69" t="s">
        <v>333</v>
      </c>
      <c r="AL69" s="54">
        <v>1</v>
      </c>
    </row>
    <row r="70" spans="25:38" x14ac:dyDescent="0.25">
      <c r="Y70" t="s">
        <v>137</v>
      </c>
      <c r="Z70" t="s">
        <v>322</v>
      </c>
      <c r="AA70">
        <v>481</v>
      </c>
      <c r="AB70" s="54" t="s">
        <v>68</v>
      </c>
      <c r="AC70" t="s">
        <v>13</v>
      </c>
      <c r="AD70" t="s">
        <v>14</v>
      </c>
      <c r="AE70" t="s">
        <v>15</v>
      </c>
      <c r="AF70">
        <v>1218</v>
      </c>
      <c r="AL70" s="54"/>
    </row>
    <row r="71" spans="25:38" x14ac:dyDescent="0.25">
      <c r="Y71" t="s">
        <v>142</v>
      </c>
      <c r="Z71" t="s">
        <v>320</v>
      </c>
      <c r="AA71">
        <v>481</v>
      </c>
      <c r="AB71" s="54" t="s">
        <v>68</v>
      </c>
      <c r="AC71" t="s">
        <v>13</v>
      </c>
      <c r="AD71" t="s">
        <v>14</v>
      </c>
      <c r="AE71" t="s">
        <v>15</v>
      </c>
      <c r="AF71">
        <v>1218</v>
      </c>
      <c r="AJ71" t="s">
        <v>149</v>
      </c>
      <c r="AK71" t="s">
        <v>339</v>
      </c>
      <c r="AL71" s="54">
        <v>1</v>
      </c>
    </row>
    <row r="72" spans="25:38" x14ac:dyDescent="0.25">
      <c r="Y72" t="s">
        <v>142</v>
      </c>
      <c r="Z72" t="s">
        <v>321</v>
      </c>
      <c r="AA72">
        <v>481</v>
      </c>
      <c r="AB72" s="54" t="s">
        <v>68</v>
      </c>
      <c r="AC72" t="s">
        <v>13</v>
      </c>
      <c r="AD72" t="s">
        <v>14</v>
      </c>
      <c r="AE72" t="s">
        <v>15</v>
      </c>
      <c r="AF72">
        <v>1218</v>
      </c>
      <c r="AL72" s="54"/>
    </row>
    <row r="73" spans="25:38" x14ac:dyDescent="0.25">
      <c r="Y73" t="s">
        <v>142</v>
      </c>
      <c r="Z73" t="s">
        <v>322</v>
      </c>
      <c r="AA73">
        <v>481</v>
      </c>
      <c r="AB73" s="54" t="s">
        <v>68</v>
      </c>
      <c r="AC73" t="s">
        <v>13</v>
      </c>
      <c r="AD73" t="s">
        <v>14</v>
      </c>
      <c r="AE73" t="s">
        <v>15</v>
      </c>
      <c r="AF73">
        <v>1218</v>
      </c>
      <c r="AJ73" t="s">
        <v>154</v>
      </c>
      <c r="AK73" t="s">
        <v>339</v>
      </c>
      <c r="AL73" s="54">
        <v>1</v>
      </c>
    </row>
    <row r="74" spans="25:38" x14ac:dyDescent="0.25">
      <c r="Y74" t="s">
        <v>137</v>
      </c>
      <c r="Z74" t="s">
        <v>319</v>
      </c>
      <c r="AA74">
        <v>430</v>
      </c>
      <c r="AB74" s="54" t="s">
        <v>68</v>
      </c>
      <c r="AC74" t="s">
        <v>13</v>
      </c>
      <c r="AD74" t="s">
        <v>14</v>
      </c>
      <c r="AE74" t="s">
        <v>15</v>
      </c>
      <c r="AF74">
        <v>1860</v>
      </c>
      <c r="AL74" s="54"/>
    </row>
    <row r="75" spans="25:38" x14ac:dyDescent="0.25">
      <c r="Y75" t="s">
        <v>142</v>
      </c>
      <c r="Z75" t="s">
        <v>319</v>
      </c>
      <c r="AA75">
        <v>430</v>
      </c>
      <c r="AB75" s="54" t="s">
        <v>68</v>
      </c>
      <c r="AC75" t="s">
        <v>13</v>
      </c>
      <c r="AD75" t="s">
        <v>14</v>
      </c>
      <c r="AE75" t="s">
        <v>15</v>
      </c>
      <c r="AF75">
        <v>1860</v>
      </c>
      <c r="AJ75" t="s">
        <v>159</v>
      </c>
      <c r="AK75" t="s">
        <v>345</v>
      </c>
      <c r="AL75" s="54">
        <v>1</v>
      </c>
    </row>
    <row r="76" spans="25:38" x14ac:dyDescent="0.25">
      <c r="Y76" t="s">
        <v>147</v>
      </c>
      <c r="Z76" t="s">
        <v>327</v>
      </c>
      <c r="AA76">
        <v>430</v>
      </c>
      <c r="AB76" s="54" t="s">
        <v>68</v>
      </c>
      <c r="AC76" t="s">
        <v>13</v>
      </c>
      <c r="AD76" t="s">
        <v>14</v>
      </c>
      <c r="AE76" t="s">
        <v>15</v>
      </c>
      <c r="AF76">
        <v>1860</v>
      </c>
      <c r="AK76" t="s">
        <v>346</v>
      </c>
      <c r="AL76" s="54">
        <v>1</v>
      </c>
    </row>
    <row r="77" spans="25:38" x14ac:dyDescent="0.25">
      <c r="Y77" t="s">
        <v>147</v>
      </c>
      <c r="Z77" t="s">
        <v>328</v>
      </c>
      <c r="AA77">
        <v>430</v>
      </c>
      <c r="AB77" s="54" t="s">
        <v>68</v>
      </c>
      <c r="AC77" t="s">
        <v>13</v>
      </c>
      <c r="AD77" t="s">
        <v>14</v>
      </c>
      <c r="AE77" t="s">
        <v>15</v>
      </c>
      <c r="AF77">
        <v>1860</v>
      </c>
      <c r="AK77" t="s">
        <v>347</v>
      </c>
      <c r="AL77" s="54">
        <v>1</v>
      </c>
    </row>
    <row r="78" spans="25:38" x14ac:dyDescent="0.25">
      <c r="Y78" t="s">
        <v>152</v>
      </c>
      <c r="Z78" t="s">
        <v>327</v>
      </c>
      <c r="AA78">
        <v>430</v>
      </c>
      <c r="AB78" s="54" t="s">
        <v>68</v>
      </c>
      <c r="AC78" t="s">
        <v>13</v>
      </c>
      <c r="AD78" t="s">
        <v>14</v>
      </c>
      <c r="AE78" t="s">
        <v>15</v>
      </c>
      <c r="AF78">
        <v>1860</v>
      </c>
      <c r="AL78" s="54"/>
    </row>
    <row r="79" spans="25:38" x14ac:dyDescent="0.25">
      <c r="Y79" t="s">
        <v>152</v>
      </c>
      <c r="Z79" t="s">
        <v>328</v>
      </c>
      <c r="AA79">
        <v>430</v>
      </c>
      <c r="AB79" s="54" t="s">
        <v>68</v>
      </c>
      <c r="AC79" t="s">
        <v>13</v>
      </c>
      <c r="AD79" t="s">
        <v>14</v>
      </c>
      <c r="AE79" t="s">
        <v>15</v>
      </c>
      <c r="AF79">
        <v>1860</v>
      </c>
      <c r="AJ79" t="s">
        <v>140</v>
      </c>
      <c r="AK79" t="s">
        <v>345</v>
      </c>
      <c r="AL79" s="54">
        <v>1</v>
      </c>
    </row>
    <row r="80" spans="25:38" x14ac:dyDescent="0.25">
      <c r="Y80" t="s">
        <v>157</v>
      </c>
      <c r="Z80" t="s">
        <v>327</v>
      </c>
      <c r="AA80">
        <v>430</v>
      </c>
      <c r="AB80" s="54" t="s">
        <v>68</v>
      </c>
      <c r="AC80" t="s">
        <v>13</v>
      </c>
      <c r="AD80" t="s">
        <v>14</v>
      </c>
      <c r="AE80" t="s">
        <v>15</v>
      </c>
      <c r="AF80">
        <v>1860</v>
      </c>
      <c r="AK80" t="s">
        <v>346</v>
      </c>
      <c r="AL80" s="54">
        <v>1</v>
      </c>
    </row>
    <row r="81" spans="25:38" x14ac:dyDescent="0.25">
      <c r="Y81" t="s">
        <v>157</v>
      </c>
      <c r="Z81" t="s">
        <v>328</v>
      </c>
      <c r="AA81">
        <v>430</v>
      </c>
      <c r="AB81" s="54" t="s">
        <v>68</v>
      </c>
      <c r="AC81" t="s">
        <v>13</v>
      </c>
      <c r="AD81" t="s">
        <v>14</v>
      </c>
      <c r="AE81" t="s">
        <v>15</v>
      </c>
      <c r="AF81">
        <v>1860</v>
      </c>
      <c r="AK81" t="s">
        <v>347</v>
      </c>
      <c r="AL81" s="54">
        <v>1</v>
      </c>
    </row>
    <row r="82" spans="25:38" x14ac:dyDescent="0.25">
      <c r="Y82" t="s">
        <v>138</v>
      </c>
      <c r="Z82" t="s">
        <v>327</v>
      </c>
      <c r="AA82">
        <v>430</v>
      </c>
      <c r="AB82" s="54" t="s">
        <v>68</v>
      </c>
      <c r="AC82" t="s">
        <v>13</v>
      </c>
      <c r="AD82" t="s">
        <v>14</v>
      </c>
      <c r="AE82" t="s">
        <v>15</v>
      </c>
      <c r="AF82">
        <v>1860</v>
      </c>
      <c r="AL82" s="54"/>
    </row>
    <row r="83" spans="25:38" x14ac:dyDescent="0.25">
      <c r="Y83" t="s">
        <v>138</v>
      </c>
      <c r="Z83" t="s">
        <v>328</v>
      </c>
      <c r="AA83">
        <v>430</v>
      </c>
      <c r="AB83" s="54" t="s">
        <v>68</v>
      </c>
      <c r="AC83" t="s">
        <v>13</v>
      </c>
      <c r="AD83" t="s">
        <v>14</v>
      </c>
      <c r="AE83" t="s">
        <v>15</v>
      </c>
      <c r="AF83">
        <v>1860</v>
      </c>
      <c r="AJ83" t="s">
        <v>186</v>
      </c>
      <c r="AK83" t="s">
        <v>345</v>
      </c>
      <c r="AL83" s="54">
        <v>1</v>
      </c>
    </row>
    <row r="84" spans="25:38" x14ac:dyDescent="0.25">
      <c r="Y84" t="s">
        <v>143</v>
      </c>
      <c r="Z84" t="s">
        <v>327</v>
      </c>
      <c r="AA84">
        <v>430</v>
      </c>
      <c r="AB84" s="54" t="s">
        <v>68</v>
      </c>
      <c r="AC84" t="s">
        <v>13</v>
      </c>
      <c r="AD84" t="s">
        <v>14</v>
      </c>
      <c r="AE84" t="s">
        <v>15</v>
      </c>
      <c r="AF84">
        <v>1860</v>
      </c>
      <c r="AK84" t="s">
        <v>346</v>
      </c>
      <c r="AL84" s="54">
        <v>1</v>
      </c>
    </row>
    <row r="85" spans="25:38" x14ac:dyDescent="0.25">
      <c r="Y85" t="s">
        <v>143</v>
      </c>
      <c r="Z85" t="s">
        <v>328</v>
      </c>
      <c r="AA85">
        <v>430</v>
      </c>
      <c r="AB85" s="54" t="s">
        <v>68</v>
      </c>
      <c r="AC85" t="s">
        <v>13</v>
      </c>
      <c r="AD85" t="s">
        <v>14</v>
      </c>
      <c r="AE85" t="s">
        <v>15</v>
      </c>
      <c r="AF85">
        <v>1860</v>
      </c>
      <c r="AK85" t="s">
        <v>347</v>
      </c>
      <c r="AL85" s="54">
        <v>1</v>
      </c>
    </row>
    <row r="86" spans="25:38" x14ac:dyDescent="0.25">
      <c r="Y86" t="s">
        <v>148</v>
      </c>
      <c r="Z86" t="s">
        <v>332</v>
      </c>
      <c r="AA86">
        <v>430</v>
      </c>
      <c r="AB86" s="54" t="s">
        <v>68</v>
      </c>
      <c r="AC86" t="s">
        <v>13</v>
      </c>
      <c r="AD86" t="s">
        <v>14</v>
      </c>
      <c r="AE86" t="s">
        <v>15</v>
      </c>
      <c r="AF86">
        <v>1860</v>
      </c>
      <c r="AL86" s="54"/>
    </row>
    <row r="87" spans="25:38" x14ac:dyDescent="0.25">
      <c r="Y87" t="s">
        <v>153</v>
      </c>
      <c r="Z87" t="s">
        <v>332</v>
      </c>
      <c r="AA87">
        <v>430</v>
      </c>
      <c r="AB87" s="54" t="s">
        <v>68</v>
      </c>
      <c r="AC87" t="s">
        <v>13</v>
      </c>
      <c r="AD87" t="s">
        <v>14</v>
      </c>
      <c r="AE87" t="s">
        <v>15</v>
      </c>
      <c r="AF87">
        <v>1860</v>
      </c>
      <c r="AJ87" t="s">
        <v>187</v>
      </c>
      <c r="AK87" t="s">
        <v>345</v>
      </c>
      <c r="AL87" s="54">
        <v>1</v>
      </c>
    </row>
    <row r="88" spans="25:38" x14ac:dyDescent="0.25">
      <c r="Y88" t="s">
        <v>158</v>
      </c>
      <c r="Z88" t="s">
        <v>332</v>
      </c>
      <c r="AA88">
        <v>430</v>
      </c>
      <c r="AB88" s="54" t="s">
        <v>68</v>
      </c>
      <c r="AC88" t="s">
        <v>13</v>
      </c>
      <c r="AD88" t="s">
        <v>14</v>
      </c>
      <c r="AE88" t="s">
        <v>15</v>
      </c>
      <c r="AF88">
        <v>1860</v>
      </c>
      <c r="AK88" t="s">
        <v>346</v>
      </c>
      <c r="AL88" s="54">
        <v>1</v>
      </c>
    </row>
    <row r="89" spans="25:38" x14ac:dyDescent="0.25">
      <c r="Y89" t="s">
        <v>139</v>
      </c>
      <c r="Z89" t="s">
        <v>332</v>
      </c>
      <c r="AA89">
        <v>430</v>
      </c>
      <c r="AB89" s="54" t="s">
        <v>68</v>
      </c>
      <c r="AC89" t="s">
        <v>13</v>
      </c>
      <c r="AD89" t="s">
        <v>14</v>
      </c>
      <c r="AE89" t="s">
        <v>15</v>
      </c>
      <c r="AF89">
        <v>1860</v>
      </c>
      <c r="AK89" t="s">
        <v>347</v>
      </c>
      <c r="AL89" s="54">
        <v>1</v>
      </c>
    </row>
    <row r="90" spans="25:38" x14ac:dyDescent="0.25">
      <c r="Y90" t="s">
        <v>144</v>
      </c>
      <c r="Z90" t="s">
        <v>335</v>
      </c>
      <c r="AA90">
        <v>430</v>
      </c>
      <c r="AB90" s="54" t="s">
        <v>68</v>
      </c>
      <c r="AC90" t="s">
        <v>13</v>
      </c>
      <c r="AD90" t="s">
        <v>14</v>
      </c>
      <c r="AE90" t="s">
        <v>15</v>
      </c>
      <c r="AF90">
        <v>1860</v>
      </c>
      <c r="AL90" s="54"/>
    </row>
    <row r="91" spans="25:38" x14ac:dyDescent="0.25">
      <c r="Y91" t="s">
        <v>144</v>
      </c>
      <c r="Z91" t="s">
        <v>336</v>
      </c>
      <c r="AA91">
        <v>430</v>
      </c>
      <c r="AB91" s="54" t="s">
        <v>68</v>
      </c>
      <c r="AC91" t="s">
        <v>13</v>
      </c>
      <c r="AD91" t="s">
        <v>14</v>
      </c>
      <c r="AE91" t="s">
        <v>15</v>
      </c>
      <c r="AF91">
        <v>1860</v>
      </c>
      <c r="AJ91" t="s">
        <v>188</v>
      </c>
      <c r="AK91" t="s">
        <v>345</v>
      </c>
      <c r="AL91" s="54">
        <v>1</v>
      </c>
    </row>
    <row r="92" spans="25:38" x14ac:dyDescent="0.25">
      <c r="Y92" t="s">
        <v>144</v>
      </c>
      <c r="Z92" t="s">
        <v>337</v>
      </c>
      <c r="AA92">
        <v>430</v>
      </c>
      <c r="AB92" s="54" t="s">
        <v>68</v>
      </c>
      <c r="AC92" t="s">
        <v>13</v>
      </c>
      <c r="AD92" t="s">
        <v>14</v>
      </c>
      <c r="AE92" t="s">
        <v>15</v>
      </c>
      <c r="AF92">
        <v>1860</v>
      </c>
      <c r="AK92" t="s">
        <v>346</v>
      </c>
      <c r="AL92" s="54">
        <v>1</v>
      </c>
    </row>
    <row r="93" spans="25:38" x14ac:dyDescent="0.25">
      <c r="Y93" t="s">
        <v>144</v>
      </c>
      <c r="Z93" t="s">
        <v>338</v>
      </c>
      <c r="AA93">
        <v>430</v>
      </c>
      <c r="AB93" s="54" t="s">
        <v>68</v>
      </c>
      <c r="AC93" t="s">
        <v>13</v>
      </c>
      <c r="AD93" t="s">
        <v>14</v>
      </c>
      <c r="AE93" t="s">
        <v>15</v>
      </c>
      <c r="AF93">
        <v>1860</v>
      </c>
      <c r="AK93" t="s">
        <v>347</v>
      </c>
      <c r="AL93" s="54">
        <v>1</v>
      </c>
    </row>
    <row r="94" spans="25:38" x14ac:dyDescent="0.25">
      <c r="Y94" t="s">
        <v>149</v>
      </c>
      <c r="Z94" t="s">
        <v>340</v>
      </c>
      <c r="AA94">
        <v>430</v>
      </c>
      <c r="AB94" s="54" t="s">
        <v>68</v>
      </c>
      <c r="AC94" t="s">
        <v>13</v>
      </c>
      <c r="AD94" t="s">
        <v>14</v>
      </c>
      <c r="AE94" t="s">
        <v>15</v>
      </c>
      <c r="AF94">
        <v>1860</v>
      </c>
      <c r="AL94" s="54"/>
    </row>
    <row r="95" spans="25:38" x14ac:dyDescent="0.25">
      <c r="Y95" t="s">
        <v>149</v>
      </c>
      <c r="Z95" t="s">
        <v>341</v>
      </c>
      <c r="AA95">
        <v>430</v>
      </c>
      <c r="AB95" s="54" t="s">
        <v>68</v>
      </c>
      <c r="AC95" t="s">
        <v>13</v>
      </c>
      <c r="AD95" t="s">
        <v>14</v>
      </c>
      <c r="AE95" t="s">
        <v>15</v>
      </c>
      <c r="AF95">
        <v>1860</v>
      </c>
      <c r="AJ95" t="s">
        <v>189</v>
      </c>
      <c r="AK95" t="s">
        <v>345</v>
      </c>
      <c r="AL95" s="54">
        <v>1</v>
      </c>
    </row>
    <row r="96" spans="25:38" x14ac:dyDescent="0.25">
      <c r="Y96" t="s">
        <v>149</v>
      </c>
      <c r="Z96" t="s">
        <v>342</v>
      </c>
      <c r="AA96">
        <v>430</v>
      </c>
      <c r="AB96" s="54" t="s">
        <v>68</v>
      </c>
      <c r="AC96" t="s">
        <v>13</v>
      </c>
      <c r="AD96" t="s">
        <v>14</v>
      </c>
      <c r="AE96" t="s">
        <v>15</v>
      </c>
      <c r="AF96">
        <v>1860</v>
      </c>
      <c r="AK96" t="s">
        <v>346</v>
      </c>
      <c r="AL96" s="54">
        <v>1</v>
      </c>
    </row>
    <row r="97" spans="25:38" x14ac:dyDescent="0.25">
      <c r="Y97" t="s">
        <v>149</v>
      </c>
      <c r="Z97" t="s">
        <v>343</v>
      </c>
      <c r="AA97">
        <v>430</v>
      </c>
      <c r="AB97" s="54" t="s">
        <v>68</v>
      </c>
      <c r="AC97" t="s">
        <v>13</v>
      </c>
      <c r="AD97" t="s">
        <v>14</v>
      </c>
      <c r="AE97" t="s">
        <v>15</v>
      </c>
      <c r="AF97">
        <v>1860</v>
      </c>
      <c r="AK97" t="s">
        <v>347</v>
      </c>
      <c r="AL97" s="54">
        <v>1</v>
      </c>
    </row>
    <row r="98" spans="25:38" x14ac:dyDescent="0.25">
      <c r="Y98" t="s">
        <v>149</v>
      </c>
      <c r="Z98" t="s">
        <v>344</v>
      </c>
      <c r="AA98">
        <v>430</v>
      </c>
      <c r="AB98" s="54" t="s">
        <v>68</v>
      </c>
      <c r="AC98" t="s">
        <v>13</v>
      </c>
      <c r="AD98" t="s">
        <v>14</v>
      </c>
      <c r="AE98" t="s">
        <v>15</v>
      </c>
      <c r="AF98">
        <v>1860</v>
      </c>
      <c r="AL98" s="54"/>
    </row>
    <row r="99" spans="25:38" x14ac:dyDescent="0.25">
      <c r="Y99" t="s">
        <v>154</v>
      </c>
      <c r="Z99" t="s">
        <v>340</v>
      </c>
      <c r="AA99">
        <v>430</v>
      </c>
      <c r="AB99" s="54" t="s">
        <v>68</v>
      </c>
      <c r="AC99" t="s">
        <v>13</v>
      </c>
      <c r="AD99" t="s">
        <v>14</v>
      </c>
      <c r="AE99" t="s">
        <v>15</v>
      </c>
      <c r="AF99">
        <v>1860</v>
      </c>
      <c r="AJ99" t="s">
        <v>190</v>
      </c>
      <c r="AK99" t="s">
        <v>345</v>
      </c>
      <c r="AL99" s="54">
        <v>1</v>
      </c>
    </row>
    <row r="100" spans="25:38" x14ac:dyDescent="0.25">
      <c r="Y100" t="s">
        <v>154</v>
      </c>
      <c r="Z100" t="s">
        <v>341</v>
      </c>
      <c r="AA100">
        <v>430</v>
      </c>
      <c r="AB100" s="54" t="s">
        <v>68</v>
      </c>
      <c r="AC100" t="s">
        <v>13</v>
      </c>
      <c r="AD100" t="s">
        <v>14</v>
      </c>
      <c r="AE100" t="s">
        <v>15</v>
      </c>
      <c r="AF100">
        <v>1860</v>
      </c>
      <c r="AK100" t="s">
        <v>346</v>
      </c>
      <c r="AL100" s="54">
        <v>1</v>
      </c>
    </row>
    <row r="101" spans="25:38" x14ac:dyDescent="0.25">
      <c r="Y101" t="s">
        <v>154</v>
      </c>
      <c r="Z101" t="s">
        <v>342</v>
      </c>
      <c r="AA101">
        <v>430</v>
      </c>
      <c r="AB101" s="54" t="s">
        <v>68</v>
      </c>
      <c r="AC101" t="s">
        <v>13</v>
      </c>
      <c r="AD101" t="s">
        <v>14</v>
      </c>
      <c r="AE101" t="s">
        <v>15</v>
      </c>
      <c r="AF101">
        <v>1860</v>
      </c>
      <c r="AK101" t="s">
        <v>347</v>
      </c>
      <c r="AL101" s="54">
        <v>1</v>
      </c>
    </row>
    <row r="102" spans="25:38" x14ac:dyDescent="0.25">
      <c r="Y102" t="s">
        <v>154</v>
      </c>
      <c r="Z102" t="s">
        <v>343</v>
      </c>
      <c r="AA102">
        <v>430</v>
      </c>
      <c r="AB102" s="54" t="s">
        <v>68</v>
      </c>
      <c r="AC102" t="s">
        <v>13</v>
      </c>
      <c r="AD102" t="s">
        <v>14</v>
      </c>
      <c r="AE102" t="s">
        <v>15</v>
      </c>
      <c r="AF102">
        <v>1860</v>
      </c>
      <c r="AL102" s="54"/>
    </row>
    <row r="103" spans="25:38" x14ac:dyDescent="0.25">
      <c r="Y103" t="s">
        <v>154</v>
      </c>
      <c r="Z103" t="s">
        <v>344</v>
      </c>
      <c r="AA103">
        <v>430</v>
      </c>
      <c r="AB103" s="54" t="s">
        <v>68</v>
      </c>
      <c r="AC103" t="s">
        <v>13</v>
      </c>
      <c r="AD103" t="s">
        <v>14</v>
      </c>
      <c r="AE103" t="s">
        <v>15</v>
      </c>
      <c r="AF103">
        <v>1860</v>
      </c>
      <c r="AJ103" t="s">
        <v>191</v>
      </c>
      <c r="AK103" t="s">
        <v>345</v>
      </c>
      <c r="AL103" s="54">
        <v>1</v>
      </c>
    </row>
    <row r="104" spans="25:38" x14ac:dyDescent="0.25">
      <c r="Y104" t="s">
        <v>201</v>
      </c>
      <c r="Z104" t="s">
        <v>350</v>
      </c>
      <c r="AA104">
        <v>430</v>
      </c>
      <c r="AB104" s="54" t="s">
        <v>68</v>
      </c>
      <c r="AC104" t="s">
        <v>13</v>
      </c>
      <c r="AD104" t="s">
        <v>14</v>
      </c>
      <c r="AE104" t="s">
        <v>15</v>
      </c>
      <c r="AF104">
        <v>1860</v>
      </c>
      <c r="AK104" t="s">
        <v>346</v>
      </c>
      <c r="AL104" s="54">
        <v>1</v>
      </c>
    </row>
    <row r="105" spans="25:38" x14ac:dyDescent="0.25">
      <c r="Y105" t="s">
        <v>201</v>
      </c>
      <c r="Z105" t="s">
        <v>351</v>
      </c>
      <c r="AA105">
        <v>430</v>
      </c>
      <c r="AB105" s="54" t="s">
        <v>68</v>
      </c>
      <c r="AC105" t="s">
        <v>13</v>
      </c>
      <c r="AD105" t="s">
        <v>14</v>
      </c>
      <c r="AE105" t="s">
        <v>15</v>
      </c>
      <c r="AF105">
        <v>1860</v>
      </c>
      <c r="AK105" t="s">
        <v>347</v>
      </c>
      <c r="AL105" s="54">
        <v>1</v>
      </c>
    </row>
    <row r="106" spans="25:38" x14ac:dyDescent="0.25">
      <c r="Y106" t="s">
        <v>147</v>
      </c>
      <c r="Z106" t="s">
        <v>324</v>
      </c>
      <c r="AA106">
        <v>400</v>
      </c>
      <c r="AB106" s="54" t="s">
        <v>68</v>
      </c>
      <c r="AC106" t="s">
        <v>13</v>
      </c>
      <c r="AD106" t="s">
        <v>14</v>
      </c>
      <c r="AE106" t="s">
        <v>15</v>
      </c>
      <c r="AF106">
        <v>2000</v>
      </c>
      <c r="AL106" s="54"/>
    </row>
    <row r="107" spans="25:38" x14ac:dyDescent="0.25">
      <c r="Y107" t="s">
        <v>147</v>
      </c>
      <c r="Z107" t="s">
        <v>325</v>
      </c>
      <c r="AA107">
        <v>400</v>
      </c>
      <c r="AB107" s="54" t="s">
        <v>68</v>
      </c>
      <c r="AC107" t="s">
        <v>13</v>
      </c>
      <c r="AD107" t="s">
        <v>14</v>
      </c>
      <c r="AE107" t="s">
        <v>15</v>
      </c>
      <c r="AF107">
        <v>2000</v>
      </c>
      <c r="AJ107" t="s">
        <v>192</v>
      </c>
      <c r="AK107" t="s">
        <v>345</v>
      </c>
      <c r="AL107" s="54">
        <v>1</v>
      </c>
    </row>
    <row r="108" spans="25:38" x14ac:dyDescent="0.25">
      <c r="Y108" t="s">
        <v>147</v>
      </c>
      <c r="Z108" t="s">
        <v>326</v>
      </c>
      <c r="AA108">
        <v>400</v>
      </c>
      <c r="AB108" s="54" t="s">
        <v>68</v>
      </c>
      <c r="AC108" t="s">
        <v>13</v>
      </c>
      <c r="AD108" t="s">
        <v>14</v>
      </c>
      <c r="AE108" t="s">
        <v>15</v>
      </c>
      <c r="AF108">
        <v>2000</v>
      </c>
      <c r="AK108" t="s">
        <v>346</v>
      </c>
      <c r="AL108" s="54">
        <v>1</v>
      </c>
    </row>
    <row r="109" spans="25:38" x14ac:dyDescent="0.25">
      <c r="Y109" t="s">
        <v>152</v>
      </c>
      <c r="Z109" t="s">
        <v>324</v>
      </c>
      <c r="AA109">
        <v>400</v>
      </c>
      <c r="AB109" s="54" t="s">
        <v>68</v>
      </c>
      <c r="AC109" t="s">
        <v>13</v>
      </c>
      <c r="AD109" t="s">
        <v>14</v>
      </c>
      <c r="AE109" t="s">
        <v>15</v>
      </c>
      <c r="AF109">
        <v>2000</v>
      </c>
      <c r="AK109" t="s">
        <v>347</v>
      </c>
      <c r="AL109" s="54">
        <v>1</v>
      </c>
    </row>
    <row r="110" spans="25:38" x14ac:dyDescent="0.25">
      <c r="Y110" t="s">
        <v>152</v>
      </c>
      <c r="Z110" t="s">
        <v>325</v>
      </c>
      <c r="AA110">
        <v>400</v>
      </c>
      <c r="AB110" s="54" t="s">
        <v>68</v>
      </c>
      <c r="AC110" t="s">
        <v>13</v>
      </c>
      <c r="AD110" t="s">
        <v>14</v>
      </c>
      <c r="AE110" t="s">
        <v>15</v>
      </c>
      <c r="AF110">
        <v>2000</v>
      </c>
      <c r="AL110" s="54"/>
    </row>
    <row r="111" spans="25:38" x14ac:dyDescent="0.25">
      <c r="Y111" t="s">
        <v>152</v>
      </c>
      <c r="Z111" t="s">
        <v>326</v>
      </c>
      <c r="AA111">
        <v>400</v>
      </c>
      <c r="AB111" s="54" t="s">
        <v>68</v>
      </c>
      <c r="AC111" t="s">
        <v>13</v>
      </c>
      <c r="AD111" t="s">
        <v>14</v>
      </c>
      <c r="AE111" t="s">
        <v>15</v>
      </c>
      <c r="AF111">
        <v>2000</v>
      </c>
      <c r="AJ111" t="s">
        <v>193</v>
      </c>
      <c r="AK111" t="s">
        <v>345</v>
      </c>
      <c r="AL111" s="54">
        <v>1</v>
      </c>
    </row>
    <row r="112" spans="25:38" x14ac:dyDescent="0.25">
      <c r="Y112" t="s">
        <v>157</v>
      </c>
      <c r="Z112" t="s">
        <v>324</v>
      </c>
      <c r="AA112">
        <v>400</v>
      </c>
      <c r="AB112" s="54" t="s">
        <v>68</v>
      </c>
      <c r="AC112" t="s">
        <v>13</v>
      </c>
      <c r="AD112" t="s">
        <v>14</v>
      </c>
      <c r="AE112" t="s">
        <v>15</v>
      </c>
      <c r="AF112">
        <v>2000</v>
      </c>
      <c r="AK112" t="s">
        <v>346</v>
      </c>
      <c r="AL112" s="54">
        <v>1</v>
      </c>
    </row>
    <row r="113" spans="25:38" x14ac:dyDescent="0.25">
      <c r="Y113" t="s">
        <v>157</v>
      </c>
      <c r="Z113" t="s">
        <v>325</v>
      </c>
      <c r="AA113">
        <v>400</v>
      </c>
      <c r="AB113" s="54" t="s">
        <v>68</v>
      </c>
      <c r="AC113" t="s">
        <v>13</v>
      </c>
      <c r="AD113" t="s">
        <v>14</v>
      </c>
      <c r="AE113" t="s">
        <v>15</v>
      </c>
      <c r="AF113">
        <v>2000</v>
      </c>
      <c r="AK113" t="s">
        <v>347</v>
      </c>
      <c r="AL113" s="54">
        <v>1</v>
      </c>
    </row>
    <row r="114" spans="25:38" x14ac:dyDescent="0.25">
      <c r="Y114" t="s">
        <v>157</v>
      </c>
      <c r="Z114" t="s">
        <v>326</v>
      </c>
      <c r="AA114">
        <v>400</v>
      </c>
      <c r="AB114" s="54" t="s">
        <v>68</v>
      </c>
      <c r="AC114" t="s">
        <v>13</v>
      </c>
      <c r="AD114" t="s">
        <v>14</v>
      </c>
      <c r="AE114" t="s">
        <v>15</v>
      </c>
      <c r="AF114">
        <v>2000</v>
      </c>
      <c r="AL114" s="54"/>
    </row>
    <row r="115" spans="25:38" x14ac:dyDescent="0.25">
      <c r="Y115" t="s">
        <v>138</v>
      </c>
      <c r="Z115" t="s">
        <v>324</v>
      </c>
      <c r="AA115">
        <v>400</v>
      </c>
      <c r="AB115" s="54" t="s">
        <v>68</v>
      </c>
      <c r="AC115" t="s">
        <v>13</v>
      </c>
      <c r="AD115" t="s">
        <v>14</v>
      </c>
      <c r="AE115" t="s">
        <v>15</v>
      </c>
      <c r="AF115">
        <v>2000</v>
      </c>
      <c r="AJ115" t="s">
        <v>194</v>
      </c>
      <c r="AK115" t="s">
        <v>345</v>
      </c>
      <c r="AL115" s="54">
        <v>1</v>
      </c>
    </row>
    <row r="116" spans="25:38" x14ac:dyDescent="0.25">
      <c r="Y116" t="s">
        <v>138</v>
      </c>
      <c r="Z116" t="s">
        <v>325</v>
      </c>
      <c r="AA116">
        <v>400</v>
      </c>
      <c r="AB116" s="54" t="s">
        <v>68</v>
      </c>
      <c r="AC116" t="s">
        <v>13</v>
      </c>
      <c r="AD116" t="s">
        <v>14</v>
      </c>
      <c r="AE116" t="s">
        <v>15</v>
      </c>
      <c r="AF116">
        <v>2000</v>
      </c>
      <c r="AK116" t="s">
        <v>346</v>
      </c>
      <c r="AL116" s="54">
        <v>1</v>
      </c>
    </row>
    <row r="117" spans="25:38" x14ac:dyDescent="0.25">
      <c r="Y117" t="s">
        <v>138</v>
      </c>
      <c r="Z117" t="s">
        <v>326</v>
      </c>
      <c r="AA117">
        <v>400</v>
      </c>
      <c r="AB117" s="54" t="s">
        <v>68</v>
      </c>
      <c r="AC117" t="s">
        <v>13</v>
      </c>
      <c r="AD117" t="s">
        <v>14</v>
      </c>
      <c r="AE117" t="s">
        <v>15</v>
      </c>
      <c r="AF117">
        <v>2000</v>
      </c>
      <c r="AK117" t="s">
        <v>347</v>
      </c>
      <c r="AL117" s="54">
        <v>1</v>
      </c>
    </row>
    <row r="118" spans="25:38" x14ac:dyDescent="0.25">
      <c r="Y118" t="s">
        <v>143</v>
      </c>
      <c r="Z118" t="s">
        <v>324</v>
      </c>
      <c r="AA118">
        <v>400</v>
      </c>
      <c r="AB118" s="54" t="s">
        <v>68</v>
      </c>
      <c r="AC118" t="s">
        <v>13</v>
      </c>
      <c r="AD118" t="s">
        <v>14</v>
      </c>
      <c r="AE118" t="s">
        <v>15</v>
      </c>
      <c r="AF118">
        <v>2000</v>
      </c>
      <c r="AL118" s="54"/>
    </row>
    <row r="119" spans="25:38" x14ac:dyDescent="0.25">
      <c r="Y119" t="s">
        <v>143</v>
      </c>
      <c r="Z119" t="s">
        <v>325</v>
      </c>
      <c r="AA119">
        <v>400</v>
      </c>
      <c r="AB119" s="54" t="s">
        <v>68</v>
      </c>
      <c r="AC119" t="s">
        <v>13</v>
      </c>
      <c r="AD119" t="s">
        <v>14</v>
      </c>
      <c r="AE119" t="s">
        <v>15</v>
      </c>
      <c r="AF119">
        <v>2000</v>
      </c>
      <c r="AJ119" t="s">
        <v>195</v>
      </c>
      <c r="AK119" t="s">
        <v>345</v>
      </c>
      <c r="AL119" s="54">
        <v>1</v>
      </c>
    </row>
    <row r="120" spans="25:38" x14ac:dyDescent="0.25">
      <c r="Y120" t="s">
        <v>143</v>
      </c>
      <c r="Z120" t="s">
        <v>326</v>
      </c>
      <c r="AA120">
        <v>400</v>
      </c>
      <c r="AB120" s="54" t="s">
        <v>68</v>
      </c>
      <c r="AC120" t="s">
        <v>13</v>
      </c>
      <c r="AD120" t="s">
        <v>14</v>
      </c>
      <c r="AE120" t="s">
        <v>15</v>
      </c>
      <c r="AF120">
        <v>2000</v>
      </c>
      <c r="AK120" t="s">
        <v>346</v>
      </c>
      <c r="AL120" s="54">
        <v>1</v>
      </c>
    </row>
    <row r="121" spans="25:38" x14ac:dyDescent="0.25">
      <c r="Y121" t="s">
        <v>144</v>
      </c>
      <c r="Z121" t="s">
        <v>334</v>
      </c>
      <c r="AA121">
        <v>400</v>
      </c>
      <c r="AB121" s="54" t="s">
        <v>68</v>
      </c>
      <c r="AC121" t="s">
        <v>13</v>
      </c>
      <c r="AD121" t="s">
        <v>14</v>
      </c>
      <c r="AE121" t="s">
        <v>15</v>
      </c>
      <c r="AF121">
        <v>2000</v>
      </c>
      <c r="AK121" t="s">
        <v>347</v>
      </c>
      <c r="AL121" s="54">
        <v>1</v>
      </c>
    </row>
    <row r="122" spans="25:38" x14ac:dyDescent="0.25">
      <c r="Y122" t="s">
        <v>151</v>
      </c>
      <c r="Z122" t="s">
        <v>313</v>
      </c>
      <c r="AA122">
        <v>413</v>
      </c>
      <c r="AB122" s="54" t="s">
        <v>68</v>
      </c>
      <c r="AC122" t="s">
        <v>13</v>
      </c>
      <c r="AD122" t="s">
        <v>14</v>
      </c>
      <c r="AE122" t="s">
        <v>15</v>
      </c>
      <c r="AF122">
        <v>3610</v>
      </c>
      <c r="AL122" s="54"/>
    </row>
    <row r="123" spans="25:38" x14ac:dyDescent="0.25">
      <c r="Y123" t="s">
        <v>156</v>
      </c>
      <c r="Z123" t="s">
        <v>313</v>
      </c>
      <c r="AA123">
        <v>413</v>
      </c>
      <c r="AB123" s="54" t="s">
        <v>68</v>
      </c>
      <c r="AC123" t="s">
        <v>13</v>
      </c>
      <c r="AD123" t="s">
        <v>14</v>
      </c>
      <c r="AE123" t="s">
        <v>15</v>
      </c>
      <c r="AF123">
        <v>3610</v>
      </c>
      <c r="AJ123" t="s">
        <v>145</v>
      </c>
      <c r="AK123" t="s">
        <v>345</v>
      </c>
      <c r="AL123" s="54">
        <v>1</v>
      </c>
    </row>
    <row r="124" spans="25:38" x14ac:dyDescent="0.25">
      <c r="Y124" t="s">
        <v>148</v>
      </c>
      <c r="Z124" t="s">
        <v>331</v>
      </c>
      <c r="AA124">
        <v>413</v>
      </c>
      <c r="AB124" s="54" t="s">
        <v>68</v>
      </c>
      <c r="AC124" t="s">
        <v>13</v>
      </c>
      <c r="AD124" t="s">
        <v>14</v>
      </c>
      <c r="AE124" t="s">
        <v>15</v>
      </c>
      <c r="AF124">
        <v>3610</v>
      </c>
      <c r="AK124" t="s">
        <v>346</v>
      </c>
      <c r="AL124" s="54">
        <v>1</v>
      </c>
    </row>
    <row r="125" spans="25:38" x14ac:dyDescent="0.25">
      <c r="Y125" t="s">
        <v>153</v>
      </c>
      <c r="Z125" t="s">
        <v>331</v>
      </c>
      <c r="AA125">
        <v>413</v>
      </c>
      <c r="AB125" s="54" t="s">
        <v>68</v>
      </c>
      <c r="AC125" t="s">
        <v>13</v>
      </c>
      <c r="AD125" t="s">
        <v>14</v>
      </c>
      <c r="AE125" t="s">
        <v>15</v>
      </c>
      <c r="AF125">
        <v>3610</v>
      </c>
      <c r="AK125" t="s">
        <v>347</v>
      </c>
      <c r="AL125" s="54">
        <v>1</v>
      </c>
    </row>
    <row r="126" spans="25:38" x14ac:dyDescent="0.25">
      <c r="Y126" t="s">
        <v>158</v>
      </c>
      <c r="Z126" t="s">
        <v>331</v>
      </c>
      <c r="AA126">
        <v>413</v>
      </c>
      <c r="AB126" s="54" t="s">
        <v>68</v>
      </c>
      <c r="AC126" t="s">
        <v>13</v>
      </c>
      <c r="AD126" t="s">
        <v>14</v>
      </c>
      <c r="AE126" t="s">
        <v>15</v>
      </c>
      <c r="AF126">
        <v>3610</v>
      </c>
      <c r="AL126" s="54"/>
    </row>
    <row r="127" spans="25:38" x14ac:dyDescent="0.25">
      <c r="Y127" t="s">
        <v>139</v>
      </c>
      <c r="Z127" t="s">
        <v>331</v>
      </c>
      <c r="AA127">
        <v>413</v>
      </c>
      <c r="AB127" s="54" t="s">
        <v>68</v>
      </c>
      <c r="AC127" t="s">
        <v>13</v>
      </c>
      <c r="AD127" t="s">
        <v>14</v>
      </c>
      <c r="AE127" t="s">
        <v>15</v>
      </c>
      <c r="AF127">
        <v>3610</v>
      </c>
      <c r="AJ127" t="s">
        <v>196</v>
      </c>
      <c r="AK127" t="s">
        <v>345</v>
      </c>
      <c r="AL127" s="54">
        <v>1</v>
      </c>
    </row>
    <row r="128" spans="25:38" x14ac:dyDescent="0.25">
      <c r="Y128" t="s">
        <v>136</v>
      </c>
      <c r="Z128" t="s">
        <v>288</v>
      </c>
      <c r="AA128">
        <v>410</v>
      </c>
      <c r="AB128" s="54" t="s">
        <v>68</v>
      </c>
      <c r="AC128" t="s">
        <v>13</v>
      </c>
      <c r="AD128" t="s">
        <v>14</v>
      </c>
      <c r="AE128" t="s">
        <v>15</v>
      </c>
      <c r="AF128">
        <v>4230</v>
      </c>
      <c r="AK128" t="s">
        <v>346</v>
      </c>
      <c r="AL128" s="54">
        <v>1</v>
      </c>
    </row>
    <row r="129" spans="25:38" x14ac:dyDescent="0.25">
      <c r="Y129" t="s">
        <v>141</v>
      </c>
      <c r="Z129" t="s">
        <v>288</v>
      </c>
      <c r="AA129">
        <v>410</v>
      </c>
      <c r="AB129" s="54" t="s">
        <v>68</v>
      </c>
      <c r="AC129" t="s">
        <v>13</v>
      </c>
      <c r="AD129" t="s">
        <v>14</v>
      </c>
      <c r="AE129" t="s">
        <v>15</v>
      </c>
      <c r="AF129">
        <v>4230</v>
      </c>
      <c r="AK129" t="s">
        <v>347</v>
      </c>
      <c r="AL129" s="54">
        <v>1</v>
      </c>
    </row>
    <row r="130" spans="25:38" x14ac:dyDescent="0.25">
      <c r="Y130" t="s">
        <v>146</v>
      </c>
      <c r="Z130" t="s">
        <v>302</v>
      </c>
      <c r="AA130">
        <v>410</v>
      </c>
      <c r="AB130" s="54" t="s">
        <v>68</v>
      </c>
      <c r="AC130" t="s">
        <v>13</v>
      </c>
      <c r="AD130" t="s">
        <v>14</v>
      </c>
      <c r="AE130" t="s">
        <v>15</v>
      </c>
      <c r="AF130">
        <v>4230</v>
      </c>
      <c r="AL130" s="54"/>
    </row>
    <row r="131" spans="25:38" x14ac:dyDescent="0.25">
      <c r="Y131" t="s">
        <v>151</v>
      </c>
      <c r="Z131" t="s">
        <v>311</v>
      </c>
      <c r="AA131">
        <v>410</v>
      </c>
      <c r="AB131" s="54" t="s">
        <v>68</v>
      </c>
      <c r="AC131" t="s">
        <v>13</v>
      </c>
      <c r="AD131" t="s">
        <v>14</v>
      </c>
      <c r="AE131" t="s">
        <v>15</v>
      </c>
      <c r="AF131">
        <v>4230</v>
      </c>
      <c r="AJ131" t="s">
        <v>197</v>
      </c>
      <c r="AK131" t="s">
        <v>345</v>
      </c>
      <c r="AL131" s="54">
        <v>1</v>
      </c>
    </row>
    <row r="132" spans="25:38" x14ac:dyDescent="0.25">
      <c r="Y132" t="s">
        <v>151</v>
      </c>
      <c r="Z132" t="s">
        <v>312</v>
      </c>
      <c r="AA132">
        <v>410</v>
      </c>
      <c r="AB132" s="54" t="s">
        <v>68</v>
      </c>
      <c r="AC132" t="s">
        <v>13</v>
      </c>
      <c r="AD132" t="s">
        <v>14</v>
      </c>
      <c r="AE132" t="s">
        <v>15</v>
      </c>
      <c r="AF132">
        <v>4230</v>
      </c>
      <c r="AK132" t="s">
        <v>346</v>
      </c>
      <c r="AL132" s="54">
        <v>1</v>
      </c>
    </row>
    <row r="133" spans="25:38" x14ac:dyDescent="0.25">
      <c r="Y133" t="s">
        <v>156</v>
      </c>
      <c r="Z133" t="s">
        <v>311</v>
      </c>
      <c r="AA133">
        <v>410</v>
      </c>
      <c r="AB133" s="54" t="s">
        <v>68</v>
      </c>
      <c r="AC133" t="s">
        <v>13</v>
      </c>
      <c r="AD133" t="s">
        <v>14</v>
      </c>
      <c r="AE133" t="s">
        <v>15</v>
      </c>
      <c r="AF133">
        <v>4230</v>
      </c>
      <c r="AK133" t="s">
        <v>347</v>
      </c>
      <c r="AL133" s="54">
        <v>1</v>
      </c>
    </row>
    <row r="134" spans="25:38" x14ac:dyDescent="0.25">
      <c r="Y134" t="s">
        <v>156</v>
      </c>
      <c r="Z134" t="s">
        <v>312</v>
      </c>
      <c r="AA134">
        <v>410</v>
      </c>
      <c r="AB134" s="54" t="s">
        <v>68</v>
      </c>
      <c r="AC134" t="s">
        <v>13</v>
      </c>
      <c r="AD134" t="s">
        <v>14</v>
      </c>
      <c r="AE134" t="s">
        <v>15</v>
      </c>
      <c r="AF134">
        <v>4230</v>
      </c>
      <c r="AL134" s="54"/>
    </row>
    <row r="135" spans="25:38" x14ac:dyDescent="0.25">
      <c r="Y135" t="s">
        <v>137</v>
      </c>
      <c r="Z135" t="s">
        <v>317</v>
      </c>
      <c r="AA135">
        <v>410</v>
      </c>
      <c r="AB135" s="54" t="s">
        <v>68</v>
      </c>
      <c r="AC135" t="s">
        <v>13</v>
      </c>
      <c r="AD135" t="s">
        <v>14</v>
      </c>
      <c r="AE135" t="s">
        <v>15</v>
      </c>
      <c r="AF135">
        <v>4230</v>
      </c>
      <c r="AJ135" t="s">
        <v>198</v>
      </c>
      <c r="AK135" t="s">
        <v>345</v>
      </c>
      <c r="AL135" s="54">
        <v>1</v>
      </c>
    </row>
    <row r="136" spans="25:38" x14ac:dyDescent="0.25">
      <c r="Y136" t="s">
        <v>137</v>
      </c>
      <c r="Z136" t="s">
        <v>318</v>
      </c>
      <c r="AA136">
        <v>410</v>
      </c>
      <c r="AB136" s="54" t="s">
        <v>68</v>
      </c>
      <c r="AC136" t="s">
        <v>13</v>
      </c>
      <c r="AD136" t="s">
        <v>14</v>
      </c>
      <c r="AE136" t="s">
        <v>15</v>
      </c>
      <c r="AF136">
        <v>4230</v>
      </c>
      <c r="AK136" t="s">
        <v>346</v>
      </c>
      <c r="AL136" s="54">
        <v>1</v>
      </c>
    </row>
    <row r="137" spans="25:38" x14ac:dyDescent="0.25">
      <c r="Y137" t="s">
        <v>142</v>
      </c>
      <c r="Z137" t="s">
        <v>317</v>
      </c>
      <c r="AA137">
        <v>410</v>
      </c>
      <c r="AB137" s="54" t="s">
        <v>68</v>
      </c>
      <c r="AC137" t="s">
        <v>13</v>
      </c>
      <c r="AD137" t="s">
        <v>14</v>
      </c>
      <c r="AE137" t="s">
        <v>15</v>
      </c>
      <c r="AF137">
        <v>4230</v>
      </c>
      <c r="AK137" t="s">
        <v>347</v>
      </c>
      <c r="AL137" s="54">
        <v>1</v>
      </c>
    </row>
    <row r="138" spans="25:38" x14ac:dyDescent="0.25">
      <c r="Y138" t="s">
        <v>142</v>
      </c>
      <c r="Z138" t="s">
        <v>318</v>
      </c>
      <c r="AA138">
        <v>410</v>
      </c>
      <c r="AB138" s="54" t="s">
        <v>68</v>
      </c>
      <c r="AC138" t="s">
        <v>13</v>
      </c>
      <c r="AD138" t="s">
        <v>14</v>
      </c>
      <c r="AE138" t="s">
        <v>15</v>
      </c>
      <c r="AF138">
        <v>4230</v>
      </c>
      <c r="AL138" s="54"/>
    </row>
    <row r="139" spans="25:38" x14ac:dyDescent="0.25">
      <c r="Y139" t="s">
        <v>147</v>
      </c>
      <c r="Z139" t="s">
        <v>323</v>
      </c>
      <c r="AA139">
        <v>410</v>
      </c>
      <c r="AB139" s="54" t="s">
        <v>68</v>
      </c>
      <c r="AC139" t="s">
        <v>13</v>
      </c>
      <c r="AD139" t="s">
        <v>14</v>
      </c>
      <c r="AE139" t="s">
        <v>15</v>
      </c>
      <c r="AF139">
        <v>4230</v>
      </c>
      <c r="AJ139" t="s">
        <v>199</v>
      </c>
      <c r="AK139" t="s">
        <v>345</v>
      </c>
      <c r="AL139" s="54">
        <v>1</v>
      </c>
    </row>
    <row r="140" spans="25:38" x14ac:dyDescent="0.25">
      <c r="Y140" t="s">
        <v>152</v>
      </c>
      <c r="Z140" t="s">
        <v>323</v>
      </c>
      <c r="AA140">
        <v>410</v>
      </c>
      <c r="AB140" s="54" t="s">
        <v>68</v>
      </c>
      <c r="AC140" t="s">
        <v>13</v>
      </c>
      <c r="AD140" t="s">
        <v>14</v>
      </c>
      <c r="AE140" t="s">
        <v>15</v>
      </c>
      <c r="AF140">
        <v>4230</v>
      </c>
      <c r="AK140" t="s">
        <v>346</v>
      </c>
      <c r="AL140" s="54">
        <v>1</v>
      </c>
    </row>
    <row r="141" spans="25:38" x14ac:dyDescent="0.25">
      <c r="Y141" t="s">
        <v>157</v>
      </c>
      <c r="Z141" t="s">
        <v>323</v>
      </c>
      <c r="AA141">
        <v>410</v>
      </c>
      <c r="AB141" s="54" t="s">
        <v>68</v>
      </c>
      <c r="AC141" t="s">
        <v>13</v>
      </c>
      <c r="AD141" t="s">
        <v>14</v>
      </c>
      <c r="AE141" t="s">
        <v>15</v>
      </c>
      <c r="AF141">
        <v>4230</v>
      </c>
      <c r="AK141" t="s">
        <v>347</v>
      </c>
      <c r="AL141" s="54">
        <v>1</v>
      </c>
    </row>
    <row r="142" spans="25:38" x14ac:dyDescent="0.25">
      <c r="Y142" t="s">
        <v>138</v>
      </c>
      <c r="Z142" t="s">
        <v>323</v>
      </c>
      <c r="AA142">
        <v>410</v>
      </c>
      <c r="AB142" s="54" t="s">
        <v>68</v>
      </c>
      <c r="AC142" t="s">
        <v>13</v>
      </c>
      <c r="AD142" t="s">
        <v>14</v>
      </c>
      <c r="AE142" t="s">
        <v>15</v>
      </c>
      <c r="AF142">
        <v>4230</v>
      </c>
      <c r="AL142" s="54"/>
    </row>
    <row r="143" spans="25:38" x14ac:dyDescent="0.25">
      <c r="Y143" t="s">
        <v>143</v>
      </c>
      <c r="Z143" t="s">
        <v>323</v>
      </c>
      <c r="AA143">
        <v>410</v>
      </c>
      <c r="AB143" s="54" t="s">
        <v>68</v>
      </c>
      <c r="AC143" t="s">
        <v>13</v>
      </c>
      <c r="AD143" t="s">
        <v>14</v>
      </c>
      <c r="AE143" t="s">
        <v>15</v>
      </c>
      <c r="AF143">
        <v>4230</v>
      </c>
      <c r="AJ143" t="s">
        <v>200</v>
      </c>
      <c r="AK143" t="s">
        <v>345</v>
      </c>
      <c r="AL143" s="54">
        <v>1</v>
      </c>
    </row>
    <row r="144" spans="25:38" x14ac:dyDescent="0.25">
      <c r="Y144" t="s">
        <v>148</v>
      </c>
      <c r="Z144" t="s">
        <v>329</v>
      </c>
      <c r="AA144">
        <v>410</v>
      </c>
      <c r="AB144" s="54" t="s">
        <v>68</v>
      </c>
      <c r="AC144" t="s">
        <v>13</v>
      </c>
      <c r="AD144" t="s">
        <v>14</v>
      </c>
      <c r="AE144" t="s">
        <v>15</v>
      </c>
      <c r="AF144">
        <v>4230</v>
      </c>
      <c r="AK144" t="s">
        <v>346</v>
      </c>
      <c r="AL144" s="54">
        <v>1</v>
      </c>
    </row>
    <row r="145" spans="25:38" x14ac:dyDescent="0.25">
      <c r="Y145" t="s">
        <v>148</v>
      </c>
      <c r="Z145" t="s">
        <v>330</v>
      </c>
      <c r="AA145">
        <v>410</v>
      </c>
      <c r="AB145" s="54" t="s">
        <v>68</v>
      </c>
      <c r="AC145" t="s">
        <v>13</v>
      </c>
      <c r="AD145" t="s">
        <v>14</v>
      </c>
      <c r="AE145" t="s">
        <v>15</v>
      </c>
      <c r="AF145">
        <v>4230</v>
      </c>
      <c r="AK145" t="s">
        <v>347</v>
      </c>
      <c r="AL145" s="54">
        <v>1</v>
      </c>
    </row>
    <row r="146" spans="25:38" x14ac:dyDescent="0.25">
      <c r="Y146" t="s">
        <v>153</v>
      </c>
      <c r="Z146" t="s">
        <v>329</v>
      </c>
      <c r="AA146">
        <v>410</v>
      </c>
      <c r="AB146" s="54" t="s">
        <v>68</v>
      </c>
      <c r="AC146" t="s">
        <v>13</v>
      </c>
      <c r="AD146" t="s">
        <v>14</v>
      </c>
      <c r="AE146" t="s">
        <v>15</v>
      </c>
      <c r="AF146">
        <v>4230</v>
      </c>
      <c r="AL146" s="54"/>
    </row>
    <row r="147" spans="25:38" x14ac:dyDescent="0.25">
      <c r="Y147" t="s">
        <v>153</v>
      </c>
      <c r="Z147" t="s">
        <v>330</v>
      </c>
      <c r="AA147">
        <v>410</v>
      </c>
      <c r="AB147" s="54" t="s">
        <v>68</v>
      </c>
      <c r="AC147" t="s">
        <v>13</v>
      </c>
      <c r="AD147" t="s">
        <v>14</v>
      </c>
      <c r="AE147" t="s">
        <v>15</v>
      </c>
      <c r="AF147">
        <v>4230</v>
      </c>
      <c r="AJ147" t="s">
        <v>201</v>
      </c>
      <c r="AK147" t="s">
        <v>348</v>
      </c>
      <c r="AL147" s="54">
        <v>1</v>
      </c>
    </row>
    <row r="148" spans="25:38" x14ac:dyDescent="0.25">
      <c r="Y148" t="s">
        <v>158</v>
      </c>
      <c r="Z148" t="s">
        <v>329</v>
      </c>
      <c r="AA148">
        <v>410</v>
      </c>
      <c r="AB148" s="54" t="s">
        <v>68</v>
      </c>
      <c r="AC148" t="s">
        <v>13</v>
      </c>
      <c r="AD148" t="s">
        <v>14</v>
      </c>
      <c r="AE148" t="s">
        <v>15</v>
      </c>
      <c r="AF148">
        <v>4230</v>
      </c>
      <c r="AK148" t="s">
        <v>349</v>
      </c>
      <c r="AL148" s="54">
        <v>1</v>
      </c>
    </row>
    <row r="149" spans="25:38" x14ac:dyDescent="0.25">
      <c r="Y149" t="s">
        <v>158</v>
      </c>
      <c r="Z149" t="s">
        <v>330</v>
      </c>
      <c r="AA149">
        <v>410</v>
      </c>
      <c r="AB149" s="54" t="s">
        <v>68</v>
      </c>
      <c r="AC149" t="s">
        <v>13</v>
      </c>
      <c r="AD149" t="s">
        <v>14</v>
      </c>
      <c r="AE149" t="s">
        <v>15</v>
      </c>
      <c r="AF149">
        <v>4230</v>
      </c>
      <c r="AL149" s="54"/>
    </row>
    <row r="150" spans="25:38" x14ac:dyDescent="0.25">
      <c r="Y150" t="s">
        <v>139</v>
      </c>
      <c r="Z150" t="s">
        <v>329</v>
      </c>
      <c r="AA150">
        <v>410</v>
      </c>
      <c r="AB150" s="54" t="s">
        <v>68</v>
      </c>
      <c r="AC150" t="s">
        <v>13</v>
      </c>
      <c r="AD150" t="s">
        <v>14</v>
      </c>
      <c r="AE150" t="s">
        <v>15</v>
      </c>
      <c r="AF150">
        <v>4230</v>
      </c>
      <c r="AJ150" t="s">
        <v>150</v>
      </c>
      <c r="AK150" t="s">
        <v>345</v>
      </c>
      <c r="AL150" s="54">
        <v>1</v>
      </c>
    </row>
    <row r="151" spans="25:38" x14ac:dyDescent="0.25">
      <c r="Y151" t="s">
        <v>139</v>
      </c>
      <c r="Z151" t="s">
        <v>330</v>
      </c>
      <c r="AA151">
        <v>410</v>
      </c>
      <c r="AB151" s="54" t="s">
        <v>68</v>
      </c>
      <c r="AC151" t="s">
        <v>13</v>
      </c>
      <c r="AD151" t="s">
        <v>14</v>
      </c>
      <c r="AE151" t="s">
        <v>15</v>
      </c>
      <c r="AF151">
        <v>4230</v>
      </c>
      <c r="AK151" t="s">
        <v>346</v>
      </c>
      <c r="AL151" s="54">
        <v>1</v>
      </c>
    </row>
    <row r="152" spans="25:38" x14ac:dyDescent="0.25">
      <c r="Y152" t="s">
        <v>144</v>
      </c>
      <c r="Z152" t="s">
        <v>333</v>
      </c>
      <c r="AA152">
        <v>410</v>
      </c>
      <c r="AB152" s="54" t="s">
        <v>68</v>
      </c>
      <c r="AC152" t="s">
        <v>13</v>
      </c>
      <c r="AD152" t="s">
        <v>14</v>
      </c>
      <c r="AE152" t="s">
        <v>15</v>
      </c>
      <c r="AF152">
        <v>4230</v>
      </c>
      <c r="AK152" t="s">
        <v>347</v>
      </c>
      <c r="AL152" s="54">
        <v>1</v>
      </c>
    </row>
    <row r="153" spans="25:38" x14ac:dyDescent="0.25">
      <c r="Y153" t="s">
        <v>149</v>
      </c>
      <c r="Z153" t="s">
        <v>339</v>
      </c>
      <c r="AA153">
        <v>410</v>
      </c>
      <c r="AB153" s="54" t="s">
        <v>68</v>
      </c>
      <c r="AC153" t="s">
        <v>13</v>
      </c>
      <c r="AD153" t="s">
        <v>14</v>
      </c>
      <c r="AE153" t="s">
        <v>15</v>
      </c>
      <c r="AF153">
        <v>4230</v>
      </c>
      <c r="AL153" s="54"/>
    </row>
    <row r="154" spans="25:38" x14ac:dyDescent="0.25">
      <c r="Y154" t="s">
        <v>154</v>
      </c>
      <c r="Z154" t="s">
        <v>339</v>
      </c>
      <c r="AA154">
        <v>410</v>
      </c>
      <c r="AB154" s="54" t="s">
        <v>68</v>
      </c>
      <c r="AC154" t="s">
        <v>13</v>
      </c>
      <c r="AD154" t="s">
        <v>14</v>
      </c>
      <c r="AE154" t="s">
        <v>15</v>
      </c>
      <c r="AF154">
        <v>4230</v>
      </c>
      <c r="AJ154" t="s">
        <v>155</v>
      </c>
      <c r="AK154" t="s">
        <v>345</v>
      </c>
      <c r="AL154" s="54">
        <v>1</v>
      </c>
    </row>
    <row r="155" spans="25:38" x14ac:dyDescent="0.25">
      <c r="Y155" t="s">
        <v>159</v>
      </c>
      <c r="Z155" t="s">
        <v>345</v>
      </c>
      <c r="AA155">
        <v>410</v>
      </c>
      <c r="AB155" s="54" t="s">
        <v>68</v>
      </c>
      <c r="AC155" t="s">
        <v>13</v>
      </c>
      <c r="AD155" t="s">
        <v>14</v>
      </c>
      <c r="AE155" t="s">
        <v>15</v>
      </c>
      <c r="AF155">
        <v>4230</v>
      </c>
      <c r="AK155" t="s">
        <v>346</v>
      </c>
      <c r="AL155" s="54">
        <v>1</v>
      </c>
    </row>
    <row r="156" spans="25:38" x14ac:dyDescent="0.25">
      <c r="Y156" t="s">
        <v>159</v>
      </c>
      <c r="Z156" t="s">
        <v>346</v>
      </c>
      <c r="AA156">
        <v>410</v>
      </c>
      <c r="AB156" s="54" t="s">
        <v>68</v>
      </c>
      <c r="AC156" t="s">
        <v>13</v>
      </c>
      <c r="AD156" t="s">
        <v>14</v>
      </c>
      <c r="AE156" t="s">
        <v>15</v>
      </c>
      <c r="AF156">
        <v>4230</v>
      </c>
      <c r="AK156" t="s">
        <v>347</v>
      </c>
      <c r="AL156" s="54">
        <v>1</v>
      </c>
    </row>
    <row r="157" spans="25:38" x14ac:dyDescent="0.25">
      <c r="Y157" t="s">
        <v>159</v>
      </c>
      <c r="Z157" t="s">
        <v>347</v>
      </c>
      <c r="AA157">
        <v>410</v>
      </c>
      <c r="AB157" s="54" t="s">
        <v>68</v>
      </c>
      <c r="AC157" t="s">
        <v>13</v>
      </c>
      <c r="AD157" t="s">
        <v>14</v>
      </c>
      <c r="AE157" t="s">
        <v>15</v>
      </c>
      <c r="AF157">
        <v>4230</v>
      </c>
      <c r="AL157" s="54"/>
    </row>
    <row r="158" spans="25:38" x14ac:dyDescent="0.25">
      <c r="Y158" t="s">
        <v>140</v>
      </c>
      <c r="Z158" t="s">
        <v>345</v>
      </c>
      <c r="AA158">
        <v>410</v>
      </c>
      <c r="AB158" s="54" t="s">
        <v>68</v>
      </c>
      <c r="AC158" t="s">
        <v>13</v>
      </c>
      <c r="AD158" t="s">
        <v>14</v>
      </c>
      <c r="AE158" t="s">
        <v>15</v>
      </c>
      <c r="AF158">
        <v>4230</v>
      </c>
      <c r="AJ158" t="s">
        <v>160</v>
      </c>
      <c r="AK158" t="s">
        <v>345</v>
      </c>
      <c r="AL158" s="54">
        <v>1</v>
      </c>
    </row>
    <row r="159" spans="25:38" x14ac:dyDescent="0.25">
      <c r="Y159" t="s">
        <v>140</v>
      </c>
      <c r="Z159" t="s">
        <v>346</v>
      </c>
      <c r="AA159">
        <v>410</v>
      </c>
      <c r="AB159" s="54" t="s">
        <v>68</v>
      </c>
      <c r="AC159" t="s">
        <v>13</v>
      </c>
      <c r="AD159" t="s">
        <v>14</v>
      </c>
      <c r="AE159" t="s">
        <v>15</v>
      </c>
      <c r="AF159">
        <v>4230</v>
      </c>
      <c r="AK159" t="s">
        <v>346</v>
      </c>
      <c r="AL159" s="54">
        <v>1</v>
      </c>
    </row>
    <row r="160" spans="25:38" x14ac:dyDescent="0.25">
      <c r="Y160" t="s">
        <v>140</v>
      </c>
      <c r="Z160" t="s">
        <v>347</v>
      </c>
      <c r="AA160">
        <v>410</v>
      </c>
      <c r="AB160" s="54" t="s">
        <v>68</v>
      </c>
      <c r="AC160" t="s">
        <v>13</v>
      </c>
      <c r="AD160" t="s">
        <v>14</v>
      </c>
      <c r="AE160" t="s">
        <v>15</v>
      </c>
      <c r="AF160">
        <v>4230</v>
      </c>
      <c r="AK160" t="s">
        <v>347</v>
      </c>
      <c r="AL160" s="54">
        <v>1</v>
      </c>
    </row>
    <row r="161" spans="25:38" x14ac:dyDescent="0.25">
      <c r="Y161" t="s">
        <v>186</v>
      </c>
      <c r="Z161" t="s">
        <v>345</v>
      </c>
      <c r="AA161">
        <v>410</v>
      </c>
      <c r="AB161" s="54" t="s">
        <v>68</v>
      </c>
      <c r="AC161" t="s">
        <v>13</v>
      </c>
      <c r="AD161" t="s">
        <v>14</v>
      </c>
      <c r="AE161" t="s">
        <v>15</v>
      </c>
      <c r="AF161">
        <v>4230</v>
      </c>
      <c r="AL161" s="54"/>
    </row>
    <row r="162" spans="25:38" x14ac:dyDescent="0.25">
      <c r="Y162" t="s">
        <v>186</v>
      </c>
      <c r="Z162" t="s">
        <v>346</v>
      </c>
      <c r="AA162">
        <v>410</v>
      </c>
      <c r="AB162" s="54" t="s">
        <v>68</v>
      </c>
      <c r="AC162" t="s">
        <v>13</v>
      </c>
      <c r="AD162" t="s">
        <v>14</v>
      </c>
      <c r="AE162" t="s">
        <v>15</v>
      </c>
      <c r="AF162">
        <v>4230</v>
      </c>
      <c r="AJ162" t="s">
        <v>182</v>
      </c>
      <c r="AK162" t="s">
        <v>345</v>
      </c>
      <c r="AL162" s="54">
        <v>1</v>
      </c>
    </row>
    <row r="163" spans="25:38" x14ac:dyDescent="0.25">
      <c r="Y163" t="s">
        <v>186</v>
      </c>
      <c r="Z163" t="s">
        <v>347</v>
      </c>
      <c r="AA163">
        <v>410</v>
      </c>
      <c r="AB163" s="54" t="s">
        <v>68</v>
      </c>
      <c r="AC163" t="s">
        <v>13</v>
      </c>
      <c r="AD163" t="s">
        <v>14</v>
      </c>
      <c r="AE163" t="s">
        <v>15</v>
      </c>
      <c r="AF163">
        <v>4230</v>
      </c>
      <c r="AK163" t="s">
        <v>346</v>
      </c>
      <c r="AL163" s="54">
        <v>1</v>
      </c>
    </row>
    <row r="164" spans="25:38" x14ac:dyDescent="0.25">
      <c r="Y164" t="s">
        <v>187</v>
      </c>
      <c r="Z164" t="s">
        <v>345</v>
      </c>
      <c r="AA164">
        <v>410</v>
      </c>
      <c r="AB164" s="54" t="s">
        <v>68</v>
      </c>
      <c r="AC164" t="s">
        <v>13</v>
      </c>
      <c r="AD164" t="s">
        <v>14</v>
      </c>
      <c r="AE164" t="s">
        <v>15</v>
      </c>
      <c r="AF164">
        <v>4230</v>
      </c>
      <c r="AK164" t="s">
        <v>347</v>
      </c>
      <c r="AL164" s="54">
        <v>1</v>
      </c>
    </row>
    <row r="165" spans="25:38" x14ac:dyDescent="0.25">
      <c r="Y165" t="s">
        <v>187</v>
      </c>
      <c r="Z165" t="s">
        <v>346</v>
      </c>
      <c r="AA165">
        <v>410</v>
      </c>
      <c r="AB165" s="54" t="s">
        <v>68</v>
      </c>
      <c r="AC165" t="s">
        <v>13</v>
      </c>
      <c r="AD165" t="s">
        <v>14</v>
      </c>
      <c r="AE165" t="s">
        <v>15</v>
      </c>
      <c r="AF165">
        <v>4230</v>
      </c>
      <c r="AL165" s="54"/>
    </row>
    <row r="166" spans="25:38" x14ac:dyDescent="0.25">
      <c r="Y166" t="s">
        <v>187</v>
      </c>
      <c r="Z166" t="s">
        <v>347</v>
      </c>
      <c r="AA166">
        <v>410</v>
      </c>
      <c r="AB166" s="54" t="s">
        <v>68</v>
      </c>
      <c r="AC166" t="s">
        <v>13</v>
      </c>
      <c r="AD166" t="s">
        <v>14</v>
      </c>
      <c r="AE166" t="s">
        <v>15</v>
      </c>
      <c r="AF166">
        <v>4230</v>
      </c>
      <c r="AJ166" t="s">
        <v>183</v>
      </c>
      <c r="AK166" t="s">
        <v>345</v>
      </c>
      <c r="AL166" s="54">
        <v>1</v>
      </c>
    </row>
    <row r="167" spans="25:38" x14ac:dyDescent="0.25">
      <c r="Y167" t="s">
        <v>188</v>
      </c>
      <c r="Z167" t="s">
        <v>345</v>
      </c>
      <c r="AA167">
        <v>410</v>
      </c>
      <c r="AB167" s="54" t="s">
        <v>68</v>
      </c>
      <c r="AC167" t="s">
        <v>13</v>
      </c>
      <c r="AD167" t="s">
        <v>14</v>
      </c>
      <c r="AE167" t="s">
        <v>15</v>
      </c>
      <c r="AF167">
        <v>4230</v>
      </c>
      <c r="AK167" t="s">
        <v>346</v>
      </c>
      <c r="AL167" s="54">
        <v>1</v>
      </c>
    </row>
    <row r="168" spans="25:38" x14ac:dyDescent="0.25">
      <c r="Y168" t="s">
        <v>188</v>
      </c>
      <c r="Z168" t="s">
        <v>346</v>
      </c>
      <c r="AA168">
        <v>410</v>
      </c>
      <c r="AB168" s="54" t="s">
        <v>68</v>
      </c>
      <c r="AC168" t="s">
        <v>13</v>
      </c>
      <c r="AD168" t="s">
        <v>14</v>
      </c>
      <c r="AE168" t="s">
        <v>15</v>
      </c>
      <c r="AF168">
        <v>4230</v>
      </c>
      <c r="AK168" t="s">
        <v>347</v>
      </c>
      <c r="AL168" s="54">
        <v>1</v>
      </c>
    </row>
    <row r="169" spans="25:38" x14ac:dyDescent="0.25">
      <c r="Y169" t="s">
        <v>188</v>
      </c>
      <c r="Z169" t="s">
        <v>347</v>
      </c>
      <c r="AA169">
        <v>410</v>
      </c>
      <c r="AB169" s="54" t="s">
        <v>68</v>
      </c>
      <c r="AC169" t="s">
        <v>13</v>
      </c>
      <c r="AD169" t="s">
        <v>14</v>
      </c>
      <c r="AE169" t="s">
        <v>15</v>
      </c>
      <c r="AF169">
        <v>4230</v>
      </c>
      <c r="AL169" s="54"/>
    </row>
    <row r="170" spans="25:38" x14ac:dyDescent="0.25">
      <c r="Y170" t="s">
        <v>189</v>
      </c>
      <c r="Z170" t="s">
        <v>345</v>
      </c>
      <c r="AA170">
        <v>410</v>
      </c>
      <c r="AB170" s="54" t="s">
        <v>68</v>
      </c>
      <c r="AC170" t="s">
        <v>13</v>
      </c>
      <c r="AD170" t="s">
        <v>14</v>
      </c>
      <c r="AE170" t="s">
        <v>15</v>
      </c>
      <c r="AF170">
        <v>4230</v>
      </c>
      <c r="AJ170" t="s">
        <v>184</v>
      </c>
      <c r="AK170" t="s">
        <v>345</v>
      </c>
      <c r="AL170" s="54">
        <v>1</v>
      </c>
    </row>
    <row r="171" spans="25:38" x14ac:dyDescent="0.25">
      <c r="Y171" t="s">
        <v>189</v>
      </c>
      <c r="Z171" t="s">
        <v>346</v>
      </c>
      <c r="AA171">
        <v>410</v>
      </c>
      <c r="AB171" s="54" t="s">
        <v>68</v>
      </c>
      <c r="AC171" t="s">
        <v>13</v>
      </c>
      <c r="AD171" t="s">
        <v>14</v>
      </c>
      <c r="AE171" t="s">
        <v>15</v>
      </c>
      <c r="AF171">
        <v>4230</v>
      </c>
      <c r="AK171" t="s">
        <v>346</v>
      </c>
      <c r="AL171" s="54">
        <v>1</v>
      </c>
    </row>
    <row r="172" spans="25:38" x14ac:dyDescent="0.25">
      <c r="Y172" t="s">
        <v>189</v>
      </c>
      <c r="Z172" t="s">
        <v>347</v>
      </c>
      <c r="AA172">
        <v>410</v>
      </c>
      <c r="AB172" s="54" t="s">
        <v>68</v>
      </c>
      <c r="AC172" t="s">
        <v>13</v>
      </c>
      <c r="AD172" t="s">
        <v>14</v>
      </c>
      <c r="AE172" t="s">
        <v>15</v>
      </c>
      <c r="AF172">
        <v>4230</v>
      </c>
      <c r="AK172" t="s">
        <v>347</v>
      </c>
      <c r="AL172" s="54">
        <v>1</v>
      </c>
    </row>
    <row r="173" spans="25:38" x14ac:dyDescent="0.25">
      <c r="Y173" t="s">
        <v>190</v>
      </c>
      <c r="Z173" t="s">
        <v>345</v>
      </c>
      <c r="AA173">
        <v>410</v>
      </c>
      <c r="AB173" s="54" t="s">
        <v>68</v>
      </c>
      <c r="AC173" t="s">
        <v>13</v>
      </c>
      <c r="AD173" t="s">
        <v>14</v>
      </c>
      <c r="AE173" t="s">
        <v>15</v>
      </c>
      <c r="AF173">
        <v>4230</v>
      </c>
      <c r="AL173" s="54"/>
    </row>
    <row r="174" spans="25:38" x14ac:dyDescent="0.25">
      <c r="Y174" t="s">
        <v>190</v>
      </c>
      <c r="Z174" t="s">
        <v>346</v>
      </c>
      <c r="AA174">
        <v>410</v>
      </c>
      <c r="AB174" s="54" t="s">
        <v>68</v>
      </c>
      <c r="AC174" t="s">
        <v>13</v>
      </c>
      <c r="AD174" t="s">
        <v>14</v>
      </c>
      <c r="AE174" t="s">
        <v>15</v>
      </c>
      <c r="AF174">
        <v>4230</v>
      </c>
      <c r="AJ174" t="s">
        <v>185</v>
      </c>
      <c r="AK174" t="s">
        <v>345</v>
      </c>
      <c r="AL174" s="54">
        <v>1</v>
      </c>
    </row>
    <row r="175" spans="25:38" x14ac:dyDescent="0.25">
      <c r="Y175" t="s">
        <v>190</v>
      </c>
      <c r="Z175" t="s">
        <v>347</v>
      </c>
      <c r="AA175">
        <v>410</v>
      </c>
      <c r="AB175" s="54" t="s">
        <v>68</v>
      </c>
      <c r="AC175" t="s">
        <v>13</v>
      </c>
      <c r="AD175" t="s">
        <v>14</v>
      </c>
      <c r="AE175" t="s">
        <v>15</v>
      </c>
      <c r="AF175">
        <v>4230</v>
      </c>
      <c r="AK175" t="s">
        <v>346</v>
      </c>
      <c r="AL175" s="54">
        <v>1</v>
      </c>
    </row>
    <row r="176" spans="25:38" x14ac:dyDescent="0.25">
      <c r="Y176" t="s">
        <v>191</v>
      </c>
      <c r="Z176" t="s">
        <v>345</v>
      </c>
      <c r="AA176">
        <v>410</v>
      </c>
      <c r="AB176" s="54" t="s">
        <v>68</v>
      </c>
      <c r="AC176" t="s">
        <v>13</v>
      </c>
      <c r="AD176" t="s">
        <v>14</v>
      </c>
      <c r="AE176" t="s">
        <v>15</v>
      </c>
      <c r="AF176">
        <v>4230</v>
      </c>
      <c r="AK176" t="s">
        <v>347</v>
      </c>
      <c r="AL176" s="54">
        <v>1</v>
      </c>
    </row>
    <row r="177" spans="25:38" x14ac:dyDescent="0.25">
      <c r="Y177" t="s">
        <v>191</v>
      </c>
      <c r="Z177" t="s">
        <v>346</v>
      </c>
      <c r="AA177">
        <v>410</v>
      </c>
      <c r="AB177" s="54" t="s">
        <v>68</v>
      </c>
      <c r="AC177" t="s">
        <v>13</v>
      </c>
      <c r="AD177" t="s">
        <v>14</v>
      </c>
      <c r="AE177" t="s">
        <v>15</v>
      </c>
      <c r="AF177">
        <v>4230</v>
      </c>
      <c r="AL177" s="54"/>
    </row>
    <row r="178" spans="25:38" x14ac:dyDescent="0.25">
      <c r="Y178" t="s">
        <v>191</v>
      </c>
      <c r="Z178" t="s">
        <v>347</v>
      </c>
      <c r="AA178">
        <v>410</v>
      </c>
      <c r="AB178" s="54" t="s">
        <v>68</v>
      </c>
      <c r="AC178" t="s">
        <v>13</v>
      </c>
      <c r="AD178" t="s">
        <v>14</v>
      </c>
      <c r="AE178" t="s">
        <v>15</v>
      </c>
      <c r="AF178">
        <v>4230</v>
      </c>
      <c r="AH178" s="62" t="s">
        <v>227</v>
      </c>
      <c r="AI178" s="62"/>
      <c r="AJ178" s="62"/>
      <c r="AK178" s="62"/>
      <c r="AL178" s="63">
        <v>104</v>
      </c>
    </row>
    <row r="179" spans="25:38" x14ac:dyDescent="0.25">
      <c r="Y179" t="s">
        <v>192</v>
      </c>
      <c r="Z179" t="s">
        <v>345</v>
      </c>
      <c r="AA179">
        <v>410</v>
      </c>
      <c r="AB179" s="54" t="s">
        <v>68</v>
      </c>
      <c r="AC179" t="s">
        <v>13</v>
      </c>
      <c r="AD179" t="s">
        <v>14</v>
      </c>
      <c r="AE179" t="s">
        <v>15</v>
      </c>
      <c r="AF179">
        <v>4230</v>
      </c>
      <c r="AL179" s="54"/>
    </row>
    <row r="180" spans="25:38" x14ac:dyDescent="0.25">
      <c r="Y180" t="s">
        <v>192</v>
      </c>
      <c r="Z180" t="s">
        <v>346</v>
      </c>
      <c r="AA180">
        <v>410</v>
      </c>
      <c r="AB180" s="54" t="s">
        <v>68</v>
      </c>
      <c r="AC180" t="s">
        <v>13</v>
      </c>
      <c r="AD180" t="s">
        <v>14</v>
      </c>
      <c r="AE180" t="s">
        <v>15</v>
      </c>
      <c r="AF180">
        <v>4230</v>
      </c>
      <c r="AH180">
        <v>411</v>
      </c>
      <c r="AI180">
        <v>644</v>
      </c>
      <c r="AJ180" t="s">
        <v>136</v>
      </c>
      <c r="AK180" t="s">
        <v>293</v>
      </c>
      <c r="AL180" s="54">
        <v>1</v>
      </c>
    </row>
    <row r="181" spans="25:38" x14ac:dyDescent="0.25">
      <c r="Y181" t="s">
        <v>192</v>
      </c>
      <c r="Z181" t="s">
        <v>347</v>
      </c>
      <c r="AA181">
        <v>410</v>
      </c>
      <c r="AB181" s="54" t="s">
        <v>68</v>
      </c>
      <c r="AC181" t="s">
        <v>13</v>
      </c>
      <c r="AD181" t="s">
        <v>14</v>
      </c>
      <c r="AE181" t="s">
        <v>15</v>
      </c>
      <c r="AF181">
        <v>4230</v>
      </c>
      <c r="AK181" t="s">
        <v>294</v>
      </c>
      <c r="AL181" s="54">
        <v>1</v>
      </c>
    </row>
    <row r="182" spans="25:38" x14ac:dyDescent="0.25">
      <c r="Y182" t="s">
        <v>193</v>
      </c>
      <c r="Z182" t="s">
        <v>345</v>
      </c>
      <c r="AA182">
        <v>410</v>
      </c>
      <c r="AB182" s="54" t="s">
        <v>68</v>
      </c>
      <c r="AC182" t="s">
        <v>13</v>
      </c>
      <c r="AD182" t="s">
        <v>14</v>
      </c>
      <c r="AE182" t="s">
        <v>15</v>
      </c>
      <c r="AF182">
        <v>4230</v>
      </c>
      <c r="AK182" t="s">
        <v>295</v>
      </c>
      <c r="AL182" s="54">
        <v>1</v>
      </c>
    </row>
    <row r="183" spans="25:38" x14ac:dyDescent="0.25">
      <c r="Y183" t="s">
        <v>193</v>
      </c>
      <c r="Z183" t="s">
        <v>346</v>
      </c>
      <c r="AA183">
        <v>410</v>
      </c>
      <c r="AB183" s="54" t="s">
        <v>68</v>
      </c>
      <c r="AC183" t="s">
        <v>13</v>
      </c>
      <c r="AD183" t="s">
        <v>14</v>
      </c>
      <c r="AE183" t="s">
        <v>15</v>
      </c>
      <c r="AF183">
        <v>4230</v>
      </c>
      <c r="AK183" t="s">
        <v>296</v>
      </c>
      <c r="AL183" s="54">
        <v>1</v>
      </c>
    </row>
    <row r="184" spans="25:38" x14ac:dyDescent="0.25">
      <c r="Y184" t="s">
        <v>193</v>
      </c>
      <c r="Z184" t="s">
        <v>347</v>
      </c>
      <c r="AA184">
        <v>410</v>
      </c>
      <c r="AB184" s="54" t="s">
        <v>68</v>
      </c>
      <c r="AC184" t="s">
        <v>13</v>
      </c>
      <c r="AD184" t="s">
        <v>14</v>
      </c>
      <c r="AE184" t="s">
        <v>15</v>
      </c>
      <c r="AF184">
        <v>4230</v>
      </c>
      <c r="AK184" t="s">
        <v>297</v>
      </c>
      <c r="AL184" s="54">
        <v>1</v>
      </c>
    </row>
    <row r="185" spans="25:38" x14ac:dyDescent="0.25">
      <c r="Y185" t="s">
        <v>194</v>
      </c>
      <c r="Z185" t="s">
        <v>345</v>
      </c>
      <c r="AA185">
        <v>410</v>
      </c>
      <c r="AB185" s="54" t="s">
        <v>68</v>
      </c>
      <c r="AC185" t="s">
        <v>13</v>
      </c>
      <c r="AD185" t="s">
        <v>14</v>
      </c>
      <c r="AE185" t="s">
        <v>15</v>
      </c>
      <c r="AF185">
        <v>4230</v>
      </c>
      <c r="AK185" t="s">
        <v>298</v>
      </c>
      <c r="AL185" s="54">
        <v>1</v>
      </c>
    </row>
    <row r="186" spans="25:38" x14ac:dyDescent="0.25">
      <c r="Y186" t="s">
        <v>194</v>
      </c>
      <c r="Z186" t="s">
        <v>346</v>
      </c>
      <c r="AA186">
        <v>410</v>
      </c>
      <c r="AB186" s="54" t="s">
        <v>68</v>
      </c>
      <c r="AC186" t="s">
        <v>13</v>
      </c>
      <c r="AD186" t="s">
        <v>14</v>
      </c>
      <c r="AE186" t="s">
        <v>15</v>
      </c>
      <c r="AF186">
        <v>4230</v>
      </c>
      <c r="AL186" s="54"/>
    </row>
    <row r="187" spans="25:38" x14ac:dyDescent="0.25">
      <c r="Y187" t="s">
        <v>194</v>
      </c>
      <c r="Z187" t="s">
        <v>347</v>
      </c>
      <c r="AA187">
        <v>410</v>
      </c>
      <c r="AB187" s="54" t="s">
        <v>68</v>
      </c>
      <c r="AC187" t="s">
        <v>13</v>
      </c>
      <c r="AD187" t="s">
        <v>14</v>
      </c>
      <c r="AE187" t="s">
        <v>15</v>
      </c>
      <c r="AF187">
        <v>4230</v>
      </c>
      <c r="AJ187" t="s">
        <v>141</v>
      </c>
      <c r="AK187" t="s">
        <v>293</v>
      </c>
      <c r="AL187" s="54">
        <v>1</v>
      </c>
    </row>
    <row r="188" spans="25:38" x14ac:dyDescent="0.25">
      <c r="Y188" t="s">
        <v>195</v>
      </c>
      <c r="Z188" t="s">
        <v>345</v>
      </c>
      <c r="AA188">
        <v>410</v>
      </c>
      <c r="AB188" s="54" t="s">
        <v>68</v>
      </c>
      <c r="AC188" t="s">
        <v>13</v>
      </c>
      <c r="AD188" t="s">
        <v>14</v>
      </c>
      <c r="AE188" t="s">
        <v>15</v>
      </c>
      <c r="AF188">
        <v>4230</v>
      </c>
      <c r="AK188" t="s">
        <v>294</v>
      </c>
      <c r="AL188" s="54">
        <v>1</v>
      </c>
    </row>
    <row r="189" spans="25:38" x14ac:dyDescent="0.25">
      <c r="Y189" t="s">
        <v>195</v>
      </c>
      <c r="Z189" t="s">
        <v>346</v>
      </c>
      <c r="AA189">
        <v>410</v>
      </c>
      <c r="AB189" s="54" t="s">
        <v>68</v>
      </c>
      <c r="AC189" t="s">
        <v>13</v>
      </c>
      <c r="AD189" t="s">
        <v>14</v>
      </c>
      <c r="AE189" t="s">
        <v>15</v>
      </c>
      <c r="AF189">
        <v>4230</v>
      </c>
      <c r="AK189" t="s">
        <v>295</v>
      </c>
      <c r="AL189" s="54">
        <v>1</v>
      </c>
    </row>
    <row r="190" spans="25:38" x14ac:dyDescent="0.25">
      <c r="Y190" t="s">
        <v>195</v>
      </c>
      <c r="Z190" t="s">
        <v>347</v>
      </c>
      <c r="AA190">
        <v>410</v>
      </c>
      <c r="AB190" s="54" t="s">
        <v>68</v>
      </c>
      <c r="AC190" t="s">
        <v>13</v>
      </c>
      <c r="AD190" t="s">
        <v>14</v>
      </c>
      <c r="AE190" t="s">
        <v>15</v>
      </c>
      <c r="AF190">
        <v>4230</v>
      </c>
      <c r="AK190" t="s">
        <v>296</v>
      </c>
      <c r="AL190" s="54">
        <v>1</v>
      </c>
    </row>
    <row r="191" spans="25:38" x14ac:dyDescent="0.25">
      <c r="Y191" t="s">
        <v>145</v>
      </c>
      <c r="Z191" t="s">
        <v>345</v>
      </c>
      <c r="AA191">
        <v>410</v>
      </c>
      <c r="AB191" s="54" t="s">
        <v>68</v>
      </c>
      <c r="AC191" t="s">
        <v>13</v>
      </c>
      <c r="AD191" t="s">
        <v>14</v>
      </c>
      <c r="AE191" t="s">
        <v>15</v>
      </c>
      <c r="AF191">
        <v>4230</v>
      </c>
      <c r="AK191" t="s">
        <v>297</v>
      </c>
      <c r="AL191" s="54">
        <v>1</v>
      </c>
    </row>
    <row r="192" spans="25:38" x14ac:dyDescent="0.25">
      <c r="Y192" t="s">
        <v>145</v>
      </c>
      <c r="Z192" t="s">
        <v>346</v>
      </c>
      <c r="AA192">
        <v>410</v>
      </c>
      <c r="AB192" s="54" t="s">
        <v>68</v>
      </c>
      <c r="AC192" t="s">
        <v>13</v>
      </c>
      <c r="AD192" t="s">
        <v>14</v>
      </c>
      <c r="AE192" t="s">
        <v>15</v>
      </c>
      <c r="AF192">
        <v>4230</v>
      </c>
      <c r="AK192" t="s">
        <v>298</v>
      </c>
      <c r="AL192" s="54">
        <v>1</v>
      </c>
    </row>
    <row r="193" spans="25:38" x14ac:dyDescent="0.25">
      <c r="Y193" t="s">
        <v>145</v>
      </c>
      <c r="Z193" t="s">
        <v>347</v>
      </c>
      <c r="AA193">
        <v>410</v>
      </c>
      <c r="AB193" s="54" t="s">
        <v>68</v>
      </c>
      <c r="AC193" t="s">
        <v>13</v>
      </c>
      <c r="AD193" t="s">
        <v>14</v>
      </c>
      <c r="AE193" t="s">
        <v>15</v>
      </c>
      <c r="AF193">
        <v>4230</v>
      </c>
      <c r="AL193" s="54"/>
    </row>
    <row r="194" spans="25:38" x14ac:dyDescent="0.25">
      <c r="Y194" t="s">
        <v>196</v>
      </c>
      <c r="Z194" t="s">
        <v>345</v>
      </c>
      <c r="AA194">
        <v>410</v>
      </c>
      <c r="AB194" s="54" t="s">
        <v>68</v>
      </c>
      <c r="AC194" t="s">
        <v>13</v>
      </c>
      <c r="AD194" t="s">
        <v>14</v>
      </c>
      <c r="AE194" t="s">
        <v>15</v>
      </c>
      <c r="AF194">
        <v>4230</v>
      </c>
      <c r="AH194" s="62" t="s">
        <v>228</v>
      </c>
      <c r="AI194" s="62"/>
      <c r="AJ194" s="62"/>
      <c r="AK194" s="62"/>
      <c r="AL194" s="63">
        <v>12</v>
      </c>
    </row>
    <row r="195" spans="25:38" x14ac:dyDescent="0.25">
      <c r="Y195" t="s">
        <v>196</v>
      </c>
      <c r="Z195" t="s">
        <v>346</v>
      </c>
      <c r="AA195">
        <v>410</v>
      </c>
      <c r="AB195" s="54" t="s">
        <v>68</v>
      </c>
      <c r="AC195" t="s">
        <v>13</v>
      </c>
      <c r="AD195" t="s">
        <v>14</v>
      </c>
      <c r="AE195" t="s">
        <v>15</v>
      </c>
      <c r="AF195">
        <v>4230</v>
      </c>
      <c r="AL195" s="54"/>
    </row>
    <row r="196" spans="25:38" x14ac:dyDescent="0.25">
      <c r="Y196" t="s">
        <v>196</v>
      </c>
      <c r="Z196" t="s">
        <v>347</v>
      </c>
      <c r="AA196">
        <v>410</v>
      </c>
      <c r="AB196" s="54" t="s">
        <v>68</v>
      </c>
      <c r="AC196" t="s">
        <v>13</v>
      </c>
      <c r="AD196" t="s">
        <v>14</v>
      </c>
      <c r="AE196" t="s">
        <v>15</v>
      </c>
      <c r="AF196">
        <v>4230</v>
      </c>
      <c r="AH196">
        <v>412</v>
      </c>
      <c r="AI196">
        <v>919</v>
      </c>
      <c r="AJ196" t="s">
        <v>134</v>
      </c>
      <c r="AK196" t="s">
        <v>266</v>
      </c>
      <c r="AL196" s="54">
        <v>1</v>
      </c>
    </row>
    <row r="197" spans="25:38" x14ac:dyDescent="0.25">
      <c r="Y197" t="s">
        <v>197</v>
      </c>
      <c r="Z197" t="s">
        <v>345</v>
      </c>
      <c r="AA197">
        <v>410</v>
      </c>
      <c r="AB197" s="54" t="s">
        <v>68</v>
      </c>
      <c r="AC197" t="s">
        <v>13</v>
      </c>
      <c r="AD197" t="s">
        <v>14</v>
      </c>
      <c r="AE197" t="s">
        <v>15</v>
      </c>
      <c r="AF197">
        <v>4230</v>
      </c>
      <c r="AK197" t="s">
        <v>267</v>
      </c>
      <c r="AL197" s="54">
        <v>1</v>
      </c>
    </row>
    <row r="198" spans="25:38" x14ac:dyDescent="0.25">
      <c r="Y198" t="s">
        <v>197</v>
      </c>
      <c r="Z198" t="s">
        <v>346</v>
      </c>
      <c r="AA198">
        <v>410</v>
      </c>
      <c r="AB198" s="54" t="s">
        <v>68</v>
      </c>
      <c r="AC198" t="s">
        <v>13</v>
      </c>
      <c r="AD198" t="s">
        <v>14</v>
      </c>
      <c r="AE198" t="s">
        <v>15</v>
      </c>
      <c r="AF198">
        <v>4230</v>
      </c>
      <c r="AK198" t="s">
        <v>268</v>
      </c>
      <c r="AL198" s="54">
        <v>1</v>
      </c>
    </row>
    <row r="199" spans="25:38" x14ac:dyDescent="0.25">
      <c r="Y199" t="s">
        <v>197</v>
      </c>
      <c r="Z199" t="s">
        <v>347</v>
      </c>
      <c r="AA199">
        <v>410</v>
      </c>
      <c r="AB199" s="54" t="s">
        <v>68</v>
      </c>
      <c r="AC199" t="s">
        <v>13</v>
      </c>
      <c r="AD199" t="s">
        <v>14</v>
      </c>
      <c r="AE199" t="s">
        <v>15</v>
      </c>
      <c r="AF199">
        <v>4230</v>
      </c>
      <c r="AK199" t="s">
        <v>269</v>
      </c>
      <c r="AL199" s="54">
        <v>1</v>
      </c>
    </row>
    <row r="200" spans="25:38" x14ac:dyDescent="0.25">
      <c r="Y200" t="s">
        <v>198</v>
      </c>
      <c r="Z200" t="s">
        <v>345</v>
      </c>
      <c r="AA200">
        <v>410</v>
      </c>
      <c r="AB200" s="54" t="s">
        <v>68</v>
      </c>
      <c r="AC200" t="s">
        <v>13</v>
      </c>
      <c r="AD200" t="s">
        <v>14</v>
      </c>
      <c r="AE200" t="s">
        <v>15</v>
      </c>
      <c r="AF200">
        <v>4230</v>
      </c>
      <c r="AK200" t="s">
        <v>270</v>
      </c>
      <c r="AL200" s="54">
        <v>1</v>
      </c>
    </row>
    <row r="201" spans="25:38" x14ac:dyDescent="0.25">
      <c r="Y201" t="s">
        <v>198</v>
      </c>
      <c r="Z201" t="s">
        <v>346</v>
      </c>
      <c r="AA201">
        <v>410</v>
      </c>
      <c r="AB201" s="54" t="s">
        <v>68</v>
      </c>
      <c r="AC201" t="s">
        <v>13</v>
      </c>
      <c r="AD201" t="s">
        <v>14</v>
      </c>
      <c r="AE201" t="s">
        <v>15</v>
      </c>
      <c r="AF201">
        <v>4230</v>
      </c>
      <c r="AK201" t="s">
        <v>271</v>
      </c>
      <c r="AL201" s="54">
        <v>1</v>
      </c>
    </row>
    <row r="202" spans="25:38" x14ac:dyDescent="0.25">
      <c r="Y202" t="s">
        <v>198</v>
      </c>
      <c r="Z202" t="s">
        <v>347</v>
      </c>
      <c r="AA202">
        <v>410</v>
      </c>
      <c r="AB202" s="54" t="s">
        <v>68</v>
      </c>
      <c r="AC202" t="s">
        <v>13</v>
      </c>
      <c r="AD202" t="s">
        <v>14</v>
      </c>
      <c r="AE202" t="s">
        <v>15</v>
      </c>
      <c r="AF202">
        <v>4230</v>
      </c>
      <c r="AK202" t="s">
        <v>272</v>
      </c>
      <c r="AL202" s="54">
        <v>1</v>
      </c>
    </row>
    <row r="203" spans="25:38" x14ac:dyDescent="0.25">
      <c r="Y203" t="s">
        <v>199</v>
      </c>
      <c r="Z203" t="s">
        <v>345</v>
      </c>
      <c r="AA203">
        <v>410</v>
      </c>
      <c r="AB203" s="54" t="s">
        <v>68</v>
      </c>
      <c r="AC203" t="s">
        <v>13</v>
      </c>
      <c r="AD203" t="s">
        <v>14</v>
      </c>
      <c r="AE203" t="s">
        <v>15</v>
      </c>
      <c r="AF203">
        <v>4230</v>
      </c>
      <c r="AK203" t="s">
        <v>273</v>
      </c>
      <c r="AL203" s="54">
        <v>1</v>
      </c>
    </row>
    <row r="204" spans="25:38" x14ac:dyDescent="0.25">
      <c r="Y204" t="s">
        <v>199</v>
      </c>
      <c r="Z204" t="s">
        <v>346</v>
      </c>
      <c r="AA204">
        <v>410</v>
      </c>
      <c r="AB204" s="54" t="s">
        <v>68</v>
      </c>
      <c r="AC204" t="s">
        <v>13</v>
      </c>
      <c r="AD204" t="s">
        <v>14</v>
      </c>
      <c r="AE204" t="s">
        <v>15</v>
      </c>
      <c r="AF204">
        <v>4230</v>
      </c>
      <c r="AK204" t="s">
        <v>274</v>
      </c>
      <c r="AL204" s="54">
        <v>1</v>
      </c>
    </row>
    <row r="205" spans="25:38" x14ac:dyDescent="0.25">
      <c r="Y205" t="s">
        <v>199</v>
      </c>
      <c r="Z205" t="s">
        <v>347</v>
      </c>
      <c r="AA205">
        <v>410</v>
      </c>
      <c r="AB205" s="54" t="s">
        <v>68</v>
      </c>
      <c r="AC205" t="s">
        <v>13</v>
      </c>
      <c r="AD205" t="s">
        <v>14</v>
      </c>
      <c r="AE205" t="s">
        <v>15</v>
      </c>
      <c r="AF205">
        <v>4230</v>
      </c>
      <c r="AK205" t="s">
        <v>275</v>
      </c>
      <c r="AL205" s="54">
        <v>1</v>
      </c>
    </row>
    <row r="206" spans="25:38" x14ac:dyDescent="0.25">
      <c r="Y206" t="s">
        <v>200</v>
      </c>
      <c r="Z206" t="s">
        <v>345</v>
      </c>
      <c r="AA206">
        <v>410</v>
      </c>
      <c r="AB206" s="54" t="s">
        <v>68</v>
      </c>
      <c r="AC206" t="s">
        <v>13</v>
      </c>
      <c r="AD206" t="s">
        <v>14</v>
      </c>
      <c r="AE206" t="s">
        <v>15</v>
      </c>
      <c r="AF206">
        <v>4230</v>
      </c>
      <c r="AK206" t="s">
        <v>276</v>
      </c>
      <c r="AL206" s="54">
        <v>1</v>
      </c>
    </row>
    <row r="207" spans="25:38" x14ac:dyDescent="0.25">
      <c r="Y207" t="s">
        <v>200</v>
      </c>
      <c r="Z207" t="s">
        <v>346</v>
      </c>
      <c r="AA207">
        <v>410</v>
      </c>
      <c r="AB207" s="54" t="s">
        <v>68</v>
      </c>
      <c r="AC207" t="s">
        <v>13</v>
      </c>
      <c r="AD207" t="s">
        <v>14</v>
      </c>
      <c r="AE207" t="s">
        <v>15</v>
      </c>
      <c r="AF207">
        <v>4230</v>
      </c>
      <c r="AK207" t="s">
        <v>277</v>
      </c>
      <c r="AL207" s="54">
        <v>1</v>
      </c>
    </row>
    <row r="208" spans="25:38" x14ac:dyDescent="0.25">
      <c r="Y208" t="s">
        <v>200</v>
      </c>
      <c r="Z208" t="s">
        <v>347</v>
      </c>
      <c r="AA208">
        <v>410</v>
      </c>
      <c r="AB208" s="54" t="s">
        <v>68</v>
      </c>
      <c r="AC208" t="s">
        <v>13</v>
      </c>
      <c r="AD208" t="s">
        <v>14</v>
      </c>
      <c r="AE208" t="s">
        <v>15</v>
      </c>
      <c r="AF208">
        <v>4230</v>
      </c>
      <c r="AK208" t="s">
        <v>278</v>
      </c>
      <c r="AL208" s="54">
        <v>1</v>
      </c>
    </row>
    <row r="209" spans="25:38" x14ac:dyDescent="0.25">
      <c r="Y209" t="s">
        <v>201</v>
      </c>
      <c r="Z209" t="s">
        <v>348</v>
      </c>
      <c r="AA209">
        <v>410</v>
      </c>
      <c r="AB209" s="54" t="s">
        <v>68</v>
      </c>
      <c r="AC209" t="s">
        <v>13</v>
      </c>
      <c r="AD209" t="s">
        <v>14</v>
      </c>
      <c r="AE209" t="s">
        <v>15</v>
      </c>
      <c r="AF209">
        <v>4230</v>
      </c>
      <c r="AL209" s="54"/>
    </row>
    <row r="210" spans="25:38" x14ac:dyDescent="0.25">
      <c r="Y210" t="s">
        <v>201</v>
      </c>
      <c r="Z210" t="s">
        <v>349</v>
      </c>
      <c r="AA210">
        <v>410</v>
      </c>
      <c r="AB210" s="54" t="s">
        <v>68</v>
      </c>
      <c r="AC210" t="s">
        <v>13</v>
      </c>
      <c r="AD210" t="s">
        <v>14</v>
      </c>
      <c r="AE210" t="s">
        <v>15</v>
      </c>
      <c r="AF210">
        <v>4230</v>
      </c>
      <c r="AJ210" t="s">
        <v>135</v>
      </c>
      <c r="AK210" t="s">
        <v>285</v>
      </c>
      <c r="AL210" s="54">
        <v>1</v>
      </c>
    </row>
    <row r="211" spans="25:38" x14ac:dyDescent="0.25">
      <c r="Y211" t="s">
        <v>150</v>
      </c>
      <c r="Z211" t="s">
        <v>345</v>
      </c>
      <c r="AA211">
        <v>410</v>
      </c>
      <c r="AB211" s="54" t="s">
        <v>68</v>
      </c>
      <c r="AC211" t="s">
        <v>13</v>
      </c>
      <c r="AD211" t="s">
        <v>14</v>
      </c>
      <c r="AE211" t="s">
        <v>15</v>
      </c>
      <c r="AF211">
        <v>4230</v>
      </c>
      <c r="AK211" t="s">
        <v>286</v>
      </c>
      <c r="AL211" s="54">
        <v>1</v>
      </c>
    </row>
    <row r="212" spans="25:38" x14ac:dyDescent="0.25">
      <c r="Y212" t="s">
        <v>150</v>
      </c>
      <c r="Z212" t="s">
        <v>346</v>
      </c>
      <c r="AA212">
        <v>410</v>
      </c>
      <c r="AB212" s="54" t="s">
        <v>68</v>
      </c>
      <c r="AC212" t="s">
        <v>13</v>
      </c>
      <c r="AD212" t="s">
        <v>14</v>
      </c>
      <c r="AE212" t="s">
        <v>15</v>
      </c>
      <c r="AF212">
        <v>4230</v>
      </c>
      <c r="AK212" t="s">
        <v>287</v>
      </c>
      <c r="AL212" s="54">
        <v>1</v>
      </c>
    </row>
    <row r="213" spans="25:38" x14ac:dyDescent="0.25">
      <c r="Y213" t="s">
        <v>150</v>
      </c>
      <c r="Z213" t="s">
        <v>347</v>
      </c>
      <c r="AA213">
        <v>410</v>
      </c>
      <c r="AB213" s="54" t="s">
        <v>68</v>
      </c>
      <c r="AC213" t="s">
        <v>13</v>
      </c>
      <c r="AD213" t="s">
        <v>14</v>
      </c>
      <c r="AE213" t="s">
        <v>15</v>
      </c>
      <c r="AF213">
        <v>4230</v>
      </c>
      <c r="AL213" s="54"/>
    </row>
    <row r="214" spans="25:38" x14ac:dyDescent="0.25">
      <c r="Y214" t="s">
        <v>155</v>
      </c>
      <c r="Z214" t="s">
        <v>345</v>
      </c>
      <c r="AA214">
        <v>410</v>
      </c>
      <c r="AB214" s="54" t="s">
        <v>68</v>
      </c>
      <c r="AC214" t="s">
        <v>13</v>
      </c>
      <c r="AD214" t="s">
        <v>14</v>
      </c>
      <c r="AE214" t="s">
        <v>15</v>
      </c>
      <c r="AF214">
        <v>4230</v>
      </c>
      <c r="AH214" s="62" t="s">
        <v>229</v>
      </c>
      <c r="AI214" s="62"/>
      <c r="AJ214" s="62"/>
      <c r="AK214" s="62"/>
      <c r="AL214" s="63">
        <v>16</v>
      </c>
    </row>
    <row r="215" spans="25:38" x14ac:dyDescent="0.25">
      <c r="Y215" t="s">
        <v>155</v>
      </c>
      <c r="Z215" t="s">
        <v>346</v>
      </c>
      <c r="AA215">
        <v>410</v>
      </c>
      <c r="AB215" s="54" t="s">
        <v>68</v>
      </c>
      <c r="AC215" t="s">
        <v>13</v>
      </c>
      <c r="AD215" t="s">
        <v>14</v>
      </c>
      <c r="AE215" t="s">
        <v>15</v>
      </c>
      <c r="AF215">
        <v>4230</v>
      </c>
      <c r="AL215" s="54"/>
    </row>
    <row r="216" spans="25:38" x14ac:dyDescent="0.25">
      <c r="Y216" t="s">
        <v>155</v>
      </c>
      <c r="Z216" t="s">
        <v>347</v>
      </c>
      <c r="AA216">
        <v>410</v>
      </c>
      <c r="AB216" s="54" t="s">
        <v>68</v>
      </c>
      <c r="AC216" t="s">
        <v>13</v>
      </c>
      <c r="AD216" t="s">
        <v>14</v>
      </c>
      <c r="AE216" t="s">
        <v>15</v>
      </c>
      <c r="AF216">
        <v>4230</v>
      </c>
      <c r="AH216">
        <v>413</v>
      </c>
      <c r="AI216">
        <v>3610</v>
      </c>
      <c r="AJ216" t="s">
        <v>151</v>
      </c>
      <c r="AK216" t="s">
        <v>313</v>
      </c>
      <c r="AL216" s="54">
        <v>1</v>
      </c>
    </row>
    <row r="217" spans="25:38" x14ac:dyDescent="0.25">
      <c r="Y217" t="s">
        <v>160</v>
      </c>
      <c r="Z217" t="s">
        <v>345</v>
      </c>
      <c r="AA217">
        <v>410</v>
      </c>
      <c r="AB217" s="54" t="s">
        <v>68</v>
      </c>
      <c r="AC217" t="s">
        <v>13</v>
      </c>
      <c r="AD217" t="s">
        <v>14</v>
      </c>
      <c r="AE217" t="s">
        <v>15</v>
      </c>
      <c r="AF217">
        <v>4230</v>
      </c>
      <c r="AL217" s="54"/>
    </row>
    <row r="218" spans="25:38" x14ac:dyDescent="0.25">
      <c r="Y218" t="s">
        <v>160</v>
      </c>
      <c r="Z218" t="s">
        <v>346</v>
      </c>
      <c r="AA218">
        <v>410</v>
      </c>
      <c r="AB218" s="54" t="s">
        <v>68</v>
      </c>
      <c r="AC218" t="s">
        <v>13</v>
      </c>
      <c r="AD218" t="s">
        <v>14</v>
      </c>
      <c r="AE218" t="s">
        <v>15</v>
      </c>
      <c r="AF218">
        <v>4230</v>
      </c>
      <c r="AJ218" t="s">
        <v>156</v>
      </c>
      <c r="AK218" t="s">
        <v>313</v>
      </c>
      <c r="AL218" s="54">
        <v>1</v>
      </c>
    </row>
    <row r="219" spans="25:38" x14ac:dyDescent="0.25">
      <c r="Y219" t="s">
        <v>160</v>
      </c>
      <c r="Z219" t="s">
        <v>347</v>
      </c>
      <c r="AA219">
        <v>410</v>
      </c>
      <c r="AB219" s="54" t="s">
        <v>68</v>
      </c>
      <c r="AC219" t="s">
        <v>13</v>
      </c>
      <c r="AD219" t="s">
        <v>14</v>
      </c>
      <c r="AE219" t="s">
        <v>15</v>
      </c>
      <c r="AF219">
        <v>4230</v>
      </c>
      <c r="AL219" s="54"/>
    </row>
    <row r="220" spans="25:38" x14ac:dyDescent="0.25">
      <c r="Y220" t="s">
        <v>182</v>
      </c>
      <c r="Z220" t="s">
        <v>345</v>
      </c>
      <c r="AA220">
        <v>410</v>
      </c>
      <c r="AB220" s="54" t="s">
        <v>68</v>
      </c>
      <c r="AC220" t="s">
        <v>13</v>
      </c>
      <c r="AD220" t="s">
        <v>14</v>
      </c>
      <c r="AE220" t="s">
        <v>15</v>
      </c>
      <c r="AF220">
        <v>4230</v>
      </c>
      <c r="AJ220" t="s">
        <v>148</v>
      </c>
      <c r="AK220" t="s">
        <v>331</v>
      </c>
      <c r="AL220" s="54">
        <v>1</v>
      </c>
    </row>
    <row r="221" spans="25:38" x14ac:dyDescent="0.25">
      <c r="Y221" t="s">
        <v>182</v>
      </c>
      <c r="Z221" t="s">
        <v>346</v>
      </c>
      <c r="AA221">
        <v>410</v>
      </c>
      <c r="AB221" s="54" t="s">
        <v>68</v>
      </c>
      <c r="AC221" t="s">
        <v>13</v>
      </c>
      <c r="AD221" t="s">
        <v>14</v>
      </c>
      <c r="AE221" t="s">
        <v>15</v>
      </c>
      <c r="AF221">
        <v>4230</v>
      </c>
      <c r="AL221" s="54"/>
    </row>
    <row r="222" spans="25:38" x14ac:dyDescent="0.25">
      <c r="Y222" t="s">
        <v>182</v>
      </c>
      <c r="Z222" t="s">
        <v>347</v>
      </c>
      <c r="AA222">
        <v>410</v>
      </c>
      <c r="AB222" s="54" t="s">
        <v>68</v>
      </c>
      <c r="AC222" t="s">
        <v>13</v>
      </c>
      <c r="AD222" t="s">
        <v>14</v>
      </c>
      <c r="AE222" t="s">
        <v>15</v>
      </c>
      <c r="AF222">
        <v>4230</v>
      </c>
      <c r="AJ222" t="s">
        <v>153</v>
      </c>
      <c r="AK222" t="s">
        <v>331</v>
      </c>
      <c r="AL222" s="54">
        <v>1</v>
      </c>
    </row>
    <row r="223" spans="25:38" x14ac:dyDescent="0.25">
      <c r="Y223" t="s">
        <v>183</v>
      </c>
      <c r="Z223" t="s">
        <v>345</v>
      </c>
      <c r="AA223">
        <v>410</v>
      </c>
      <c r="AB223" s="54" t="s">
        <v>68</v>
      </c>
      <c r="AC223" t="s">
        <v>13</v>
      </c>
      <c r="AD223" t="s">
        <v>14</v>
      </c>
      <c r="AE223" t="s">
        <v>15</v>
      </c>
      <c r="AF223">
        <v>4230</v>
      </c>
      <c r="AL223" s="54"/>
    </row>
    <row r="224" spans="25:38" x14ac:dyDescent="0.25">
      <c r="Y224" t="s">
        <v>183</v>
      </c>
      <c r="Z224" t="s">
        <v>346</v>
      </c>
      <c r="AA224">
        <v>410</v>
      </c>
      <c r="AB224" s="54" t="s">
        <v>68</v>
      </c>
      <c r="AC224" t="s">
        <v>13</v>
      </c>
      <c r="AD224" t="s">
        <v>14</v>
      </c>
      <c r="AE224" t="s">
        <v>15</v>
      </c>
      <c r="AF224">
        <v>4230</v>
      </c>
      <c r="AJ224" t="s">
        <v>158</v>
      </c>
      <c r="AK224" t="s">
        <v>331</v>
      </c>
      <c r="AL224" s="54">
        <v>1</v>
      </c>
    </row>
    <row r="225" spans="25:38" x14ac:dyDescent="0.25">
      <c r="Y225" t="s">
        <v>183</v>
      </c>
      <c r="Z225" t="s">
        <v>347</v>
      </c>
      <c r="AA225">
        <v>410</v>
      </c>
      <c r="AB225" s="54" t="s">
        <v>68</v>
      </c>
      <c r="AC225" t="s">
        <v>13</v>
      </c>
      <c r="AD225" t="s">
        <v>14</v>
      </c>
      <c r="AE225" t="s">
        <v>15</v>
      </c>
      <c r="AF225">
        <v>4230</v>
      </c>
      <c r="AL225" s="54"/>
    </row>
    <row r="226" spans="25:38" x14ac:dyDescent="0.25">
      <c r="Y226" t="s">
        <v>184</v>
      </c>
      <c r="Z226" t="s">
        <v>345</v>
      </c>
      <c r="AA226">
        <v>410</v>
      </c>
      <c r="AB226" s="54" t="s">
        <v>68</v>
      </c>
      <c r="AC226" t="s">
        <v>13</v>
      </c>
      <c r="AD226" t="s">
        <v>14</v>
      </c>
      <c r="AE226" t="s">
        <v>15</v>
      </c>
      <c r="AF226">
        <v>4230</v>
      </c>
      <c r="AJ226" t="s">
        <v>139</v>
      </c>
      <c r="AK226" t="s">
        <v>331</v>
      </c>
      <c r="AL226" s="54">
        <v>1</v>
      </c>
    </row>
    <row r="227" spans="25:38" x14ac:dyDescent="0.25">
      <c r="Y227" t="s">
        <v>184</v>
      </c>
      <c r="Z227" t="s">
        <v>346</v>
      </c>
      <c r="AA227">
        <v>410</v>
      </c>
      <c r="AB227" s="54" t="s">
        <v>68</v>
      </c>
      <c r="AC227" t="s">
        <v>13</v>
      </c>
      <c r="AD227" t="s">
        <v>14</v>
      </c>
      <c r="AE227" t="s">
        <v>15</v>
      </c>
      <c r="AF227">
        <v>4230</v>
      </c>
      <c r="AL227" s="54"/>
    </row>
    <row r="228" spans="25:38" x14ac:dyDescent="0.25">
      <c r="Y228" t="s">
        <v>184</v>
      </c>
      <c r="Z228" t="s">
        <v>347</v>
      </c>
      <c r="AA228">
        <v>410</v>
      </c>
      <c r="AB228" s="54" t="s">
        <v>68</v>
      </c>
      <c r="AC228" t="s">
        <v>13</v>
      </c>
      <c r="AD228" t="s">
        <v>14</v>
      </c>
      <c r="AE228" t="s">
        <v>15</v>
      </c>
      <c r="AF228">
        <v>4230</v>
      </c>
      <c r="AH228" s="62" t="s">
        <v>230</v>
      </c>
      <c r="AI228" s="62"/>
      <c r="AJ228" s="62"/>
      <c r="AK228" s="62"/>
      <c r="AL228" s="63">
        <v>6</v>
      </c>
    </row>
    <row r="229" spans="25:38" x14ac:dyDescent="0.25">
      <c r="Y229" t="s">
        <v>185</v>
      </c>
      <c r="Z229" t="s">
        <v>345</v>
      </c>
      <c r="AA229">
        <v>410</v>
      </c>
      <c r="AB229" s="54" t="s">
        <v>68</v>
      </c>
      <c r="AC229" t="s">
        <v>13</v>
      </c>
      <c r="AD229" t="s">
        <v>14</v>
      </c>
      <c r="AE229" t="s">
        <v>15</v>
      </c>
      <c r="AF229">
        <v>4230</v>
      </c>
      <c r="AL229" s="54"/>
    </row>
    <row r="230" spans="25:38" x14ac:dyDescent="0.25">
      <c r="Y230" t="s">
        <v>185</v>
      </c>
      <c r="Z230" t="s">
        <v>346</v>
      </c>
      <c r="AA230">
        <v>410</v>
      </c>
      <c r="AB230" s="54" t="s">
        <v>68</v>
      </c>
      <c r="AC230" t="s">
        <v>13</v>
      </c>
      <c r="AD230" t="s">
        <v>14</v>
      </c>
      <c r="AE230" t="s">
        <v>15</v>
      </c>
      <c r="AF230">
        <v>4230</v>
      </c>
      <c r="AH230">
        <v>414</v>
      </c>
      <c r="AI230">
        <v>760</v>
      </c>
      <c r="AJ230" t="s">
        <v>136</v>
      </c>
      <c r="AK230" t="s">
        <v>291</v>
      </c>
      <c r="AL230" s="54">
        <v>1</v>
      </c>
    </row>
    <row r="231" spans="25:38" x14ac:dyDescent="0.25">
      <c r="Y231" t="s">
        <v>185</v>
      </c>
      <c r="Z231" t="s">
        <v>347</v>
      </c>
      <c r="AA231">
        <v>410</v>
      </c>
      <c r="AB231" s="54" t="s">
        <v>68</v>
      </c>
      <c r="AC231" t="s">
        <v>13</v>
      </c>
      <c r="AD231" t="s">
        <v>14</v>
      </c>
      <c r="AE231" t="s">
        <v>15</v>
      </c>
      <c r="AF231">
        <v>4230</v>
      </c>
      <c r="AK231" t="s">
        <v>292</v>
      </c>
      <c r="AL231" s="54">
        <v>1</v>
      </c>
    </row>
    <row r="232" spans="25:38" x14ac:dyDescent="0.25">
      <c r="Y232" t="s">
        <v>161</v>
      </c>
      <c r="Z232" t="s">
        <v>352</v>
      </c>
      <c r="AA232">
        <v>480</v>
      </c>
      <c r="AB232" s="54" t="s">
        <v>69</v>
      </c>
      <c r="AC232" t="s">
        <v>13</v>
      </c>
      <c r="AD232" t="s">
        <v>28</v>
      </c>
      <c r="AE232" t="s">
        <v>15</v>
      </c>
      <c r="AF232">
        <v>1093</v>
      </c>
      <c r="AL232" s="54"/>
    </row>
    <row r="233" spans="25:38" x14ac:dyDescent="0.25">
      <c r="Y233" t="s">
        <v>161</v>
      </c>
      <c r="Z233" t="s">
        <v>353</v>
      </c>
      <c r="AA233">
        <v>480</v>
      </c>
      <c r="AB233" s="54" t="s">
        <v>69</v>
      </c>
      <c r="AC233" t="s">
        <v>13</v>
      </c>
      <c r="AD233" t="s">
        <v>28</v>
      </c>
      <c r="AE233" t="s">
        <v>15</v>
      </c>
      <c r="AF233">
        <v>1093</v>
      </c>
      <c r="AJ233" t="s">
        <v>141</v>
      </c>
      <c r="AK233" t="s">
        <v>291</v>
      </c>
      <c r="AL233" s="54">
        <v>1</v>
      </c>
    </row>
    <row r="234" spans="25:38" x14ac:dyDescent="0.25">
      <c r="Y234" t="s">
        <v>161</v>
      </c>
      <c r="Z234" t="s">
        <v>354</v>
      </c>
      <c r="AA234">
        <v>480</v>
      </c>
      <c r="AB234" s="54" t="s">
        <v>69</v>
      </c>
      <c r="AC234" t="s">
        <v>13</v>
      </c>
      <c r="AD234" t="s">
        <v>28</v>
      </c>
      <c r="AE234" t="s">
        <v>15</v>
      </c>
      <c r="AF234">
        <v>1093</v>
      </c>
      <c r="AK234" t="s">
        <v>292</v>
      </c>
      <c r="AL234" s="54">
        <v>1</v>
      </c>
    </row>
    <row r="235" spans="25:38" x14ac:dyDescent="0.25">
      <c r="Y235" t="s">
        <v>161</v>
      </c>
      <c r="Z235" t="s">
        <v>355</v>
      </c>
      <c r="AA235">
        <v>480</v>
      </c>
      <c r="AB235" s="54" t="s">
        <v>69</v>
      </c>
      <c r="AC235" t="s">
        <v>13</v>
      </c>
      <c r="AD235" t="s">
        <v>28</v>
      </c>
      <c r="AE235" t="s">
        <v>15</v>
      </c>
      <c r="AF235">
        <v>1093</v>
      </c>
      <c r="AL235" s="54"/>
    </row>
    <row r="236" spans="25:38" x14ac:dyDescent="0.25">
      <c r="Y236" t="s">
        <v>161</v>
      </c>
      <c r="Z236" t="s">
        <v>356</v>
      </c>
      <c r="AA236">
        <v>480</v>
      </c>
      <c r="AB236" s="54" t="s">
        <v>69</v>
      </c>
      <c r="AC236" t="s">
        <v>13</v>
      </c>
      <c r="AD236" t="s">
        <v>28</v>
      </c>
      <c r="AE236" t="s">
        <v>15</v>
      </c>
      <c r="AF236">
        <v>1093</v>
      </c>
      <c r="AH236" s="62" t="s">
        <v>231</v>
      </c>
      <c r="AI236" s="62"/>
      <c r="AJ236" s="62"/>
      <c r="AK236" s="62"/>
      <c r="AL236" s="63">
        <v>4</v>
      </c>
    </row>
    <row r="237" spans="25:38" x14ac:dyDescent="0.25">
      <c r="Y237" t="s">
        <v>161</v>
      </c>
      <c r="Z237" t="s">
        <v>357</v>
      </c>
      <c r="AA237">
        <v>480</v>
      </c>
      <c r="AB237" s="54" t="s">
        <v>69</v>
      </c>
      <c r="AC237" t="s">
        <v>13</v>
      </c>
      <c r="AD237" t="s">
        <v>28</v>
      </c>
      <c r="AE237" t="s">
        <v>15</v>
      </c>
      <c r="AF237">
        <v>1093</v>
      </c>
      <c r="AL237" s="54"/>
    </row>
    <row r="238" spans="25:38" x14ac:dyDescent="0.25">
      <c r="Y238" t="s">
        <v>161</v>
      </c>
      <c r="Z238" t="s">
        <v>358</v>
      </c>
      <c r="AA238">
        <v>480</v>
      </c>
      <c r="AB238" s="54" t="s">
        <v>69</v>
      </c>
      <c r="AC238" t="s">
        <v>13</v>
      </c>
      <c r="AD238" t="s">
        <v>28</v>
      </c>
      <c r="AE238" t="s">
        <v>15</v>
      </c>
      <c r="AF238">
        <v>1093</v>
      </c>
      <c r="AH238">
        <v>430</v>
      </c>
      <c r="AI238">
        <v>1860</v>
      </c>
      <c r="AJ238" t="s">
        <v>137</v>
      </c>
      <c r="AK238" t="s">
        <v>319</v>
      </c>
      <c r="AL238" s="54">
        <v>1</v>
      </c>
    </row>
    <row r="239" spans="25:38" x14ac:dyDescent="0.25">
      <c r="Y239" t="s">
        <v>161</v>
      </c>
      <c r="Z239" t="s">
        <v>359</v>
      </c>
      <c r="AA239">
        <v>480</v>
      </c>
      <c r="AB239" s="54" t="s">
        <v>69</v>
      </c>
      <c r="AC239" t="s">
        <v>13</v>
      </c>
      <c r="AD239" t="s">
        <v>28</v>
      </c>
      <c r="AE239" t="s">
        <v>15</v>
      </c>
      <c r="AF239">
        <v>1093</v>
      </c>
      <c r="AL239" s="54"/>
    </row>
    <row r="240" spans="25:38" x14ac:dyDescent="0.25">
      <c r="Y240" t="s">
        <v>161</v>
      </c>
      <c r="Z240" t="s">
        <v>360</v>
      </c>
      <c r="AA240">
        <v>480</v>
      </c>
      <c r="AB240" s="54" t="s">
        <v>69</v>
      </c>
      <c r="AC240" t="s">
        <v>13</v>
      </c>
      <c r="AD240" t="s">
        <v>28</v>
      </c>
      <c r="AE240" t="s">
        <v>15</v>
      </c>
      <c r="AF240">
        <v>1093</v>
      </c>
      <c r="AJ240" t="s">
        <v>142</v>
      </c>
      <c r="AK240" t="s">
        <v>319</v>
      </c>
      <c r="AL240" s="54">
        <v>1</v>
      </c>
    </row>
    <row r="241" spans="25:38" x14ac:dyDescent="0.25">
      <c r="Y241" t="s">
        <v>161</v>
      </c>
      <c r="Z241" t="s">
        <v>361</v>
      </c>
      <c r="AA241">
        <v>480</v>
      </c>
      <c r="AB241" s="54" t="s">
        <v>69</v>
      </c>
      <c r="AC241" t="s">
        <v>13</v>
      </c>
      <c r="AD241" t="s">
        <v>28</v>
      </c>
      <c r="AE241" t="s">
        <v>15</v>
      </c>
      <c r="AF241">
        <v>1093</v>
      </c>
      <c r="AL241" s="54"/>
    </row>
    <row r="242" spans="25:38" x14ac:dyDescent="0.25">
      <c r="Y242" t="s">
        <v>161</v>
      </c>
      <c r="Z242" t="s">
        <v>362</v>
      </c>
      <c r="AA242">
        <v>480</v>
      </c>
      <c r="AB242" s="54" t="s">
        <v>69</v>
      </c>
      <c r="AC242" t="s">
        <v>13</v>
      </c>
      <c r="AD242" t="s">
        <v>28</v>
      </c>
      <c r="AE242" t="s">
        <v>15</v>
      </c>
      <c r="AF242">
        <v>1093</v>
      </c>
      <c r="AJ242" t="s">
        <v>147</v>
      </c>
      <c r="AK242" t="s">
        <v>327</v>
      </c>
      <c r="AL242" s="54">
        <v>1</v>
      </c>
    </row>
    <row r="243" spans="25:38" x14ac:dyDescent="0.25">
      <c r="Y243" t="s">
        <v>161</v>
      </c>
      <c r="Z243" t="s">
        <v>363</v>
      </c>
      <c r="AA243">
        <v>480</v>
      </c>
      <c r="AB243" s="54" t="s">
        <v>69</v>
      </c>
      <c r="AC243" t="s">
        <v>13</v>
      </c>
      <c r="AD243" t="s">
        <v>28</v>
      </c>
      <c r="AE243" t="s">
        <v>15</v>
      </c>
      <c r="AF243">
        <v>1093</v>
      </c>
      <c r="AK243" t="s">
        <v>328</v>
      </c>
      <c r="AL243" s="54">
        <v>1</v>
      </c>
    </row>
    <row r="244" spans="25:38" x14ac:dyDescent="0.25">
      <c r="Y244" t="s">
        <v>162</v>
      </c>
      <c r="Z244" t="s">
        <v>364</v>
      </c>
      <c r="AA244">
        <v>480</v>
      </c>
      <c r="AB244" s="54" t="s">
        <v>69</v>
      </c>
      <c r="AC244" t="s">
        <v>13</v>
      </c>
      <c r="AD244" t="s">
        <v>28</v>
      </c>
      <c r="AE244" t="s">
        <v>15</v>
      </c>
      <c r="AF244">
        <v>1093</v>
      </c>
      <c r="AL244" s="54"/>
    </row>
    <row r="245" spans="25:38" x14ac:dyDescent="0.25">
      <c r="Y245" t="s">
        <v>162</v>
      </c>
      <c r="Z245" t="s">
        <v>365</v>
      </c>
      <c r="AA245">
        <v>480</v>
      </c>
      <c r="AB245" s="54" t="s">
        <v>69</v>
      </c>
      <c r="AC245" t="s">
        <v>13</v>
      </c>
      <c r="AD245" t="s">
        <v>28</v>
      </c>
      <c r="AE245" t="s">
        <v>15</v>
      </c>
      <c r="AF245">
        <v>1093</v>
      </c>
      <c r="AJ245" t="s">
        <v>152</v>
      </c>
      <c r="AK245" t="s">
        <v>327</v>
      </c>
      <c r="AL245" s="54">
        <v>1</v>
      </c>
    </row>
    <row r="246" spans="25:38" x14ac:dyDescent="0.25">
      <c r="Y246" t="s">
        <v>162</v>
      </c>
      <c r="Z246" t="s">
        <v>366</v>
      </c>
      <c r="AA246">
        <v>480</v>
      </c>
      <c r="AB246" s="54" t="s">
        <v>69</v>
      </c>
      <c r="AC246" t="s">
        <v>13</v>
      </c>
      <c r="AD246" t="s">
        <v>28</v>
      </c>
      <c r="AE246" t="s">
        <v>15</v>
      </c>
      <c r="AF246">
        <v>1093</v>
      </c>
      <c r="AK246" t="s">
        <v>328</v>
      </c>
      <c r="AL246" s="54">
        <v>1</v>
      </c>
    </row>
    <row r="247" spans="25:38" x14ac:dyDescent="0.25">
      <c r="Y247" t="s">
        <v>162</v>
      </c>
      <c r="Z247" t="s">
        <v>367</v>
      </c>
      <c r="AA247">
        <v>480</v>
      </c>
      <c r="AB247" s="54" t="s">
        <v>69</v>
      </c>
      <c r="AC247" t="s">
        <v>13</v>
      </c>
      <c r="AD247" t="s">
        <v>28</v>
      </c>
      <c r="AE247" t="s">
        <v>15</v>
      </c>
      <c r="AF247">
        <v>1093</v>
      </c>
      <c r="AL247" s="54"/>
    </row>
    <row r="248" spans="25:38" x14ac:dyDescent="0.25">
      <c r="Y248" t="s">
        <v>162</v>
      </c>
      <c r="Z248" t="s">
        <v>368</v>
      </c>
      <c r="AA248">
        <v>480</v>
      </c>
      <c r="AB248" s="54" t="s">
        <v>69</v>
      </c>
      <c r="AC248" t="s">
        <v>13</v>
      </c>
      <c r="AD248" t="s">
        <v>28</v>
      </c>
      <c r="AE248" t="s">
        <v>15</v>
      </c>
      <c r="AF248">
        <v>1093</v>
      </c>
      <c r="AJ248" t="s">
        <v>157</v>
      </c>
      <c r="AK248" t="s">
        <v>327</v>
      </c>
      <c r="AL248" s="54">
        <v>1</v>
      </c>
    </row>
    <row r="249" spans="25:38" x14ac:dyDescent="0.25">
      <c r="Y249" t="s">
        <v>162</v>
      </c>
      <c r="Z249" t="s">
        <v>369</v>
      </c>
      <c r="AA249">
        <v>480</v>
      </c>
      <c r="AB249" s="54" t="s">
        <v>69</v>
      </c>
      <c r="AC249" t="s">
        <v>13</v>
      </c>
      <c r="AD249" t="s">
        <v>28</v>
      </c>
      <c r="AE249" t="s">
        <v>15</v>
      </c>
      <c r="AF249">
        <v>1093</v>
      </c>
      <c r="AK249" t="s">
        <v>328</v>
      </c>
      <c r="AL249" s="54">
        <v>1</v>
      </c>
    </row>
    <row r="250" spans="25:38" x14ac:dyDescent="0.25">
      <c r="Y250" t="s">
        <v>175</v>
      </c>
      <c r="Z250" t="s">
        <v>373</v>
      </c>
      <c r="AA250">
        <v>501</v>
      </c>
      <c r="AB250" s="54" t="s">
        <v>72</v>
      </c>
      <c r="AC250" t="s">
        <v>31</v>
      </c>
      <c r="AD250" t="s">
        <v>28</v>
      </c>
      <c r="AE250" t="s">
        <v>15</v>
      </c>
      <c r="AF250">
        <v>3517</v>
      </c>
      <c r="AL250" s="54"/>
    </row>
    <row r="251" spans="25:38" x14ac:dyDescent="0.25">
      <c r="Y251" t="s">
        <v>179</v>
      </c>
      <c r="Z251" t="s">
        <v>373</v>
      </c>
      <c r="AA251">
        <v>501</v>
      </c>
      <c r="AB251" s="54" t="s">
        <v>72</v>
      </c>
      <c r="AC251" t="s">
        <v>31</v>
      </c>
      <c r="AD251" t="s">
        <v>28</v>
      </c>
      <c r="AE251" t="s">
        <v>15</v>
      </c>
      <c r="AF251">
        <v>3517</v>
      </c>
      <c r="AJ251" t="s">
        <v>138</v>
      </c>
      <c r="AK251" t="s">
        <v>327</v>
      </c>
      <c r="AL251" s="54">
        <v>1</v>
      </c>
    </row>
    <row r="252" spans="25:38" x14ac:dyDescent="0.25">
      <c r="Y252" t="s">
        <v>202</v>
      </c>
      <c r="Z252" t="s">
        <v>373</v>
      </c>
      <c r="AA252">
        <v>501</v>
      </c>
      <c r="AB252" s="54" t="s">
        <v>72</v>
      </c>
      <c r="AC252" t="s">
        <v>31</v>
      </c>
      <c r="AD252" t="s">
        <v>28</v>
      </c>
      <c r="AE252" t="s">
        <v>15</v>
      </c>
      <c r="AF252">
        <v>3517</v>
      </c>
      <c r="AK252" t="s">
        <v>328</v>
      </c>
      <c r="AL252" s="54">
        <v>1</v>
      </c>
    </row>
    <row r="253" spans="25:38" x14ac:dyDescent="0.25">
      <c r="Y253" t="s">
        <v>203</v>
      </c>
      <c r="Z253" t="s">
        <v>373</v>
      </c>
      <c r="AA253">
        <v>501</v>
      </c>
      <c r="AB253" s="54" t="s">
        <v>72</v>
      </c>
      <c r="AC253" t="s">
        <v>31</v>
      </c>
      <c r="AD253" t="s">
        <v>28</v>
      </c>
      <c r="AE253" t="s">
        <v>15</v>
      </c>
      <c r="AF253">
        <v>3517</v>
      </c>
      <c r="AL253" s="54"/>
    </row>
    <row r="254" spans="25:38" x14ac:dyDescent="0.25">
      <c r="Y254" t="s">
        <v>163</v>
      </c>
      <c r="Z254" t="s">
        <v>371</v>
      </c>
      <c r="AA254">
        <v>504</v>
      </c>
      <c r="AB254" s="54" t="s">
        <v>72</v>
      </c>
      <c r="AC254" t="s">
        <v>31</v>
      </c>
      <c r="AD254" t="s">
        <v>28</v>
      </c>
      <c r="AE254" t="s">
        <v>15</v>
      </c>
      <c r="AF254">
        <v>3886</v>
      </c>
      <c r="AJ254" t="s">
        <v>143</v>
      </c>
      <c r="AK254" t="s">
        <v>327</v>
      </c>
      <c r="AL254" s="54">
        <v>1</v>
      </c>
    </row>
    <row r="255" spans="25:38" x14ac:dyDescent="0.25">
      <c r="Y255" t="s">
        <v>166</v>
      </c>
      <c r="Z255" t="s">
        <v>371</v>
      </c>
      <c r="AA255">
        <v>504</v>
      </c>
      <c r="AB255" s="54" t="s">
        <v>72</v>
      </c>
      <c r="AC255" t="s">
        <v>31</v>
      </c>
      <c r="AD255" t="s">
        <v>28</v>
      </c>
      <c r="AE255" t="s">
        <v>15</v>
      </c>
      <c r="AF255">
        <v>3886</v>
      </c>
      <c r="AK255" t="s">
        <v>328</v>
      </c>
      <c r="AL255" s="54">
        <v>1</v>
      </c>
    </row>
    <row r="256" spans="25:38" x14ac:dyDescent="0.25">
      <c r="Y256" t="s">
        <v>169</v>
      </c>
      <c r="Z256" t="s">
        <v>371</v>
      </c>
      <c r="AA256">
        <v>504</v>
      </c>
      <c r="AB256" s="54" t="s">
        <v>72</v>
      </c>
      <c r="AC256" t="s">
        <v>31</v>
      </c>
      <c r="AD256" t="s">
        <v>28</v>
      </c>
      <c r="AE256" t="s">
        <v>15</v>
      </c>
      <c r="AF256">
        <v>3886</v>
      </c>
      <c r="AL256" s="54"/>
    </row>
    <row r="257" spans="25:38" x14ac:dyDescent="0.25">
      <c r="Y257" t="s">
        <v>172</v>
      </c>
      <c r="Z257" t="s">
        <v>371</v>
      </c>
      <c r="AA257">
        <v>504</v>
      </c>
      <c r="AB257" s="54" t="s">
        <v>72</v>
      </c>
      <c r="AC257" t="s">
        <v>31</v>
      </c>
      <c r="AD257" t="s">
        <v>28</v>
      </c>
      <c r="AE257" t="s">
        <v>15</v>
      </c>
      <c r="AF257">
        <v>3886</v>
      </c>
      <c r="AJ257" t="s">
        <v>148</v>
      </c>
      <c r="AK257" t="s">
        <v>332</v>
      </c>
      <c r="AL257" s="54">
        <v>1</v>
      </c>
    </row>
    <row r="258" spans="25:38" x14ac:dyDescent="0.25">
      <c r="Y258" t="s">
        <v>223</v>
      </c>
      <c r="Z258" t="s">
        <v>378</v>
      </c>
      <c r="AA258">
        <v>553</v>
      </c>
      <c r="AB258" s="54" t="s">
        <v>72</v>
      </c>
      <c r="AC258" t="s">
        <v>31</v>
      </c>
      <c r="AD258" t="s">
        <v>28</v>
      </c>
      <c r="AE258" t="s">
        <v>15</v>
      </c>
      <c r="AF258">
        <v>4816</v>
      </c>
      <c r="AL258" s="54"/>
    </row>
    <row r="259" spans="25:38" x14ac:dyDescent="0.25">
      <c r="Y259" t="s">
        <v>223</v>
      </c>
      <c r="Z259" t="s">
        <v>379</v>
      </c>
      <c r="AA259">
        <v>553</v>
      </c>
      <c r="AB259" s="54" t="s">
        <v>72</v>
      </c>
      <c r="AC259" t="s">
        <v>31</v>
      </c>
      <c r="AD259" t="s">
        <v>28</v>
      </c>
      <c r="AE259" t="s">
        <v>15</v>
      </c>
      <c r="AF259">
        <v>4816</v>
      </c>
      <c r="AJ259" t="s">
        <v>153</v>
      </c>
      <c r="AK259" t="s">
        <v>332</v>
      </c>
      <c r="AL259" s="54">
        <v>1</v>
      </c>
    </row>
    <row r="260" spans="25:38" x14ac:dyDescent="0.25">
      <c r="Y260" t="s">
        <v>224</v>
      </c>
      <c r="Z260" t="s">
        <v>378</v>
      </c>
      <c r="AA260">
        <v>553</v>
      </c>
      <c r="AB260" s="54" t="s">
        <v>72</v>
      </c>
      <c r="AC260" t="s">
        <v>31</v>
      </c>
      <c r="AD260" t="s">
        <v>28</v>
      </c>
      <c r="AE260" t="s">
        <v>15</v>
      </c>
      <c r="AF260">
        <v>4816</v>
      </c>
      <c r="AL260" s="54"/>
    </row>
    <row r="261" spans="25:38" x14ac:dyDescent="0.25">
      <c r="Y261" t="s">
        <v>224</v>
      </c>
      <c r="Z261" t="s">
        <v>379</v>
      </c>
      <c r="AA261">
        <v>553</v>
      </c>
      <c r="AB261" s="54" t="s">
        <v>72</v>
      </c>
      <c r="AC261" t="s">
        <v>31</v>
      </c>
      <c r="AD261" t="s">
        <v>28</v>
      </c>
      <c r="AE261" t="s">
        <v>15</v>
      </c>
      <c r="AF261">
        <v>4816</v>
      </c>
      <c r="AJ261" t="s">
        <v>158</v>
      </c>
      <c r="AK261" t="s">
        <v>332</v>
      </c>
      <c r="AL261" s="54">
        <v>1</v>
      </c>
    </row>
    <row r="262" spans="25:38" x14ac:dyDescent="0.25">
      <c r="Y262" t="s">
        <v>177</v>
      </c>
      <c r="Z262" t="s">
        <v>378</v>
      </c>
      <c r="AA262">
        <v>553</v>
      </c>
      <c r="AB262" s="54" t="s">
        <v>72</v>
      </c>
      <c r="AC262" t="s">
        <v>31</v>
      </c>
      <c r="AD262" t="s">
        <v>28</v>
      </c>
      <c r="AE262" t="s">
        <v>15</v>
      </c>
      <c r="AF262">
        <v>4816</v>
      </c>
      <c r="AL262" s="54"/>
    </row>
    <row r="263" spans="25:38" x14ac:dyDescent="0.25">
      <c r="Y263" t="s">
        <v>177</v>
      </c>
      <c r="Z263" t="s">
        <v>379</v>
      </c>
      <c r="AA263">
        <v>553</v>
      </c>
      <c r="AB263" s="54" t="s">
        <v>72</v>
      </c>
      <c r="AC263" t="s">
        <v>31</v>
      </c>
      <c r="AD263" t="s">
        <v>28</v>
      </c>
      <c r="AE263" t="s">
        <v>15</v>
      </c>
      <c r="AF263">
        <v>4816</v>
      </c>
      <c r="AJ263" t="s">
        <v>139</v>
      </c>
      <c r="AK263" t="s">
        <v>332</v>
      </c>
      <c r="AL263" s="54">
        <v>1</v>
      </c>
    </row>
    <row r="264" spans="25:38" x14ac:dyDescent="0.25">
      <c r="Y264" t="s">
        <v>181</v>
      </c>
      <c r="Z264" t="s">
        <v>378</v>
      </c>
      <c r="AA264">
        <v>553</v>
      </c>
      <c r="AB264" s="54" t="s">
        <v>72</v>
      </c>
      <c r="AC264" t="s">
        <v>31</v>
      </c>
      <c r="AD264" t="s">
        <v>28</v>
      </c>
      <c r="AE264" t="s">
        <v>15</v>
      </c>
      <c r="AF264">
        <v>4816</v>
      </c>
      <c r="AL264" s="54"/>
    </row>
    <row r="265" spans="25:38" x14ac:dyDescent="0.25">
      <c r="Y265" t="s">
        <v>181</v>
      </c>
      <c r="Z265" t="s">
        <v>379</v>
      </c>
      <c r="AA265">
        <v>553</v>
      </c>
      <c r="AB265" s="54" t="s">
        <v>72</v>
      </c>
      <c r="AC265" t="s">
        <v>31</v>
      </c>
      <c r="AD265" t="s">
        <v>28</v>
      </c>
      <c r="AE265" t="s">
        <v>15</v>
      </c>
      <c r="AF265">
        <v>4816</v>
      </c>
      <c r="AJ265" t="s">
        <v>144</v>
      </c>
      <c r="AK265" t="s">
        <v>335</v>
      </c>
      <c r="AL265" s="54">
        <v>1</v>
      </c>
    </row>
    <row r="266" spans="25:38" x14ac:dyDescent="0.25">
      <c r="Y266" t="s">
        <v>220</v>
      </c>
      <c r="Z266" t="s">
        <v>378</v>
      </c>
      <c r="AA266">
        <v>553</v>
      </c>
      <c r="AB266" s="54" t="s">
        <v>72</v>
      </c>
      <c r="AC266" t="s">
        <v>31</v>
      </c>
      <c r="AD266" t="s">
        <v>28</v>
      </c>
      <c r="AE266" t="s">
        <v>15</v>
      </c>
      <c r="AF266">
        <v>4816</v>
      </c>
      <c r="AK266" t="s">
        <v>336</v>
      </c>
      <c r="AL266" s="54">
        <v>1</v>
      </c>
    </row>
    <row r="267" spans="25:38" x14ac:dyDescent="0.25">
      <c r="Y267" t="s">
        <v>220</v>
      </c>
      <c r="Z267" t="s">
        <v>379</v>
      </c>
      <c r="AA267">
        <v>553</v>
      </c>
      <c r="AB267" s="54" t="s">
        <v>72</v>
      </c>
      <c r="AC267" t="s">
        <v>31</v>
      </c>
      <c r="AD267" t="s">
        <v>28</v>
      </c>
      <c r="AE267" t="s">
        <v>15</v>
      </c>
      <c r="AF267">
        <v>4816</v>
      </c>
      <c r="AK267" t="s">
        <v>337</v>
      </c>
      <c r="AL267" s="54">
        <v>1</v>
      </c>
    </row>
    <row r="268" spans="25:38" x14ac:dyDescent="0.25">
      <c r="Y268" t="s">
        <v>221</v>
      </c>
      <c r="Z268" t="s">
        <v>378</v>
      </c>
      <c r="AA268">
        <v>553</v>
      </c>
      <c r="AB268" s="54" t="s">
        <v>72</v>
      </c>
      <c r="AC268" t="s">
        <v>31</v>
      </c>
      <c r="AD268" t="s">
        <v>28</v>
      </c>
      <c r="AE268" t="s">
        <v>15</v>
      </c>
      <c r="AF268">
        <v>4816</v>
      </c>
      <c r="AK268" t="s">
        <v>338</v>
      </c>
      <c r="AL268" s="54">
        <v>1</v>
      </c>
    </row>
    <row r="269" spans="25:38" x14ac:dyDescent="0.25">
      <c r="Y269" t="s">
        <v>221</v>
      </c>
      <c r="Z269" t="s">
        <v>379</v>
      </c>
      <c r="AA269">
        <v>553</v>
      </c>
      <c r="AB269" s="54" t="s">
        <v>72</v>
      </c>
      <c r="AC269" t="s">
        <v>31</v>
      </c>
      <c r="AD269" t="s">
        <v>28</v>
      </c>
      <c r="AE269" t="s">
        <v>15</v>
      </c>
      <c r="AF269">
        <v>4816</v>
      </c>
      <c r="AL269" s="54"/>
    </row>
    <row r="270" spans="25:38" x14ac:dyDescent="0.25">
      <c r="Y270" t="s">
        <v>222</v>
      </c>
      <c r="Z270" t="s">
        <v>378</v>
      </c>
      <c r="AA270">
        <v>553</v>
      </c>
      <c r="AB270" s="54" t="s">
        <v>72</v>
      </c>
      <c r="AC270" t="s">
        <v>31</v>
      </c>
      <c r="AD270" t="s">
        <v>28</v>
      </c>
      <c r="AE270" t="s">
        <v>15</v>
      </c>
      <c r="AF270">
        <v>4816</v>
      </c>
      <c r="AJ270" t="s">
        <v>149</v>
      </c>
      <c r="AK270" t="s">
        <v>340</v>
      </c>
      <c r="AL270" s="54">
        <v>1</v>
      </c>
    </row>
    <row r="271" spans="25:38" x14ac:dyDescent="0.25">
      <c r="Y271" t="s">
        <v>222</v>
      </c>
      <c r="Z271" t="s">
        <v>379</v>
      </c>
      <c r="AA271">
        <v>553</v>
      </c>
      <c r="AB271" s="54" t="s">
        <v>72</v>
      </c>
      <c r="AC271" t="s">
        <v>31</v>
      </c>
      <c r="AD271" t="s">
        <v>28</v>
      </c>
      <c r="AE271" t="s">
        <v>15</v>
      </c>
      <c r="AF271">
        <v>4816</v>
      </c>
      <c r="AK271" t="s">
        <v>341</v>
      </c>
      <c r="AL271" s="54">
        <v>1</v>
      </c>
    </row>
    <row r="272" spans="25:38" x14ac:dyDescent="0.25">
      <c r="Y272" t="s">
        <v>171</v>
      </c>
      <c r="Z272" t="s">
        <v>376</v>
      </c>
      <c r="AA272">
        <v>554</v>
      </c>
      <c r="AB272" s="54" t="s">
        <v>72</v>
      </c>
      <c r="AC272" t="s">
        <v>31</v>
      </c>
      <c r="AD272" t="s">
        <v>28</v>
      </c>
      <c r="AE272" t="s">
        <v>15</v>
      </c>
      <c r="AF272">
        <v>5230</v>
      </c>
      <c r="AK272" t="s">
        <v>342</v>
      </c>
      <c r="AL272" s="54">
        <v>1</v>
      </c>
    </row>
    <row r="273" spans="25:38" x14ac:dyDescent="0.25">
      <c r="Y273" t="s">
        <v>171</v>
      </c>
      <c r="Z273" t="s">
        <v>377</v>
      </c>
      <c r="AA273">
        <v>554</v>
      </c>
      <c r="AB273" s="54" t="s">
        <v>72</v>
      </c>
      <c r="AC273" t="s">
        <v>31</v>
      </c>
      <c r="AD273" t="s">
        <v>28</v>
      </c>
      <c r="AE273" t="s">
        <v>15</v>
      </c>
      <c r="AF273">
        <v>5230</v>
      </c>
      <c r="AK273" t="s">
        <v>343</v>
      </c>
      <c r="AL273" s="54">
        <v>1</v>
      </c>
    </row>
    <row r="274" spans="25:38" x14ac:dyDescent="0.25">
      <c r="Y274" t="s">
        <v>174</v>
      </c>
      <c r="Z274" t="s">
        <v>376</v>
      </c>
      <c r="AA274">
        <v>554</v>
      </c>
      <c r="AB274" s="54" t="s">
        <v>72</v>
      </c>
      <c r="AC274" t="s">
        <v>31</v>
      </c>
      <c r="AD274" t="s">
        <v>28</v>
      </c>
      <c r="AE274" t="s">
        <v>15</v>
      </c>
      <c r="AF274">
        <v>5230</v>
      </c>
      <c r="AK274" t="s">
        <v>344</v>
      </c>
      <c r="AL274" s="54">
        <v>1</v>
      </c>
    </row>
    <row r="275" spans="25:38" x14ac:dyDescent="0.25">
      <c r="Y275" t="s">
        <v>174</v>
      </c>
      <c r="Z275" t="s">
        <v>377</v>
      </c>
      <c r="AA275">
        <v>554</v>
      </c>
      <c r="AB275" s="54" t="s">
        <v>72</v>
      </c>
      <c r="AC275" t="s">
        <v>31</v>
      </c>
      <c r="AD275" t="s">
        <v>28</v>
      </c>
      <c r="AE275" t="s">
        <v>15</v>
      </c>
      <c r="AF275">
        <v>5230</v>
      </c>
      <c r="AL275" s="54"/>
    </row>
    <row r="276" spans="25:38" x14ac:dyDescent="0.25">
      <c r="Y276" t="s">
        <v>214</v>
      </c>
      <c r="Z276" t="s">
        <v>375</v>
      </c>
      <c r="AA276">
        <v>503</v>
      </c>
      <c r="AB276" s="54" t="s">
        <v>72</v>
      </c>
      <c r="AC276" t="s">
        <v>31</v>
      </c>
      <c r="AD276" t="s">
        <v>28</v>
      </c>
      <c r="AE276" t="s">
        <v>15</v>
      </c>
      <c r="AF276">
        <v>9454</v>
      </c>
      <c r="AJ276" t="s">
        <v>154</v>
      </c>
      <c r="AK276" t="s">
        <v>340</v>
      </c>
      <c r="AL276" s="54">
        <v>1</v>
      </c>
    </row>
    <row r="277" spans="25:38" x14ac:dyDescent="0.25">
      <c r="Y277" t="s">
        <v>215</v>
      </c>
      <c r="Z277" t="s">
        <v>375</v>
      </c>
      <c r="AA277">
        <v>503</v>
      </c>
      <c r="AB277" s="54" t="s">
        <v>72</v>
      </c>
      <c r="AC277" t="s">
        <v>31</v>
      </c>
      <c r="AD277" t="s">
        <v>28</v>
      </c>
      <c r="AE277" t="s">
        <v>15</v>
      </c>
      <c r="AF277">
        <v>9454</v>
      </c>
      <c r="AK277" t="s">
        <v>341</v>
      </c>
      <c r="AL277" s="54">
        <v>1</v>
      </c>
    </row>
    <row r="278" spans="25:38" x14ac:dyDescent="0.25">
      <c r="Y278" t="s">
        <v>216</v>
      </c>
      <c r="Z278" t="s">
        <v>375</v>
      </c>
      <c r="AA278">
        <v>503</v>
      </c>
      <c r="AB278" s="54" t="s">
        <v>72</v>
      </c>
      <c r="AC278" t="s">
        <v>31</v>
      </c>
      <c r="AD278" t="s">
        <v>28</v>
      </c>
      <c r="AE278" t="s">
        <v>15</v>
      </c>
      <c r="AF278">
        <v>9454</v>
      </c>
      <c r="AK278" t="s">
        <v>342</v>
      </c>
      <c r="AL278" s="54">
        <v>1</v>
      </c>
    </row>
    <row r="279" spans="25:38" x14ac:dyDescent="0.25">
      <c r="Y279" t="s">
        <v>217</v>
      </c>
      <c r="Z279" t="s">
        <v>375</v>
      </c>
      <c r="AA279">
        <v>503</v>
      </c>
      <c r="AB279" s="54" t="s">
        <v>72</v>
      </c>
      <c r="AC279" t="s">
        <v>31</v>
      </c>
      <c r="AD279" t="s">
        <v>28</v>
      </c>
      <c r="AE279" t="s">
        <v>15</v>
      </c>
      <c r="AF279">
        <v>9454</v>
      </c>
      <c r="AK279" t="s">
        <v>343</v>
      </c>
      <c r="AL279" s="54">
        <v>1</v>
      </c>
    </row>
    <row r="280" spans="25:38" x14ac:dyDescent="0.25">
      <c r="Y280" t="s">
        <v>218</v>
      </c>
      <c r="Z280" t="s">
        <v>375</v>
      </c>
      <c r="AA280">
        <v>503</v>
      </c>
      <c r="AB280" s="54" t="s">
        <v>72</v>
      </c>
      <c r="AC280" t="s">
        <v>31</v>
      </c>
      <c r="AD280" t="s">
        <v>28</v>
      </c>
      <c r="AE280" t="s">
        <v>15</v>
      </c>
      <c r="AF280">
        <v>9454</v>
      </c>
      <c r="AK280" t="s">
        <v>344</v>
      </c>
      <c r="AL280" s="54">
        <v>1</v>
      </c>
    </row>
    <row r="281" spans="25:38" x14ac:dyDescent="0.25">
      <c r="Y281" t="s">
        <v>219</v>
      </c>
      <c r="Z281" t="s">
        <v>375</v>
      </c>
      <c r="AA281">
        <v>503</v>
      </c>
      <c r="AB281" s="54" t="s">
        <v>72</v>
      </c>
      <c r="AC281" t="s">
        <v>31</v>
      </c>
      <c r="AD281" t="s">
        <v>28</v>
      </c>
      <c r="AE281" t="s">
        <v>15</v>
      </c>
      <c r="AF281">
        <v>9454</v>
      </c>
      <c r="AL281" s="54"/>
    </row>
    <row r="282" spans="25:38" x14ac:dyDescent="0.25">
      <c r="Y282" t="s">
        <v>173</v>
      </c>
      <c r="Z282" t="s">
        <v>375</v>
      </c>
      <c r="AA282">
        <v>503</v>
      </c>
      <c r="AB282" s="54" t="s">
        <v>72</v>
      </c>
      <c r="AC282" t="s">
        <v>31</v>
      </c>
      <c r="AD282" t="s">
        <v>28</v>
      </c>
      <c r="AE282" t="s">
        <v>15</v>
      </c>
      <c r="AF282">
        <v>9454</v>
      </c>
      <c r="AJ282" t="s">
        <v>201</v>
      </c>
      <c r="AK282" t="s">
        <v>350</v>
      </c>
      <c r="AL282" s="54">
        <v>1</v>
      </c>
    </row>
    <row r="283" spans="25:38" x14ac:dyDescent="0.25">
      <c r="Y283" t="s">
        <v>176</v>
      </c>
      <c r="Z283" t="s">
        <v>375</v>
      </c>
      <c r="AA283">
        <v>503</v>
      </c>
      <c r="AB283" s="54" t="s">
        <v>72</v>
      </c>
      <c r="AC283" t="s">
        <v>31</v>
      </c>
      <c r="AD283" t="s">
        <v>28</v>
      </c>
      <c r="AE283" t="s">
        <v>15</v>
      </c>
      <c r="AF283">
        <v>9454</v>
      </c>
      <c r="AK283" t="s">
        <v>351</v>
      </c>
      <c r="AL283" s="54">
        <v>1</v>
      </c>
    </row>
    <row r="284" spans="25:38" x14ac:dyDescent="0.25">
      <c r="Y284" t="s">
        <v>180</v>
      </c>
      <c r="Z284" t="s">
        <v>375</v>
      </c>
      <c r="AA284">
        <v>503</v>
      </c>
      <c r="AB284" s="54" t="s">
        <v>72</v>
      </c>
      <c r="AC284" t="s">
        <v>31</v>
      </c>
      <c r="AD284" t="s">
        <v>28</v>
      </c>
      <c r="AE284" t="s">
        <v>15</v>
      </c>
      <c r="AF284">
        <v>9454</v>
      </c>
      <c r="AL284" s="54"/>
    </row>
    <row r="285" spans="25:38" x14ac:dyDescent="0.25">
      <c r="Y285" t="s">
        <v>211</v>
      </c>
      <c r="Z285" t="s">
        <v>375</v>
      </c>
      <c r="AA285">
        <v>503</v>
      </c>
      <c r="AB285" s="54" t="s">
        <v>72</v>
      </c>
      <c r="AC285" t="s">
        <v>31</v>
      </c>
      <c r="AD285" t="s">
        <v>28</v>
      </c>
      <c r="AE285" t="s">
        <v>15</v>
      </c>
      <c r="AF285">
        <v>9454</v>
      </c>
      <c r="AH285" s="62" t="s">
        <v>232</v>
      </c>
      <c r="AI285" s="62"/>
      <c r="AJ285" s="62"/>
      <c r="AK285" s="62"/>
      <c r="AL285" s="63">
        <v>32</v>
      </c>
    </row>
    <row r="286" spans="25:38" x14ac:dyDescent="0.25">
      <c r="Y286" t="s">
        <v>212</v>
      </c>
      <c r="Z286" t="s">
        <v>375</v>
      </c>
      <c r="AA286">
        <v>503</v>
      </c>
      <c r="AB286" s="54" t="s">
        <v>72</v>
      </c>
      <c r="AC286" t="s">
        <v>31</v>
      </c>
      <c r="AD286" t="s">
        <v>28</v>
      </c>
      <c r="AE286" t="s">
        <v>15</v>
      </c>
      <c r="AF286">
        <v>9454</v>
      </c>
      <c r="AL286" s="54"/>
    </row>
    <row r="287" spans="25:38" x14ac:dyDescent="0.25">
      <c r="Y287" t="s">
        <v>213</v>
      </c>
      <c r="Z287" t="s">
        <v>375</v>
      </c>
      <c r="AA287">
        <v>503</v>
      </c>
      <c r="AB287" s="54" t="s">
        <v>72</v>
      </c>
      <c r="AC287" t="s">
        <v>31</v>
      </c>
      <c r="AD287" t="s">
        <v>28</v>
      </c>
      <c r="AE287" t="s">
        <v>15</v>
      </c>
      <c r="AF287">
        <v>9454</v>
      </c>
      <c r="AH287">
        <v>440</v>
      </c>
      <c r="AI287">
        <v>1000</v>
      </c>
      <c r="AJ287" t="s">
        <v>134</v>
      </c>
      <c r="AK287" t="s">
        <v>264</v>
      </c>
      <c r="AL287" s="54">
        <v>1</v>
      </c>
    </row>
    <row r="288" spans="25:38" x14ac:dyDescent="0.25">
      <c r="Y288" t="s">
        <v>165</v>
      </c>
      <c r="Z288" t="s">
        <v>375</v>
      </c>
      <c r="AA288">
        <v>503</v>
      </c>
      <c r="AB288" s="54" t="s">
        <v>72</v>
      </c>
      <c r="AC288" t="s">
        <v>31</v>
      </c>
      <c r="AD288" t="s">
        <v>28</v>
      </c>
      <c r="AE288" t="s">
        <v>15</v>
      </c>
      <c r="AF288">
        <v>9454</v>
      </c>
      <c r="AK288" t="s">
        <v>265</v>
      </c>
      <c r="AL288" s="54">
        <v>1</v>
      </c>
    </row>
    <row r="289" spans="25:38" x14ac:dyDescent="0.25">
      <c r="Y289" t="s">
        <v>168</v>
      </c>
      <c r="Z289" t="s">
        <v>375</v>
      </c>
      <c r="AA289">
        <v>503</v>
      </c>
      <c r="AB289" s="54" t="s">
        <v>72</v>
      </c>
      <c r="AC289" t="s">
        <v>31</v>
      </c>
      <c r="AD289" t="s">
        <v>28</v>
      </c>
      <c r="AE289" t="s">
        <v>15</v>
      </c>
      <c r="AF289">
        <v>9454</v>
      </c>
      <c r="AL289" s="54"/>
    </row>
    <row r="290" spans="25:38" x14ac:dyDescent="0.25">
      <c r="Y290" t="s">
        <v>163</v>
      </c>
      <c r="Z290" t="s">
        <v>370</v>
      </c>
      <c r="AA290">
        <v>552</v>
      </c>
      <c r="AB290" s="54" t="s">
        <v>72</v>
      </c>
      <c r="AC290" t="s">
        <v>31</v>
      </c>
      <c r="AD290" t="s">
        <v>28</v>
      </c>
      <c r="AE290" t="s">
        <v>15</v>
      </c>
      <c r="AF290">
        <v>9461</v>
      </c>
      <c r="AJ290" t="s">
        <v>135</v>
      </c>
      <c r="AK290" t="s">
        <v>279</v>
      </c>
      <c r="AL290" s="54">
        <v>1</v>
      </c>
    </row>
    <row r="291" spans="25:38" x14ac:dyDescent="0.25">
      <c r="Y291" t="s">
        <v>205</v>
      </c>
      <c r="Z291" t="s">
        <v>374</v>
      </c>
      <c r="AA291">
        <v>552</v>
      </c>
      <c r="AB291" s="54" t="s">
        <v>72</v>
      </c>
      <c r="AC291" t="s">
        <v>31</v>
      </c>
      <c r="AD291" t="s">
        <v>28</v>
      </c>
      <c r="AE291" t="s">
        <v>15</v>
      </c>
      <c r="AF291">
        <v>9461</v>
      </c>
      <c r="AK291" t="s">
        <v>280</v>
      </c>
      <c r="AL291" s="54">
        <v>1</v>
      </c>
    </row>
    <row r="292" spans="25:38" x14ac:dyDescent="0.25">
      <c r="Y292" t="s">
        <v>206</v>
      </c>
      <c r="Z292" t="s">
        <v>374</v>
      </c>
      <c r="AA292">
        <v>552</v>
      </c>
      <c r="AB292" s="54" t="s">
        <v>72</v>
      </c>
      <c r="AC292" t="s">
        <v>31</v>
      </c>
      <c r="AD292" t="s">
        <v>28</v>
      </c>
      <c r="AE292" t="s">
        <v>15</v>
      </c>
      <c r="AF292">
        <v>9461</v>
      </c>
      <c r="AK292" t="s">
        <v>281</v>
      </c>
      <c r="AL292" s="54">
        <v>1</v>
      </c>
    </row>
    <row r="293" spans="25:38" x14ac:dyDescent="0.25">
      <c r="Y293" t="s">
        <v>207</v>
      </c>
      <c r="Z293" t="s">
        <v>374</v>
      </c>
      <c r="AA293">
        <v>552</v>
      </c>
      <c r="AB293" s="54" t="s">
        <v>72</v>
      </c>
      <c r="AC293" t="s">
        <v>31</v>
      </c>
      <c r="AD293" t="s">
        <v>28</v>
      </c>
      <c r="AE293" t="s">
        <v>15</v>
      </c>
      <c r="AF293">
        <v>9461</v>
      </c>
      <c r="AK293" t="s">
        <v>282</v>
      </c>
      <c r="AL293" s="54">
        <v>1</v>
      </c>
    </row>
    <row r="294" spans="25:38" x14ac:dyDescent="0.25">
      <c r="Y294" t="s">
        <v>208</v>
      </c>
      <c r="Z294" t="s">
        <v>374</v>
      </c>
      <c r="AA294">
        <v>552</v>
      </c>
      <c r="AB294" s="54" t="s">
        <v>72</v>
      </c>
      <c r="AC294" t="s">
        <v>31</v>
      </c>
      <c r="AD294" t="s">
        <v>28</v>
      </c>
      <c r="AE294" t="s">
        <v>15</v>
      </c>
      <c r="AF294">
        <v>9461</v>
      </c>
      <c r="AK294" t="s">
        <v>283</v>
      </c>
      <c r="AL294" s="54">
        <v>1</v>
      </c>
    </row>
    <row r="295" spans="25:38" x14ac:dyDescent="0.25">
      <c r="Y295" t="s">
        <v>209</v>
      </c>
      <c r="Z295" t="s">
        <v>374</v>
      </c>
      <c r="AA295">
        <v>552</v>
      </c>
      <c r="AB295" s="54" t="s">
        <v>72</v>
      </c>
      <c r="AC295" t="s">
        <v>31</v>
      </c>
      <c r="AD295" t="s">
        <v>28</v>
      </c>
      <c r="AE295" t="s">
        <v>15</v>
      </c>
      <c r="AF295">
        <v>9461</v>
      </c>
      <c r="AK295" t="s">
        <v>284</v>
      </c>
      <c r="AL295" s="54">
        <v>1</v>
      </c>
    </row>
    <row r="296" spans="25:38" x14ac:dyDescent="0.25">
      <c r="Y296" t="s">
        <v>210</v>
      </c>
      <c r="Z296" t="s">
        <v>374</v>
      </c>
      <c r="AA296">
        <v>552</v>
      </c>
      <c r="AB296" s="54" t="s">
        <v>72</v>
      </c>
      <c r="AC296" t="s">
        <v>31</v>
      </c>
      <c r="AD296" t="s">
        <v>28</v>
      </c>
      <c r="AE296" t="s">
        <v>15</v>
      </c>
      <c r="AF296">
        <v>9461</v>
      </c>
      <c r="AL296" s="54"/>
    </row>
    <row r="297" spans="25:38" x14ac:dyDescent="0.25">
      <c r="Y297" t="s">
        <v>166</v>
      </c>
      <c r="Z297" t="s">
        <v>370</v>
      </c>
      <c r="AA297">
        <v>552</v>
      </c>
      <c r="AB297" s="54" t="s">
        <v>72</v>
      </c>
      <c r="AC297" t="s">
        <v>31</v>
      </c>
      <c r="AD297" t="s">
        <v>28</v>
      </c>
      <c r="AE297" t="s">
        <v>15</v>
      </c>
      <c r="AF297">
        <v>9461</v>
      </c>
      <c r="AH297" s="62" t="s">
        <v>233</v>
      </c>
      <c r="AI297" s="62"/>
      <c r="AJ297" s="62"/>
      <c r="AK297" s="62"/>
      <c r="AL297" s="63">
        <v>8</v>
      </c>
    </row>
    <row r="298" spans="25:38" x14ac:dyDescent="0.25">
      <c r="Y298" t="s">
        <v>169</v>
      </c>
      <c r="Z298" t="s">
        <v>370</v>
      </c>
      <c r="AA298">
        <v>552</v>
      </c>
      <c r="AB298" s="54" t="s">
        <v>72</v>
      </c>
      <c r="AC298" t="s">
        <v>31</v>
      </c>
      <c r="AD298" t="s">
        <v>28</v>
      </c>
      <c r="AE298" t="s">
        <v>15</v>
      </c>
      <c r="AF298">
        <v>9461</v>
      </c>
      <c r="AL298" s="54"/>
    </row>
    <row r="299" spans="25:38" x14ac:dyDescent="0.25">
      <c r="Y299" t="s">
        <v>172</v>
      </c>
      <c r="Z299" t="s">
        <v>370</v>
      </c>
      <c r="AA299">
        <v>552</v>
      </c>
      <c r="AB299" s="54" t="s">
        <v>72</v>
      </c>
      <c r="AC299" t="s">
        <v>31</v>
      </c>
      <c r="AD299" t="s">
        <v>28</v>
      </c>
      <c r="AE299" t="s">
        <v>15</v>
      </c>
      <c r="AF299">
        <v>9461</v>
      </c>
      <c r="AH299">
        <v>450</v>
      </c>
      <c r="AI299">
        <v>637</v>
      </c>
      <c r="AJ299" t="s">
        <v>136</v>
      </c>
      <c r="AK299" t="s">
        <v>299</v>
      </c>
      <c r="AL299" s="54">
        <v>1</v>
      </c>
    </row>
    <row r="300" spans="25:38" x14ac:dyDescent="0.25">
      <c r="Y300" t="s">
        <v>175</v>
      </c>
      <c r="Z300" t="s">
        <v>372</v>
      </c>
      <c r="AA300">
        <v>552</v>
      </c>
      <c r="AB300" s="54" t="s">
        <v>72</v>
      </c>
      <c r="AC300" t="s">
        <v>31</v>
      </c>
      <c r="AD300" t="s">
        <v>28</v>
      </c>
      <c r="AE300" t="s">
        <v>15</v>
      </c>
      <c r="AF300">
        <v>9461</v>
      </c>
      <c r="AK300" t="s">
        <v>300</v>
      </c>
      <c r="AL300" s="54">
        <v>1</v>
      </c>
    </row>
    <row r="301" spans="25:38" x14ac:dyDescent="0.25">
      <c r="Y301" t="s">
        <v>179</v>
      </c>
      <c r="Z301" t="s">
        <v>372</v>
      </c>
      <c r="AA301">
        <v>552</v>
      </c>
      <c r="AB301" s="54" t="s">
        <v>72</v>
      </c>
      <c r="AC301" t="s">
        <v>31</v>
      </c>
      <c r="AD301" t="s">
        <v>28</v>
      </c>
      <c r="AE301" t="s">
        <v>15</v>
      </c>
      <c r="AF301">
        <v>9461</v>
      </c>
      <c r="AK301" t="s">
        <v>301</v>
      </c>
      <c r="AL301" s="54">
        <v>1</v>
      </c>
    </row>
    <row r="302" spans="25:38" x14ac:dyDescent="0.25">
      <c r="Y302" t="s">
        <v>202</v>
      </c>
      <c r="Z302" t="s">
        <v>372</v>
      </c>
      <c r="AA302">
        <v>552</v>
      </c>
      <c r="AB302" s="54" t="s">
        <v>72</v>
      </c>
      <c r="AC302" t="s">
        <v>31</v>
      </c>
      <c r="AD302" t="s">
        <v>28</v>
      </c>
      <c r="AE302" t="s">
        <v>15</v>
      </c>
      <c r="AF302">
        <v>9461</v>
      </c>
      <c r="AL302" s="54"/>
    </row>
    <row r="303" spans="25:38" x14ac:dyDescent="0.25">
      <c r="Y303" t="s">
        <v>203</v>
      </c>
      <c r="Z303" t="s">
        <v>372</v>
      </c>
      <c r="AA303">
        <v>552</v>
      </c>
      <c r="AB303" s="54" t="s">
        <v>72</v>
      </c>
      <c r="AC303" t="s">
        <v>31</v>
      </c>
      <c r="AD303" t="s">
        <v>28</v>
      </c>
      <c r="AE303" t="s">
        <v>15</v>
      </c>
      <c r="AF303">
        <v>9461</v>
      </c>
      <c r="AJ303" t="s">
        <v>141</v>
      </c>
      <c r="AK303" t="s">
        <v>299</v>
      </c>
      <c r="AL303" s="54">
        <v>1</v>
      </c>
    </row>
    <row r="304" spans="25:38" x14ac:dyDescent="0.25">
      <c r="Y304" t="s">
        <v>204</v>
      </c>
      <c r="Z304" t="s">
        <v>374</v>
      </c>
      <c r="AA304">
        <v>552</v>
      </c>
      <c r="AB304" s="54" t="s">
        <v>72</v>
      </c>
      <c r="AC304" t="s">
        <v>31</v>
      </c>
      <c r="AD304" t="s">
        <v>28</v>
      </c>
      <c r="AE304" t="s">
        <v>15</v>
      </c>
      <c r="AF304">
        <v>9461</v>
      </c>
      <c r="AK304" t="s">
        <v>300</v>
      </c>
      <c r="AL304" s="54">
        <v>1</v>
      </c>
    </row>
    <row r="305" spans="25:38" x14ac:dyDescent="0.25">
      <c r="Y305" t="s">
        <v>164</v>
      </c>
      <c r="Z305" t="s">
        <v>374</v>
      </c>
      <c r="AA305">
        <v>552</v>
      </c>
      <c r="AB305" s="54" t="s">
        <v>72</v>
      </c>
      <c r="AC305" t="s">
        <v>31</v>
      </c>
      <c r="AD305" t="s">
        <v>28</v>
      </c>
      <c r="AE305" t="s">
        <v>15</v>
      </c>
      <c r="AF305">
        <v>9461</v>
      </c>
      <c r="AK305" t="s">
        <v>301</v>
      </c>
      <c r="AL305" s="54">
        <v>1</v>
      </c>
    </row>
    <row r="306" spans="25:38" x14ac:dyDescent="0.25">
      <c r="Y306" t="s">
        <v>167</v>
      </c>
      <c r="Z306" t="s">
        <v>374</v>
      </c>
      <c r="AA306">
        <v>552</v>
      </c>
      <c r="AB306" s="54" t="s">
        <v>72</v>
      </c>
      <c r="AC306" t="s">
        <v>31</v>
      </c>
      <c r="AD306" t="s">
        <v>28</v>
      </c>
      <c r="AE306" t="s">
        <v>15</v>
      </c>
      <c r="AF306">
        <v>9461</v>
      </c>
      <c r="AL306" s="54"/>
    </row>
    <row r="307" spans="25:38" x14ac:dyDescent="0.25">
      <c r="Y307" t="s">
        <v>170</v>
      </c>
      <c r="Z307" t="s">
        <v>374</v>
      </c>
      <c r="AA307">
        <v>552</v>
      </c>
      <c r="AB307" s="54" t="s">
        <v>72</v>
      </c>
      <c r="AC307" t="s">
        <v>31</v>
      </c>
      <c r="AD307" t="s">
        <v>28</v>
      </c>
      <c r="AE307" t="s">
        <v>15</v>
      </c>
      <c r="AF307">
        <v>9461</v>
      </c>
      <c r="AJ307" t="s">
        <v>151</v>
      </c>
      <c r="AK307" t="s">
        <v>314</v>
      </c>
      <c r="AL307" s="54">
        <v>1</v>
      </c>
    </row>
    <row r="308" spans="25:38" x14ac:dyDescent="0.25">
      <c r="AK308" t="s">
        <v>315</v>
      </c>
      <c r="AL308" s="54">
        <v>1</v>
      </c>
    </row>
    <row r="309" spans="25:38" x14ac:dyDescent="0.25">
      <c r="AK309" t="s">
        <v>316</v>
      </c>
      <c r="AL309" s="54">
        <v>1</v>
      </c>
    </row>
    <row r="310" spans="25:38" x14ac:dyDescent="0.25">
      <c r="AL310" s="54"/>
    </row>
    <row r="311" spans="25:38" x14ac:dyDescent="0.25">
      <c r="AJ311" t="s">
        <v>156</v>
      </c>
      <c r="AK311" t="s">
        <v>314</v>
      </c>
      <c r="AL311" s="54">
        <v>1</v>
      </c>
    </row>
    <row r="312" spans="25:38" x14ac:dyDescent="0.25">
      <c r="AK312" t="s">
        <v>315</v>
      </c>
      <c r="AL312" s="54">
        <v>1</v>
      </c>
    </row>
    <row r="313" spans="25:38" x14ac:dyDescent="0.25">
      <c r="AK313" t="s">
        <v>316</v>
      </c>
      <c r="AL313" s="54">
        <v>1</v>
      </c>
    </row>
    <row r="314" spans="25:38" x14ac:dyDescent="0.25">
      <c r="AL314" s="54"/>
    </row>
    <row r="315" spans="25:38" x14ac:dyDescent="0.25">
      <c r="AH315" s="62" t="s">
        <v>234</v>
      </c>
      <c r="AI315" s="62"/>
      <c r="AJ315" s="62"/>
      <c r="AK315" s="62"/>
      <c r="AL315" s="63">
        <v>12</v>
      </c>
    </row>
    <row r="316" spans="25:38" x14ac:dyDescent="0.25">
      <c r="AL316" s="54"/>
    </row>
    <row r="317" spans="25:38" x14ac:dyDescent="0.25">
      <c r="AH317">
        <v>480</v>
      </c>
      <c r="AI317">
        <v>1093</v>
      </c>
      <c r="AJ317" t="s">
        <v>161</v>
      </c>
      <c r="AK317" t="s">
        <v>352</v>
      </c>
      <c r="AL317" s="54">
        <v>1</v>
      </c>
    </row>
    <row r="318" spans="25:38" x14ac:dyDescent="0.25">
      <c r="AK318" t="s">
        <v>353</v>
      </c>
      <c r="AL318" s="54">
        <v>1</v>
      </c>
    </row>
    <row r="319" spans="25:38" x14ac:dyDescent="0.25">
      <c r="AK319" t="s">
        <v>354</v>
      </c>
      <c r="AL319" s="54">
        <v>1</v>
      </c>
    </row>
    <row r="320" spans="25:38" x14ac:dyDescent="0.25">
      <c r="AK320" t="s">
        <v>355</v>
      </c>
      <c r="AL320" s="54">
        <v>1</v>
      </c>
    </row>
    <row r="321" spans="36:38" x14ac:dyDescent="0.25">
      <c r="AK321" t="s">
        <v>356</v>
      </c>
      <c r="AL321" s="54">
        <v>1</v>
      </c>
    </row>
    <row r="322" spans="36:38" x14ac:dyDescent="0.25">
      <c r="AK322" t="s">
        <v>357</v>
      </c>
      <c r="AL322" s="54">
        <v>1</v>
      </c>
    </row>
    <row r="323" spans="36:38" x14ac:dyDescent="0.25">
      <c r="AK323" t="s">
        <v>358</v>
      </c>
      <c r="AL323" s="54">
        <v>1</v>
      </c>
    </row>
    <row r="324" spans="36:38" x14ac:dyDescent="0.25">
      <c r="AK324" t="s">
        <v>359</v>
      </c>
      <c r="AL324" s="54">
        <v>1</v>
      </c>
    </row>
    <row r="325" spans="36:38" x14ac:dyDescent="0.25">
      <c r="AK325" t="s">
        <v>360</v>
      </c>
      <c r="AL325" s="54">
        <v>1</v>
      </c>
    </row>
    <row r="326" spans="36:38" x14ac:dyDescent="0.25">
      <c r="AK326" t="s">
        <v>361</v>
      </c>
      <c r="AL326" s="54">
        <v>1</v>
      </c>
    </row>
    <row r="327" spans="36:38" x14ac:dyDescent="0.25">
      <c r="AK327" t="s">
        <v>362</v>
      </c>
      <c r="AL327" s="54">
        <v>1</v>
      </c>
    </row>
    <row r="328" spans="36:38" x14ac:dyDescent="0.25">
      <c r="AK328" t="s">
        <v>363</v>
      </c>
      <c r="AL328" s="54">
        <v>1</v>
      </c>
    </row>
    <row r="329" spans="36:38" x14ac:dyDescent="0.25">
      <c r="AL329" s="54"/>
    </row>
    <row r="330" spans="36:38" x14ac:dyDescent="0.25">
      <c r="AJ330" t="s">
        <v>162</v>
      </c>
      <c r="AK330" t="s">
        <v>364</v>
      </c>
      <c r="AL330" s="54">
        <v>1</v>
      </c>
    </row>
    <row r="331" spans="36:38" x14ac:dyDescent="0.25">
      <c r="AK331" t="s">
        <v>365</v>
      </c>
      <c r="AL331" s="54">
        <v>1</v>
      </c>
    </row>
    <row r="332" spans="36:38" x14ac:dyDescent="0.25">
      <c r="AK332" t="s">
        <v>366</v>
      </c>
      <c r="AL332" s="54">
        <v>1</v>
      </c>
    </row>
    <row r="333" spans="36:38" x14ac:dyDescent="0.25">
      <c r="AK333" t="s">
        <v>367</v>
      </c>
      <c r="AL333" s="54">
        <v>1</v>
      </c>
    </row>
    <row r="334" spans="36:38" x14ac:dyDescent="0.25">
      <c r="AK334" t="s">
        <v>368</v>
      </c>
      <c r="AL334" s="54">
        <v>1</v>
      </c>
    </row>
    <row r="335" spans="36:38" x14ac:dyDescent="0.25">
      <c r="AK335" t="s">
        <v>369</v>
      </c>
      <c r="AL335" s="54">
        <v>1</v>
      </c>
    </row>
    <row r="336" spans="36:38" x14ac:dyDescent="0.25">
      <c r="AL336" s="54"/>
    </row>
    <row r="337" spans="34:38" x14ac:dyDescent="0.25">
      <c r="AH337" s="62" t="s">
        <v>235</v>
      </c>
      <c r="AI337" s="62"/>
      <c r="AJ337" s="62"/>
      <c r="AK337" s="62"/>
      <c r="AL337" s="63">
        <v>18</v>
      </c>
    </row>
    <row r="338" spans="34:38" x14ac:dyDescent="0.25">
      <c r="AL338" s="54"/>
    </row>
    <row r="339" spans="34:38" x14ac:dyDescent="0.25">
      <c r="AH339">
        <v>481</v>
      </c>
      <c r="AI339">
        <v>1218</v>
      </c>
      <c r="AJ339" t="s">
        <v>136</v>
      </c>
      <c r="AK339" t="s">
        <v>289</v>
      </c>
      <c r="AL339" s="54">
        <v>1</v>
      </c>
    </row>
    <row r="340" spans="34:38" x14ac:dyDescent="0.25">
      <c r="AK340" t="s">
        <v>290</v>
      </c>
      <c r="AL340" s="54">
        <v>1</v>
      </c>
    </row>
    <row r="341" spans="34:38" x14ac:dyDescent="0.25">
      <c r="AL341" s="54"/>
    </row>
    <row r="342" spans="34:38" x14ac:dyDescent="0.25">
      <c r="AJ342" t="s">
        <v>141</v>
      </c>
      <c r="AK342" t="s">
        <v>289</v>
      </c>
      <c r="AL342" s="54">
        <v>1</v>
      </c>
    </row>
    <row r="343" spans="34:38" x14ac:dyDescent="0.25">
      <c r="AK343" t="s">
        <v>290</v>
      </c>
      <c r="AL343" s="54">
        <v>1</v>
      </c>
    </row>
    <row r="344" spans="34:38" x14ac:dyDescent="0.25">
      <c r="AL344" s="54"/>
    </row>
    <row r="345" spans="34:38" x14ac:dyDescent="0.25">
      <c r="AJ345" t="s">
        <v>146</v>
      </c>
      <c r="AK345" t="s">
        <v>303</v>
      </c>
      <c r="AL345" s="54">
        <v>1</v>
      </c>
    </row>
    <row r="346" spans="34:38" x14ac:dyDescent="0.25">
      <c r="AK346" t="s">
        <v>304</v>
      </c>
      <c r="AL346" s="54">
        <v>1</v>
      </c>
    </row>
    <row r="347" spans="34:38" x14ac:dyDescent="0.25">
      <c r="AK347" t="s">
        <v>305</v>
      </c>
      <c r="AL347" s="54">
        <v>1</v>
      </c>
    </row>
    <row r="348" spans="34:38" x14ac:dyDescent="0.25">
      <c r="AK348" t="s">
        <v>306</v>
      </c>
      <c r="AL348" s="54">
        <v>1</v>
      </c>
    </row>
    <row r="349" spans="34:38" x14ac:dyDescent="0.25">
      <c r="AK349" t="s">
        <v>307</v>
      </c>
      <c r="AL349" s="54">
        <v>1</v>
      </c>
    </row>
    <row r="350" spans="34:38" x14ac:dyDescent="0.25">
      <c r="AK350" t="s">
        <v>308</v>
      </c>
      <c r="AL350" s="54">
        <v>1</v>
      </c>
    </row>
    <row r="351" spans="34:38" x14ac:dyDescent="0.25">
      <c r="AK351" t="s">
        <v>309</v>
      </c>
      <c r="AL351" s="54">
        <v>1</v>
      </c>
    </row>
    <row r="352" spans="34:38" x14ac:dyDescent="0.25">
      <c r="AK352" t="s">
        <v>310</v>
      </c>
      <c r="AL352" s="54">
        <v>1</v>
      </c>
    </row>
    <row r="353" spans="34:38" x14ac:dyDescent="0.25">
      <c r="AL353" s="54"/>
    </row>
    <row r="354" spans="34:38" x14ac:dyDescent="0.25">
      <c r="AJ354" t="s">
        <v>137</v>
      </c>
      <c r="AK354" t="s">
        <v>320</v>
      </c>
      <c r="AL354" s="54">
        <v>1</v>
      </c>
    </row>
    <row r="355" spans="34:38" x14ac:dyDescent="0.25">
      <c r="AK355" t="s">
        <v>321</v>
      </c>
      <c r="AL355" s="54">
        <v>1</v>
      </c>
    </row>
    <row r="356" spans="34:38" x14ac:dyDescent="0.25">
      <c r="AK356" t="s">
        <v>322</v>
      </c>
      <c r="AL356" s="54">
        <v>1</v>
      </c>
    </row>
    <row r="357" spans="34:38" x14ac:dyDescent="0.25">
      <c r="AL357" s="54"/>
    </row>
    <row r="358" spans="34:38" x14ac:dyDescent="0.25">
      <c r="AJ358" t="s">
        <v>142</v>
      </c>
      <c r="AK358" t="s">
        <v>320</v>
      </c>
      <c r="AL358" s="54">
        <v>1</v>
      </c>
    </row>
    <row r="359" spans="34:38" x14ac:dyDescent="0.25">
      <c r="AK359" t="s">
        <v>321</v>
      </c>
      <c r="AL359" s="54">
        <v>1</v>
      </c>
    </row>
    <row r="360" spans="34:38" x14ac:dyDescent="0.25">
      <c r="AK360" t="s">
        <v>322</v>
      </c>
      <c r="AL360" s="54">
        <v>1</v>
      </c>
    </row>
    <row r="361" spans="34:38" x14ac:dyDescent="0.25">
      <c r="AL361" s="54"/>
    </row>
    <row r="362" spans="34:38" x14ac:dyDescent="0.25">
      <c r="AH362" s="62" t="s">
        <v>236</v>
      </c>
      <c r="AI362" s="62"/>
      <c r="AJ362" s="62"/>
      <c r="AK362" s="62"/>
      <c r="AL362" s="63">
        <v>18</v>
      </c>
    </row>
    <row r="363" spans="34:38" x14ac:dyDescent="0.25">
      <c r="AL363" s="54"/>
    </row>
    <row r="364" spans="34:38" x14ac:dyDescent="0.25">
      <c r="AH364">
        <v>501</v>
      </c>
      <c r="AI364">
        <v>3517</v>
      </c>
      <c r="AJ364" t="s">
        <v>175</v>
      </c>
      <c r="AK364" t="s">
        <v>373</v>
      </c>
      <c r="AL364" s="54">
        <v>1</v>
      </c>
    </row>
    <row r="365" spans="34:38" x14ac:dyDescent="0.25">
      <c r="AL365" s="54"/>
    </row>
    <row r="366" spans="34:38" x14ac:dyDescent="0.25">
      <c r="AJ366" t="s">
        <v>179</v>
      </c>
      <c r="AK366" t="s">
        <v>373</v>
      </c>
      <c r="AL366" s="54">
        <v>1</v>
      </c>
    </row>
    <row r="367" spans="34:38" x14ac:dyDescent="0.25">
      <c r="AL367" s="54"/>
    </row>
    <row r="368" spans="34:38" x14ac:dyDescent="0.25">
      <c r="AJ368" t="s">
        <v>202</v>
      </c>
      <c r="AK368" t="s">
        <v>373</v>
      </c>
      <c r="AL368" s="54">
        <v>1</v>
      </c>
    </row>
    <row r="369" spans="34:38" x14ac:dyDescent="0.25">
      <c r="AL369" s="54"/>
    </row>
    <row r="370" spans="34:38" x14ac:dyDescent="0.25">
      <c r="AJ370" t="s">
        <v>203</v>
      </c>
      <c r="AK370" t="s">
        <v>373</v>
      </c>
      <c r="AL370" s="54">
        <v>1</v>
      </c>
    </row>
    <row r="371" spans="34:38" x14ac:dyDescent="0.25">
      <c r="AL371" s="54"/>
    </row>
    <row r="372" spans="34:38" x14ac:dyDescent="0.25">
      <c r="AH372" s="62" t="s">
        <v>237</v>
      </c>
      <c r="AI372" s="62"/>
      <c r="AJ372" s="62"/>
      <c r="AK372" s="62"/>
      <c r="AL372" s="63">
        <v>4</v>
      </c>
    </row>
    <row r="373" spans="34:38" x14ac:dyDescent="0.25">
      <c r="AL373" s="54"/>
    </row>
    <row r="374" spans="34:38" x14ac:dyDescent="0.25">
      <c r="AH374">
        <v>503</v>
      </c>
      <c r="AI374">
        <v>9454</v>
      </c>
      <c r="AJ374" t="s">
        <v>214</v>
      </c>
      <c r="AK374" t="s">
        <v>375</v>
      </c>
      <c r="AL374" s="54">
        <v>1</v>
      </c>
    </row>
    <row r="375" spans="34:38" x14ac:dyDescent="0.25">
      <c r="AL375" s="54"/>
    </row>
    <row r="376" spans="34:38" x14ac:dyDescent="0.25">
      <c r="AJ376" t="s">
        <v>215</v>
      </c>
      <c r="AK376" t="s">
        <v>375</v>
      </c>
      <c r="AL376" s="54">
        <v>1</v>
      </c>
    </row>
    <row r="377" spans="34:38" x14ac:dyDescent="0.25">
      <c r="AL377" s="54"/>
    </row>
    <row r="378" spans="34:38" x14ac:dyDescent="0.25">
      <c r="AJ378" t="s">
        <v>216</v>
      </c>
      <c r="AK378" t="s">
        <v>375</v>
      </c>
      <c r="AL378" s="54">
        <v>1</v>
      </c>
    </row>
    <row r="379" spans="34:38" x14ac:dyDescent="0.25">
      <c r="AL379" s="54"/>
    </row>
    <row r="380" spans="34:38" x14ac:dyDescent="0.25">
      <c r="AJ380" t="s">
        <v>217</v>
      </c>
      <c r="AK380" t="s">
        <v>375</v>
      </c>
      <c r="AL380" s="54">
        <v>1</v>
      </c>
    </row>
    <row r="381" spans="34:38" x14ac:dyDescent="0.25">
      <c r="AL381" s="54"/>
    </row>
    <row r="382" spans="34:38" x14ac:dyDescent="0.25">
      <c r="AJ382" t="s">
        <v>218</v>
      </c>
      <c r="AK382" t="s">
        <v>375</v>
      </c>
      <c r="AL382" s="54">
        <v>1</v>
      </c>
    </row>
    <row r="383" spans="34:38" x14ac:dyDescent="0.25">
      <c r="AL383" s="54"/>
    </row>
    <row r="384" spans="34:38" x14ac:dyDescent="0.25">
      <c r="AJ384" t="s">
        <v>219</v>
      </c>
      <c r="AK384" t="s">
        <v>375</v>
      </c>
      <c r="AL384" s="54">
        <v>1</v>
      </c>
    </row>
    <row r="385" spans="36:38" x14ac:dyDescent="0.25">
      <c r="AL385" s="54"/>
    </row>
    <row r="386" spans="36:38" x14ac:dyDescent="0.25">
      <c r="AJ386" t="s">
        <v>173</v>
      </c>
      <c r="AK386" t="s">
        <v>375</v>
      </c>
      <c r="AL386" s="54">
        <v>1</v>
      </c>
    </row>
    <row r="387" spans="36:38" x14ac:dyDescent="0.25">
      <c r="AL387" s="54"/>
    </row>
    <row r="388" spans="36:38" x14ac:dyDescent="0.25">
      <c r="AJ388" t="s">
        <v>176</v>
      </c>
      <c r="AK388" t="s">
        <v>375</v>
      </c>
      <c r="AL388" s="54">
        <v>1</v>
      </c>
    </row>
    <row r="389" spans="36:38" x14ac:dyDescent="0.25">
      <c r="AL389" s="54"/>
    </row>
    <row r="390" spans="36:38" x14ac:dyDescent="0.25">
      <c r="AJ390" t="s">
        <v>180</v>
      </c>
      <c r="AK390" t="s">
        <v>375</v>
      </c>
      <c r="AL390" s="54">
        <v>1</v>
      </c>
    </row>
    <row r="391" spans="36:38" x14ac:dyDescent="0.25">
      <c r="AL391" s="54"/>
    </row>
    <row r="392" spans="36:38" x14ac:dyDescent="0.25">
      <c r="AJ392" t="s">
        <v>211</v>
      </c>
      <c r="AK392" t="s">
        <v>375</v>
      </c>
      <c r="AL392" s="54">
        <v>1</v>
      </c>
    </row>
    <row r="393" spans="36:38" x14ac:dyDescent="0.25">
      <c r="AL393" s="54"/>
    </row>
    <row r="394" spans="36:38" x14ac:dyDescent="0.25">
      <c r="AJ394" t="s">
        <v>212</v>
      </c>
      <c r="AK394" t="s">
        <v>375</v>
      </c>
      <c r="AL394" s="54">
        <v>1</v>
      </c>
    </row>
    <row r="395" spans="36:38" x14ac:dyDescent="0.25">
      <c r="AL395" s="54"/>
    </row>
    <row r="396" spans="36:38" x14ac:dyDescent="0.25">
      <c r="AJ396" t="s">
        <v>213</v>
      </c>
      <c r="AK396" t="s">
        <v>375</v>
      </c>
      <c r="AL396" s="54">
        <v>1</v>
      </c>
    </row>
    <row r="397" spans="36:38" x14ac:dyDescent="0.25">
      <c r="AL397" s="54"/>
    </row>
    <row r="398" spans="36:38" x14ac:dyDescent="0.25">
      <c r="AJ398" t="s">
        <v>165</v>
      </c>
      <c r="AK398" t="s">
        <v>375</v>
      </c>
      <c r="AL398" s="54">
        <v>1</v>
      </c>
    </row>
    <row r="399" spans="36:38" x14ac:dyDescent="0.25">
      <c r="AL399" s="54"/>
    </row>
    <row r="400" spans="36:38" x14ac:dyDescent="0.25">
      <c r="AJ400" t="s">
        <v>168</v>
      </c>
      <c r="AK400" t="s">
        <v>375</v>
      </c>
      <c r="AL400" s="54">
        <v>1</v>
      </c>
    </row>
    <row r="401" spans="34:38" x14ac:dyDescent="0.25">
      <c r="AL401" s="54"/>
    </row>
    <row r="402" spans="34:38" x14ac:dyDescent="0.25">
      <c r="AH402" s="62" t="s">
        <v>238</v>
      </c>
      <c r="AI402" s="62"/>
      <c r="AJ402" s="62"/>
      <c r="AK402" s="62"/>
      <c r="AL402" s="63">
        <v>14</v>
      </c>
    </row>
    <row r="403" spans="34:38" x14ac:dyDescent="0.25">
      <c r="AL403" s="54"/>
    </row>
    <row r="404" spans="34:38" x14ac:dyDescent="0.25">
      <c r="AH404">
        <v>504</v>
      </c>
      <c r="AI404">
        <v>3886</v>
      </c>
      <c r="AJ404" t="s">
        <v>163</v>
      </c>
      <c r="AK404" t="s">
        <v>371</v>
      </c>
      <c r="AL404" s="54">
        <v>1</v>
      </c>
    </row>
    <row r="405" spans="34:38" x14ac:dyDescent="0.25">
      <c r="AL405" s="54"/>
    </row>
    <row r="406" spans="34:38" x14ac:dyDescent="0.25">
      <c r="AJ406" t="s">
        <v>166</v>
      </c>
      <c r="AK406" t="s">
        <v>371</v>
      </c>
      <c r="AL406" s="54">
        <v>1</v>
      </c>
    </row>
    <row r="407" spans="34:38" x14ac:dyDescent="0.25">
      <c r="AL407" s="54"/>
    </row>
    <row r="408" spans="34:38" x14ac:dyDescent="0.25">
      <c r="AJ408" t="s">
        <v>169</v>
      </c>
      <c r="AK408" t="s">
        <v>371</v>
      </c>
      <c r="AL408" s="54">
        <v>1</v>
      </c>
    </row>
    <row r="409" spans="34:38" x14ac:dyDescent="0.25">
      <c r="AL409" s="54"/>
    </row>
    <row r="410" spans="34:38" x14ac:dyDescent="0.25">
      <c r="AJ410" t="s">
        <v>172</v>
      </c>
      <c r="AK410" t="s">
        <v>371</v>
      </c>
      <c r="AL410" s="54">
        <v>1</v>
      </c>
    </row>
    <row r="411" spans="34:38" x14ac:dyDescent="0.25">
      <c r="AL411" s="54"/>
    </row>
    <row r="412" spans="34:38" x14ac:dyDescent="0.25">
      <c r="AH412" s="62" t="s">
        <v>239</v>
      </c>
      <c r="AI412" s="62"/>
      <c r="AJ412" s="62"/>
      <c r="AK412" s="62"/>
      <c r="AL412" s="63">
        <v>4</v>
      </c>
    </row>
    <row r="413" spans="34:38" x14ac:dyDescent="0.25">
      <c r="AL413" s="54"/>
    </row>
    <row r="414" spans="34:38" x14ac:dyDescent="0.25">
      <c r="AH414">
        <v>552</v>
      </c>
      <c r="AI414">
        <v>9461</v>
      </c>
      <c r="AJ414" t="s">
        <v>163</v>
      </c>
      <c r="AK414" t="s">
        <v>370</v>
      </c>
      <c r="AL414" s="54">
        <v>1</v>
      </c>
    </row>
    <row r="415" spans="34:38" x14ac:dyDescent="0.25">
      <c r="AL415" s="54"/>
    </row>
    <row r="416" spans="34:38" x14ac:dyDescent="0.25">
      <c r="AJ416" t="s">
        <v>205</v>
      </c>
      <c r="AK416" t="s">
        <v>374</v>
      </c>
      <c r="AL416" s="54">
        <v>1</v>
      </c>
    </row>
    <row r="417" spans="36:38" x14ac:dyDescent="0.25">
      <c r="AL417" s="54"/>
    </row>
    <row r="418" spans="36:38" x14ac:dyDescent="0.25">
      <c r="AJ418" t="s">
        <v>206</v>
      </c>
      <c r="AK418" t="s">
        <v>374</v>
      </c>
      <c r="AL418" s="54">
        <v>1</v>
      </c>
    </row>
    <row r="419" spans="36:38" x14ac:dyDescent="0.25">
      <c r="AL419" s="54"/>
    </row>
    <row r="420" spans="36:38" x14ac:dyDescent="0.25">
      <c r="AJ420" t="s">
        <v>207</v>
      </c>
      <c r="AK420" t="s">
        <v>374</v>
      </c>
      <c r="AL420" s="54">
        <v>1</v>
      </c>
    </row>
    <row r="421" spans="36:38" x14ac:dyDescent="0.25">
      <c r="AL421" s="54"/>
    </row>
    <row r="422" spans="36:38" x14ac:dyDescent="0.25">
      <c r="AJ422" t="s">
        <v>208</v>
      </c>
      <c r="AK422" t="s">
        <v>374</v>
      </c>
      <c r="AL422" s="54">
        <v>1</v>
      </c>
    </row>
    <row r="423" spans="36:38" x14ac:dyDescent="0.25">
      <c r="AL423" s="54"/>
    </row>
    <row r="424" spans="36:38" x14ac:dyDescent="0.25">
      <c r="AJ424" t="s">
        <v>209</v>
      </c>
      <c r="AK424" t="s">
        <v>374</v>
      </c>
      <c r="AL424" s="54">
        <v>1</v>
      </c>
    </row>
    <row r="425" spans="36:38" x14ac:dyDescent="0.25">
      <c r="AL425" s="54"/>
    </row>
    <row r="426" spans="36:38" x14ac:dyDescent="0.25">
      <c r="AJ426" t="s">
        <v>210</v>
      </c>
      <c r="AK426" t="s">
        <v>374</v>
      </c>
      <c r="AL426" s="54">
        <v>1</v>
      </c>
    </row>
    <row r="427" spans="36:38" x14ac:dyDescent="0.25">
      <c r="AL427" s="54"/>
    </row>
    <row r="428" spans="36:38" x14ac:dyDescent="0.25">
      <c r="AJ428" t="s">
        <v>166</v>
      </c>
      <c r="AK428" t="s">
        <v>370</v>
      </c>
      <c r="AL428" s="54">
        <v>1</v>
      </c>
    </row>
    <row r="429" spans="36:38" x14ac:dyDescent="0.25">
      <c r="AL429" s="54"/>
    </row>
    <row r="430" spans="36:38" x14ac:dyDescent="0.25">
      <c r="AJ430" t="s">
        <v>169</v>
      </c>
      <c r="AK430" t="s">
        <v>370</v>
      </c>
      <c r="AL430" s="54">
        <v>1</v>
      </c>
    </row>
    <row r="431" spans="36:38" x14ac:dyDescent="0.25">
      <c r="AL431" s="54"/>
    </row>
    <row r="432" spans="36:38" x14ac:dyDescent="0.25">
      <c r="AJ432" t="s">
        <v>172</v>
      </c>
      <c r="AK432" t="s">
        <v>370</v>
      </c>
      <c r="AL432" s="54">
        <v>1</v>
      </c>
    </row>
    <row r="433" spans="36:38" x14ac:dyDescent="0.25">
      <c r="AL433" s="54"/>
    </row>
    <row r="434" spans="36:38" x14ac:dyDescent="0.25">
      <c r="AJ434" t="s">
        <v>175</v>
      </c>
      <c r="AK434" t="s">
        <v>372</v>
      </c>
      <c r="AL434" s="54">
        <v>1</v>
      </c>
    </row>
    <row r="435" spans="36:38" x14ac:dyDescent="0.25">
      <c r="AL435" s="54"/>
    </row>
    <row r="436" spans="36:38" x14ac:dyDescent="0.25">
      <c r="AJ436" t="s">
        <v>179</v>
      </c>
      <c r="AK436" t="s">
        <v>372</v>
      </c>
      <c r="AL436" s="54">
        <v>1</v>
      </c>
    </row>
    <row r="437" spans="36:38" x14ac:dyDescent="0.25">
      <c r="AL437" s="54"/>
    </row>
    <row r="438" spans="36:38" x14ac:dyDescent="0.25">
      <c r="AJ438" t="s">
        <v>202</v>
      </c>
      <c r="AK438" t="s">
        <v>372</v>
      </c>
      <c r="AL438" s="54">
        <v>1</v>
      </c>
    </row>
    <row r="439" spans="36:38" x14ac:dyDescent="0.25">
      <c r="AL439" s="54"/>
    </row>
    <row r="440" spans="36:38" x14ac:dyDescent="0.25">
      <c r="AJ440" t="s">
        <v>203</v>
      </c>
      <c r="AK440" t="s">
        <v>372</v>
      </c>
      <c r="AL440" s="54">
        <v>1</v>
      </c>
    </row>
    <row r="441" spans="36:38" x14ac:dyDescent="0.25">
      <c r="AL441" s="54"/>
    </row>
    <row r="442" spans="36:38" x14ac:dyDescent="0.25">
      <c r="AJ442" t="s">
        <v>204</v>
      </c>
      <c r="AK442" t="s">
        <v>374</v>
      </c>
      <c r="AL442" s="54">
        <v>1</v>
      </c>
    </row>
    <row r="443" spans="36:38" x14ac:dyDescent="0.25">
      <c r="AL443" s="54"/>
    </row>
    <row r="444" spans="36:38" x14ac:dyDescent="0.25">
      <c r="AJ444" t="s">
        <v>164</v>
      </c>
      <c r="AK444" t="s">
        <v>374</v>
      </c>
      <c r="AL444" s="54">
        <v>1</v>
      </c>
    </row>
    <row r="445" spans="36:38" x14ac:dyDescent="0.25">
      <c r="AL445" s="54"/>
    </row>
    <row r="446" spans="36:38" x14ac:dyDescent="0.25">
      <c r="AJ446" t="s">
        <v>167</v>
      </c>
      <c r="AK446" t="s">
        <v>374</v>
      </c>
      <c r="AL446" s="54">
        <v>1</v>
      </c>
    </row>
    <row r="447" spans="36:38" x14ac:dyDescent="0.25">
      <c r="AL447" s="54"/>
    </row>
    <row r="448" spans="36:38" x14ac:dyDescent="0.25">
      <c r="AJ448" t="s">
        <v>170</v>
      </c>
      <c r="AK448" t="s">
        <v>374</v>
      </c>
      <c r="AL448" s="54">
        <v>1</v>
      </c>
    </row>
    <row r="449" spans="34:38" x14ac:dyDescent="0.25">
      <c r="AL449" s="54"/>
    </row>
    <row r="450" spans="34:38" x14ac:dyDescent="0.25">
      <c r="AH450" s="62" t="s">
        <v>240</v>
      </c>
      <c r="AI450" s="62"/>
      <c r="AJ450" s="62"/>
      <c r="AK450" s="62"/>
      <c r="AL450" s="63">
        <v>18</v>
      </c>
    </row>
    <row r="451" spans="34:38" x14ac:dyDescent="0.25">
      <c r="AL451" s="54"/>
    </row>
    <row r="452" spans="34:38" x14ac:dyDescent="0.25">
      <c r="AH452">
        <v>553</v>
      </c>
      <c r="AI452">
        <v>4816</v>
      </c>
      <c r="AJ452" t="s">
        <v>223</v>
      </c>
      <c r="AK452" t="s">
        <v>378</v>
      </c>
      <c r="AL452" s="54">
        <v>1</v>
      </c>
    </row>
    <row r="453" spans="34:38" x14ac:dyDescent="0.25">
      <c r="AK453" t="s">
        <v>379</v>
      </c>
      <c r="AL453" s="54">
        <v>1</v>
      </c>
    </row>
    <row r="454" spans="34:38" x14ac:dyDescent="0.25">
      <c r="AL454" s="54"/>
    </row>
    <row r="455" spans="34:38" x14ac:dyDescent="0.25">
      <c r="AJ455" t="s">
        <v>224</v>
      </c>
      <c r="AK455" t="s">
        <v>378</v>
      </c>
      <c r="AL455" s="54">
        <v>1</v>
      </c>
    </row>
    <row r="456" spans="34:38" x14ac:dyDescent="0.25">
      <c r="AK456" t="s">
        <v>379</v>
      </c>
      <c r="AL456" s="54">
        <v>1</v>
      </c>
    </row>
    <row r="457" spans="34:38" x14ac:dyDescent="0.25">
      <c r="AL457" s="54"/>
    </row>
    <row r="458" spans="34:38" x14ac:dyDescent="0.25">
      <c r="AJ458" t="s">
        <v>177</v>
      </c>
      <c r="AK458" t="s">
        <v>378</v>
      </c>
      <c r="AL458" s="54">
        <v>1</v>
      </c>
    </row>
    <row r="459" spans="34:38" x14ac:dyDescent="0.25">
      <c r="AK459" t="s">
        <v>379</v>
      </c>
      <c r="AL459" s="54">
        <v>1</v>
      </c>
    </row>
    <row r="460" spans="34:38" x14ac:dyDescent="0.25">
      <c r="AL460" s="54"/>
    </row>
    <row r="461" spans="34:38" x14ac:dyDescent="0.25">
      <c r="AJ461" t="s">
        <v>181</v>
      </c>
      <c r="AK461" t="s">
        <v>378</v>
      </c>
      <c r="AL461" s="54">
        <v>1</v>
      </c>
    </row>
    <row r="462" spans="34:38" x14ac:dyDescent="0.25">
      <c r="AK462" t="s">
        <v>379</v>
      </c>
      <c r="AL462" s="54">
        <v>1</v>
      </c>
    </row>
    <row r="463" spans="34:38" x14ac:dyDescent="0.25">
      <c r="AL463" s="54"/>
    </row>
    <row r="464" spans="34:38" x14ac:dyDescent="0.25">
      <c r="AJ464" t="s">
        <v>220</v>
      </c>
      <c r="AK464" t="s">
        <v>378</v>
      </c>
      <c r="AL464" s="54">
        <v>1</v>
      </c>
    </row>
    <row r="465" spans="34:38" x14ac:dyDescent="0.25">
      <c r="AK465" t="s">
        <v>379</v>
      </c>
      <c r="AL465" s="54">
        <v>1</v>
      </c>
    </row>
    <row r="466" spans="34:38" x14ac:dyDescent="0.25">
      <c r="AL466" s="54"/>
    </row>
    <row r="467" spans="34:38" x14ac:dyDescent="0.25">
      <c r="AJ467" t="s">
        <v>221</v>
      </c>
      <c r="AK467" t="s">
        <v>378</v>
      </c>
      <c r="AL467" s="54">
        <v>1</v>
      </c>
    </row>
    <row r="468" spans="34:38" x14ac:dyDescent="0.25">
      <c r="AK468" t="s">
        <v>379</v>
      </c>
      <c r="AL468" s="54">
        <v>1</v>
      </c>
    </row>
    <row r="469" spans="34:38" x14ac:dyDescent="0.25">
      <c r="AL469" s="54"/>
    </row>
    <row r="470" spans="34:38" x14ac:dyDescent="0.25">
      <c r="AJ470" t="s">
        <v>222</v>
      </c>
      <c r="AK470" t="s">
        <v>378</v>
      </c>
      <c r="AL470" s="54">
        <v>1</v>
      </c>
    </row>
    <row r="471" spans="34:38" x14ac:dyDescent="0.25">
      <c r="AK471" t="s">
        <v>379</v>
      </c>
      <c r="AL471" s="54">
        <v>1</v>
      </c>
    </row>
    <row r="472" spans="34:38" x14ac:dyDescent="0.25">
      <c r="AL472" s="54"/>
    </row>
    <row r="473" spans="34:38" x14ac:dyDescent="0.25">
      <c r="AH473" s="62" t="s">
        <v>241</v>
      </c>
      <c r="AI473" s="62"/>
      <c r="AJ473" s="62"/>
      <c r="AK473" s="62"/>
      <c r="AL473" s="63">
        <v>14</v>
      </c>
    </row>
    <row r="474" spans="34:38" x14ac:dyDescent="0.25">
      <c r="AL474" s="54"/>
    </row>
    <row r="475" spans="34:38" x14ac:dyDescent="0.25">
      <c r="AH475">
        <v>554</v>
      </c>
      <c r="AI475">
        <v>5230</v>
      </c>
      <c r="AJ475" t="s">
        <v>171</v>
      </c>
      <c r="AK475" t="s">
        <v>376</v>
      </c>
      <c r="AL475" s="54">
        <v>1</v>
      </c>
    </row>
    <row r="476" spans="34:38" x14ac:dyDescent="0.25">
      <c r="AK476" t="s">
        <v>377</v>
      </c>
      <c r="AL476" s="54">
        <v>1</v>
      </c>
    </row>
    <row r="477" spans="34:38" x14ac:dyDescent="0.25">
      <c r="AL477" s="54"/>
    </row>
    <row r="478" spans="34:38" x14ac:dyDescent="0.25">
      <c r="AJ478" t="s">
        <v>174</v>
      </c>
      <c r="AK478" t="s">
        <v>376</v>
      </c>
      <c r="AL478" s="54">
        <v>1</v>
      </c>
    </row>
    <row r="479" spans="34:38" x14ac:dyDescent="0.25">
      <c r="AK479" t="s">
        <v>377</v>
      </c>
      <c r="AL479" s="54">
        <v>1</v>
      </c>
    </row>
    <row r="480" spans="34:38" x14ac:dyDescent="0.25">
      <c r="AL480" s="54"/>
    </row>
    <row r="481" spans="34:38" x14ac:dyDescent="0.25">
      <c r="AH481" s="62" t="s">
        <v>242</v>
      </c>
      <c r="AI481" s="62"/>
      <c r="AJ481" s="62"/>
      <c r="AK481" s="62"/>
      <c r="AL481" s="63">
        <v>4</v>
      </c>
    </row>
    <row r="482" spans="34:38" x14ac:dyDescent="0.25">
      <c r="AL482" s="54"/>
    </row>
    <row r="483" spans="34:38" x14ac:dyDescent="0.25">
      <c r="AH483" t="s">
        <v>225</v>
      </c>
      <c r="AL483" s="54">
        <v>304</v>
      </c>
    </row>
  </sheetData>
  <sortState xmlns:xlrd2="http://schemas.microsoft.com/office/spreadsheetml/2017/richdata2" ref="Y4:AF307">
    <sortCondition ref="AB3"/>
    <sortCondition ref="AF3"/>
    <sortCondition ref="Y3"/>
  </sortState>
  <phoneticPr fontId="5" type="noConversion"/>
  <conditionalFormatting sqref="C3:N3 B3:B20 O3:O20 F4:N20">
    <cfRule type="cellIs" dxfId="5" priority="7" operator="equal">
      <formula>ISBLANK($B$3)</formula>
    </cfRule>
  </conditionalFormatting>
  <conditionalFormatting sqref="A4:O20">
    <cfRule type="expression" dxfId="4" priority="6">
      <formula>$A4&lt;&gt;$A3</formula>
    </cfRule>
  </conditionalFormatting>
  <pageMargins left="0.7" right="0.7" top="0.75" bottom="0.75" header="0.3" footer="0.3"/>
  <pageSetup orientation="portrait"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B908D-831A-425B-8044-B659F9F0D64A}">
  <sheetPr codeName="Blad1"/>
  <dimension ref="A1:Q27"/>
  <sheetViews>
    <sheetView topLeftCell="A2" zoomScale="92" zoomScaleNormal="92" workbookViewId="0">
      <selection activeCell="I7" sqref="I7"/>
    </sheetView>
  </sheetViews>
  <sheetFormatPr defaultColWidth="7" defaultRowHeight="15" x14ac:dyDescent="0.25"/>
  <cols>
    <col min="1" max="1" width="6.85546875" bestFit="1" customWidth="1"/>
    <col min="2" max="2" width="10.42578125" bestFit="1" customWidth="1"/>
    <col min="3" max="3" width="11.28515625" bestFit="1" customWidth="1"/>
    <col min="4" max="4" width="10.5703125" bestFit="1" customWidth="1"/>
    <col min="6" max="6" width="15.28515625" bestFit="1" customWidth="1"/>
    <col min="7" max="7" width="12.42578125" bestFit="1" customWidth="1"/>
    <col min="8" max="8" width="8.28515625" bestFit="1" customWidth="1"/>
    <col min="9" max="9" width="9.85546875" bestFit="1" customWidth="1"/>
    <col min="10" max="10" width="16.28515625" bestFit="1" customWidth="1"/>
    <col min="11" max="11" width="34.140625" bestFit="1" customWidth="1"/>
    <col min="12" max="12" width="95.5703125" bestFit="1" customWidth="1"/>
    <col min="13" max="13" width="10.42578125" style="30" bestFit="1" customWidth="1"/>
    <col min="14" max="14" width="8" bestFit="1" customWidth="1"/>
    <col min="15" max="15" width="8.7109375" bestFit="1" customWidth="1"/>
    <col min="16" max="16" width="8.42578125" style="34" bestFit="1" customWidth="1"/>
    <col min="17" max="17" width="10.85546875" bestFit="1" customWidth="1"/>
  </cols>
  <sheetData>
    <row r="1" spans="1:17" ht="15.75" thickBot="1" x14ac:dyDescent="0.3">
      <c r="A1" s="19" t="s">
        <v>38</v>
      </c>
      <c r="B1" s="19">
        <v>14000</v>
      </c>
      <c r="C1" s="32" t="s">
        <v>61</v>
      </c>
      <c r="D1" s="32">
        <v>14000</v>
      </c>
    </row>
    <row r="2" spans="1:17" ht="24" thickTop="1" x14ac:dyDescent="0.35">
      <c r="A2" s="38" t="s">
        <v>72</v>
      </c>
      <c r="B2" s="39"/>
      <c r="C2" s="39"/>
      <c r="D2" s="39"/>
      <c r="F2" s="21" t="s">
        <v>55</v>
      </c>
      <c r="G2" s="22">
        <f>+M6*D1</f>
        <v>1260000</v>
      </c>
      <c r="H2" s="23">
        <f>+G2/$G$2</f>
        <v>1</v>
      </c>
    </row>
    <row r="3" spans="1:17" ht="18.75" x14ac:dyDescent="0.3">
      <c r="C3" s="40" t="str" cm="1">
        <f t="array" ref="C3">_xlfn.TEXTJOIN(", ",1,IF(Tabel2[solution]&gt;0,Tabel2[solution]&amp; "x"&amp;Tabel2[longueur],""))</f>
        <v/>
      </c>
      <c r="D3" s="40"/>
      <c r="E3" s="40"/>
      <c r="F3" s="24" t="s">
        <v>56</v>
      </c>
      <c r="G3" s="25">
        <f>+O6</f>
        <v>642</v>
      </c>
      <c r="H3" s="26">
        <f>+G3/$G$2</f>
        <v>5.0952380952380954E-4</v>
      </c>
    </row>
    <row r="4" spans="1:17" ht="18.75" x14ac:dyDescent="0.3">
      <c r="C4" t="s">
        <v>64</v>
      </c>
      <c r="D4">
        <f>SUMPRODUCT(Tabel2[longueur],Tabel2[solution])</f>
        <v>0</v>
      </c>
      <c r="F4" s="24" t="s">
        <v>57</v>
      </c>
      <c r="G4" s="25">
        <f>+P6</f>
        <v>202934</v>
      </c>
      <c r="H4" s="26">
        <f>+G4/$G$2</f>
        <v>0.16105873015873015</v>
      </c>
    </row>
    <row r="5" spans="1:17" ht="19.5" thickBot="1" x14ac:dyDescent="0.35">
      <c r="C5" s="30" t="s">
        <v>53</v>
      </c>
      <c r="D5" s="30">
        <f>MAX(SUM(Tabel2[solution])-1,0)*3</f>
        <v>0</v>
      </c>
      <c r="F5" s="27" t="s">
        <v>58</v>
      </c>
      <c r="G5" s="28">
        <f>+N6</f>
        <v>1056424</v>
      </c>
      <c r="H5" s="29">
        <f>+G5/$G$2</f>
        <v>0.83843174603174608</v>
      </c>
    </row>
    <row r="6" spans="1:17" ht="15.75" thickTop="1" x14ac:dyDescent="0.25">
      <c r="A6">
        <f>_xlfn.MAXIFS(Tabel2[longueur],Tabel2[nombre],"&gt;0")</f>
        <v>0</v>
      </c>
      <c r="B6" cm="1">
        <f t="array" ref="B6">_xlfn.LET(_xlpm.x,IF((Tabel2[nombre]&gt;0)*(Tabel2[solution]&gt;0),Tabel2[nombre]/Tabel2[solution],1000),TRUNC(MIN(_xlpm.x)))</f>
        <v>1000</v>
      </c>
      <c r="C6" s="30" t="s">
        <v>62</v>
      </c>
      <c r="D6" s="33">
        <f>+D1+3-SUMPRODUCT(Tabel2[longueur],Tabel2[solution])-3*SUM(Tabel2[solution])</f>
        <v>14003</v>
      </c>
      <c r="I6" s="48">
        <v>8</v>
      </c>
      <c r="M6" s="30">
        <f>SUM(Tabel3[nombre])</f>
        <v>90</v>
      </c>
      <c r="N6" s="34">
        <f>SUMPRODUCT(Tabel3[[nombre]:[nombre]],Tabel3[Utile])</f>
        <v>1056424</v>
      </c>
      <c r="O6" s="34">
        <f>SUMPRODUCT(Tabel3[[nombre]:[nombre]],Tabel3[sciage])</f>
        <v>642</v>
      </c>
      <c r="P6" s="34">
        <f>SUMPRODUCT(Tabel3[[nombre]:[nombre]],Tabel3[perte])</f>
        <v>202934</v>
      </c>
      <c r="Q6" s="36">
        <f>SUMPRODUCT(Tabel3[[nombre]:[nombre]],Tabel3[pourc])/M6</f>
        <v>0.83843174603174597</v>
      </c>
    </row>
    <row r="7" spans="1:17" x14ac:dyDescent="0.25">
      <c r="A7" t="s">
        <v>40</v>
      </c>
      <c r="B7" t="s">
        <v>39</v>
      </c>
      <c r="C7" t="s">
        <v>61</v>
      </c>
      <c r="D7" t="s">
        <v>41</v>
      </c>
      <c r="I7" s="47" t="s">
        <v>101</v>
      </c>
      <c r="J7" s="4" t="s">
        <v>60</v>
      </c>
      <c r="K7" t="s">
        <v>42</v>
      </c>
      <c r="L7" t="s">
        <v>80</v>
      </c>
      <c r="M7" s="30" t="s">
        <v>39</v>
      </c>
      <c r="N7" t="s">
        <v>63</v>
      </c>
      <c r="O7" t="s">
        <v>53</v>
      </c>
      <c r="P7" s="34" t="s">
        <v>54</v>
      </c>
      <c r="Q7" s="4" t="s">
        <v>79</v>
      </c>
    </row>
    <row r="8" spans="1:17" x14ac:dyDescent="0.25">
      <c r="A8">
        <f>--($A$6=Tabel2[[#This Row],[longueur]])</f>
        <v>0</v>
      </c>
      <c r="B8" s="3">
        <v>0</v>
      </c>
      <c r="C8" s="37">
        <v>9461</v>
      </c>
      <c r="I8" s="46" t="s">
        <v>244</v>
      </c>
      <c r="J8" s="31" t="s">
        <v>65</v>
      </c>
      <c r="K8" s="30" t="s">
        <v>66</v>
      </c>
      <c r="L8" s="30" t="s">
        <v>81</v>
      </c>
      <c r="M8" s="30">
        <v>1</v>
      </c>
      <c r="N8" s="34">
        <v>13947</v>
      </c>
      <c r="O8">
        <v>42</v>
      </c>
      <c r="P8" s="34">
        <v>11</v>
      </c>
      <c r="Q8" s="35">
        <v>0.99621428571428572</v>
      </c>
    </row>
    <row r="9" spans="1:17" x14ac:dyDescent="0.25">
      <c r="A9" s="54">
        <f>--($A$6=Tabel2[[#This Row],[longueur]])</f>
        <v>0</v>
      </c>
      <c r="B9" s="41">
        <v>0</v>
      </c>
      <c r="C9" s="55">
        <v>9454</v>
      </c>
      <c r="I9" s="46" t="s">
        <v>245</v>
      </c>
      <c r="J9" s="49" t="s">
        <v>65</v>
      </c>
      <c r="K9" s="50" t="s">
        <v>67</v>
      </c>
      <c r="L9" s="50" t="s">
        <v>82</v>
      </c>
      <c r="M9" s="50">
        <v>1</v>
      </c>
      <c r="N9" s="34">
        <v>8757</v>
      </c>
      <c r="O9" s="51">
        <v>24</v>
      </c>
      <c r="P9" s="52">
        <v>5219</v>
      </c>
      <c r="Q9" s="53">
        <v>0.62549999999999994</v>
      </c>
    </row>
    <row r="10" spans="1:17" x14ac:dyDescent="0.25">
      <c r="A10" s="54">
        <f>--($A$6=Tabel2[[#This Row],[longueur]])</f>
        <v>0</v>
      </c>
      <c r="B10" s="41">
        <v>0</v>
      </c>
      <c r="C10" s="55">
        <v>5230</v>
      </c>
      <c r="I10" s="46" t="s">
        <v>246</v>
      </c>
      <c r="J10" s="49" t="s">
        <v>68</v>
      </c>
      <c r="K10" s="50" t="s">
        <v>43</v>
      </c>
      <c r="L10" s="50" t="s">
        <v>83</v>
      </c>
      <c r="M10" s="50">
        <v>2</v>
      </c>
      <c r="N10" s="34">
        <v>13961</v>
      </c>
      <c r="O10" s="51">
        <v>39</v>
      </c>
      <c r="P10" s="52">
        <v>0</v>
      </c>
      <c r="Q10" s="53">
        <v>0.99721428571428572</v>
      </c>
    </row>
    <row r="11" spans="1:17" x14ac:dyDescent="0.25">
      <c r="A11" s="54">
        <f>--($A$6=Tabel2[[#This Row],[longueur]])</f>
        <v>0</v>
      </c>
      <c r="B11" s="41">
        <v>0</v>
      </c>
      <c r="C11" s="55">
        <v>4816</v>
      </c>
      <c r="I11" s="46" t="s">
        <v>247</v>
      </c>
      <c r="J11" s="49" t="s">
        <v>68</v>
      </c>
      <c r="K11" s="50" t="s">
        <v>44</v>
      </c>
      <c r="L11" s="50" t="s">
        <v>84</v>
      </c>
      <c r="M11" s="50">
        <v>1</v>
      </c>
      <c r="N11" s="34">
        <v>13974</v>
      </c>
      <c r="O11" s="51">
        <v>24</v>
      </c>
      <c r="P11" s="52">
        <v>2</v>
      </c>
      <c r="Q11" s="53">
        <v>0.99814285714285711</v>
      </c>
    </row>
    <row r="12" spans="1:17" x14ac:dyDescent="0.25">
      <c r="A12" s="54">
        <f>--($A$6=Tabel2[[#This Row],[longueur]])</f>
        <v>0</v>
      </c>
      <c r="B12" s="41">
        <v>0</v>
      </c>
      <c r="C12" s="55">
        <v>3886</v>
      </c>
      <c r="I12" s="46" t="s">
        <v>248</v>
      </c>
      <c r="J12" s="49" t="s">
        <v>68</v>
      </c>
      <c r="K12" s="50" t="s">
        <v>45</v>
      </c>
      <c r="L12" s="50" t="s">
        <v>85</v>
      </c>
      <c r="M12" s="50">
        <v>2</v>
      </c>
      <c r="N12" s="34">
        <v>13981</v>
      </c>
      <c r="O12" s="51">
        <v>15</v>
      </c>
      <c r="P12" s="52">
        <v>4</v>
      </c>
      <c r="Q12" s="53">
        <v>0.99864285714285717</v>
      </c>
    </row>
    <row r="13" spans="1:17" x14ac:dyDescent="0.25">
      <c r="A13" s="56">
        <f>--($A$6=Tabel2[[#This Row],[longueur]])</f>
        <v>0</v>
      </c>
      <c r="B13" s="57">
        <v>0</v>
      </c>
      <c r="C13" s="55">
        <v>3517</v>
      </c>
      <c r="D13" s="58"/>
      <c r="I13" s="46" t="s">
        <v>249</v>
      </c>
      <c r="J13" s="49" t="s">
        <v>68</v>
      </c>
      <c r="K13" s="50" t="s">
        <v>46</v>
      </c>
      <c r="L13" s="50" t="s">
        <v>86</v>
      </c>
      <c r="M13" s="50">
        <v>2</v>
      </c>
      <c r="N13" s="34">
        <v>13974</v>
      </c>
      <c r="O13" s="51">
        <v>15</v>
      </c>
      <c r="P13" s="52">
        <v>11</v>
      </c>
      <c r="Q13" s="53">
        <v>0.99814285714285711</v>
      </c>
    </row>
    <row r="14" spans="1:17" x14ac:dyDescent="0.25">
      <c r="A14" s="54"/>
      <c r="B14" s="41"/>
      <c r="C14" s="55"/>
      <c r="I14" s="46" t="s">
        <v>250</v>
      </c>
      <c r="J14" s="49" t="s">
        <v>68</v>
      </c>
      <c r="K14" s="50" t="s">
        <v>47</v>
      </c>
      <c r="L14" s="50" t="s">
        <v>87</v>
      </c>
      <c r="M14" s="50">
        <v>5</v>
      </c>
      <c r="N14" s="34">
        <v>13950</v>
      </c>
      <c r="O14" s="51">
        <v>15</v>
      </c>
      <c r="P14" s="52">
        <v>35</v>
      </c>
      <c r="Q14" s="53">
        <v>0.99642857142857144</v>
      </c>
    </row>
    <row r="15" spans="1:17" x14ac:dyDescent="0.25">
      <c r="A15" s="56"/>
      <c r="B15" s="57"/>
      <c r="C15" s="55"/>
      <c r="D15" s="58"/>
      <c r="I15" s="46" t="s">
        <v>251</v>
      </c>
      <c r="J15" s="49" t="s">
        <v>68</v>
      </c>
      <c r="K15" s="50" t="s">
        <v>48</v>
      </c>
      <c r="L15" s="50" t="s">
        <v>88</v>
      </c>
      <c r="M15" s="50">
        <v>4</v>
      </c>
      <c r="N15" s="34">
        <v>13930</v>
      </c>
      <c r="O15" s="51">
        <v>9</v>
      </c>
      <c r="P15" s="52">
        <v>61</v>
      </c>
      <c r="Q15" s="53">
        <v>0.995</v>
      </c>
    </row>
    <row r="16" spans="1:17" x14ac:dyDescent="0.25">
      <c r="I16" s="46" t="s">
        <v>252</v>
      </c>
      <c r="J16" s="49" t="s">
        <v>68</v>
      </c>
      <c r="K16" s="50" t="s">
        <v>49</v>
      </c>
      <c r="L16" s="50" t="s">
        <v>89</v>
      </c>
      <c r="M16" s="50">
        <v>1</v>
      </c>
      <c r="N16" s="34">
        <v>13670</v>
      </c>
      <c r="O16" s="51">
        <v>15</v>
      </c>
      <c r="P16" s="52">
        <v>315</v>
      </c>
      <c r="Q16" s="53">
        <v>0.97642857142857142</v>
      </c>
    </row>
    <row r="17" spans="9:17" x14ac:dyDescent="0.25">
      <c r="I17" s="46" t="s">
        <v>253</v>
      </c>
      <c r="J17" s="49" t="s">
        <v>68</v>
      </c>
      <c r="K17" s="50" t="s">
        <v>50</v>
      </c>
      <c r="L17" s="50" t="s">
        <v>90</v>
      </c>
      <c r="M17" s="50">
        <v>2</v>
      </c>
      <c r="N17" s="34">
        <v>13530</v>
      </c>
      <c r="O17" s="51">
        <v>15</v>
      </c>
      <c r="P17" s="52">
        <v>455</v>
      </c>
      <c r="Q17" s="53">
        <v>0.96642857142857141</v>
      </c>
    </row>
    <row r="18" spans="9:17" x14ac:dyDescent="0.25">
      <c r="I18" s="46" t="s">
        <v>254</v>
      </c>
      <c r="J18" s="49" t="s">
        <v>68</v>
      </c>
      <c r="K18" s="50" t="s">
        <v>51</v>
      </c>
      <c r="L18" s="50" t="s">
        <v>91</v>
      </c>
      <c r="M18" s="50">
        <v>25</v>
      </c>
      <c r="N18" s="34">
        <v>12690</v>
      </c>
      <c r="O18" s="51">
        <v>6</v>
      </c>
      <c r="P18" s="52">
        <v>1304</v>
      </c>
      <c r="Q18" s="53">
        <v>0.90642857142857147</v>
      </c>
    </row>
    <row r="19" spans="9:17" x14ac:dyDescent="0.25">
      <c r="I19" s="46" t="s">
        <v>255</v>
      </c>
      <c r="J19" s="49" t="s">
        <v>68</v>
      </c>
      <c r="K19" s="50" t="s">
        <v>52</v>
      </c>
      <c r="L19" s="50" t="s">
        <v>92</v>
      </c>
      <c r="M19" s="50">
        <v>1</v>
      </c>
      <c r="N19" s="34">
        <v>12180</v>
      </c>
      <c r="O19" s="51">
        <v>9</v>
      </c>
      <c r="P19" s="52">
        <v>1811</v>
      </c>
      <c r="Q19" s="53">
        <v>0.87</v>
      </c>
    </row>
    <row r="20" spans="9:17" x14ac:dyDescent="0.25">
      <c r="I20" s="46" t="s">
        <v>256</v>
      </c>
      <c r="J20" s="49" t="s">
        <v>69</v>
      </c>
      <c r="K20" s="50" t="s">
        <v>70</v>
      </c>
      <c r="L20" s="50" t="s">
        <v>93</v>
      </c>
      <c r="M20" s="50">
        <v>1</v>
      </c>
      <c r="N20" s="34">
        <v>13116</v>
      </c>
      <c r="O20" s="51">
        <v>33</v>
      </c>
      <c r="P20" s="52">
        <v>851</v>
      </c>
      <c r="Q20" s="53">
        <v>0.93685714285714283</v>
      </c>
    </row>
    <row r="21" spans="9:17" x14ac:dyDescent="0.25">
      <c r="I21" s="46" t="s">
        <v>257</v>
      </c>
      <c r="J21" s="49" t="s">
        <v>69</v>
      </c>
      <c r="K21" s="50" t="s">
        <v>71</v>
      </c>
      <c r="L21" s="50" t="s">
        <v>94</v>
      </c>
      <c r="M21" s="50">
        <v>1</v>
      </c>
      <c r="N21" s="34">
        <v>6558</v>
      </c>
      <c r="O21" s="51">
        <v>15</v>
      </c>
      <c r="P21" s="52">
        <v>7427</v>
      </c>
      <c r="Q21" s="53">
        <v>0.46842857142857142</v>
      </c>
    </row>
    <row r="22" spans="9:17" x14ac:dyDescent="0.25">
      <c r="I22" s="46" t="s">
        <v>258</v>
      </c>
      <c r="J22" s="49" t="s">
        <v>72</v>
      </c>
      <c r="K22" s="50" t="s">
        <v>73</v>
      </c>
      <c r="L22" s="50" t="s">
        <v>95</v>
      </c>
      <c r="M22" s="50">
        <v>4</v>
      </c>
      <c r="N22" s="34">
        <v>13347</v>
      </c>
      <c r="O22" s="51">
        <v>3</v>
      </c>
      <c r="P22" s="52">
        <v>650</v>
      </c>
      <c r="Q22" s="53">
        <v>0.9533571428571429</v>
      </c>
    </row>
    <row r="23" spans="9:17" x14ac:dyDescent="0.25">
      <c r="I23" s="46" t="s">
        <v>259</v>
      </c>
      <c r="J23" s="49" t="s">
        <v>72</v>
      </c>
      <c r="K23" s="50" t="s">
        <v>74</v>
      </c>
      <c r="L23" s="50" t="s">
        <v>96</v>
      </c>
      <c r="M23" s="50">
        <v>4</v>
      </c>
      <c r="N23" s="34">
        <v>12978</v>
      </c>
      <c r="O23" s="51">
        <v>3</v>
      </c>
      <c r="P23" s="52">
        <v>1019</v>
      </c>
      <c r="Q23" s="53">
        <v>0.92700000000000005</v>
      </c>
    </row>
    <row r="24" spans="9:17" x14ac:dyDescent="0.25">
      <c r="I24" s="46" t="s">
        <v>260</v>
      </c>
      <c r="J24" s="49" t="s">
        <v>72</v>
      </c>
      <c r="K24" s="50" t="s">
        <v>75</v>
      </c>
      <c r="L24" s="50" t="s">
        <v>97</v>
      </c>
      <c r="M24" s="50">
        <v>10</v>
      </c>
      <c r="N24" s="34">
        <v>9461</v>
      </c>
      <c r="O24" s="51">
        <v>0</v>
      </c>
      <c r="P24" s="52">
        <v>4539</v>
      </c>
      <c r="Q24" s="53">
        <v>0.67578571428571432</v>
      </c>
    </row>
    <row r="25" spans="9:17" x14ac:dyDescent="0.25">
      <c r="I25" s="46" t="s">
        <v>261</v>
      </c>
      <c r="J25" s="49" t="s">
        <v>72</v>
      </c>
      <c r="K25" s="50" t="s">
        <v>76</v>
      </c>
      <c r="L25" s="50" t="s">
        <v>98</v>
      </c>
      <c r="M25" s="50">
        <v>14</v>
      </c>
      <c r="N25" s="34">
        <v>9454</v>
      </c>
      <c r="O25" s="51">
        <v>0</v>
      </c>
      <c r="P25" s="52">
        <v>4546</v>
      </c>
      <c r="Q25" s="53">
        <v>0.67528571428571427</v>
      </c>
    </row>
    <row r="26" spans="9:17" x14ac:dyDescent="0.25">
      <c r="I26" s="46" t="s">
        <v>262</v>
      </c>
      <c r="J26" s="49" t="s">
        <v>72</v>
      </c>
      <c r="K26" s="50" t="s">
        <v>77</v>
      </c>
      <c r="L26" s="50" t="s">
        <v>99</v>
      </c>
      <c r="M26" s="50">
        <v>2</v>
      </c>
      <c r="N26" s="34">
        <v>10460</v>
      </c>
      <c r="O26" s="51">
        <v>3</v>
      </c>
      <c r="P26" s="52">
        <v>3537</v>
      </c>
      <c r="Q26" s="53">
        <v>0.74714285714285711</v>
      </c>
    </row>
    <row r="27" spans="9:17" x14ac:dyDescent="0.25">
      <c r="I27" s="46" t="s">
        <v>263</v>
      </c>
      <c r="J27" s="49" t="s">
        <v>72</v>
      </c>
      <c r="K27" s="50" t="s">
        <v>78</v>
      </c>
      <c r="L27" s="50" t="s">
        <v>100</v>
      </c>
      <c r="M27" s="50">
        <v>7</v>
      </c>
      <c r="N27" s="34">
        <v>9632</v>
      </c>
      <c r="O27" s="51">
        <v>3</v>
      </c>
      <c r="P27" s="52">
        <v>4365</v>
      </c>
      <c r="Q27" s="53">
        <v>0.68799999999999994</v>
      </c>
    </row>
  </sheetData>
  <mergeCells count="1">
    <mergeCell ref="C3:E3"/>
  </mergeCells>
  <phoneticPr fontId="5" type="noConversion"/>
  <conditionalFormatting sqref="B8:C13">
    <cfRule type="cellIs" dxfId="3" priority="7" operator="equal">
      <formula>ISBLANK($A$1)</formula>
    </cfRule>
  </conditionalFormatting>
  <conditionalFormatting sqref="B8:C13">
    <cfRule type="expression" dxfId="2" priority="6">
      <formula>#REF!&lt;&gt;#REF!</formula>
    </cfRule>
  </conditionalFormatting>
  <conditionalFormatting sqref="H2:H5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{B02A8A18-C13B-48CF-80D4-C1F398B5CCD2}</x14:id>
        </ext>
      </extLst>
    </cfRule>
  </conditionalFormatting>
  <conditionalFormatting sqref="I8:Q27">
    <cfRule type="expression" dxfId="1" priority="8">
      <formula>$J8&lt;&gt;$J7</formula>
    </cfRule>
  </conditionalFormatting>
  <conditionalFormatting sqref="Q8:Q27">
    <cfRule type="dataBar" priority="4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{59850A12-C1AD-409E-92AE-E6D7C8E8E34A}</x14:id>
        </ext>
      </extLst>
    </cfRule>
  </conditionalFormatting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02A8A18-C13B-48CF-80D4-C1F398B5CC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H2:H5</xm:sqref>
        </x14:conditionalFormatting>
        <x14:conditionalFormatting xmlns:xm="http://schemas.microsoft.com/office/excel/2006/main">
          <x14:cfRule type="dataBar" id="{59850A12-C1AD-409E-92AE-E6D7C8E8E34A}">
            <x14:dataBar minLength="0" maxLength="100" gradient="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Q8:Q27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8</vt:i4>
      </vt:variant>
    </vt:vector>
  </HeadingPairs>
  <TitlesOfParts>
    <vt:vector size="10" baseType="lpstr">
      <vt:lpstr>OPTI 46PI</vt:lpstr>
      <vt:lpstr>Solveur</vt:lpstr>
      <vt:lpstr>Coupe</vt:lpstr>
      <vt:lpstr>Factor</vt:lpstr>
      <vt:lpstr>ID_Coupe</vt:lpstr>
      <vt:lpstr>longueur</vt:lpstr>
      <vt:lpstr>reste</vt:lpstr>
      <vt:lpstr>sciage</vt:lpstr>
      <vt:lpstr>Type</vt:lpstr>
      <vt:lpstr>utile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2024-12-13T13:02:42Z</dcterms:created>
  <dcterms:modified xsi:type="dcterms:W3CDTF">2024-12-18T19:06:48Z</dcterms:modified>
</cp:coreProperties>
</file>