
<file path=[Content_Types].xml><?xml version="1.0" encoding="utf-8"?>
<Types xmlns="http://schemas.openxmlformats.org/package/2006/content-types">
  <Default Extension="bin" ContentType="application/vnd.openxmlformats-officedocument.spreadsheetml.customProperty"/>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rinterSettings/printerSettings1.bin" ContentType="application/vnd.openxmlformats-officedocument.spreadsheetml.printerSettings"/>
  <Override PartName="/xl/printerSettings/printerSettings2.bin" ContentType="application/vnd.openxmlformats-officedocument.spreadsheetml.printerSettings"/>
  <Override PartName="/xl/drawings/drawing1.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printerSettings/printerSettings5.bin" ContentType="application/vnd.openxmlformats-officedocument.spreadsheetml.printerSettings"/>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printerSettings/printerSettings8.bin" ContentType="application/vnd.openxmlformats-officedocument.spreadsheetml.printerSettings"/>
  <Override PartName="/xl/printerSettings/printerSettings9.bin" ContentType="application/vnd.openxmlformats-officedocument.spreadsheetml.printerSetting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8BC01ADD-7431-443A-9384-B0C882C9CADA}" xr6:coauthVersionLast="47" xr6:coauthVersionMax="47" xr10:uidLastSave="{00000000-0000-0000-0000-000000000000}"/>
  <bookViews>
    <workbookView xWindow="-120" yWindow="-120" windowWidth="29040" windowHeight="15990" tabRatio="898" firstSheet="5" activeTab="11" xr2:uid="{00000000-000D-0000-FFFF-FFFF00000000}"/>
  </bookViews>
  <sheets>
    <sheet name="CALCULS" sheetId="82" r:id="rId1"/>
    <sheet name="Instructions" sheetId="83" r:id="rId2"/>
    <sheet name="Summary Score" sheetId="84" r:id="rId3"/>
    <sheet name="PEOPLE PLANNING" sheetId="68" r:id="rId4"/>
    <sheet name="PAYROLL" sheetId="72" r:id="rId5"/>
    <sheet name="RECRUITMENT AND SELECTION" sheetId="73" r:id="rId6"/>
    <sheet name="REWARD AND PERFORMANCE" sheetId="74" r:id="rId7"/>
    <sheet name="ENGAGEMENT AND RECOGNITION" sheetId="76" r:id="rId8"/>
    <sheet name="HR POLICIES AND ADMINISTRATION" sheetId="75" r:id="rId9"/>
    <sheet name="WELFARE HEALTH AND SAFETY" sheetId="77" r:id="rId10"/>
    <sheet name="LEARNING AND DEVELOPMENT" sheetId="78" r:id="rId11"/>
    <sheet name="SCORE" sheetId="80" r:id="rId12"/>
  </sheets>
  <definedNames>
    <definedName name="_xlnm._FilterDatabase" localSheetId="0" hidden="1">CALCULS!$B$2:$C$87</definedName>
    <definedName name="_xlnm._FilterDatabase" localSheetId="3" hidden="1">'PEOPLE PLANNING'!#REF!</definedName>
    <definedName name="_xlnm.Print_Area" localSheetId="7">'ENGAGEMENT AND RECOGNITION'!$A$1:$L$57</definedName>
    <definedName name="_xlnm.Print_Area" localSheetId="8">'HR POLICIES AND ADMINISTRATION'!$A$1:$L$61</definedName>
    <definedName name="_xlnm.Print_Area" localSheetId="1">Instructions!$A$1:$A$55</definedName>
    <definedName name="_xlnm.Print_Area" localSheetId="10">'LEARNING AND DEVELOPMENT'!$A$1:$L$24</definedName>
    <definedName name="_xlnm.Print_Area" localSheetId="4">PAYROLL!$A$1:$L$38</definedName>
    <definedName name="_xlnm.Print_Area" localSheetId="3">'PEOPLE PLANNING'!$B$1:$L$22</definedName>
    <definedName name="_xlnm.Print_Area" localSheetId="5">'RECRUITMENT AND SELECTION'!$A$1:$L$45</definedName>
    <definedName name="_xlnm.Print_Area" localSheetId="6">'REWARD AND PERFORMANCE'!$A$1:$L$36</definedName>
    <definedName name="_xlnm.Print_Area" localSheetId="11">SCORE!$A$1:$E$32</definedName>
    <definedName name="_xlnm.Print_Area" localSheetId="2">'Summary Score'!$B$1:$G$29</definedName>
    <definedName name="_xlnm.Print_Area" localSheetId="9">'WELFARE HEALTH AND SAFETY'!$A$1:$L$66</definedName>
    <definedName name="Always" localSheetId="7">#REF!</definedName>
    <definedName name="Always" localSheetId="8">#REF!</definedName>
    <definedName name="Always" localSheetId="10">#REF!</definedName>
    <definedName name="Always" localSheetId="4">#REF!</definedName>
    <definedName name="Always" localSheetId="3">#REF!</definedName>
    <definedName name="Always" localSheetId="5">#REF!</definedName>
    <definedName name="Always" localSheetId="6">#REF!</definedName>
    <definedName name="Always" localSheetId="11">CALCULS!#REF!</definedName>
    <definedName name="Always" localSheetId="9">#REF!</definedName>
    <definedName name="Always">#REF!</definedName>
    <definedName name="AS">#REF!</definedName>
    <definedName name="auc">#REF!</definedName>
    <definedName name="Aucun" localSheetId="7">#REF!</definedName>
    <definedName name="Aucun" localSheetId="8">#REF!</definedName>
    <definedName name="Aucun" localSheetId="10">#REF!</definedName>
    <definedName name="Aucun" localSheetId="4">#REF!</definedName>
    <definedName name="Aucun" localSheetId="3">#REF!</definedName>
    <definedName name="Aucun" localSheetId="5">#REF!</definedName>
    <definedName name="Aucun" localSheetId="6">#REF!</definedName>
    <definedName name="Aucun" localSheetId="11">CALCULS!#REF!</definedName>
    <definedName name="Aucun" localSheetId="9">#REF!</definedName>
    <definedName name="Aucun">#REF!</definedName>
    <definedName name="Audit" localSheetId="11">#REF!</definedName>
    <definedName name="Audit">#REF!</definedName>
    <definedName name="back">#REF!</definedName>
    <definedName name="Bleu" localSheetId="7">#REF!</definedName>
    <definedName name="Bleu" localSheetId="8">#REF!</definedName>
    <definedName name="Bleu" localSheetId="10">#REF!</definedName>
    <definedName name="Bleu" localSheetId="4">#REF!</definedName>
    <definedName name="Bleu" localSheetId="3">#REF!</definedName>
    <definedName name="Bleu" localSheetId="5">#REF!</definedName>
    <definedName name="Bleu" localSheetId="6">#REF!</definedName>
    <definedName name="Bleu" localSheetId="11">CALCULS!$L$6</definedName>
    <definedName name="Bleu" localSheetId="9">#REF!</definedName>
    <definedName name="Bleu">#REF!</definedName>
    <definedName name="Blue" localSheetId="7">#REF!</definedName>
    <definedName name="Blue" localSheetId="8">#REF!</definedName>
    <definedName name="Blue" localSheetId="10">#REF!</definedName>
    <definedName name="Blue" localSheetId="4">#REF!</definedName>
    <definedName name="Blue" localSheetId="3">#REF!</definedName>
    <definedName name="Blue" localSheetId="5">#REF!</definedName>
    <definedName name="Blue" localSheetId="6">#REF!</definedName>
    <definedName name="Blue" localSheetId="9">#REF!</definedName>
    <definedName name="Blue">#REF!</definedName>
    <definedName name="boutique">#REF!</definedName>
    <definedName name="Complet" localSheetId="7">#REF!</definedName>
    <definedName name="Complet" localSheetId="8">#REF!</definedName>
    <definedName name="Complet" localSheetId="10">#REF!</definedName>
    <definedName name="Complet" localSheetId="4">#REF!</definedName>
    <definedName name="Complet" localSheetId="3">#REF!</definedName>
    <definedName name="Complet" localSheetId="5">#REF!</definedName>
    <definedName name="Complet" localSheetId="6">#REF!</definedName>
    <definedName name="Complet" localSheetId="11">CALCULS!$C$181</definedName>
    <definedName name="Complet" localSheetId="9">#REF!</definedName>
    <definedName name="Complet">#REF!</definedName>
    <definedName name="ComplianceList">#REF!</definedName>
    <definedName name="compliant?">#REF!</definedName>
    <definedName name="Compta" localSheetId="11">#REF!</definedName>
    <definedName name="Compta">#REF!</definedName>
    <definedName name="compte">#REF!</definedName>
    <definedName name="Daily" localSheetId="7">#REF!</definedName>
    <definedName name="Daily" localSheetId="8">#REF!</definedName>
    <definedName name="Daily" localSheetId="10">#REF!</definedName>
    <definedName name="Daily" localSheetId="4">#REF!</definedName>
    <definedName name="Daily" localSheetId="3">#REF!</definedName>
    <definedName name="Daily" localSheetId="5">#REF!</definedName>
    <definedName name="Daily" localSheetId="6">#REF!</definedName>
    <definedName name="Daily" localSheetId="11">CALCULS!#REF!</definedName>
    <definedName name="Daily" localSheetId="9">#REF!</definedName>
    <definedName name="Daily">#REF!</definedName>
    <definedName name="Date" localSheetId="11">#REF!</definedName>
    <definedName name="Date">#REF!</definedName>
    <definedName name="Date2" localSheetId="11">#REF!</definedName>
    <definedName name="Date2">#REF!</definedName>
    <definedName name="DCD">#REF!</definedName>
    <definedName name="facture">#REF!</definedName>
    <definedName name="Front" localSheetId="11">#REF!</definedName>
    <definedName name="Front">#REF!</definedName>
    <definedName name="FUCJGVN?" localSheetId="10">#REF!</definedName>
    <definedName name="FUCJGVN?" localSheetId="11">#REF!</definedName>
    <definedName name="FUCJGVN?">#REF!</definedName>
    <definedName name="full">#REF!</definedName>
    <definedName name="gestion">#REF!</definedName>
    <definedName name="Incomplet">#REF!</definedName>
    <definedName name="institut">#REF!</definedName>
    <definedName name="Irregularly" localSheetId="7">#REF!</definedName>
    <definedName name="Irregularly" localSheetId="8">#REF!</definedName>
    <definedName name="Irregularly" localSheetId="10">#REF!</definedName>
    <definedName name="Irregularly" localSheetId="4">#REF!</definedName>
    <definedName name="Irregularly" localSheetId="3">#REF!</definedName>
    <definedName name="Irregularly" localSheetId="5">#REF!</definedName>
    <definedName name="Irregularly" localSheetId="6">#REF!</definedName>
    <definedName name="Irregularly" localSheetId="11">CALCULS!#REF!</definedName>
    <definedName name="Irregularly" localSheetId="9">#REF!</definedName>
    <definedName name="Irregularly">#REF!</definedName>
    <definedName name="jam">#REF!</definedName>
    <definedName name="Langue">#REF!</definedName>
    <definedName name="LANGUEVFVA">CALCULS!$R$3:$R$4</definedName>
    <definedName name="liste1">CALCULS!$L$3:$L$5</definedName>
    <definedName name="liste2">CALCULS!$M$3:$M$7</definedName>
    <definedName name="liste3">CALCULS!$N$3:$N$8</definedName>
    <definedName name="liste4">CALCULS!$O$3:$O$4</definedName>
    <definedName name="Liste6">CALCULS!$S$3:$S$6</definedName>
    <definedName name="Marque" localSheetId="11">#REF!</definedName>
    <definedName name="Marque">#REF!</definedName>
    <definedName name="Mission" localSheetId="11">#REF!</definedName>
    <definedName name="Mission">#REF!</definedName>
    <definedName name="NA" localSheetId="7">#REF!</definedName>
    <definedName name="NA" localSheetId="8">#REF!</definedName>
    <definedName name="NA" localSheetId="10">#REF!</definedName>
    <definedName name="NA" localSheetId="4">#REF!</definedName>
    <definedName name="NA" localSheetId="3">#REF!</definedName>
    <definedName name="NA" localSheetId="5">#REF!</definedName>
    <definedName name="NA" localSheetId="6">#REF!</definedName>
    <definedName name="NA" localSheetId="11">CALCULS!#REF!</definedName>
    <definedName name="NA" localSheetId="9">#REF!</definedName>
    <definedName name="NA">#REF!</definedName>
    <definedName name="Never" localSheetId="7">#REF!</definedName>
    <definedName name="Never" localSheetId="8">#REF!</definedName>
    <definedName name="Never" localSheetId="10">#REF!</definedName>
    <definedName name="Never" localSheetId="4">#REF!</definedName>
    <definedName name="Never" localSheetId="3">#REF!</definedName>
    <definedName name="Never" localSheetId="5">#REF!</definedName>
    <definedName name="Never" localSheetId="6">#REF!</definedName>
    <definedName name="Never" localSheetId="11">CALCULS!#REF!</definedName>
    <definedName name="Never" localSheetId="9">#REF!</definedName>
    <definedName name="Never">#REF!</definedName>
    <definedName name="NO" localSheetId="7">#REF!</definedName>
    <definedName name="NO" localSheetId="8">#REF!</definedName>
    <definedName name="NO" localSheetId="10">#REF!</definedName>
    <definedName name="NO" localSheetId="4">#REF!</definedName>
    <definedName name="NO" localSheetId="3">#REF!</definedName>
    <definedName name="NO" localSheetId="5">#REF!</definedName>
    <definedName name="NO" localSheetId="6">#REF!</definedName>
    <definedName name="NO" localSheetId="11">CALCULS!$L$5</definedName>
    <definedName name="NO" localSheetId="9">#REF!</definedName>
    <definedName name="NO">#REF!</definedName>
    <definedName name="Nom" localSheetId="11">#REF!</definedName>
    <definedName name="Nom">#REF!</definedName>
    <definedName name="Nomdelhôtel">#REF!</definedName>
    <definedName name="Non" localSheetId="7">#REF!</definedName>
    <definedName name="Non" localSheetId="8">#REF!</definedName>
    <definedName name="Non" localSheetId="10">#REF!</definedName>
    <definedName name="Non" localSheetId="4">#REF!</definedName>
    <definedName name="Non" localSheetId="3">#REF!</definedName>
    <definedName name="Non" localSheetId="5">#REF!</definedName>
    <definedName name="Non" localSheetId="6">#REF!</definedName>
    <definedName name="Non" localSheetId="9">#REF!</definedName>
    <definedName name="Non">#REF!</definedName>
    <definedName name="Non_répondu">CALCULS!$L$5</definedName>
    <definedName name="Option">#REF!</definedName>
    <definedName name="oui">#REF!</definedName>
    <definedName name="parf">#REF!</definedName>
    <definedName name="Partly" localSheetId="7">#REF!</definedName>
    <definedName name="Partly" localSheetId="8">#REF!</definedName>
    <definedName name="Partly" localSheetId="10">#REF!</definedName>
    <definedName name="Partly" localSheetId="4">#REF!</definedName>
    <definedName name="Partly" localSheetId="3">#REF!</definedName>
    <definedName name="Partly" localSheetId="5">#REF!</definedName>
    <definedName name="Partly" localSheetId="6">#REF!</definedName>
    <definedName name="Partly" localSheetId="11">CALCULS!#REF!</definedName>
    <definedName name="Partly" localSheetId="9">#REF!</definedName>
    <definedName name="Partly">#REF!</definedName>
    <definedName name="PDJ" localSheetId="11">#REF!</definedName>
    <definedName name="PDJ">#REF!</definedName>
    <definedName name="PDV" localSheetId="11">#REF!</definedName>
    <definedName name="PDV">#REF!</definedName>
    <definedName name="PE">#REF!</definedName>
    <definedName name="Pénalité" localSheetId="7">#REF!</definedName>
    <definedName name="Pénalité" localSheetId="8">#REF!</definedName>
    <definedName name="Pénalité" localSheetId="10">#REF!</definedName>
    <definedName name="Pénalité" localSheetId="4">#REF!</definedName>
    <definedName name="Pénalité" localSheetId="3">#REF!</definedName>
    <definedName name="Pénalité" localSheetId="5">#REF!</definedName>
    <definedName name="Pénalité" localSheetId="6">#REF!</definedName>
    <definedName name="Pénalité" localSheetId="11">SCORE!$E$10</definedName>
    <definedName name="Pénalité" localSheetId="9">#REF!</definedName>
    <definedName name="Pénalité">#REF!</definedName>
    <definedName name="planning">#REF!</definedName>
    <definedName name="Pôle" localSheetId="11">#REF!</definedName>
    <definedName name="Pôle">#REF!</definedName>
    <definedName name="PriorityRating">#REF!</definedName>
    <definedName name="quel">#REF!</definedName>
    <definedName name="Quelques" localSheetId="7">#REF!</definedName>
    <definedName name="Quelques" localSheetId="8">#REF!</definedName>
    <definedName name="Quelques" localSheetId="10">#REF!</definedName>
    <definedName name="Quelques" localSheetId="4">#REF!</definedName>
    <definedName name="Quelques" localSheetId="3">#REF!</definedName>
    <definedName name="Quelques" localSheetId="5">#REF!</definedName>
    <definedName name="Quelques" localSheetId="6">#REF!</definedName>
    <definedName name="Quelques" localSheetId="11">CALCULS!#REF!</definedName>
    <definedName name="Quelques" localSheetId="9">#REF!</definedName>
    <definedName name="Quelques">#REF!</definedName>
    <definedName name="Regularly" localSheetId="7">#REF!</definedName>
    <definedName name="Regularly" localSheetId="8">#REF!</definedName>
    <definedName name="Regularly" localSheetId="10">#REF!</definedName>
    <definedName name="Regularly" localSheetId="4">#REF!</definedName>
    <definedName name="Regularly" localSheetId="3">#REF!</definedName>
    <definedName name="Regularly" localSheetId="5">#REF!</definedName>
    <definedName name="Regularly" localSheetId="6">#REF!</definedName>
    <definedName name="Regularly" localSheetId="11">CALCULS!#REF!</definedName>
    <definedName name="Regularly" localSheetId="9">#REF!</definedName>
    <definedName name="Regularly">#REF!</definedName>
    <definedName name="Reponse1" localSheetId="7">#REF!</definedName>
    <definedName name="Reponse1" localSheetId="8">#REF!</definedName>
    <definedName name="Reponse1" localSheetId="10">#REF!</definedName>
    <definedName name="Reponse1" localSheetId="4">#REF!</definedName>
    <definedName name="Reponse1" localSheetId="3">#REF!</definedName>
    <definedName name="Reponse1" localSheetId="5">#REF!</definedName>
    <definedName name="Reponse1" localSheetId="6">#REF!</definedName>
    <definedName name="Reponse1" localSheetId="11">CALCULS!$L$4:$L$6</definedName>
    <definedName name="Reponse1" localSheetId="9">#REF!</definedName>
    <definedName name="Reponse1">#REF!</definedName>
    <definedName name="Reponse2" localSheetId="7">#REF!</definedName>
    <definedName name="Reponse2" localSheetId="8">#REF!</definedName>
    <definedName name="Reponse2" localSheetId="10">#REF!</definedName>
    <definedName name="Reponse2" localSheetId="4">#REF!</definedName>
    <definedName name="Reponse2" localSheetId="3">#REF!</definedName>
    <definedName name="Reponse2" localSheetId="5">#REF!</definedName>
    <definedName name="Reponse2" localSheetId="6">#REF!</definedName>
    <definedName name="Reponse2" localSheetId="11">CALCULS!$L$8:$L$10</definedName>
    <definedName name="Reponse2" localSheetId="9">#REF!</definedName>
    <definedName name="Reponse2">#REF!</definedName>
    <definedName name="Reponse3" localSheetId="7">#REF!</definedName>
    <definedName name="Reponse3" localSheetId="8">#REF!</definedName>
    <definedName name="Reponse3" localSheetId="10">#REF!</definedName>
    <definedName name="Reponse3" localSheetId="4">#REF!</definedName>
    <definedName name="Reponse3" localSheetId="3">#REF!</definedName>
    <definedName name="Reponse3" localSheetId="5">#REF!</definedName>
    <definedName name="Reponse3" localSheetId="6">#REF!</definedName>
    <definedName name="Reponse3" localSheetId="11">CALCULS!#REF!</definedName>
    <definedName name="Reponse3" localSheetId="9">#REF!</definedName>
    <definedName name="Reponse3">#REF!</definedName>
    <definedName name="Reponse4" localSheetId="7">#REF!</definedName>
    <definedName name="Reponse4" localSheetId="8">#REF!</definedName>
    <definedName name="Reponse4" localSheetId="10">#REF!</definedName>
    <definedName name="Reponse4" localSheetId="4">#REF!</definedName>
    <definedName name="Reponse4" localSheetId="3">#REF!</definedName>
    <definedName name="Reponse4" localSheetId="5">#REF!</definedName>
    <definedName name="Reponse4" localSheetId="6">#REF!</definedName>
    <definedName name="Reponse4" localSheetId="11">CALCULS!#REF!</definedName>
    <definedName name="Reponse4" localSheetId="9">#REF!</definedName>
    <definedName name="Reponse4">#REF!</definedName>
    <definedName name="Reponse5" localSheetId="7">#REF!</definedName>
    <definedName name="Reponse5" localSheetId="8">#REF!</definedName>
    <definedName name="Reponse5" localSheetId="10">#REF!</definedName>
    <definedName name="Reponse5" localSheetId="4">#REF!</definedName>
    <definedName name="Reponse5" localSheetId="3">#REF!</definedName>
    <definedName name="Reponse5" localSheetId="5">#REF!</definedName>
    <definedName name="Reponse5" localSheetId="6">#REF!</definedName>
    <definedName name="Reponse5" localSheetId="11">CALCULS!#REF!</definedName>
    <definedName name="Reponse5" localSheetId="9">#REF!</definedName>
    <definedName name="Reponse5">#REF!</definedName>
    <definedName name="Reponse6" localSheetId="7">#REF!</definedName>
    <definedName name="Reponse6" localSheetId="8">#REF!</definedName>
    <definedName name="Reponse6" localSheetId="10">#REF!</definedName>
    <definedName name="Reponse6" localSheetId="4">#REF!</definedName>
    <definedName name="Reponse6" localSheetId="3">#REF!</definedName>
    <definedName name="Reponse6" localSheetId="5">#REF!</definedName>
    <definedName name="Reponse6" localSheetId="6">#REF!</definedName>
    <definedName name="Reponse6" localSheetId="11">CALCULS!#REF!</definedName>
    <definedName name="Reponse6" localSheetId="9">#REF!</definedName>
    <definedName name="Reponse6">#REF!</definedName>
    <definedName name="Reponse7" localSheetId="7">#REF!</definedName>
    <definedName name="Reponse7" localSheetId="8">#REF!</definedName>
    <definedName name="Reponse7" localSheetId="10">#REF!</definedName>
    <definedName name="Reponse7" localSheetId="4">#REF!</definedName>
    <definedName name="Reponse7" localSheetId="3">#REF!</definedName>
    <definedName name="Reponse7" localSheetId="5">#REF!</definedName>
    <definedName name="Reponse7" localSheetId="6">#REF!</definedName>
    <definedName name="Reponse7" localSheetId="11">CALCULS!#REF!</definedName>
    <definedName name="Reponse7" localSheetId="9">#REF!</definedName>
    <definedName name="Reponse7">#REF!</definedName>
    <definedName name="Reponse8" localSheetId="7">#REF!</definedName>
    <definedName name="Reponse8" localSheetId="8">#REF!</definedName>
    <definedName name="Reponse8" localSheetId="10">#REF!</definedName>
    <definedName name="Reponse8" localSheetId="4">#REF!</definedName>
    <definedName name="Reponse8" localSheetId="3">#REF!</definedName>
    <definedName name="Reponse8" localSheetId="5">#REF!</definedName>
    <definedName name="Reponse8" localSheetId="6">#REF!</definedName>
    <definedName name="Reponse8" localSheetId="11">CALCULS!$L$11:$L$12</definedName>
    <definedName name="Reponse8" localSheetId="9">#REF!</definedName>
    <definedName name="Reponse8">#REF!</definedName>
    <definedName name="Reponse9" localSheetId="7">#REF!</definedName>
    <definedName name="Reponse9" localSheetId="8">#REF!</definedName>
    <definedName name="Reponse9" localSheetId="10">#REF!</definedName>
    <definedName name="Reponse9" localSheetId="4">#REF!</definedName>
    <definedName name="Reponse9" localSheetId="3">#REF!</definedName>
    <definedName name="Reponse9" localSheetId="5">#REF!</definedName>
    <definedName name="Reponse9" localSheetId="6">#REF!</definedName>
    <definedName name="Reponse9" localSheetId="9">#REF!</definedName>
    <definedName name="Reponse9">#REF!</definedName>
    <definedName name="Statut" localSheetId="11">#REF!</definedName>
    <definedName name="Statut">#REF!</definedName>
    <definedName name="stock">#REF!</definedName>
    <definedName name="Stocks" localSheetId="11">#REF!</definedName>
    <definedName name="Stocks">#REF!</definedName>
    <definedName name="syst">#REF!</definedName>
    <definedName name="Systematically" localSheetId="7">#REF!</definedName>
    <definedName name="Systematically" localSheetId="8">#REF!</definedName>
    <definedName name="Systematically" localSheetId="10">#REF!</definedName>
    <definedName name="Systematically" localSheetId="4">#REF!</definedName>
    <definedName name="Systematically" localSheetId="3">#REF!</definedName>
    <definedName name="Systematically" localSheetId="5">#REF!</definedName>
    <definedName name="Systematically" localSheetId="6">#REF!</definedName>
    <definedName name="Systematically" localSheetId="9">#REF!</definedName>
    <definedName name="Systematically">#REF!</definedName>
    <definedName name="Tous" localSheetId="7">#REF!</definedName>
    <definedName name="Tous" localSheetId="8">#REF!</definedName>
    <definedName name="Tous" localSheetId="10">#REF!</definedName>
    <definedName name="Tous" localSheetId="4">#REF!</definedName>
    <definedName name="Tous" localSheetId="3">#REF!</definedName>
    <definedName name="Tous" localSheetId="5">#REF!</definedName>
    <definedName name="Tous" localSheetId="6">#REF!</definedName>
    <definedName name="Tous" localSheetId="11">CALCULS!#REF!</definedName>
    <definedName name="Tous" localSheetId="9">#REF!</definedName>
    <definedName name="Tous">#REF!</definedName>
    <definedName name="TR">#REF!</definedName>
    <definedName name="Update">#REF!</definedName>
    <definedName name="VA" localSheetId="7">#REF!</definedName>
    <definedName name="VA" localSheetId="8">#REF!</definedName>
    <definedName name="VA" localSheetId="10">#REF!</definedName>
    <definedName name="VA" localSheetId="4">#REF!</definedName>
    <definedName name="VA" localSheetId="3">#REF!</definedName>
    <definedName name="VA" localSheetId="5">#REF!</definedName>
    <definedName name="VA" localSheetId="6">#REF!</definedName>
    <definedName name="VA" localSheetId="9">#REF!</definedName>
    <definedName name="VA">#REF!</definedName>
    <definedName name="VC">#REF!</definedName>
    <definedName name="VF" localSheetId="7">#REF!</definedName>
    <definedName name="VF" localSheetId="8">#REF!</definedName>
    <definedName name="VF" localSheetId="10">#REF!</definedName>
    <definedName name="VF" localSheetId="4">#REF!</definedName>
    <definedName name="VF" localSheetId="3">#REF!</definedName>
    <definedName name="VF" localSheetId="5">#REF!</definedName>
    <definedName name="VF" localSheetId="6">#REF!</definedName>
    <definedName name="VF" localSheetId="11">CALCULS!$L$11</definedName>
    <definedName name="VF" localSheetId="9">#REF!</definedName>
    <definedName name="VF">#REF!</definedName>
    <definedName name="VFVA">CALCULS!$R$3:$R$4</definedName>
    <definedName name="Yes" localSheetId="7">#REF!</definedName>
    <definedName name="Yes" localSheetId="8">#REF!</definedName>
    <definedName name="Yes" localSheetId="1">#REF!</definedName>
    <definedName name="Yes" localSheetId="10">#REF!</definedName>
    <definedName name="Yes" localSheetId="4">#REF!</definedName>
    <definedName name="Yes" localSheetId="3">#REF!</definedName>
    <definedName name="Yes" localSheetId="5">#REF!</definedName>
    <definedName name="Yes" localSheetId="6">#REF!</definedName>
    <definedName name="Yes" localSheetId="11">CALCULS!$L$4</definedName>
    <definedName name="Yes" localSheetId="2">#REF!</definedName>
    <definedName name="Yes" localSheetId="9">#REF!</definedName>
    <definedName name="Yes">#REF!</definedName>
  </definedNames>
  <calcPr calcId="191028" iterateDelta="1.0000000000000001E-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80" l="1" a="1"/>
  <c r="H12" i="80" s="1"/>
  <c r="F16" i="84"/>
  <c r="B12" i="80" l="1"/>
  <c r="C85" i="82"/>
  <c r="C86" i="82"/>
  <c r="C87" i="82"/>
  <c r="C84" i="82"/>
  <c r="C91" i="82"/>
  <c r="C90" i="82"/>
  <c r="C89" i="82"/>
  <c r="C88" i="82"/>
  <c r="C72" i="82"/>
  <c r="C73" i="82"/>
  <c r="C74" i="82"/>
  <c r="C75" i="82"/>
  <c r="C76" i="82"/>
  <c r="C77" i="82"/>
  <c r="C78" i="82"/>
  <c r="C79" i="82"/>
  <c r="C80" i="82"/>
  <c r="C81" i="82"/>
  <c r="C82" i="82"/>
  <c r="C83" i="82"/>
  <c r="C71" i="82"/>
  <c r="B27" i="80"/>
  <c r="B29" i="80"/>
  <c r="B28" i="80"/>
  <c r="D11" i="77"/>
  <c r="B26" i="80"/>
  <c r="B25" i="80"/>
  <c r="B24" i="80"/>
  <c r="C67" i="82"/>
  <c r="C60" i="82"/>
  <c r="C68" i="82"/>
  <c r="C69" i="82"/>
  <c r="C70" i="82"/>
  <c r="C61" i="82"/>
  <c r="C62" i="82"/>
  <c r="C63" i="82"/>
  <c r="C64" i="82"/>
  <c r="C65" i="82"/>
  <c r="C66" i="82"/>
  <c r="B23" i="80"/>
  <c r="B22" i="80"/>
  <c r="C52" i="82"/>
  <c r="C53" i="82"/>
  <c r="C54" i="82"/>
  <c r="C55" i="82"/>
  <c r="C56" i="82"/>
  <c r="C57" i="82"/>
  <c r="C58" i="82"/>
  <c r="C59" i="82"/>
  <c r="C51" i="82"/>
  <c r="C50" i="82"/>
  <c r="C46" i="82"/>
  <c r="C47" i="82"/>
  <c r="C48" i="82"/>
  <c r="C49" i="82"/>
  <c r="C45" i="82"/>
  <c r="B21" i="80"/>
  <c r="B18" i="80"/>
  <c r="B20" i="80"/>
  <c r="B19" i="80"/>
  <c r="C42" i="82"/>
  <c r="C43" i="82"/>
  <c r="C44" i="82"/>
  <c r="C41" i="82"/>
  <c r="C35" i="82"/>
  <c r="C36" i="82"/>
  <c r="C37" i="82"/>
  <c r="C38" i="82"/>
  <c r="C39" i="82"/>
  <c r="C40" i="82"/>
  <c r="C34" i="82"/>
  <c r="B17" i="80"/>
  <c r="B16" i="80"/>
  <c r="C20" i="82"/>
  <c r="C21" i="82"/>
  <c r="C22" i="82"/>
  <c r="C23" i="82"/>
  <c r="C24" i="82"/>
  <c r="C25" i="82"/>
  <c r="C26" i="82"/>
  <c r="C27" i="82"/>
  <c r="C28" i="82"/>
  <c r="C29" i="82"/>
  <c r="C30" i="82"/>
  <c r="C31" i="82"/>
  <c r="C32" i="82"/>
  <c r="C33" i="82"/>
  <c r="C19" i="82"/>
  <c r="C11" i="82"/>
  <c r="C12" i="82"/>
  <c r="C13" i="82"/>
  <c r="C14" i="82"/>
  <c r="C15" i="82"/>
  <c r="C16" i="82"/>
  <c r="C17" i="82"/>
  <c r="C18" i="82"/>
  <c r="C10" i="82"/>
  <c r="B15" i="80"/>
  <c r="B14" i="80"/>
  <c r="B13" i="80"/>
  <c r="C4" i="82"/>
  <c r="C5" i="82"/>
  <c r="C6" i="82"/>
  <c r="C7" i="82"/>
  <c r="C8" i="82"/>
  <c r="C9" i="82"/>
  <c r="C3" i="82"/>
  <c r="B30" i="80"/>
  <c r="B31" i="80"/>
  <c r="A10" i="80"/>
  <c r="A9" i="80"/>
  <c r="E6" i="80"/>
  <c r="D7" i="80"/>
  <c r="C7" i="80"/>
  <c r="D11" i="68"/>
  <c r="D13" i="68" s="1"/>
  <c r="D15" i="68" s="1"/>
  <c r="D17" i="68" s="1"/>
  <c r="D19" i="68" s="1"/>
  <c r="D21" i="68" s="1"/>
  <c r="D13" i="72"/>
  <c r="D17" i="72" s="1"/>
  <c r="D21" i="72" s="1"/>
  <c r="F79" i="82"/>
  <c r="F39" i="82"/>
  <c r="F5" i="82"/>
  <c r="F24" i="82"/>
  <c r="F66" i="82"/>
  <c r="F70" i="82"/>
  <c r="F8" i="82"/>
  <c r="F65" i="82"/>
  <c r="F17" i="82"/>
  <c r="F75" i="82"/>
  <c r="F51" i="82"/>
  <c r="F81" i="82"/>
  <c r="F86" i="82"/>
  <c r="F78" i="82"/>
  <c r="F14" i="82"/>
  <c r="F54" i="82"/>
  <c r="F71" i="82"/>
  <c r="F52" i="82"/>
  <c r="F72" i="82"/>
  <c r="F89" i="82"/>
  <c r="F22" i="82"/>
  <c r="F7" i="82"/>
  <c r="F21" i="82"/>
  <c r="F11" i="82"/>
  <c r="F68" i="82"/>
  <c r="F15" i="82"/>
  <c r="F40" i="82"/>
  <c r="F50" i="82"/>
  <c r="F38" i="82"/>
  <c r="F90" i="82"/>
  <c r="F25" i="82"/>
  <c r="F36" i="82"/>
  <c r="F42" i="82"/>
  <c r="F29" i="82"/>
  <c r="F67" i="82"/>
  <c r="F59" i="82"/>
  <c r="F33" i="82"/>
  <c r="F58" i="82"/>
  <c r="F76" i="82"/>
  <c r="F83" i="82"/>
  <c r="F20" i="82"/>
  <c r="F69" i="82"/>
  <c r="F64" i="82"/>
  <c r="F55" i="82"/>
  <c r="F27" i="82"/>
  <c r="F91" i="82"/>
  <c r="F32" i="82"/>
  <c r="F80" i="82"/>
  <c r="F28" i="82"/>
  <c r="F56" i="82"/>
  <c r="F34" i="82"/>
  <c r="F26" i="82"/>
  <c r="F44" i="82"/>
  <c r="F77" i="82"/>
  <c r="F63" i="82"/>
  <c r="F53" i="82"/>
  <c r="F46" i="82"/>
  <c r="F9" i="82"/>
  <c r="F12" i="82"/>
  <c r="F73" i="82"/>
  <c r="F6" i="82"/>
  <c r="F30" i="82"/>
  <c r="F61" i="82"/>
  <c r="F19" i="82"/>
  <c r="F4" i="82"/>
  <c r="F31" i="82"/>
  <c r="F60" i="82"/>
  <c r="F13" i="82"/>
  <c r="F88" i="82"/>
  <c r="F87" i="82"/>
  <c r="F45" i="82"/>
  <c r="F41" i="82"/>
  <c r="F48" i="82"/>
  <c r="F47" i="82"/>
  <c r="F57" i="82"/>
  <c r="F43" i="82"/>
  <c r="F23" i="82"/>
  <c r="F82" i="82"/>
  <c r="F62" i="82"/>
  <c r="F84" i="82"/>
  <c r="F16" i="82"/>
  <c r="F3" i="82"/>
  <c r="F18" i="82"/>
  <c r="F35" i="82"/>
  <c r="F10" i="82"/>
  <c r="F49" i="82"/>
  <c r="F74" i="82"/>
  <c r="F37" i="82"/>
  <c r="F85" i="82"/>
  <c r="K91" i="82" l="1"/>
  <c r="H91" i="82"/>
  <c r="G91" i="82" s="1"/>
  <c r="K89" i="82"/>
  <c r="H89" i="82"/>
  <c r="G89" i="82" s="1"/>
  <c r="H90" i="82"/>
  <c r="G90" i="82" s="1"/>
  <c r="K90" i="82"/>
  <c r="H88" i="82"/>
  <c r="G88" i="82" s="1"/>
  <c r="K88" i="82"/>
  <c r="D23" i="72"/>
  <c r="D25" i="72" s="1"/>
  <c r="D29" i="72" s="1"/>
  <c r="D33" i="72" s="1"/>
  <c r="D37" i="72" s="1"/>
  <c r="D15" i="73" s="1"/>
  <c r="D19" i="73" s="1"/>
  <c r="D21" i="73" s="1"/>
  <c r="D23" i="73" s="1"/>
  <c r="D27" i="73" s="1"/>
  <c r="D31" i="73" s="1"/>
  <c r="D33" i="73" s="1"/>
  <c r="D35" i="73" s="1"/>
  <c r="D39" i="73" s="1"/>
  <c r="D43" i="73" s="1"/>
  <c r="D45" i="73" s="1"/>
  <c r="H10" i="82"/>
  <c r="K10" i="82"/>
  <c r="G10" i="82"/>
  <c r="H39" i="82"/>
  <c r="G39" i="82"/>
  <c r="K39" i="82"/>
  <c r="K51" i="82"/>
  <c r="H51" i="82"/>
  <c r="G51" i="82" s="1"/>
  <c r="H24" i="82"/>
  <c r="G24" i="82" s="1"/>
  <c r="K24" i="82"/>
  <c r="K40" i="82"/>
  <c r="H40" i="82"/>
  <c r="G40" i="82" s="1"/>
  <c r="K48" i="82"/>
  <c r="H48" i="82"/>
  <c r="G48" i="82"/>
  <c r="K86" i="82"/>
  <c r="H86" i="82"/>
  <c r="G86" i="82" s="1"/>
  <c r="K20" i="82"/>
  <c r="H20" i="82"/>
  <c r="G20" i="82" s="1"/>
  <c r="K30" i="82"/>
  <c r="H30" i="82"/>
  <c r="G30" i="82" s="1"/>
  <c r="G54" i="82"/>
  <c r="K54" i="82"/>
  <c r="H54" i="82"/>
  <c r="K12" i="82"/>
  <c r="H12" i="82"/>
  <c r="G12" i="82" s="1"/>
  <c r="K27" i="82"/>
  <c r="H27" i="82"/>
  <c r="G27" i="82"/>
  <c r="H64" i="82"/>
  <c r="K64" i="82"/>
  <c r="G64" i="82"/>
  <c r="K80" i="82"/>
  <c r="H80" i="82"/>
  <c r="G80" i="82" s="1"/>
  <c r="K21" i="82"/>
  <c r="H21" i="82"/>
  <c r="G21" i="82" s="1"/>
  <c r="K37" i="82"/>
  <c r="H37" i="82"/>
  <c r="G37" i="82" s="1"/>
  <c r="K45" i="82"/>
  <c r="G45" i="82"/>
  <c r="H45" i="82"/>
  <c r="K61" i="82"/>
  <c r="H61" i="82"/>
  <c r="G61" i="82" s="1"/>
  <c r="K77" i="82"/>
  <c r="H77" i="82"/>
  <c r="G77" i="82" s="1"/>
  <c r="K15" i="82"/>
  <c r="H15" i="82"/>
  <c r="G15" i="82" s="1"/>
  <c r="K83" i="82"/>
  <c r="H83" i="82"/>
  <c r="G83" i="82" s="1"/>
  <c r="H42" i="82"/>
  <c r="G42" i="82" s="1"/>
  <c r="K42" i="82"/>
  <c r="H74" i="82"/>
  <c r="G74" i="82" s="1"/>
  <c r="K74" i="82"/>
  <c r="K16" i="82"/>
  <c r="H16" i="82"/>
  <c r="G16" i="82" s="1"/>
  <c r="H31" i="82"/>
  <c r="G31" i="82"/>
  <c r="K31" i="82"/>
  <c r="H55" i="82"/>
  <c r="K55" i="82"/>
  <c r="G55" i="82"/>
  <c r="K71" i="82"/>
  <c r="H71" i="82"/>
  <c r="G71" i="82" s="1"/>
  <c r="K49" i="82"/>
  <c r="H49" i="82"/>
  <c r="G49" i="82" s="1"/>
  <c r="H22" i="82"/>
  <c r="G22" i="82"/>
  <c r="K22" i="82"/>
  <c r="H14" i="82"/>
  <c r="G14" i="82" s="1"/>
  <c r="K14" i="82"/>
  <c r="H23" i="82"/>
  <c r="G23" i="82" s="1"/>
  <c r="K23" i="82"/>
  <c r="K70" i="82"/>
  <c r="H70" i="82"/>
  <c r="G70" i="82"/>
  <c r="K67" i="82"/>
  <c r="H67" i="82"/>
  <c r="G67" i="82" s="1"/>
  <c r="H34" i="82"/>
  <c r="G34" i="82" s="1"/>
  <c r="K34" i="82"/>
  <c r="H58" i="82"/>
  <c r="G58" i="82" s="1"/>
  <c r="K58" i="82"/>
  <c r="H13" i="82"/>
  <c r="G13" i="82" s="1"/>
  <c r="K13" i="82"/>
  <c r="K28" i="82"/>
  <c r="H28" i="82"/>
  <c r="G28" i="82" s="1"/>
  <c r="K52" i="82"/>
  <c r="H52" i="82"/>
  <c r="G52" i="82" s="1"/>
  <c r="K68" i="82"/>
  <c r="H68" i="82"/>
  <c r="G68" i="82" s="1"/>
  <c r="K87" i="82"/>
  <c r="H87" i="82"/>
  <c r="G87" i="82" s="1"/>
  <c r="H38" i="82"/>
  <c r="G38" i="82"/>
  <c r="K38" i="82"/>
  <c r="H46" i="82"/>
  <c r="G46" i="82" s="1"/>
  <c r="K46" i="82"/>
  <c r="K62" i="82"/>
  <c r="H62" i="82"/>
  <c r="G62" i="82" s="1"/>
  <c r="K78" i="82"/>
  <c r="H78" i="82"/>
  <c r="G78" i="82" s="1"/>
  <c r="K84" i="82"/>
  <c r="H84" i="82"/>
  <c r="G84" i="82" s="1"/>
  <c r="K25" i="82"/>
  <c r="H25" i="82"/>
  <c r="G25" i="82" s="1"/>
  <c r="K35" i="82"/>
  <c r="G35" i="82"/>
  <c r="H35" i="82"/>
  <c r="K59" i="82"/>
  <c r="H59" i="82"/>
  <c r="G59" i="82" s="1"/>
  <c r="K75" i="82"/>
  <c r="G75" i="82"/>
  <c r="H75" i="82"/>
  <c r="K19" i="82"/>
  <c r="H19" i="82"/>
  <c r="G19" i="82" s="1"/>
  <c r="K43" i="82"/>
  <c r="G43" i="82"/>
  <c r="H43" i="82"/>
  <c r="H17" i="82"/>
  <c r="G17" i="82" s="1"/>
  <c r="K17" i="82"/>
  <c r="K32" i="82"/>
  <c r="H32" i="82"/>
  <c r="G32" i="82" s="1"/>
  <c r="K56" i="82"/>
  <c r="H56" i="82"/>
  <c r="G56" i="82" s="1"/>
  <c r="K72" i="82"/>
  <c r="H72" i="82"/>
  <c r="G72" i="82" s="1"/>
  <c r="K65" i="82"/>
  <c r="H65" i="82"/>
  <c r="G65" i="82" s="1"/>
  <c r="K53" i="82"/>
  <c r="H53" i="82"/>
  <c r="G53" i="82" s="1"/>
  <c r="K69" i="82"/>
  <c r="H69" i="82"/>
  <c r="G69" i="82"/>
  <c r="K11" i="82"/>
  <c r="H11" i="82"/>
  <c r="G11" i="82" s="1"/>
  <c r="K26" i="82"/>
  <c r="G26" i="82"/>
  <c r="H26" i="82"/>
  <c r="K50" i="82"/>
  <c r="H50" i="82"/>
  <c r="G50" i="82"/>
  <c r="K66" i="82"/>
  <c r="H66" i="82"/>
  <c r="G66" i="82" s="1"/>
  <c r="K82" i="82"/>
  <c r="H82" i="82"/>
  <c r="G82" i="82"/>
  <c r="K81" i="82"/>
  <c r="H81" i="82"/>
  <c r="G81" i="82"/>
  <c r="H47" i="82"/>
  <c r="G47" i="82" s="1"/>
  <c r="K47" i="82"/>
  <c r="H63" i="82"/>
  <c r="G63" i="82" s="1"/>
  <c r="K63" i="82"/>
  <c r="H79" i="82"/>
  <c r="G79" i="82" s="1"/>
  <c r="K79" i="82"/>
  <c r="H85" i="82"/>
  <c r="G85" i="82"/>
  <c r="K85" i="82"/>
  <c r="K29" i="82"/>
  <c r="H29" i="82"/>
  <c r="G29" i="82" s="1"/>
  <c r="G60" i="82"/>
  <c r="H60" i="82"/>
  <c r="K60" i="82"/>
  <c r="G76" i="82"/>
  <c r="H76" i="82"/>
  <c r="K76" i="82"/>
  <c r="K36" i="82"/>
  <c r="H36" i="82"/>
  <c r="G36" i="82" s="1"/>
  <c r="K44" i="82"/>
  <c r="H44" i="82"/>
  <c r="G44" i="82" s="1"/>
  <c r="H18" i="82"/>
  <c r="G18" i="82"/>
  <c r="K18" i="82"/>
  <c r="H33" i="82"/>
  <c r="G33" i="82" s="1"/>
  <c r="K33" i="82"/>
  <c r="G41" i="82"/>
  <c r="K41" i="82"/>
  <c r="H41" i="82"/>
  <c r="K57" i="82"/>
  <c r="H57" i="82"/>
  <c r="G57" i="82" s="1"/>
  <c r="H73" i="82"/>
  <c r="G73" i="82" s="1"/>
  <c r="K73" i="82"/>
  <c r="H3" i="82"/>
  <c r="K3" i="82"/>
  <c r="K7" i="82"/>
  <c r="H7" i="82"/>
  <c r="G7" i="82" s="1"/>
  <c r="K5" i="82"/>
  <c r="H5" i="82"/>
  <c r="G5" i="82" s="1"/>
  <c r="K8" i="82"/>
  <c r="H8" i="82"/>
  <c r="G8" i="82" s="1"/>
  <c r="K4" i="82"/>
  <c r="H4" i="82"/>
  <c r="G4" i="82" s="1"/>
  <c r="H9" i="82"/>
  <c r="G9" i="82" s="1"/>
  <c r="K9" i="82"/>
  <c r="H6" i="82"/>
  <c r="G6" i="82" s="1"/>
  <c r="K6" i="82"/>
  <c r="G3" i="82" l="1"/>
  <c r="D13" i="80" s="1"/>
  <c r="C9" i="80"/>
  <c r="V10" i="82"/>
  <c r="V9" i="82"/>
  <c r="V8" i="82"/>
  <c r="V7" i="82"/>
  <c r="V6" i="82"/>
  <c r="V4" i="82"/>
  <c r="V5" i="82"/>
  <c r="D49" i="73"/>
  <c r="D53" i="73" s="1"/>
  <c r="D55" i="73" s="1"/>
  <c r="D11" i="74" s="1"/>
  <c r="D15" i="74" s="1"/>
  <c r="D19" i="74" s="1"/>
  <c r="D23" i="74" s="1"/>
  <c r="D27" i="74" s="1"/>
  <c r="D31" i="74" s="1"/>
  <c r="D35" i="74" s="1"/>
  <c r="V3" i="82"/>
  <c r="D20" i="80"/>
  <c r="C20" i="80"/>
  <c r="D18" i="80"/>
  <c r="D19" i="80"/>
  <c r="C18" i="80"/>
  <c r="C19" i="80"/>
  <c r="D23" i="80"/>
  <c r="C23" i="80"/>
  <c r="C13" i="80"/>
  <c r="U3" i="82"/>
  <c r="C12" i="80"/>
  <c r="C17" i="80"/>
  <c r="U5" i="82"/>
  <c r="C16" i="80"/>
  <c r="D16" i="80"/>
  <c r="D17" i="80"/>
  <c r="D9" i="80"/>
  <c r="U6" i="82"/>
  <c r="D31" i="80"/>
  <c r="D30" i="80"/>
  <c r="C29" i="80"/>
  <c r="U7" i="82"/>
  <c r="C22" i="80"/>
  <c r="C21" i="80"/>
  <c r="D29" i="80"/>
  <c r="D28" i="80"/>
  <c r="D27" i="80"/>
  <c r="C30" i="80"/>
  <c r="C31" i="80"/>
  <c r="U10" i="82"/>
  <c r="D26" i="80"/>
  <c r="D22" i="80"/>
  <c r="D21" i="80"/>
  <c r="D25" i="80"/>
  <c r="D24" i="80"/>
  <c r="C26" i="80"/>
  <c r="C25" i="80"/>
  <c r="U8" i="82"/>
  <c r="C24" i="80"/>
  <c r="D15" i="80"/>
  <c r="D14" i="80"/>
  <c r="U4" i="82"/>
  <c r="C14" i="80"/>
  <c r="C15" i="80"/>
  <c r="C28" i="80"/>
  <c r="C27" i="80"/>
  <c r="U9" i="82"/>
  <c r="K1" i="82"/>
  <c r="D12" i="80" l="1"/>
  <c r="E12" i="80" s="1"/>
  <c r="E9" i="80"/>
  <c r="E18" i="80"/>
  <c r="J4" i="74" s="1"/>
  <c r="E16" i="80"/>
  <c r="J4" i="73" s="1"/>
  <c r="E20" i="80"/>
  <c r="E19" i="80"/>
  <c r="E23" i="80"/>
  <c r="E24" i="80"/>
  <c r="J4" i="76" s="1"/>
  <c r="E21" i="80"/>
  <c r="J4" i="75" s="1"/>
  <c r="E27" i="80"/>
  <c r="J4" i="77" s="1"/>
  <c r="D41" i="74"/>
  <c r="D45" i="74" s="1"/>
  <c r="D49" i="74" s="1"/>
  <c r="D53" i="74" s="1"/>
  <c r="D11" i="75" s="1"/>
  <c r="D15" i="75" s="1"/>
  <c r="D19" i="75" s="1"/>
  <c r="D23" i="75" s="1"/>
  <c r="D27" i="75" s="1"/>
  <c r="D32" i="75" s="1"/>
  <c r="D38" i="75" s="1"/>
  <c r="D42" i="75" s="1"/>
  <c r="D46" i="75" s="1"/>
  <c r="D49" i="75" s="1"/>
  <c r="D53" i="75" s="1"/>
  <c r="D57" i="75" s="1"/>
  <c r="D59" i="75" s="1"/>
  <c r="D61" i="75" s="1"/>
  <c r="E14" i="80"/>
  <c r="J4" i="72" s="1"/>
  <c r="E30" i="80"/>
  <c r="J4" i="78" s="1"/>
  <c r="E29" i="80"/>
  <c r="E25" i="80"/>
  <c r="E22" i="80"/>
  <c r="B7" i="80"/>
  <c r="E15" i="80"/>
  <c r="E26" i="80"/>
  <c r="E13" i="80"/>
  <c r="E17" i="80"/>
  <c r="E28" i="80"/>
  <c r="E31" i="80"/>
  <c r="I12" i="80" l="1" a="1"/>
  <c r="I12" i="80" s="1"/>
  <c r="J4" i="68"/>
  <c r="D65" i="75"/>
  <c r="D11" i="76" s="1"/>
  <c r="D15" i="76" s="1"/>
  <c r="D19" i="76" s="1"/>
  <c r="D23" i="76" s="1"/>
  <c r="D28" i="76" s="1"/>
  <c r="D32" i="76" s="1"/>
  <c r="D36" i="76" s="1"/>
  <c r="D40" i="76" l="1"/>
  <c r="D46" i="76" s="1"/>
  <c r="D50" i="76" s="1"/>
  <c r="D54" i="76" s="1"/>
  <c r="D13" i="77" s="1"/>
  <c r="D15" i="77" s="1"/>
  <c r="D17" i="77" s="1"/>
  <c r="D21" i="77" s="1"/>
  <c r="D25" i="77" s="1"/>
  <c r="D27" i="77" s="1"/>
  <c r="D31" i="77" s="1"/>
  <c r="D35" i="77" s="1"/>
  <c r="D39" i="77" s="1"/>
  <c r="D43" i="77" s="1"/>
  <c r="D45" i="77" s="1"/>
  <c r="D49" i="77" s="1"/>
  <c r="D55" i="77" s="1"/>
  <c r="D59" i="77" l="1"/>
  <c r="D62" i="77" s="1"/>
  <c r="D65" i="77" s="1"/>
  <c r="D11" i="78" s="1"/>
  <c r="D15" i="78" s="1"/>
  <c r="D19" i="78" s="1"/>
  <c r="D23" i="7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<sst xmlns="http://schemas.openxmlformats.org/spreadsheetml/2006/main" count="751" uniqueCount="383">
  <si>
    <t>/!\ ne pas modifier la structure</t>
  </si>
  <si>
    <t>ponderation</t>
  </si>
  <si>
    <t>Cycle</t>
  </si>
  <si>
    <t>Sous-cycle 1</t>
  </si>
  <si>
    <t># question</t>
  </si>
  <si>
    <t>Réponses Audit</t>
  </si>
  <si>
    <t>Note du Audit</t>
  </si>
  <si>
    <t>Note max du Audit si N/A</t>
  </si>
  <si>
    <t>Note max si pas de N/A</t>
  </si>
  <si>
    <t># réponse incomplète</t>
  </si>
  <si>
    <t>Liste 1</t>
  </si>
  <si>
    <t>Liste 2</t>
  </si>
  <si>
    <t>Liste 3</t>
  </si>
  <si>
    <t>Liste 4</t>
  </si>
  <si>
    <t>Yes</t>
  </si>
  <si>
    <t>Liste2</t>
  </si>
  <si>
    <t>Liste 5</t>
  </si>
  <si>
    <t>Liste 6</t>
  </si>
  <si>
    <t>Poids question</t>
  </si>
  <si>
    <t>SCORING VF</t>
  </si>
  <si>
    <t>Always</t>
  </si>
  <si>
    <t>N/A</t>
  </si>
  <si>
    <t>No</t>
  </si>
  <si>
    <t>Liste4</t>
  </si>
  <si>
    <t>VF</t>
  </si>
  <si>
    <t>Regularly</t>
  </si>
  <si>
    <t>Not answered</t>
  </si>
  <si>
    <t>VA</t>
  </si>
  <si>
    <t>Rarely</t>
  </si>
  <si>
    <t>Never</t>
  </si>
  <si>
    <t xml:space="preserve">ALWAYS - REGULARLY - RARELY - NEVER </t>
  </si>
  <si>
    <t>PREVENTION DES RISQUES</t>
  </si>
  <si>
    <t>IAE</t>
  </si>
  <si>
    <t xml:space="preserve">TOTAL  VENTES HERBERGEMENT </t>
  </si>
  <si>
    <t>NEW</t>
  </si>
  <si>
    <t>TOTAL TRESORERIE</t>
  </si>
  <si>
    <t xml:space="preserve">TOTAL DEBITEURS </t>
  </si>
  <si>
    <t xml:space="preserve">  </t>
  </si>
  <si>
    <t xml:space="preserve">TOTAL VENTES RESTAURATION </t>
  </si>
  <si>
    <t>TOTAL ACHATS / STOCKS</t>
  </si>
  <si>
    <t xml:space="preserve">TOTAL GESTION DU PERSONNEL </t>
  </si>
  <si>
    <t>Version</t>
  </si>
  <si>
    <t>1.</t>
  </si>
  <si>
    <t>2.</t>
  </si>
  <si>
    <t>3.</t>
  </si>
  <si>
    <t>4.</t>
  </si>
  <si>
    <t>5.</t>
  </si>
  <si>
    <t>6.</t>
  </si>
  <si>
    <t>7.</t>
  </si>
  <si>
    <t>8.</t>
  </si>
  <si>
    <t>HOTEL NAME XXX</t>
  </si>
  <si>
    <t>I. Learning and Development</t>
  </si>
  <si>
    <t>Item</t>
  </si>
  <si>
    <t>Requirement</t>
  </si>
  <si>
    <t>LEARNING AND DEVELOPMENT</t>
  </si>
  <si>
    <t>Evidence Sought</t>
  </si>
  <si>
    <t>Recommendation</t>
  </si>
  <si>
    <t>Management Action Plan</t>
  </si>
  <si>
    <t>Responsible Party</t>
  </si>
  <si>
    <t>Due Date</t>
  </si>
  <si>
    <t>Status Update</t>
  </si>
  <si>
    <t>Company orientation is conducted for all new joiners (within the first month of starting work or on the first day of employment etc?)</t>
  </si>
  <si>
    <t>Purpose, Values &amp; Brand Workshops has been trained to all Colleagues and is being practiced in daily life</t>
  </si>
  <si>
    <t>New Hires have a departmental orientation plan with on-the job training schedule</t>
  </si>
  <si>
    <t>A monthly Training &amp; Activity Calendar is available for all Colleagues to enjoy Learning opportunities</t>
  </si>
  <si>
    <t>1. Check that Purpose &amp; Values are being used in daily briefings, understood by Colleagues.
2. Purpose &amp; Values Training Attendance Record checked compared to new joiners in the period</t>
  </si>
  <si>
    <t>Cite 3 examples of a departmental orientation plan</t>
  </si>
  <si>
    <t>Cite Training Calendar for the last 3 months</t>
  </si>
  <si>
    <t>PEOPLE PLANNING</t>
  </si>
  <si>
    <t>I. People Planning</t>
  </si>
  <si>
    <t>The Global People Strategy is being used as a basis for the local HR Strategy and links to the business strategy to ensure the right people are in the right roles, at the right salaries to grow the business/revenue in the way desired</t>
  </si>
  <si>
    <t>Overall Property Payroll is in line with budget for month and Year-to-Date</t>
  </si>
  <si>
    <t>HR/L&amp;D P&amp;L expenses have been budgeted according to Corporate HR Budget Guidelines and a monthly check of actual V budget is evident</t>
  </si>
  <si>
    <t>Hours of work are being recorded and follow contract/ local employment legislation/policy. 
Break times are being taken in line with legislation</t>
  </si>
  <si>
    <t xml:space="preserve">Overtime is being pre-approved and time is given back or paid out when accrued according to policy and/or local legislation
</t>
  </si>
  <si>
    <t>Check evidence of current manning guide</t>
  </si>
  <si>
    <t>Evidence of payroll budget v actual for the month and YTD. Detail justification if over budget</t>
  </si>
  <si>
    <t>Payroll Process</t>
  </si>
  <si>
    <t>Payroll Accuracy</t>
  </si>
  <si>
    <t>Leave Management</t>
  </si>
  <si>
    <t>Payroll Changes</t>
  </si>
  <si>
    <t>Vacation Management</t>
  </si>
  <si>
    <t>Sick Leave Management</t>
  </si>
  <si>
    <t>I. Payroll</t>
  </si>
  <si>
    <t>Colleagues receive payslips after each salary payment</t>
  </si>
  <si>
    <t xml:space="preserve">Colleague gross pay is entered correctly in the payroll system as per contract </t>
  </si>
  <si>
    <t>Status change requests carry correct approvals and contract/addendum is provided with contractual changes  (promotion, salary change, etc.)</t>
  </si>
  <si>
    <t>Colleagues are correctly compensated for service charge/gratuity/tips accordance with local policy and employment legislation</t>
  </si>
  <si>
    <t>Any changes to colleague bank details are requested by the colleague via a form or through a secure employee self service portal on a HR system</t>
  </si>
  <si>
    <t>There is a clear procedure for requesting, tracking, and approving different leave types</t>
  </si>
  <si>
    <t xml:space="preserve">All colleagues are registered in the Payroll System &amp; are being paid on time.  Payroll is signed off by HR/FC/GM - segregation exists. </t>
  </si>
  <si>
    <t>Pro-active management of annual leave balances is carried out. Communications to HODs are sent at least twice per year to ensure balances are well managed and not too high</t>
  </si>
  <si>
    <t>Select 15 random files to check gross salary payroll entry V HR Record (contract/addendum/pay rise letter)</t>
  </si>
  <si>
    <t>Cite process for any changes to colleague bank details. Requests should not be accepted via email or text message as they could be from a false email address</t>
  </si>
  <si>
    <t>1. Confirm process for payslips. 
2. Are any annual checks in place to require in-person signing of payslips to ensure no ghost employees exist</t>
  </si>
  <si>
    <t xml:space="preserve">1. Check 10 colleagues who received a status change in the last 6 months (or all, whichever is less) for status change form with correct signatures
2. Check an addendum or new contract was issued to the colleague to reflect the change 
</t>
  </si>
  <si>
    <t xml:space="preserve">1. Cite the SOP/Policy for collecting and distributing Service Charge/Gratuity/Tips to colleagues
2. Check the last payroll report for evidence of service charge payment to colleagues 
</t>
  </si>
  <si>
    <t>1. Cite leave procedure - how are leave requests made, approved by and tracked. 
2. How is this communicated to payroll</t>
  </si>
  <si>
    <t>PAYROLL</t>
  </si>
  <si>
    <t>Compliance</t>
  </si>
  <si>
    <t>RECRUITMENT AND SELECTION</t>
  </si>
  <si>
    <t>I. Recruitment and Selection</t>
  </si>
  <si>
    <t>Advertising Vacancies</t>
  </si>
  <si>
    <t>Registration and Recruitment Agencies</t>
  </si>
  <si>
    <t>Handling Applications</t>
  </si>
  <si>
    <t>Assessment Standards</t>
  </si>
  <si>
    <t>Job Descriptions</t>
  </si>
  <si>
    <t>Employment Contracts</t>
  </si>
  <si>
    <t>Onboard and Induct</t>
  </si>
  <si>
    <t>All vacancies have the required approvals to recruit via an approved Request for Hire form/Job Requisition</t>
  </si>
  <si>
    <t xml:space="preserve">1. Cite the job requisition approval process and who signs - for budgeted and non-budgeted roles
2.Check files of 10 colleagues recently hired over last 6 months (or all colleagues hired in last 6 months, whichever is less) for the approved form &amp; required signatures </t>
  </si>
  <si>
    <t>Accurate job descriptions exist for each job role and are signed by the incumbent with their Contract of Employment and placed on the colleague file</t>
  </si>
  <si>
    <t>Check files of 10 colleagues recently hired over last 6 months (or all colleagues hired in last 6 months, whichever is less) for the signed job description</t>
  </si>
  <si>
    <t>Vacancies are advertised internally prior to offering the role</t>
  </si>
  <si>
    <t>Jobs are posted via iCIMS - Aman's Applicant Tracking System</t>
  </si>
  <si>
    <t>Job adverts adhere to the Company Job Advert Template, sound appealing; use creative, yet on brand language to set apart from competitors. Abbreviations and discriminatory language is not used</t>
  </si>
  <si>
    <t xml:space="preserve">Check 3 recent job adverts examples </t>
  </si>
  <si>
    <t>Recruitment Agencies that are used have got agreed terms of business</t>
  </si>
  <si>
    <t>All applicants are screened in a timely manner and applicants responded to within a maximum of 14 days and within 5 days for internal applicants</t>
  </si>
  <si>
    <t>Interviews are conducted by the relevant managers as per the HR Guidelines</t>
  </si>
  <si>
    <t>Hiring managers and HR responsible for recruitment and selection have been trained in interview skills</t>
  </si>
  <si>
    <t>Cite process HR follows to ensure hiring managers are sufficiently skilled in interviewing</t>
  </si>
  <si>
    <t xml:space="preserve">Interview notes are on file </t>
  </si>
  <si>
    <t xml:space="preserve">Check files of 10 colleagues recently hired over last 6 months (or all colleagues hired in last 6 months, whichever is less) for the interview evaluation form </t>
  </si>
  <si>
    <t xml:space="preserve">All external appointments have been reference checked with at least 1 recent reference for below Assistant Manager level and 2 for Assistant Manager and above level. </t>
  </si>
  <si>
    <t>Reference and Background Checks</t>
  </si>
  <si>
    <t>Background reference checks are completed for all Senior Leadership hires and at risk roles as per the Aman Background Check policy</t>
  </si>
  <si>
    <t xml:space="preserve">Check the files of recent hires (since April 2024) for Senior Leadership hires and other roles as per local law for results of the Background check </t>
  </si>
  <si>
    <t>1. Cite local Legislation on data privacy and reference checking. 
2. Check files of 10 colleagues recently hired over last 6 months (or all colleagues hired in last 6 months, whichever is less) to confirm references have been taken</t>
  </si>
  <si>
    <t>1. Cite the interview process and who is involved in the interviews. 
2. Check for evidence of interviewers in the case of new manager appointments within the last 6 months</t>
  </si>
  <si>
    <t>1. Cite screening process HR follows 
2. Check iCIMS for response times to candidates for 2 different job adverts posted in the last quarter</t>
  </si>
  <si>
    <t>1. Detail the use of recruitment agencies 
2. Review the percentage fee/rebate terms of any Recruitment Agencies used in the last 12 months</t>
  </si>
  <si>
    <t>1. Cite the process for advertising jobs internally 
2. Check 2 examples of internal job postings</t>
  </si>
  <si>
    <t>FT / PT / Casual employment contracts are official company contracts that comply with local legislation and have been issued to all colleagues.
Confirm when the last revision of the employment contract took place by the local Lawyer</t>
  </si>
  <si>
    <t>HR follows an onboarding checklist to ensure new joiners receive a consistent, smooth onboarding giving a good first impression</t>
  </si>
  <si>
    <t>New joiners are issued with a "Welcome Pack" containing relevant information</t>
  </si>
  <si>
    <t>Cite the onboarding checklist/process for new joiners and who is responsible for ensuring it is completed</t>
  </si>
  <si>
    <t>1. Confirm contents of basic "welcome pack" contains at a minimum:  Colleague Handbook, job description (if not issued with contract), department/first week's induction plan, Code of Business Conduct and Ethics. 
2. Confirm the welcome pack looks appealing and is aligned to Company brand image</t>
  </si>
  <si>
    <t>I. Reward</t>
  </si>
  <si>
    <t>Manage Salary Scales</t>
  </si>
  <si>
    <t>Benchmarking salaries</t>
  </si>
  <si>
    <t>Salary Increases</t>
  </si>
  <si>
    <t>Manage Incentives</t>
  </si>
  <si>
    <t>Manage Insurance Benefits</t>
  </si>
  <si>
    <t>Manage Probations</t>
  </si>
  <si>
    <t>Benefit Grid</t>
  </si>
  <si>
    <t>Retirement Benefits</t>
  </si>
  <si>
    <t>Salary scales exist and positions are paid consistently according to the salary scale</t>
  </si>
  <si>
    <t>Salaries are benchmarked every 12 months with local competitors to ensure competitive pay and inline with the market</t>
  </si>
  <si>
    <t>Annual salary increases are given each year</t>
  </si>
  <si>
    <t>Colleague benefits are clearly documented and reviewed annually to check competitive and appealing to attract and retain colleagues</t>
  </si>
  <si>
    <t>Medical &amp; Life insurance is in place as appropriate to local employment legislation/Company standard for expats and local colleagues</t>
  </si>
  <si>
    <t>All colleagues are enrolled in the national pension scheme/or any end of service benefit scheme in accordance with local employment legislation (if applicable).</t>
  </si>
  <si>
    <t>1. Cite salary band strategy
2. Confirm if positions paid at a starting rate or dependent upon experience/grade etc. is this aligned to legislation or custom &amp; practice</t>
  </si>
  <si>
    <t>1. Cite how the Property currently undertakes local benchmarking of salaries
2. Cite the property strategy for paying competitively - i.e. pay at 50th percentile of the salary benchmark
3. Cite how the salary survey results are used to align salaries that are behind the market rate</t>
  </si>
  <si>
    <t>1. Cite how Benefits are documented and communicated to colleague i.e. Benefits Grid or a benefit leaflet
2. Cite how HR benchmarks benefits against competitors and uses the findings to enhance the benefits on offer</t>
  </si>
  <si>
    <t>1. Understand local bonus/incentive schemes in place and cite the applicable SOP -
2. Detail how the scheme is communicated to eligible colleagues
3. For any applicable 13th month salary, detail who is eligible and if there are any targets to meet, or if it is mandatory and not target-related</t>
  </si>
  <si>
    <t>1. Cite pension entitlement as per local regulations - does this apply to locals and expats
2. Cite if any additional, enhanced Retirement plan exists in addition to any statutory requirement
3. For any countries with an end of service gratuity, confirm with payroll/finance that accruals are made for the payout of the gratuity</t>
  </si>
  <si>
    <t>1. Cite local practice and actual medical/healthcare benefits offered for local and expats - Expats is normally private medical cover - to confirm
2. Cite if life insurance policy exists for colleagues at hotel (sometimes this is offered as an additional benefit or covered under local legislation)</t>
  </si>
  <si>
    <t>II. Performance and Talent Management</t>
  </si>
  <si>
    <t>REWARD AND PERFORMANCE</t>
  </si>
  <si>
    <t>Performance Reviews (appraisals)</t>
  </si>
  <si>
    <t>Managing Development</t>
  </si>
  <si>
    <t>Succession Planning</t>
  </si>
  <si>
    <t xml:space="preserve">During probationary period, in line with local Legislation, colleagues receive a formal performance review, which provides a basis on whether to confirm employment.  </t>
  </si>
  <si>
    <t xml:space="preserve">1. Understand length of probation period and the probation review process and compare to Contract/Handbook
2. Cite probation review form that is used 
3. Check 10 colleague files who have completed probation in last 6 months (or all, whichever is less) for formal review at end of probationary period </t>
  </si>
  <si>
    <t>Annual Performance Reviews (appraisals) are conducted and documented at least every 12 months for all Colleagues</t>
  </si>
  <si>
    <t xml:space="preserve">1. Cite process for annual performance reviews for all grades
2. Cite the annual performance review form
3. Check 10 colleagues from at least 3 different departments (10 in total) for completed annual review form </t>
  </si>
  <si>
    <t xml:space="preserve">Colleagues have an individual development plan as a result of the annual performance review </t>
  </si>
  <si>
    <t>Future reviews will include succession planning and talent reviews</t>
  </si>
  <si>
    <t xml:space="preserve">1. Check 5 completed performance reviews for evidence of an individual development plan
2. Cite process of gathering/following up on identified development needs
</t>
  </si>
  <si>
    <t>II. HR Administration</t>
  </si>
  <si>
    <t>I. HR Policies</t>
  </si>
  <si>
    <t>HR POLICIES AND ADMINISTRATION</t>
  </si>
  <si>
    <t>1. Cite People Strategy
2. What are the key HR priorities in the next 3-6 months?
3. What are the key threats/concerns for HR within your property?</t>
  </si>
  <si>
    <t>1. Check HR P&amp;L against Corporate Budget Guidelines. 
2. Check for evidence of budget control through report of actual v budget</t>
  </si>
  <si>
    <t>1. Check policy on overtime/lieu time and how this is accrued and recorded.
2. Understand the local legislation on overtime and cross-reference to the employment contract (if mentioned)
3. Cite evidence to check how this is tracked and managed to ensure balances are not high (over 10 lieu days owing is considered high)</t>
  </si>
  <si>
    <t xml:space="preserve">Check communication to management team giving an overview of department leave balances and look for evidence of control for colleagues with more than 20 accrued vacation days (or reasons for exceptions if more). </t>
  </si>
  <si>
    <t xml:space="preserve">Colleague handbook exists and is issued to and acknowledged by new joiners </t>
  </si>
  <si>
    <t>1. Cite colleague handbook, checking it is aligned to brand and contains key information relating to HR policies and working at the property
2. Check for evidence of this being issued - for example, signed acknowledgement on the colleague file
3. Confirm when the handbook was last reviewed from a legal perspective</t>
  </si>
  <si>
    <t xml:space="preserve">Disciplinary Policy and Process exists, meets local legislation and has been communicated to colleagues </t>
  </si>
  <si>
    <t>1. Cite Disciplinary policy and procedure and confirm this is in line with local legislation and aligns to the Aman Group Disciplinary Policy
2. Confirm when/via which channel the P&amp;P is issued to colleagues
3. Managers who carry out disciplinaries are competent and trained to carry them out fairly and consistently
4. Confirm how disciplinary action is tracked</t>
  </si>
  <si>
    <t xml:space="preserve">Grievance Policy and Process exists, meets local legislation and has been communicated to colleagues </t>
  </si>
  <si>
    <t>Speak Up Ethics reporting has been communicated to colleagues and Speak Up posters are visible in the colleague areas</t>
  </si>
  <si>
    <t xml:space="preserve">1. Cite the Speak Up posters in colleague areas
2. Confirm how the Speak Up procedure is communicated to colleagues
</t>
  </si>
  <si>
    <t xml:space="preserve">All colleagues are issued with the Aman Code of Conduct and an acknowledgement is signed by  each colleague
</t>
  </si>
  <si>
    <t>1. Cite the most recent version of the Code of Conduct 
2. Confirm how this is issued to colleagues
3. Check 10 colleague files for signed Code of Conduct declaration
4. Confirm how any declared conflicts of interest are tracked and handled</t>
  </si>
  <si>
    <t xml:space="preserve">Anti-bullying &amp; Harassment Policy has been communicated to colleagues </t>
  </si>
  <si>
    <t>Cite Policy and how this is communicated</t>
  </si>
  <si>
    <t>Cite Union/Works Council Agreement.  Understand the experience of the HRM in handling Union activity and solicitation of new members</t>
  </si>
  <si>
    <t xml:space="preserve">Relatives and Personal Relationships at the Property have been declared and no conflict of interest exists </t>
  </si>
  <si>
    <t>1. Confirm if any relatives or personal Relationships exist in the property
2. Cite how these have been declared and permitted
3. Confirm that no conflict exists (according to the HR Guidelines)</t>
  </si>
  <si>
    <t>1. Cite how personal &amp; employment details are kept. I.e. HR system/Excel spreadsheet plus paper files.
2. How are files stored and kept secure
3. Check 10 random files to verify contents according to the required documents</t>
  </si>
  <si>
    <t>Colleague files are retained for legally required time period (according to local legislation)</t>
  </si>
  <si>
    <t>1. Check how files are archived 
2. Cite the length of time files are retained for at the property according to the local legislation</t>
  </si>
  <si>
    <t xml:space="preserve">An efficient system is in place for tracking right to work, renewals on visa's, work permits, passports, etc. </t>
  </si>
  <si>
    <t>1. Cite system/process in place to check the identity and right to work of colleagues
2. Check 10 random files for proof of right to work (i.e. ID/Passport)
3. Confirm how visas are tracked to ensure expiry dates are captured and the colleague is requested to provide new ID/Visa</t>
  </si>
  <si>
    <t>An end of employment procedure has been established where colleagues who resign or retire do so in writing, giving the correct notice period. HR confirms in writing the resignation acceptance with last working day and any leaving arrangements such as visa cancellation</t>
  </si>
  <si>
    <t xml:space="preserve">1. Confirm the resignation/retirement process including communication to payroll
2. Check 10 leaver colleague files in last 6 months (or all, whichever is less)for the resignation letter/form from the colleague and the resignation acceptance from HR
3. Cite the end of employment payroll process </t>
  </si>
  <si>
    <t>Clearance procedures are completed via Leaver Clearance Form (including details covering the return of company property, including uniforms, equipment, and written materials, pension, etc.).</t>
  </si>
  <si>
    <t>Check 10 leaver colleague files in last 6 months (or all, whichever is less) for completed clearance form</t>
  </si>
  <si>
    <t>Colleagues voluntarily departing are invited to participate in an exit interview to find out how we can improve our offering and to identify issues</t>
  </si>
  <si>
    <t>Obtain evidence of voluntary exit interviews</t>
  </si>
  <si>
    <t>Employee Turnover is tracked per department and overall total to allow for planning and strategy.  
Reasons for leaving are tracked and monitored</t>
  </si>
  <si>
    <t>Cite the Turnover report</t>
  </si>
  <si>
    <t>I. Colleague Engagement and Communications</t>
  </si>
  <si>
    <t>II. Colleague Recognition</t>
  </si>
  <si>
    <t>Disciplinary</t>
  </si>
  <si>
    <t>Grievance</t>
  </si>
  <si>
    <t>Speak Up</t>
  </si>
  <si>
    <t>Code of Conduct &amp; Ethics</t>
  </si>
  <si>
    <t>Anti-bullying &amp; Harassment Policy</t>
  </si>
  <si>
    <t>Employee Relations</t>
  </si>
  <si>
    <t>Employment of relatives and Personal Relationships</t>
  </si>
  <si>
    <t>Manage Colleague Files</t>
  </si>
  <si>
    <t>Tracking Right to Work</t>
  </si>
  <si>
    <t>End of Employment</t>
  </si>
  <si>
    <t>Track Turnover</t>
  </si>
  <si>
    <t>1. Cite Grievance policy and procedure and confirm this is in line with local legislation and aligns to the Aman Group Grievance Policy
2. Confirm when/via which channel the P&amp;P is issued to colleagues
3. Managers who carry out grievance meetings and investigations are competent and trained to carry them out confidentially
4. Confirm how grievance issues are tracked</t>
  </si>
  <si>
    <t>ENGAGEMENT AND RECOGNITION</t>
  </si>
  <si>
    <t>All-colleague Meetings (Townhalls) are held on property by the GM for all colleagues to attend at least twice per year</t>
  </si>
  <si>
    <t>Check for scheduled meetings or evidence of the meetings taking place</t>
  </si>
  <si>
    <t>Regular team meetings are held on property - morning briefings, departmental, Management, ExCom</t>
  </si>
  <si>
    <t>Check for evidence that team meetings are happening on property</t>
  </si>
  <si>
    <t>Regular meetings with colleagues of different levels are held on a more informal basis such as coffee chats or a breakfast gathering where colleagues can bring ideas and suggestions and actions are taken if necessary (usually held by the GM/HRM)</t>
  </si>
  <si>
    <t>Check minutes of 3 previous meetings and evidence of action taken</t>
  </si>
  <si>
    <t>Appointments and promotions of Colleagues are communicated to the property and via Viva Engage</t>
  </si>
  <si>
    <t xml:space="preserve">1. Cite announcement of last 5 appointments / promotions communications
2. Cite announcements of leadership moves via Viva Engage </t>
  </si>
  <si>
    <t>Notice boards are positioned in high use areas and are well maintained with up to date information including colleague recognition. Other channels of communications used to deliver key messages to the teams in line with the HR Guidelines</t>
  </si>
  <si>
    <t>1. Check 5 notice boards from various departments 
2. Cite other internal methods of communication to colleagues/teams</t>
  </si>
  <si>
    <t xml:space="preserve">Aman Purpose and Values posters and property posters are displayed prominently around the colleague back of house areas </t>
  </si>
  <si>
    <t>Check minimum of 3 back of house areas for evidence of posters</t>
  </si>
  <si>
    <t>An annual colleague party is held and a social events calendar is in place for colleagues</t>
  </si>
  <si>
    <t>1. Confirm an annual colleague party is held
2. Cite the social calendar and note the types of events on offer</t>
  </si>
  <si>
    <t>High level results of the Our Voice survey have been communicated to colleagues. Action plan templates are collated and regular progress updates are given to the GM/Regional Corporate HRD</t>
  </si>
  <si>
    <t>1. Cite latest Engagement score.  
2. Discuss how results were communicated to colleagues.
3. Review of 5 sample department action plans and evidence of actions being taken</t>
  </si>
  <si>
    <t xml:space="preserve">Colleague of the Month or Quarter and Colleague of the Year celebrations are hosted periodically and appropriate recognition is given </t>
  </si>
  <si>
    <t>1. Confirm Colleague of the Month/Quarter process is in place and what the reward is/who is eligible/nomination process
2.  Detail process for awarding Colleague of the Year and the award given</t>
  </si>
  <si>
    <t>Long service awards are in place and appropriate tokens/gifts are presented in line with the HR Guidelines</t>
  </si>
  <si>
    <t>Confirm LSA is in place, at which milestone intervals and the reward given</t>
  </si>
  <si>
    <t>Cite at least 5 examples of activities</t>
  </si>
  <si>
    <t>Communication - All Colleague Meetings</t>
  </si>
  <si>
    <t xml:space="preserve">Team Meetings </t>
  </si>
  <si>
    <t>Feedback meetings - Coffee Chats</t>
  </si>
  <si>
    <t>Communication - Appointment / promotion announcements</t>
  </si>
  <si>
    <t>Our Voice Colleague Engagement Survey</t>
  </si>
  <si>
    <t>Communication - Communication Initiatives</t>
  </si>
  <si>
    <t>Communication - The Core Values</t>
  </si>
  <si>
    <t>Colleague social events</t>
  </si>
  <si>
    <t>Colleague of The Month/Quarter/Year</t>
  </si>
  <si>
    <t>Long Service Awards</t>
  </si>
  <si>
    <t>Celebrations</t>
  </si>
  <si>
    <t>II. Health and Safety</t>
  </si>
  <si>
    <t>I. Colleague Welfare &amp; Facilities</t>
  </si>
  <si>
    <t>A procedure is in place for reporting work accidents and workers compensation insurance is in place as per local legislation</t>
  </si>
  <si>
    <t>1. Cite procedure for reporting work accidents
2. Check with Finance Director the workers compensation insurance</t>
  </si>
  <si>
    <t>The required number of qualified first aiders are on shift according to local legislation or best practice and first aid boxes are available in key locations</t>
  </si>
  <si>
    <t>1. Cite the process for first aid qualifications and how the expiry dates are tracked
2. Confirm the locations of first aid boxes and do a visual check</t>
  </si>
  <si>
    <t xml:space="preserve">Legislative and related Health &amp; Safety training has been conducted according to local regulations i.e. safety; fire; hygiene;  evacuation; security awareness </t>
  </si>
  <si>
    <t>1. Cite evidence of sign-off for Legislative Training
2. Cite process of Recording and tracking i.e. expiry of food hygiene cert</t>
  </si>
  <si>
    <t>Work accidents</t>
  </si>
  <si>
    <t>First Aid</t>
  </si>
  <si>
    <t>Company vehicles</t>
  </si>
  <si>
    <t>Legislative Training</t>
  </si>
  <si>
    <t>WELFARE HEALTH AND SAFETY</t>
  </si>
  <si>
    <t>Colleague dining facilities are clean, inviting, well equipped and ventilated. Tables &amp; chairs must be of a good standard</t>
  </si>
  <si>
    <t>Visual check and understand if it is in-house or outsourced facility</t>
  </si>
  <si>
    <t>Colleague dining menu considers ethnic mix of work force and is on a cyclical basis to provide variety. Food cost is budgeted appropriately</t>
  </si>
  <si>
    <t>1. Compare menu against ethnic mix
2. Cite the food cost and who is responsible for managing the food cost</t>
  </si>
  <si>
    <t>Communication tool is in place for colleagues to provide feedback on colleague restaurant food and facilities</t>
  </si>
  <si>
    <t>Cite method to capture feedback on restaurant/facilities</t>
  </si>
  <si>
    <t>Wi-Fi and mobile phone charging is available for colleagues</t>
  </si>
  <si>
    <t>Cite the Wi-Fi and charging facility</t>
  </si>
  <si>
    <t>Smoking areas are available and easily accessible by all colleagues and aligned with local legislation</t>
  </si>
  <si>
    <t>Visual check</t>
  </si>
  <si>
    <t>Every colleague has access to a locker or other place to safely secure their personal belongings whilst on shift</t>
  </si>
  <si>
    <t>Visual check. Ensure there are sufficient numbers of lockers for the population</t>
  </si>
  <si>
    <t>Colleague changing rooms are suitable, clean, hygienic welcoming and tidy</t>
  </si>
  <si>
    <t>Visual check including provision of soap, towels/hand dryer, mirrors</t>
  </si>
  <si>
    <t xml:space="preserve">Other facilities for recreation and wellness are available such as Gym, relax room, prayer room </t>
  </si>
  <si>
    <t>Paramedic clinics are clean, have a private examination room. The clinic is accessible to all colleagues (if applicable) - check local Legislation for on property Dr/Nurse</t>
  </si>
  <si>
    <t>Visual check. Understand local Legislation for requirements to have a Dr/Nurse on Property</t>
  </si>
  <si>
    <t>Transportation scheduling meets colleague and business needs (if applicable)</t>
  </si>
  <si>
    <t xml:space="preserve">1. Randomly select 5 colleagues and 5 managers and ask them if bus scheduling meets needs.
2. Review the transportation cost
</t>
  </si>
  <si>
    <t>Colleague accommodation (if applicable) is of good quality, cite how many sharing, general satisfaction from colleagues</t>
  </si>
  <si>
    <t>Visual check and give details on number sharing</t>
  </si>
  <si>
    <t>Colleague accommodation cafeteria (if separate from Resort Colleague cafeteria) is clean, inviting and serving quality food</t>
  </si>
  <si>
    <t>Uniforms are clean, appropriate for the work climate and in good repair</t>
  </si>
  <si>
    <t>Randomly sample 10 different uniforms</t>
  </si>
  <si>
    <t>Orientation</t>
  </si>
  <si>
    <t>Purpose &amp; Values</t>
  </si>
  <si>
    <t>Departmental Orientation</t>
  </si>
  <si>
    <t>Training Calendar</t>
  </si>
  <si>
    <t>Colleague Restaurant</t>
  </si>
  <si>
    <t>Smoking Area</t>
  </si>
  <si>
    <t>Colleague Lockers &amp; Changing Rooms</t>
  </si>
  <si>
    <t>Other wellness areas</t>
  </si>
  <si>
    <t>Clinic</t>
  </si>
  <si>
    <t>Colleague facilities - transport</t>
  </si>
  <si>
    <t xml:space="preserve"> Uniforms</t>
  </si>
  <si>
    <t>Colleague accommodation</t>
  </si>
  <si>
    <t>Localization manning strategy &amp; budget is in place to drive employment of nationals (if applicable)</t>
  </si>
  <si>
    <t>Understand localization legislation and any restrictions on visa quotas
Understand the strategy on recruiting, training and retaining locals (in countries relying mostly on expat populations)</t>
  </si>
  <si>
    <t xml:space="preserve">1. Cite the payroll process - manual/computerized payroll system, is payroll outsourced, who is authorized to input data, segregation of duties between HR and Finance, how is monthly payroll checked i.e. comparison to previous month
2. Confirm who is the authorized signatory on the final payroll prior to payment </t>
  </si>
  <si>
    <t>Workforce approvals</t>
  </si>
  <si>
    <t>1. Compare contract templates V key legislation including annual leave entitlement, probation period, notice period, salary and benefits.  
2. Cite when the last formal contract review took place by a local Lawyer.
3. Check 10 colleague files employed over the last 6 months to check the Contracts are on file and signed by an authorized signatory and the employee</t>
  </si>
  <si>
    <t>Any local property bonus schemes are aligned with strategic business objectives and a policy/SOP exists detailing authorization of pay-out, scheme structure and payment.</t>
  </si>
  <si>
    <t>Unionization/Works Council (if applicable) exists within an agreement and there is mostly an amicable relationship with the Resort</t>
  </si>
  <si>
    <t>Special events are celebrated e.g. national days, individual and team successes, birthdays, birth of babies etc.</t>
  </si>
  <si>
    <t>All colleagues with responsibility for driving company or guest vehicles have submitted a valid driving license</t>
  </si>
  <si>
    <t>Check 5 files of colleagues who drive company/guest vehicles for evidence of a current driving license</t>
  </si>
  <si>
    <t>1. Verify that the last 10 new joiners have attended Company orientation
2. Review content of Orientation; ensure that it includes a introduction to the brand; company purpose and values; our approach / philosophy of service &amp; care; any location specific details; fire and safety trainings</t>
  </si>
  <si>
    <t>Not applicable for 2024 / Answer NA</t>
  </si>
  <si>
    <t>HR Operational Review Process</t>
  </si>
  <si>
    <t>Aim</t>
  </si>
  <si>
    <t>The HR Operational Review is an annual internal review carried out by Corporate Human Resources to ensure all properties are complying with our Corporate HR standards</t>
  </si>
  <si>
    <t>The document can be used for internal self-audits recommended to be undertaken twice yearly to ensure continuous improvement and compliance</t>
  </si>
  <si>
    <t xml:space="preserve">The review gives a score to check compliance with the minimum standards required of our HR departments to assist in identifying areas of compliance and gaps that need attention </t>
  </si>
  <si>
    <t>Through this process of internal audits, HR related risk to the business should be reduced</t>
  </si>
  <si>
    <t>The review is also an opportnuity for Corporate HR to see new initiatives and to share best practice amongst the HR Teams across Aman</t>
  </si>
  <si>
    <t>Responsibilities</t>
  </si>
  <si>
    <t>It is the responsability of each property Head of HR and General Managers to ensure compliance to the HR standards and that any subsequent actions are completed to deadlines</t>
  </si>
  <si>
    <t>Instructions for the Compliance Worksheet</t>
  </si>
  <si>
    <t>The HR Operations Reviewer (Usually Corporate HR)</t>
  </si>
  <si>
    <t>1 Complete the Property Data Information</t>
  </si>
  <si>
    <t>2 Work through each item on the Findings sheet looking for the evidence as required</t>
  </si>
  <si>
    <t>3 Decide if the evidence seen makes the item compliant and mark Yes or No in column F.  N/A should not be used unless stated in Column D</t>
  </si>
  <si>
    <t>4 Complete Column G with details of the evidence seen (Compliance Ratings are auto-calculated)</t>
  </si>
  <si>
    <t>5 Complete the Priority Rating (see below) and detail the Recommendations (column I)</t>
  </si>
  <si>
    <t>The Project Leader (Usually Property Head of HR)</t>
  </si>
  <si>
    <t>1 Assists the Reviewer to see the evidence required</t>
  </si>
  <si>
    <t>2 Meets with the Reviewer to go through the score and to answer any queries</t>
  </si>
  <si>
    <t>3 Works through the Findings Worksheet line by line and completes Columns J,K L</t>
  </si>
  <si>
    <t xml:space="preserve">4 Sends the Completed Worksheet to the Reviewer </t>
  </si>
  <si>
    <t>5 Corporate HR Director and Property Head of HR have a monthly call to update on the latest status of outstanding items</t>
  </si>
  <si>
    <t>Compliance Criteria / Definition</t>
  </si>
  <si>
    <r>
      <t xml:space="preserve">Yes  </t>
    </r>
    <r>
      <rPr>
        <sz val="11"/>
        <color theme="1"/>
        <rFont val="Whitney Light"/>
        <family val="3"/>
      </rPr>
      <t xml:space="preserve"> If 100% of the evidence sought complies</t>
    </r>
  </si>
  <si>
    <r>
      <t xml:space="preserve">No  </t>
    </r>
    <r>
      <rPr>
        <sz val="11"/>
        <color theme="1"/>
        <rFont val="Whitney Light"/>
        <family val="3"/>
      </rPr>
      <t xml:space="preserve"> If less than 100% of the evidence sought complies</t>
    </r>
  </si>
  <si>
    <r>
      <t xml:space="preserve">N/A   </t>
    </r>
    <r>
      <rPr>
        <sz val="11"/>
        <color theme="1"/>
        <rFont val="Whitney Light"/>
        <family val="3"/>
      </rPr>
      <t>Should only be used if stated in the Checklist Item (column D) otherwise the item must be Yes or No</t>
    </r>
  </si>
  <si>
    <t>Compliance Evidence Observations</t>
  </si>
  <si>
    <t xml:space="preserve">Cite what was seen. For example, if colleague files were checked, write the name/colleague ID number. This makes it easier to re-check files if required and to ensure action can be taken if it was not in compliance </t>
  </si>
  <si>
    <t>Recommendations</t>
  </si>
  <si>
    <t>If an item is not in compliance, Corporate HR makes a recommendation for possible solution/course of action</t>
  </si>
  <si>
    <t>Management must update each item with an action to be taken/explanation as to why the recommendation will not be used</t>
  </si>
  <si>
    <t>Priority Rating</t>
  </si>
  <si>
    <t>For non-compliant items, a priority rating will be assigned to denote the urgency of the item</t>
  </si>
  <si>
    <t>1 = Needs immediate attention and correction</t>
  </si>
  <si>
    <t>2 = Must be corrected as a matter of priority</t>
  </si>
  <si>
    <t>3 = Requires action planning and implementation in the medium term (max 6 months)</t>
  </si>
  <si>
    <t>4 = Requires action planning and implementation in the longer term (max 12 months)</t>
  </si>
  <si>
    <t>Status &amp; Due Date</t>
  </si>
  <si>
    <t>For Property HR to update the due date abd be able to track progress of outstanding items</t>
  </si>
  <si>
    <t>Scoring</t>
  </si>
  <si>
    <t xml:space="preserve"> A pass rate has not been set for the first year of Audits however, a guide would be to achieve 65% or more</t>
  </si>
  <si>
    <t>The scores are auto-generated when the Compliance column is rated, giving a final score at the bottom and in the 'Summary Score' tab</t>
  </si>
  <si>
    <t>Business Priority refers to the average urgency of the issues highlighted</t>
  </si>
  <si>
    <t>HR Operational Review - Summary</t>
  </si>
  <si>
    <t>Review Details</t>
  </si>
  <si>
    <t>Property</t>
  </si>
  <si>
    <t>Dates of Review</t>
  </si>
  <si>
    <t>Project Leader</t>
  </si>
  <si>
    <t>Compliance Reviewer</t>
  </si>
  <si>
    <t>Report distribution</t>
  </si>
  <si>
    <t>Compliance Summary</t>
  </si>
  <si>
    <t>No. of Items</t>
  </si>
  <si>
    <t>Status</t>
  </si>
  <si>
    <t>Compliance Score</t>
  </si>
  <si>
    <t>Compliant</t>
  </si>
  <si>
    <t>Non-compliant</t>
  </si>
  <si>
    <t>Not applicable</t>
  </si>
  <si>
    <r>
      <t xml:space="preserve">Business Priority Summary - </t>
    </r>
    <r>
      <rPr>
        <sz val="13"/>
        <color theme="1"/>
        <rFont val="Whitney Light"/>
        <family val="3"/>
      </rPr>
      <t>Refers to the urgency of the issues highlighted</t>
    </r>
  </si>
  <si>
    <t>Priority Rating for Actionable Items</t>
  </si>
  <si>
    <t>None</t>
  </si>
  <si>
    <t>Key Areas of Attention</t>
  </si>
  <si>
    <t>An approved budgeted manning guide is used as the basis for all hiring approvals</t>
  </si>
  <si>
    <t>1. Cite how working time is recorded (manual timesheet/Time &amp; Attendance system)
2. Check 5 different departments  Time &amp; Attendance/timesheets for evidence of hours being inline with contract/law.i.e. contracted hours/days Vs the timesheet
3. Cite how HODs manage colleague breaks</t>
  </si>
  <si>
    <t>1. Confirm iCIMS is used. If it is not, give the reason why
2. Cite the other job portals or advertising methods used</t>
  </si>
  <si>
    <t>1. Cite the process followed for budgeting annual salary increases 
2. Cite the process followed for granting the annual increases and the approval process followed
3. Cite how the increases are communicated to colleagues i.e. letter on colleague file</t>
  </si>
  <si>
    <t xml:space="preserve">Colleague files are securely maintained  and contain the following documentation:                                                                          
1. Request for Hire Form
2. Job Application Form/CV
3. Interview notes
4. References
5. Photocopy of industry related/educational certificates (if applicable)
6. Signed Appointment letter/Contract of Employment 
7. Signed Job Description
8. Medical declaration
9. Emergency contacts and personal information (bank account etc.)
10. Expression of wishes form (Beneficiary Form)
11. Signed Colleague Handbook Acknowledgement Form
12. Signed Code of Business Code of Conduct acknowledgement form 
13. Photocopy of National ID / Passport plus Visa (if applicable)
14. Re-designation letter and Status Change Form if any
15. Promotion  letter and Status Change Form if any
16. Disciplinary letter if any
17. Performance Review form if any </t>
  </si>
  <si>
    <t>There is a clear procedure in line with local Legislation for recording and tracking sickness</t>
  </si>
  <si>
    <t>1. Understand the local Legislation on sick Leave and any contractual entitlements.
2. Cite procedure for tracking absence and communication to payroll for any required payroll adjustments
3. Cite if Return to Work interviews are used where necessary to support Colleague wellbeing and care</t>
  </si>
  <si>
    <t>Process</t>
  </si>
  <si>
    <t>Score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</si>
</sst>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5" formatCode="0.0&quot; &quot;%"/>
    <numFmt numFmtId="166" formatCode="0.000"/>
    <numFmt numFmtId="167" formatCode="0.00000"/>
    <numFmt numFmtId="168" formatCode="0.0000000"/>
    <numFmt numFmtId="169" formatCode="0.00000000000000"/>
    <numFmt numFmtId="170" formatCode="0.000000000000000"/>
    <numFmt numFmtId="171" formatCode="0.0%"/>
  </numFmts>
  <fonts count="50">
    <font>
      <sz val="10"/>
      <name val="LucidaSans"/>
    </font>
    <font>
      <sz val="11"/>
      <color theme="1"/>
      <name val="Calibri"/>
      <family val="2"/>
      <scheme val="minor"/>
    </font>
    <font>
      <sz val="10"/>
      <name val="LucidaSans"/>
    </font>
    <font>
      <sz val="10"/>
      <name val="Arial"/>
      <family val="2"/>
    </font>
    <font>
      <sz val="10"/>
      <color indexed="10"/>
      <name val="LucidaSans"/>
    </font>
    <font>
      <b/>
      <sz val="11"/>
      <color rgb="FF002B41"/>
      <name val="Trebuchet MS"/>
      <family val="2"/>
    </font>
    <font>
      <sz val="10"/>
      <name val="Trebuchet MS"/>
      <family val="2"/>
    </font>
    <font>
      <b/>
      <sz val="10"/>
      <color rgb="FF002B41"/>
      <name val="Trebuchet MS"/>
      <family val="2"/>
    </font>
    <font>
      <sz val="10"/>
      <color rgb="FF002B41"/>
      <name val="Trebuchet MS"/>
      <family val="2"/>
    </font>
    <font>
      <b/>
      <sz val="10"/>
      <color rgb="FFD04158"/>
      <name val="Trebuchet MS"/>
      <family val="2"/>
    </font>
    <font>
      <b/>
      <sz val="10"/>
      <color theme="1" tint="0.34998626667073579"/>
      <name val="Trebuchet MS"/>
      <family val="2"/>
    </font>
    <font>
      <b/>
      <i/>
      <sz val="10"/>
      <color theme="1" tint="0.34998626667073579"/>
      <name val="Trebuchet MS"/>
      <family val="2"/>
    </font>
    <font>
      <b/>
      <sz val="10"/>
      <name val="Trebuchet MS"/>
      <family val="2"/>
    </font>
    <font>
      <b/>
      <sz val="8"/>
      <color rgb="FF002B41"/>
      <name val="Trebuchet MS"/>
      <family val="2"/>
    </font>
    <font>
      <b/>
      <i/>
      <sz val="10"/>
      <name val="Trebuchet MS"/>
      <family val="2"/>
    </font>
    <font>
      <b/>
      <sz val="11"/>
      <color indexed="8"/>
      <name val="Trebuchet MS"/>
      <family val="2"/>
    </font>
    <font>
      <sz val="12"/>
      <color rgb="FF002B41"/>
      <name val="Trebuchet MS"/>
      <family val="2"/>
    </font>
    <font>
      <b/>
      <i/>
      <sz val="20"/>
      <color rgb="FF002B41"/>
      <name val="Trebuchet MS"/>
      <family val="2"/>
    </font>
    <font>
      <sz val="10"/>
      <color rgb="FF002B41"/>
      <name val="LucidaSans"/>
    </font>
    <font>
      <b/>
      <i/>
      <sz val="14"/>
      <name val="Arial"/>
      <family val="2"/>
    </font>
    <font>
      <b/>
      <i/>
      <sz val="16"/>
      <color rgb="FF002B41"/>
      <name val="Trebuchet MS"/>
      <family val="2"/>
    </font>
    <font>
      <sz val="8"/>
      <name val="Trebuchet MS"/>
      <family val="2"/>
    </font>
    <font>
      <sz val="10"/>
      <color rgb="FFFFC000"/>
      <name val="Trebuchet MS"/>
      <family val="2"/>
    </font>
    <font>
      <b/>
      <sz val="10"/>
      <color rgb="FFFFC000"/>
      <name val="Trebuchet MS"/>
      <family val="2"/>
    </font>
    <font>
      <b/>
      <i/>
      <sz val="10"/>
      <color rgb="FF002B41"/>
      <name val="LucidaSans"/>
    </font>
    <font>
      <b/>
      <sz val="12"/>
      <color rgb="FF002B41"/>
      <name val="Trebuchet MS"/>
      <family val="2"/>
    </font>
    <font>
      <sz val="10"/>
      <color indexed="9"/>
      <name val="LucidaSans"/>
    </font>
    <font>
      <sz val="10"/>
      <color theme="1"/>
      <name val="Arial"/>
      <family val="2"/>
    </font>
    <font>
      <sz val="10"/>
      <color theme="0"/>
      <name val="Arial"/>
      <family val="2"/>
    </font>
    <font>
      <sz val="6"/>
      <color rgb="FF002B41"/>
      <name val="Trebuchet MS"/>
      <family val="2"/>
    </font>
    <font>
      <sz val="6"/>
      <name val="Trebuchet MS"/>
      <family val="2"/>
    </font>
    <font>
      <sz val="6"/>
      <color theme="1" tint="0.34998626667073579"/>
      <name val="Trebuchet MS"/>
      <family val="2"/>
    </font>
    <font>
      <b/>
      <sz val="6"/>
      <color rgb="FFD04158"/>
      <name val="Trebuchet MS"/>
      <family val="2"/>
    </font>
    <font>
      <b/>
      <i/>
      <sz val="6"/>
      <color theme="1" tint="0.34998626667073579"/>
      <name val="Trebuchet MS"/>
      <family val="2"/>
    </font>
    <font>
      <sz val="6"/>
      <name val="Arial"/>
      <family val="2"/>
    </font>
    <font>
      <sz val="10"/>
      <name val="Arial"/>
      <family val="2"/>
    </font>
    <font>
      <b/>
      <sz val="10"/>
      <color rgb="FFFF0000"/>
      <name val="Trebuchet MS"/>
      <family val="2"/>
    </font>
    <font>
      <b/>
      <u/>
      <sz val="11"/>
      <color rgb="FF002B41"/>
      <name val="Trebuchet MS"/>
      <family val="2"/>
    </font>
    <font>
      <u/>
      <sz val="10"/>
      <color rgb="FF002B41"/>
      <name val="Trebuchet MS"/>
      <family val="2"/>
    </font>
    <font>
      <b/>
      <sz val="18"/>
      <color theme="1"/>
      <name val="Whitney Light"/>
      <family val="3"/>
    </font>
    <font>
      <sz val="11"/>
      <color theme="1"/>
      <name val="Whitney Light"/>
      <family val="3"/>
    </font>
    <font>
      <b/>
      <sz val="13"/>
      <name val="Whitney Light"/>
      <family val="3"/>
    </font>
    <font>
      <b/>
      <sz val="11"/>
      <color theme="1"/>
      <name val="Whitney Light"/>
      <family val="3"/>
    </font>
    <font>
      <sz val="11"/>
      <color rgb="FF1F497D"/>
      <name val="Whitney Light"/>
      <family val="3"/>
    </font>
    <font>
      <b/>
      <sz val="13"/>
      <color theme="1"/>
      <name val="Whitney Light"/>
      <family val="3"/>
    </font>
    <font>
      <sz val="8"/>
      <name val="Verdana"/>
      <family val="2"/>
    </font>
    <font>
      <sz val="11"/>
      <name val="Whitney Light"/>
      <family val="3"/>
    </font>
    <font>
      <sz val="13"/>
      <color theme="1"/>
      <name val="Whitney Light"/>
      <family val="3"/>
    </font>
    <font>
      <sz val="11"/>
      <color rgb="FFC00000"/>
      <name val="Whitney Light"/>
      <family val="3"/>
    </font>
    <font>
      <b/>
      <sz val="10"/>
      <name val="LucidaSans"/>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B7C9C0"/>
        <bgColor indexed="64"/>
      </patternFill>
    </fill>
    <fill>
      <patternFill patternType="solid">
        <fgColor rgb="FFFFC000"/>
        <bgColor indexed="64"/>
      </patternFill>
    </fill>
    <fill>
      <patternFill patternType="solid">
        <fgColor rgb="FF002B41"/>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tint="-0.14999847407452621"/>
        <bgColor indexed="64"/>
      </patternFill>
    </fill>
  </fills>
  <borders count="38">
    <border>
      <left/>
      <right/>
      <top/>
      <bottom/>
      <diagonal/>
    </border>
    <border>
      <left/>
      <right/>
      <top/>
      <bottom style="thin">
        <color rgb="FF002B4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thin">
        <color rgb="FF002B41"/>
      </left>
      <right style="thin">
        <color rgb="FF002B41"/>
      </right>
      <top style="thin">
        <color rgb="FF002B41"/>
      </top>
      <bottom style="thin">
        <color rgb="FF002B4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8">
    <xf numFmtId="0" fontId="0" fillId="0" borderId="0"/>
    <xf numFmtId="0"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35" fillId="0" borderId="0">
      <alignment vertical="justify"/>
    </xf>
    <xf numFmtId="0" fontId="1" fillId="0" borderId="0"/>
    <xf numFmtId="0" fontId="45" fillId="2" borderId="0" applyBorder="0"/>
  </cellStyleXfs>
  <cellXfs count="218">
    <xf numFmtId="0" fontId="0" fillId="0" borderId="0" xfId="0"/>
    <xf numFmtId="0" fontId="6" fillId="0" borderId="0" xfId="0" applyFont="1" applyAlignment="1">
      <alignment vertical="center"/>
    </xf>
    <xf numFmtId="0" fontId="6" fillId="0" borderId="0" xfId="0" applyFont="1"/>
    <xf numFmtId="0" fontId="12" fillId="0" borderId="0" xfId="0" applyFont="1" applyAlignment="1">
      <alignment horizontal="center" vertical="center" wrapText="1"/>
    </xf>
    <xf numFmtId="0" fontId="6" fillId="0" borderId="0" xfId="0" applyFont="1" applyAlignment="1">
      <alignment horizontal="justify" vertical="center" wrapText="1"/>
    </xf>
    <xf numFmtId="0" fontId="14" fillId="0" borderId="0" xfId="0" applyFont="1" applyAlignment="1">
      <alignment horizontal="justify" vertical="center" wrapText="1"/>
    </xf>
    <xf numFmtId="0" fontId="6" fillId="0" borderId="0" xfId="0" applyFont="1" applyAlignment="1">
      <alignment horizontal="center" vertical="center"/>
    </xf>
    <xf numFmtId="0" fontId="8" fillId="3" borderId="0" xfId="0" applyFont="1" applyFill="1" applyAlignment="1">
      <alignment horizontal="center" vertical="center"/>
    </xf>
    <xf numFmtId="0" fontId="16" fillId="0" borderId="0" xfId="0" applyFont="1" applyAlignment="1">
      <alignment horizontal="center" vertical="center"/>
    </xf>
    <xf numFmtId="0" fontId="8" fillId="0" borderId="0" xfId="0" applyFont="1"/>
    <xf numFmtId="0" fontId="8" fillId="4" borderId="0" xfId="0" quotePrefix="1" applyFont="1" applyFill="1" applyAlignment="1">
      <alignment horizontal="justify" vertical="center" wrapTex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justify" vertical="center"/>
    </xf>
    <xf numFmtId="0" fontId="8" fillId="0" borderId="0" xfId="0" applyFont="1" applyAlignment="1">
      <alignment horizontal="justify" vertical="center" wrapText="1"/>
    </xf>
    <xf numFmtId="0" fontId="8" fillId="0" borderId="0" xfId="0" applyFont="1" applyAlignment="1">
      <alignment horizontal="center" vertical="center" textRotation="90"/>
    </xf>
    <xf numFmtId="0" fontId="16" fillId="0" borderId="0" xfId="0" applyFont="1" applyAlignment="1">
      <alignment horizontal="center" vertical="center" wrapText="1"/>
    </xf>
    <xf numFmtId="0" fontId="6" fillId="0" borderId="0" xfId="0" applyFont="1" applyAlignment="1">
      <alignment horizontal="center"/>
    </xf>
    <xf numFmtId="0" fontId="6" fillId="0" borderId="0" xfId="0" applyFont="1" applyAlignment="1">
      <alignment horizontal="justify" vertical="center"/>
    </xf>
    <xf numFmtId="0" fontId="8" fillId="4" borderId="0" xfId="0" applyFont="1" applyFill="1" applyAlignment="1">
      <alignment horizontal="center" vertical="center"/>
    </xf>
    <xf numFmtId="0" fontId="27" fillId="7" borderId="0" xfId="0" applyFont="1" applyFill="1"/>
    <xf numFmtId="0" fontId="27" fillId="0" borderId="0" xfId="0" applyFont="1"/>
    <xf numFmtId="0" fontId="28" fillId="0" borderId="0" xfId="0" applyFont="1"/>
    <xf numFmtId="0" fontId="27" fillId="0" borderId="0" xfId="0" applyFont="1" applyAlignment="1">
      <alignment horizontal="center"/>
    </xf>
    <xf numFmtId="0" fontId="0" fillId="0" borderId="0" xfId="0" applyAlignment="1">
      <alignment horizontal="center" vertical="center" wrapText="1"/>
    </xf>
    <xf numFmtId="0" fontId="27" fillId="0" borderId="0" xfId="0" applyFont="1" applyAlignment="1">
      <alignment horizontal="center" vertical="center" wrapText="1"/>
    </xf>
    <xf numFmtId="0" fontId="32" fillId="0" borderId="0" xfId="0" applyFont="1" applyAlignment="1">
      <alignment horizontal="left" vertical="center" wrapText="1"/>
    </xf>
    <xf numFmtId="0" fontId="30" fillId="0" borderId="0" xfId="0" applyFont="1" applyAlignment="1">
      <alignment vertical="center"/>
    </xf>
    <xf numFmtId="0" fontId="30" fillId="0" borderId="0" xfId="0" applyFont="1"/>
    <xf numFmtId="0" fontId="29" fillId="0" borderId="0" xfId="0" applyFont="1"/>
    <xf numFmtId="0" fontId="29" fillId="0" borderId="0" xfId="0" applyFont="1" applyAlignment="1">
      <alignment vertical="center"/>
    </xf>
    <xf numFmtId="0" fontId="8" fillId="4" borderId="0" xfId="0" applyFont="1" applyFill="1" applyAlignment="1">
      <alignment vertical="center" wrapText="1"/>
    </xf>
    <xf numFmtId="0" fontId="15" fillId="2" borderId="0" xfId="2" applyFont="1" applyFill="1" applyAlignment="1">
      <alignment horizontal="center" vertical="center" wrapText="1"/>
    </xf>
    <xf numFmtId="0" fontId="27" fillId="0" borderId="0" xfId="0" applyFont="1" applyAlignment="1">
      <alignment horizontal="center" vertical="center"/>
    </xf>
    <xf numFmtId="0" fontId="0" fillId="0" borderId="0" xfId="0" applyAlignment="1">
      <alignment horizontal="center" vertical="center"/>
    </xf>
    <xf numFmtId="0" fontId="27" fillId="8" borderId="28" xfId="0" applyFont="1" applyFill="1" applyBorder="1" applyAlignment="1">
      <alignment horizontal="center" vertical="center" wrapText="1"/>
    </xf>
    <xf numFmtId="0" fontId="27" fillId="0" borderId="29" xfId="0" applyFont="1" applyBorder="1"/>
    <xf numFmtId="0" fontId="27" fillId="0" borderId="17" xfId="0" applyFont="1" applyBorder="1"/>
    <xf numFmtId="0" fontId="27" fillId="0" borderId="23" xfId="0" applyFont="1" applyBorder="1"/>
    <xf numFmtId="2" fontId="27" fillId="0" borderId="0" xfId="0" applyNumberFormat="1" applyFont="1" applyAlignment="1">
      <alignment horizontal="center"/>
    </xf>
    <xf numFmtId="0" fontId="9" fillId="0" borderId="0" xfId="0" applyFont="1" applyAlignment="1">
      <alignment horizontal="left" vertical="center" wrapText="1"/>
    </xf>
    <xf numFmtId="0" fontId="8" fillId="0" borderId="0" xfId="0" applyFont="1" applyAlignment="1">
      <alignment horizontal="center"/>
    </xf>
    <xf numFmtId="0" fontId="8" fillId="4" borderId="0" xfId="0" applyFont="1" applyFill="1" applyAlignment="1">
      <alignment horizontal="justify" vertical="center" wrapText="1"/>
    </xf>
    <xf numFmtId="0" fontId="7" fillId="4" borderId="0" xfId="0" applyFont="1" applyFill="1" applyAlignment="1">
      <alignment horizontal="center" vertical="center" wrapText="1"/>
    </xf>
    <xf numFmtId="0" fontId="27" fillId="8" borderId="29" xfId="0" applyFont="1" applyFill="1" applyBorder="1" applyAlignment="1">
      <alignment horizontal="center" vertical="center" wrapText="1"/>
    </xf>
    <xf numFmtId="0" fontId="29" fillId="0" borderId="0" xfId="0" quotePrefix="1" applyFont="1" applyAlignment="1">
      <alignment horizontal="right" vertical="center" wrapText="1"/>
    </xf>
    <xf numFmtId="0" fontId="7" fillId="0" borderId="0" xfId="0" applyFont="1" applyAlignment="1">
      <alignment vertical="center" wrapText="1"/>
    </xf>
    <xf numFmtId="0" fontId="13" fillId="0" borderId="0" xfId="0" quotePrefix="1" applyFont="1" applyAlignment="1">
      <alignment horizontal="left" vertical="center" wrapText="1"/>
    </xf>
    <xf numFmtId="0" fontId="29" fillId="0" borderId="0" xfId="0" applyFont="1" applyAlignment="1">
      <alignment horizontal="right"/>
    </xf>
    <xf numFmtId="0" fontId="7" fillId="0" borderId="0" xfId="0" applyFont="1" applyAlignment="1">
      <alignment horizontal="center" vertical="center"/>
    </xf>
    <xf numFmtId="0" fontId="8" fillId="0" borderId="0" xfId="0" applyFont="1" applyAlignment="1">
      <alignment wrapText="1"/>
    </xf>
    <xf numFmtId="0" fontId="30" fillId="0" borderId="0" xfId="0" applyFont="1" applyAlignment="1">
      <alignment horizontal="right"/>
    </xf>
    <xf numFmtId="0" fontId="10" fillId="0" borderId="0" xfId="0" applyFont="1" applyAlignment="1">
      <alignment horizontal="left" vertical="center" wrapText="1"/>
    </xf>
    <xf numFmtId="0" fontId="31" fillId="0" borderId="0" xfId="0" applyFont="1" applyAlignment="1">
      <alignment horizontal="right" vertical="center" wrapText="1"/>
    </xf>
    <xf numFmtId="0" fontId="10" fillId="0" borderId="0" xfId="0" applyFont="1" applyAlignment="1">
      <alignment horizontal="justify" vertical="center" wrapText="1"/>
    </xf>
    <xf numFmtId="0" fontId="8" fillId="4" borderId="0" xfId="0" applyFont="1" applyFill="1" applyAlignment="1">
      <alignment horizontal="center" vertical="center" wrapText="1"/>
    </xf>
    <xf numFmtId="0" fontId="8" fillId="0" borderId="0" xfId="0" quotePrefix="1" applyFont="1" applyAlignment="1">
      <alignment horizontal="justify" vertical="center" wrapText="1"/>
    </xf>
    <xf numFmtId="0" fontId="6" fillId="0" borderId="0" xfId="0" applyFont="1" applyAlignment="1">
      <alignment wrapText="1"/>
    </xf>
    <xf numFmtId="0" fontId="8" fillId="0" borderId="0" xfId="0" applyFont="1" applyAlignment="1">
      <alignment horizontal="center" vertical="center" wrapText="1"/>
    </xf>
    <xf numFmtId="0" fontId="27" fillId="0" borderId="30" xfId="0" applyFont="1" applyBorder="1"/>
    <xf numFmtId="0" fontId="27" fillId="0" borderId="26" xfId="0" applyFont="1" applyBorder="1"/>
    <xf numFmtId="0" fontId="27" fillId="0" borderId="27" xfId="0" applyFont="1" applyBorder="1"/>
    <xf numFmtId="0" fontId="6" fillId="3" borderId="0" xfId="0" applyFont="1" applyFill="1"/>
    <xf numFmtId="0" fontId="7" fillId="3" borderId="0" xfId="0" applyFont="1" applyFill="1" applyAlignment="1">
      <alignment horizontal="center" vertical="center"/>
    </xf>
    <xf numFmtId="0" fontId="8" fillId="3" borderId="0" xfId="0" applyFont="1" applyFill="1" applyAlignment="1">
      <alignment vertical="center"/>
    </xf>
    <xf numFmtId="0" fontId="11" fillId="0" borderId="0" xfId="0" applyFont="1" applyAlignment="1">
      <alignment horizontal="center" vertical="center"/>
    </xf>
    <xf numFmtId="0" fontId="33" fillId="0" borderId="0" xfId="0" applyFont="1" applyAlignment="1">
      <alignment horizontal="left" vertical="center"/>
    </xf>
    <xf numFmtId="0" fontId="11" fillId="0" borderId="0" xfId="0" applyFont="1" applyAlignment="1">
      <alignment horizontal="justify" vertical="center"/>
    </xf>
    <xf numFmtId="0" fontId="29" fillId="0" borderId="0" xfId="0" applyFont="1" applyAlignment="1">
      <alignment horizontal="justify" vertical="center" wrapText="1"/>
    </xf>
    <xf numFmtId="17" fontId="6" fillId="0" borderId="0" xfId="0" applyNumberFormat="1" applyFont="1" applyAlignment="1">
      <alignment horizontal="justify" vertical="center" wrapText="1"/>
    </xf>
    <xf numFmtId="0" fontId="6" fillId="0" borderId="0" xfId="0" applyFont="1" applyAlignment="1">
      <alignment horizontal="center" vertical="center" textRotation="90"/>
    </xf>
    <xf numFmtId="0" fontId="3" fillId="0" borderId="0" xfId="0" applyFont="1" applyAlignment="1">
      <alignment horizontal="left" vertical="center" wrapText="1"/>
    </xf>
    <xf numFmtId="0" fontId="3" fillId="0" borderId="0" xfId="0" applyFont="1"/>
    <xf numFmtId="0" fontId="3" fillId="0" borderId="0" xfId="0" applyFont="1" applyAlignment="1">
      <alignment vertical="center"/>
    </xf>
    <xf numFmtId="0" fontId="8" fillId="3" borderId="0" xfId="0" applyFont="1" applyFill="1" applyAlignment="1">
      <alignment horizontal="justify" vertical="center" wrapText="1"/>
    </xf>
    <xf numFmtId="0" fontId="3" fillId="0" borderId="0" xfId="0" applyFont="1" applyAlignment="1">
      <alignment horizontal="center" vertical="center"/>
    </xf>
    <xf numFmtId="0" fontId="34" fillId="0" borderId="0" xfId="0" applyFont="1"/>
    <xf numFmtId="0" fontId="3" fillId="0" borderId="0" xfId="0" applyFont="1" applyAlignment="1">
      <alignment horizontal="justify" vertical="center" wrapText="1"/>
    </xf>
    <xf numFmtId="0" fontId="3" fillId="0" borderId="0" xfId="0" applyFont="1" applyAlignment="1">
      <alignment horizontal="justify" vertical="center"/>
    </xf>
    <xf numFmtId="0" fontId="3" fillId="0" borderId="0" xfId="0" applyFont="1" applyAlignment="1">
      <alignment horizontal="center"/>
    </xf>
    <xf numFmtId="0" fontId="3" fillId="0" borderId="32" xfId="0" applyFont="1" applyBorder="1" applyAlignment="1" applyProtection="1">
      <alignment horizontal="left" vertical="center" wrapText="1"/>
      <protection locked="0"/>
    </xf>
    <xf numFmtId="164" fontId="25" fillId="0" borderId="15" xfId="4" applyNumberFormat="1" applyFont="1" applyBorder="1" applyAlignment="1" applyProtection="1">
      <alignment horizontal="center" vertical="center"/>
    </xf>
    <xf numFmtId="165" fontId="25" fillId="0" borderId="15" xfId="4" applyNumberFormat="1" applyFont="1" applyBorder="1" applyAlignment="1" applyProtection="1">
      <alignment horizontal="center" vertical="center"/>
    </xf>
    <xf numFmtId="164" fontId="5" fillId="0" borderId="15" xfId="4" applyNumberFormat="1" applyFont="1" applyBorder="1" applyAlignment="1" applyProtection="1">
      <alignment horizontal="center" vertical="center"/>
    </xf>
    <xf numFmtId="165" fontId="23" fillId="6" borderId="15" xfId="4" applyNumberFormat="1" applyFont="1" applyFill="1" applyBorder="1" applyAlignment="1" applyProtection="1">
      <alignment horizontal="center"/>
    </xf>
    <xf numFmtId="164" fontId="8" fillId="0" borderId="17" xfId="0" applyNumberFormat="1" applyFont="1" applyBorder="1" applyAlignment="1">
      <alignment horizontal="center"/>
    </xf>
    <xf numFmtId="165" fontId="8" fillId="0" borderId="12" xfId="4" applyNumberFormat="1" applyFont="1" applyBorder="1" applyAlignment="1" applyProtection="1">
      <alignment horizontal="center"/>
    </xf>
    <xf numFmtId="164" fontId="8" fillId="0" borderId="19" xfId="0" applyNumberFormat="1" applyFont="1" applyBorder="1" applyAlignment="1">
      <alignment horizontal="center"/>
    </xf>
    <xf numFmtId="165" fontId="8" fillId="0" borderId="20" xfId="4" applyNumberFormat="1" applyFont="1" applyBorder="1" applyAlignment="1" applyProtection="1">
      <alignment horizontal="center"/>
    </xf>
    <xf numFmtId="0" fontId="8" fillId="4" borderId="0" xfId="0" applyFont="1" applyFill="1" applyAlignment="1" applyProtection="1">
      <alignment horizontal="center" vertical="center"/>
      <protection locked="0"/>
    </xf>
    <xf numFmtId="0" fontId="18" fillId="5" borderId="10" xfId="0" applyFont="1" applyFill="1" applyBorder="1" applyAlignment="1" applyProtection="1">
      <alignment horizontal="center"/>
      <protection locked="0"/>
    </xf>
    <xf numFmtId="0" fontId="3" fillId="0" borderId="2" xfId="2" applyBorder="1" applyProtection="1">
      <protection locked="0"/>
    </xf>
    <xf numFmtId="0" fontId="3" fillId="0" borderId="3" xfId="2" applyBorder="1" applyProtection="1">
      <protection locked="0"/>
    </xf>
    <xf numFmtId="0" fontId="3" fillId="2" borderId="3" xfId="2" applyFill="1" applyBorder="1" applyProtection="1">
      <protection locked="0"/>
    </xf>
    <xf numFmtId="0" fontId="19" fillId="2" borderId="4" xfId="2" applyFont="1" applyFill="1" applyBorder="1" applyAlignment="1" applyProtection="1">
      <alignment horizontal="right"/>
      <protection locked="0"/>
    </xf>
    <xf numFmtId="0" fontId="3" fillId="0" borderId="0" xfId="2" applyProtection="1">
      <protection locked="0"/>
    </xf>
    <xf numFmtId="0" fontId="3" fillId="0" borderId="5" xfId="2" applyBorder="1" applyProtection="1">
      <protection locked="0"/>
    </xf>
    <xf numFmtId="0" fontId="8" fillId="2" borderId="0" xfId="2" applyFont="1" applyFill="1" applyProtection="1">
      <protection locked="0"/>
    </xf>
    <xf numFmtId="0" fontId="6" fillId="0" borderId="6" xfId="0" applyFont="1" applyBorder="1" applyAlignment="1" applyProtection="1">
      <alignment horizontal="right"/>
      <protection locked="0"/>
    </xf>
    <xf numFmtId="0" fontId="20" fillId="2" borderId="0" xfId="2" applyFont="1" applyFill="1" applyAlignment="1" applyProtection="1">
      <alignment horizontal="left" wrapText="1" indent="1"/>
      <protection locked="0"/>
    </xf>
    <xf numFmtId="0" fontId="6" fillId="2" borderId="6" xfId="2" applyFont="1" applyFill="1" applyBorder="1" applyAlignment="1" applyProtection="1">
      <alignment horizontal="center"/>
      <protection locked="0"/>
    </xf>
    <xf numFmtId="0" fontId="21" fillId="3" borderId="0" xfId="2" applyFont="1" applyFill="1" applyProtection="1">
      <protection locked="0"/>
    </xf>
    <xf numFmtId="0" fontId="21" fillId="3" borderId="6" xfId="2" applyFont="1" applyFill="1" applyBorder="1" applyProtection="1">
      <protection locked="0"/>
    </xf>
    <xf numFmtId="0" fontId="22" fillId="6" borderId="2" xfId="0" applyFont="1" applyFill="1" applyBorder="1" applyProtection="1">
      <protection locked="0"/>
    </xf>
    <xf numFmtId="0" fontId="22" fillId="6" borderId="25" xfId="0" applyFont="1" applyFill="1" applyBorder="1" applyProtection="1">
      <protection locked="0"/>
    </xf>
    <xf numFmtId="0" fontId="22" fillId="6" borderId="7" xfId="0" applyFont="1" applyFill="1" applyBorder="1" applyProtection="1">
      <protection locked="0"/>
    </xf>
    <xf numFmtId="0" fontId="0" fillId="0" borderId="0" xfId="0" applyProtection="1">
      <protection locked="0"/>
    </xf>
    <xf numFmtId="0" fontId="23" fillId="6" borderId="5" xfId="0" applyFont="1" applyFill="1" applyBorder="1" applyAlignment="1" applyProtection="1">
      <alignment horizontal="center"/>
      <protection locked="0"/>
    </xf>
    <xf numFmtId="0" fontId="23" fillId="6" borderId="11" xfId="0" applyFont="1" applyFill="1" applyBorder="1" applyAlignment="1" applyProtection="1">
      <alignment horizontal="center"/>
      <protection locked="0"/>
    </xf>
    <xf numFmtId="0" fontId="22" fillId="6" borderId="16" xfId="0" applyFont="1" applyFill="1" applyBorder="1" applyProtection="1">
      <protection locked="0"/>
    </xf>
    <xf numFmtId="0" fontId="22" fillId="6" borderId="27" xfId="0" applyFont="1" applyFill="1" applyBorder="1" applyProtection="1">
      <protection locked="0"/>
    </xf>
    <xf numFmtId="0" fontId="22" fillId="6" borderId="11" xfId="0" applyFont="1" applyFill="1" applyBorder="1" applyProtection="1">
      <protection locked="0"/>
    </xf>
    <xf numFmtId="0" fontId="0" fillId="0" borderId="0" xfId="0" applyAlignment="1" applyProtection="1">
      <alignment vertical="center"/>
      <protection locked="0"/>
    </xf>
    <xf numFmtId="0" fontId="0" fillId="0" borderId="5" xfId="0" applyBorder="1" applyProtection="1">
      <protection locked="0"/>
    </xf>
    <xf numFmtId="0" fontId="7" fillId="0" borderId="24" xfId="0" applyFont="1" applyBorder="1" applyAlignment="1" applyProtection="1">
      <alignment horizontal="left" vertical="center"/>
      <protection locked="0"/>
    </xf>
    <xf numFmtId="0" fontId="23" fillId="6" borderId="14" xfId="0" quotePrefix="1" applyFont="1" applyFill="1" applyBorder="1" applyAlignment="1" applyProtection="1">
      <alignment horizontal="right"/>
      <protection locked="0"/>
    </xf>
    <xf numFmtId="3" fontId="8" fillId="0" borderId="0" xfId="0" applyNumberFormat="1" applyFont="1" applyProtection="1">
      <protection locked="0"/>
    </xf>
    <xf numFmtId="0" fontId="0" fillId="0" borderId="18" xfId="0" applyBorder="1" applyProtection="1">
      <protection locked="0"/>
    </xf>
    <xf numFmtId="3" fontId="8" fillId="0" borderId="21" xfId="0" applyNumberFormat="1" applyFont="1" applyBorder="1" applyProtection="1">
      <protection locked="0"/>
    </xf>
    <xf numFmtId="0" fontId="0" fillId="0" borderId="0" xfId="0" applyAlignment="1" applyProtection="1">
      <alignment horizontal="center"/>
      <protection locked="0"/>
    </xf>
    <xf numFmtId="9" fontId="26" fillId="0" borderId="0" xfId="4" applyFont="1" applyBorder="1" applyProtection="1">
      <protection locked="0"/>
    </xf>
    <xf numFmtId="0" fontId="4" fillId="0" borderId="0" xfId="0" applyFont="1" applyProtection="1">
      <protection locked="0"/>
    </xf>
    <xf numFmtId="0" fontId="27" fillId="0" borderId="11" xfId="0" applyFont="1" applyBorder="1"/>
    <xf numFmtId="0" fontId="0" fillId="0" borderId="22" xfId="0" applyBorder="1"/>
    <xf numFmtId="0" fontId="6" fillId="0" borderId="0" xfId="0" applyFont="1" applyAlignment="1">
      <alignment horizontal="center" vertical="center" wrapText="1"/>
    </xf>
    <xf numFmtId="0" fontId="25" fillId="0" borderId="31" xfId="0" applyFont="1" applyBorder="1" applyAlignment="1" applyProtection="1">
      <alignment horizontal="left" vertical="center"/>
      <protection locked="0"/>
    </xf>
    <xf numFmtId="0" fontId="25" fillId="0" borderId="30" xfId="0" applyFont="1" applyBorder="1" applyAlignment="1" applyProtection="1">
      <alignment horizontal="left" vertical="center"/>
      <protection locked="0"/>
    </xf>
    <xf numFmtId="0" fontId="24" fillId="5" borderId="9" xfId="0" applyFont="1" applyFill="1" applyBorder="1" applyAlignment="1" applyProtection="1">
      <alignment horizontal="center"/>
      <protection locked="0"/>
    </xf>
    <xf numFmtId="164" fontId="0" fillId="0" borderId="0" xfId="0" applyNumberFormat="1"/>
    <xf numFmtId="165" fontId="8" fillId="0" borderId="0" xfId="4" applyNumberFormat="1" applyFont="1" applyFill="1" applyAlignment="1" applyProtection="1">
      <alignment horizontal="center" vertical="center"/>
    </xf>
    <xf numFmtId="0" fontId="3" fillId="0" borderId="0" xfId="0" applyFont="1" applyAlignment="1">
      <alignment horizontal="center" vertical="center" wrapText="1"/>
    </xf>
    <xf numFmtId="0" fontId="3" fillId="3" borderId="32" xfId="0" applyFont="1" applyFill="1" applyBorder="1" applyAlignment="1" applyProtection="1">
      <alignment horizontal="center" vertical="center" wrapText="1"/>
      <protection locked="0"/>
    </xf>
    <xf numFmtId="0" fontId="6" fillId="3" borderId="32" xfId="0" applyFont="1" applyFill="1" applyBorder="1" applyAlignment="1" applyProtection="1">
      <alignment horizontal="center" vertical="center" wrapText="1"/>
      <protection locked="0"/>
    </xf>
    <xf numFmtId="0" fontId="36" fillId="6" borderId="26" xfId="0" applyFont="1" applyFill="1" applyBorder="1" applyAlignment="1" applyProtection="1">
      <alignment horizontal="center"/>
      <protection locked="0"/>
    </xf>
    <xf numFmtId="0" fontId="3" fillId="0" borderId="34" xfId="0" applyFont="1" applyBorder="1" applyAlignment="1">
      <alignment horizontal="center" vertical="center" wrapText="1"/>
    </xf>
    <xf numFmtId="0" fontId="3" fillId="9" borderId="34" xfId="0" applyFont="1" applyFill="1" applyBorder="1" applyAlignment="1">
      <alignment horizontal="center" vertical="center" wrapText="1"/>
    </xf>
    <xf numFmtId="0" fontId="3" fillId="0" borderId="35" xfId="0" applyFont="1" applyBorder="1" applyAlignment="1">
      <alignment horizontal="center" vertical="center" wrapText="1"/>
    </xf>
    <xf numFmtId="0" fontId="3" fillId="9" borderId="35" xfId="0" applyFont="1" applyFill="1" applyBorder="1" applyAlignment="1">
      <alignment horizontal="center" vertical="center" wrapText="1"/>
    </xf>
    <xf numFmtId="0" fontId="27" fillId="8" borderId="33" xfId="0" applyFont="1" applyFill="1" applyBorder="1" applyAlignment="1">
      <alignment horizontal="center" vertical="center" wrapText="1"/>
    </xf>
    <xf numFmtId="0" fontId="27" fillId="0" borderId="34" xfId="0" applyFont="1" applyBorder="1" applyAlignment="1">
      <alignment horizontal="center" vertical="center" wrapText="1"/>
    </xf>
    <xf numFmtId="164" fontId="25" fillId="0" borderId="34" xfId="0" applyNumberFormat="1" applyFont="1" applyBorder="1" applyAlignment="1">
      <alignment horizontal="center" vertical="center"/>
    </xf>
    <xf numFmtId="164" fontId="8" fillId="6" borderId="33" xfId="0" applyNumberFormat="1" applyFont="1" applyFill="1" applyBorder="1"/>
    <xf numFmtId="164" fontId="5" fillId="6" borderId="36" xfId="4" applyNumberFormat="1" applyFont="1" applyFill="1" applyBorder="1" applyAlignment="1" applyProtection="1">
      <alignment horizontal="center" vertical="center"/>
    </xf>
    <xf numFmtId="164" fontId="8" fillId="0" borderId="36" xfId="0" applyNumberFormat="1" applyFont="1" applyBorder="1"/>
    <xf numFmtId="164" fontId="5" fillId="0" borderId="36" xfId="4" applyNumberFormat="1" applyFont="1" applyFill="1" applyBorder="1" applyAlignment="1" applyProtection="1">
      <alignment horizontal="center" vertical="center"/>
    </xf>
    <xf numFmtId="164" fontId="5" fillId="0" borderId="37" xfId="4" applyNumberFormat="1" applyFont="1" applyFill="1" applyBorder="1" applyAlignment="1" applyProtection="1">
      <alignment horizontal="center" vertical="center"/>
    </xf>
    <xf numFmtId="3" fontId="23" fillId="6" borderId="36" xfId="0" applyNumberFormat="1" applyFont="1" applyFill="1" applyBorder="1" applyProtection="1">
      <protection locked="0"/>
    </xf>
    <xf numFmtId="164" fontId="23" fillId="6" borderId="34" xfId="0" applyNumberFormat="1" applyFont="1" applyFill="1" applyBorder="1" applyAlignment="1">
      <alignment horizontal="center"/>
    </xf>
    <xf numFmtId="0" fontId="9" fillId="0" borderId="0" xfId="0" applyFont="1" applyAlignment="1">
      <alignment horizontal="left" vertical="center"/>
    </xf>
    <xf numFmtId="0" fontId="16" fillId="3" borderId="0" xfId="0" applyFont="1" applyFill="1" applyAlignment="1">
      <alignment horizontal="center" vertical="center"/>
    </xf>
    <xf numFmtId="0" fontId="5" fillId="3" borderId="0" xfId="2" applyFont="1" applyFill="1" applyAlignment="1">
      <alignment horizontal="left" vertical="center" wrapText="1"/>
    </xf>
    <xf numFmtId="0" fontId="3" fillId="3" borderId="0" xfId="0" applyFont="1" applyFill="1" applyAlignment="1">
      <alignment horizontal="justify" vertical="center" wrapText="1"/>
    </xf>
    <xf numFmtId="0" fontId="3" fillId="3" borderId="0" xfId="0" applyFont="1" applyFill="1" applyAlignment="1">
      <alignment horizontal="justify" vertical="center"/>
    </xf>
    <xf numFmtId="0" fontId="5" fillId="0" borderId="0" xfId="2" applyFont="1" applyAlignment="1">
      <alignment horizontal="left" vertical="center" wrapText="1"/>
    </xf>
    <xf numFmtId="0" fontId="5" fillId="0" borderId="0" xfId="2" applyFont="1" applyAlignment="1">
      <alignment horizontal="center" vertical="center" wrapText="1"/>
    </xf>
    <xf numFmtId="0" fontId="37" fillId="0" borderId="0" xfId="2" applyFont="1" applyAlignment="1">
      <alignment horizontal="left" vertical="center" wrapText="1"/>
    </xf>
    <xf numFmtId="0" fontId="38" fillId="0" borderId="0" xfId="0" applyFont="1" applyAlignment="1">
      <alignment vertical="center"/>
    </xf>
    <xf numFmtId="0" fontId="38" fillId="0" borderId="0" xfId="0" applyFont="1"/>
    <xf numFmtId="0" fontId="6" fillId="0" borderId="32" xfId="0" applyFont="1" applyBorder="1" applyAlignment="1" applyProtection="1">
      <alignment horizontal="center" vertical="center" wrapText="1"/>
      <protection locked="0"/>
    </xf>
    <xf numFmtId="0" fontId="6" fillId="0" borderId="32" xfId="0" quotePrefix="1" applyFont="1" applyBorder="1" applyAlignment="1" applyProtection="1">
      <alignment horizontal="center" vertical="center" wrapText="1"/>
      <protection locked="0"/>
    </xf>
    <xf numFmtId="0" fontId="3" fillId="0" borderId="32" xfId="0" applyFont="1" applyBorder="1" applyAlignment="1" applyProtection="1">
      <alignment horizontal="center" vertical="center" wrapText="1"/>
      <protection locked="0"/>
    </xf>
    <xf numFmtId="0" fontId="6" fillId="3" borderId="0" xfId="0" applyFont="1" applyFill="1" applyAlignment="1">
      <alignment horizontal="center" vertical="center" wrapText="1"/>
    </xf>
    <xf numFmtId="0" fontId="7" fillId="0" borderId="0" xfId="0" applyFont="1" applyAlignment="1">
      <alignment horizontal="center" vertical="center" wrapText="1"/>
    </xf>
    <xf numFmtId="0" fontId="6" fillId="0" borderId="34" xfId="0" applyFont="1" applyBorder="1" applyAlignment="1" applyProtection="1">
      <alignment horizontal="center" vertical="center" wrapText="1"/>
      <protection locked="0"/>
    </xf>
    <xf numFmtId="0" fontId="8" fillId="0" borderId="34" xfId="0" applyFont="1" applyBorder="1" applyAlignment="1" applyProtection="1">
      <alignment horizontal="center" vertical="center" wrapText="1"/>
      <protection locked="0"/>
    </xf>
    <xf numFmtId="166" fontId="27" fillId="0" borderId="0" xfId="0" applyNumberFormat="1" applyFont="1" applyAlignment="1">
      <alignment horizontal="center"/>
    </xf>
    <xf numFmtId="166" fontId="0" fillId="0" borderId="0" xfId="0" applyNumberFormat="1"/>
    <xf numFmtId="167" fontId="0" fillId="0" borderId="0" xfId="0" applyNumberFormat="1"/>
    <xf numFmtId="168" fontId="0" fillId="0" borderId="0" xfId="0" applyNumberFormat="1"/>
    <xf numFmtId="169" fontId="0" fillId="0" borderId="0" xfId="0" applyNumberFormat="1"/>
    <xf numFmtId="170" fontId="0" fillId="0" borderId="0" xfId="0" applyNumberFormat="1"/>
    <xf numFmtId="1" fontId="8" fillId="0" borderId="17" xfId="0" applyNumberFormat="1" applyFont="1" applyBorder="1" applyAlignment="1">
      <alignment horizontal="center"/>
    </xf>
    <xf numFmtId="1" fontId="8" fillId="0" borderId="19" xfId="0" applyNumberFormat="1" applyFont="1" applyBorder="1" applyAlignment="1">
      <alignment horizontal="center"/>
    </xf>
    <xf numFmtId="1" fontId="23" fillId="6" borderId="34" xfId="0" applyNumberFormat="1" applyFont="1" applyFill="1" applyBorder="1" applyAlignment="1">
      <alignment horizontal="center"/>
    </xf>
    <xf numFmtId="0" fontId="39" fillId="0" borderId="0" xfId="6" applyFont="1" applyAlignment="1">
      <alignment horizontal="center" vertical="center" wrapText="1"/>
    </xf>
    <xf numFmtId="0" fontId="1" fillId="0" borderId="0" xfId="6" applyAlignment="1">
      <alignment vertical="center" wrapText="1"/>
    </xf>
    <xf numFmtId="0" fontId="40" fillId="0" borderId="0" xfId="6" applyFont="1" applyAlignment="1">
      <alignment vertical="center" wrapText="1"/>
    </xf>
    <xf numFmtId="0" fontId="41" fillId="10" borderId="0" xfId="6" applyFont="1" applyFill="1" applyAlignment="1">
      <alignment horizontal="left" vertical="center" wrapText="1"/>
    </xf>
    <xf numFmtId="0" fontId="1" fillId="0" borderId="0" xfId="6" applyAlignment="1">
      <alignment horizontal="left" vertical="center" wrapText="1"/>
    </xf>
    <xf numFmtId="0" fontId="40" fillId="0" borderId="0" xfId="6" applyFont="1" applyAlignment="1">
      <alignment horizontal="left" vertical="center" wrapText="1"/>
    </xf>
    <xf numFmtId="0" fontId="42" fillId="0" borderId="0" xfId="6" applyFont="1" applyAlignment="1">
      <alignment horizontal="left" vertical="center" wrapText="1"/>
    </xf>
    <xf numFmtId="0" fontId="41" fillId="0" borderId="0" xfId="6" applyFont="1" applyAlignment="1">
      <alignment horizontal="left" vertical="center" wrapText="1"/>
    </xf>
    <xf numFmtId="0" fontId="43" fillId="0" borderId="0" xfId="6" applyFont="1" applyAlignment="1">
      <alignment horizontal="left" vertical="center" wrapText="1"/>
    </xf>
    <xf numFmtId="0" fontId="40" fillId="0" borderId="0" xfId="6" applyFont="1" applyAlignment="1">
      <alignment vertical="center"/>
    </xf>
    <xf numFmtId="0" fontId="44" fillId="0" borderId="0" xfId="6" applyFont="1" applyAlignment="1">
      <alignment vertical="center"/>
    </xf>
    <xf numFmtId="0" fontId="46" fillId="2" borderId="34" xfId="7" applyFont="1" applyBorder="1" applyAlignment="1">
      <alignment vertical="center"/>
    </xf>
    <xf numFmtId="0" fontId="46" fillId="2" borderId="34" xfId="7" applyFont="1" applyBorder="1" applyAlignment="1">
      <alignment horizontal="left" vertical="center"/>
    </xf>
    <xf numFmtId="0" fontId="40" fillId="10" borderId="34" xfId="6" applyFont="1" applyFill="1" applyBorder="1" applyAlignment="1">
      <alignment horizontal="center" vertical="center" wrapText="1"/>
    </xf>
    <xf numFmtId="0" fontId="40" fillId="0" borderId="34" xfId="6" applyFont="1" applyBorder="1" applyAlignment="1">
      <alignment horizontal="center" vertical="center"/>
    </xf>
    <xf numFmtId="0" fontId="40" fillId="0" borderId="0" xfId="6" applyFont="1" applyAlignment="1">
      <alignment horizontal="center" vertical="center"/>
    </xf>
    <xf numFmtId="0" fontId="48" fillId="0" borderId="0" xfId="6" applyFont="1" applyAlignment="1">
      <alignment vertical="center"/>
    </xf>
    <xf numFmtId="0" fontId="40" fillId="0" borderId="0" xfId="6" applyFont="1" applyAlignment="1">
      <alignment horizontal="left" vertical="center"/>
    </xf>
    <xf numFmtId="0" fontId="46" fillId="0" borderId="0" xfId="6" applyFont="1" applyAlignment="1">
      <alignment vertical="center"/>
    </xf>
    <xf numFmtId="0" fontId="1" fillId="0" borderId="0" xfId="6"/>
    <xf numFmtId="0" fontId="49" fillId="0" borderId="0" xfId="0" applyFont="1" applyProtection="1">
      <protection locked="0"/>
    </xf>
    <xf numFmtId="0" fontId="49" fillId="0" borderId="0" xfId="0" applyFont="1" applyAlignment="1" applyProtection="1">
      <alignment vertical="center"/>
      <protection locked="0"/>
    </xf>
    <xf numFmtId="3" fontId="0" fillId="0" borderId="0" xfId="0" applyNumberFormat="1" applyProtection="1">
      <protection locked="0"/>
    </xf>
    <xf numFmtId="9" fontId="2" fillId="0" borderId="0" xfId="4" applyFont="1" applyAlignment="1" applyProtection="1">
      <alignment vertical="center"/>
      <protection locked="0"/>
    </xf>
    <xf numFmtId="9" fontId="2" fillId="0" borderId="0" xfId="4" applyFont="1" applyProtection="1">
      <protection locked="0"/>
    </xf>
    <xf numFmtId="0" fontId="46" fillId="0" borderId="34" xfId="6" applyFont="1" applyBorder="1" applyAlignment="1">
      <alignment horizontal="left" vertical="top" wrapText="1"/>
    </xf>
    <xf numFmtId="0" fontId="42" fillId="10" borderId="34" xfId="6" applyFont="1" applyFill="1" applyBorder="1" applyAlignment="1">
      <alignment horizontal="center" vertical="center"/>
    </xf>
    <xf numFmtId="0" fontId="42" fillId="10" borderId="33" xfId="6" applyFont="1" applyFill="1" applyBorder="1" applyAlignment="1">
      <alignment horizontal="center" vertical="center"/>
    </xf>
    <xf numFmtId="0" fontId="42" fillId="10" borderId="36" xfId="6" applyFont="1" applyFill="1" applyBorder="1" applyAlignment="1">
      <alignment horizontal="center" vertical="center"/>
    </xf>
    <xf numFmtId="0" fontId="42" fillId="10" borderId="35" xfId="6" applyFont="1" applyFill="1" applyBorder="1" applyAlignment="1">
      <alignment horizontal="center" vertical="center"/>
    </xf>
    <xf numFmtId="0" fontId="42" fillId="10" borderId="34" xfId="6" applyFont="1" applyFill="1" applyBorder="1" applyAlignment="1">
      <alignment horizontal="center" vertical="center" wrapText="1"/>
    </xf>
    <xf numFmtId="171" fontId="42" fillId="0" borderId="34" xfId="6" applyNumberFormat="1" applyFont="1" applyBorder="1" applyAlignment="1">
      <alignment horizontal="center" vertical="center"/>
    </xf>
    <xf numFmtId="0" fontId="40" fillId="10" borderId="34" xfId="6" applyFont="1" applyFill="1" applyBorder="1" applyAlignment="1">
      <alignment horizontal="center" vertical="center"/>
    </xf>
    <xf numFmtId="0" fontId="46" fillId="2" borderId="34" xfId="7" applyFont="1" applyBorder="1" applyAlignment="1">
      <alignment horizontal="left" vertical="center"/>
    </xf>
    <xf numFmtId="0" fontId="39" fillId="0" borderId="0" xfId="6" applyFont="1" applyAlignment="1">
      <alignment horizontal="center" vertical="center"/>
    </xf>
    <xf numFmtId="0" fontId="5" fillId="0" borderId="1" xfId="2" applyFont="1" applyBorder="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left" vertical="center"/>
    </xf>
    <xf numFmtId="0" fontId="7" fillId="0" borderId="16" xfId="0" applyFont="1" applyBorder="1" applyAlignment="1" applyProtection="1">
      <alignment horizontal="left" vertical="center"/>
      <protection locked="0"/>
    </xf>
    <xf numFmtId="0" fontId="7" fillId="0" borderId="27" xfId="0" applyFont="1" applyBorder="1" applyAlignment="1" applyProtection="1">
      <alignment horizontal="left" vertical="center"/>
      <protection locked="0"/>
    </xf>
    <xf numFmtId="0" fontId="23" fillId="6" borderId="8" xfId="0" applyFont="1" applyFill="1" applyBorder="1" applyAlignment="1" applyProtection="1">
      <alignment horizontal="center" vertical="center" wrapText="1"/>
      <protection locked="0"/>
    </xf>
    <xf numFmtId="0" fontId="23" fillId="6" borderId="12" xfId="0" applyFont="1" applyFill="1" applyBorder="1" applyAlignment="1" applyProtection="1">
      <alignment horizontal="center" vertical="center" wrapText="1"/>
      <protection locked="0"/>
    </xf>
    <xf numFmtId="0" fontId="23" fillId="6" borderId="13" xfId="0" applyFont="1" applyFill="1" applyBorder="1" applyAlignment="1" applyProtection="1">
      <alignment horizontal="center" vertical="center" wrapText="1"/>
      <protection locked="0"/>
    </xf>
    <xf numFmtId="0" fontId="17" fillId="2" borderId="0" xfId="2" applyFont="1" applyFill="1" applyAlignment="1" applyProtection="1">
      <alignment horizontal="center"/>
      <protection locked="0"/>
    </xf>
  </cellXfs>
  <cellStyles count="8">
    <cellStyle name="Euro" xfId="1" xr:uid="{00000000-0005-0000-0000-000000000000}"/>
    <cellStyle name="Normal 2" xfId="3" xr:uid="{00000000-0005-0000-0000-000002000000}"/>
    <cellStyle name="Normal 2 2" xfId="7" xr:uid="{410C9BCC-CFE9-422D-A930-490155D64D1F}"/>
    <cellStyle name="Normal 3" xfId="5" xr:uid="{13F769ED-6ECA-4297-883E-9F94EFE7BC9E}"/>
    <cellStyle name="Normal 4" xfId="6" xr:uid="{CCA05AA8-CEAB-41D6-9B51-704A6A60EF5A}"/>
    <cellStyle name="Normal_Outil Excel" xfId="2" xr:uid="{00000000-0005-0000-0000-000004000000}"/>
    <cellStyle name="Procent" xfId="4" builtinId="5"/>
    <cellStyle name="Standaard" xfId="0" builtinId="0"/>
  </cellStyles>
  <dxfs count="102">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color rgb="FFE6A500"/>
      </font>
      <fill>
        <patternFill>
          <bgColor rgb="FF002B41"/>
        </patternFill>
      </fill>
    </dxf>
    <dxf>
      <font>
        <b/>
        <i val="0"/>
        <color rgb="FFFF0000"/>
      </font>
    </dxf>
  </dxfs>
  <tableStyles count="0" defaultTableStyle="TableStyleMedium9" defaultPivotStyle="PivotStyleLight16"/>
  <colors>
    <mruColors>
      <color rgb="FF002B41"/>
      <color rgb="FFD04158"/>
      <color rgb="FFE6A500"/>
      <color rgb="FFB7C9C0"/>
      <color rgb="FF8D8A55"/>
      <color rgb="FF0F2F7E"/>
      <color rgb="FFFFFFCC"/>
      <color rgb="FF00C2E3"/>
      <color rgb="FFFF9999"/>
      <color rgb="FF6585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Hotel Name XXX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radarChart>
        <c:radarStyle val="marker"/>
        <c:varyColors val="0"/>
        <c:ser>
          <c:idx val="0"/>
          <c:order val="0"/>
          <c:spPr>
            <a:ln w="28575" cap="rnd">
              <a:solidFill>
                <a:schemeClr val="accent1"/>
              </a:solidFill>
              <a:round/>
            </a:ln>
            <a:effectLst/>
          </c:spPr>
          <c:marker>
            <c:symbol val="none"/>
          </c:marker>
          <c:cat>
            <c:strRef>
              <c:f>SCORE!$H$12:$H$30</c:f>
              <c:strCache>
                <c:ptCount val="19"/>
                <c:pt idx="0">
                  <c:v>PEOPLE PLANNING</c:v>
                </c:pt>
                <c:pt idx="1">
                  <c:v>People Planning</c:v>
                </c:pt>
                <c:pt idx="2">
                  <c:v>PAYROLL</c:v>
                </c:pt>
                <c:pt idx="3">
                  <c:v>Payroll</c:v>
                </c:pt>
                <c:pt idx="4">
                  <c:v>RECRUITMENT AND SELECTION</c:v>
                </c:pt>
                <c:pt idx="5">
                  <c:v>Recruitment and Selection</c:v>
                </c:pt>
                <c:pt idx="6">
                  <c:v>REWARD AND PERFORMANCE</c:v>
                </c:pt>
                <c:pt idx="7">
                  <c:v>Reward</c:v>
                </c:pt>
                <c:pt idx="8">
                  <c:v>Performance and Talent Management</c:v>
                </c:pt>
                <c:pt idx="9">
                  <c:v>HR POLICIES AND ADMINISTRATION</c:v>
                </c:pt>
                <c:pt idx="10">
                  <c:v>HR Policies</c:v>
                </c:pt>
                <c:pt idx="11">
                  <c:v>HR Administration</c:v>
                </c:pt>
                <c:pt idx="12">
                  <c:v>ENGAGEMENT AND RECOGNITION</c:v>
                </c:pt>
                <c:pt idx="13">
                  <c:v>Colleague Engagement and Communications</c:v>
                </c:pt>
                <c:pt idx="14">
                  <c:v>Colleague Recognition</c:v>
                </c:pt>
                <c:pt idx="15">
                  <c:v>WELFARE HEALTH AND SAFETY</c:v>
                </c:pt>
                <c:pt idx="16">
                  <c:v>Colleague Welfare &amp; Facilities</c:v>
                </c:pt>
                <c:pt idx="17">
                  <c:v>Health and Safety</c:v>
                </c:pt>
                <c:pt idx="18">
                  <c:v>LEARNING AND DEVELOPMENT</c:v>
                </c:pt>
              </c:strCache>
            </c:strRef>
          </c:cat>
          <c:val>
            <c:numRef>
              <c:f>SCORE!$I$12:$I$30</c:f>
              <c:numCache>
                <c:formatCode>0%</c:formatCode>
                <c:ptCount val="19"/>
                <c:pt idx="0">
                  <c:v>0.8595505617977528</c:v>
                </c:pt>
                <c:pt idx="1">
                  <c:v>0.8595505617977528</c:v>
                </c:pt>
                <c:pt idx="2">
                  <c:v>0.71235955056179778</c:v>
                </c:pt>
                <c:pt idx="3">
                  <c:v>0.71235955056179778</c:v>
                </c:pt>
                <c:pt idx="4">
                  <c:v>0.64554527428949104</c:v>
                </c:pt>
                <c:pt idx="5">
                  <c:v>0.64554527428949104</c:v>
                </c:pt>
                <c:pt idx="6">
                  <c:v>0.48002496878901368</c:v>
                </c:pt>
                <c:pt idx="7">
                  <c:v>0.47714285714285715</c:v>
                </c:pt>
                <c:pt idx="8">
                  <c:v>0.48550724637681153</c:v>
                </c:pt>
                <c:pt idx="9">
                  <c:v>0.58228684732319891</c:v>
                </c:pt>
                <c:pt idx="10">
                  <c:v>0.5</c:v>
                </c:pt>
                <c:pt idx="11">
                  <c:v>0.63636363636363635</c:v>
                </c:pt>
                <c:pt idx="12">
                  <c:v>0.42915106117353313</c:v>
                </c:pt>
                <c:pt idx="13">
                  <c:v>0.46492346938775514</c:v>
                </c:pt>
                <c:pt idx="14">
                  <c:v>0.32565256525652564</c:v>
                </c:pt>
                <c:pt idx="15">
                  <c:v>0.60849793021880538</c:v>
                </c:pt>
                <c:pt idx="16">
                  <c:v>0.59076923076923071</c:v>
                </c:pt>
                <c:pt idx="17">
                  <c:v>0.66744245524296686</c:v>
                </c:pt>
                <c:pt idx="18">
                  <c:v>1</c:v>
                </c:pt>
              </c:numCache>
            </c:numRef>
          </c:val>
          <c:extLst>
            <c:ext xmlns:c16="http://schemas.microsoft.com/office/drawing/2014/chart" uri="{C3380CC4-5D6E-409C-BE32-E72D297353CC}">
              <c16:uniqueId val="{00000000-F998-4035-86A9-49CD6101168D}"/>
            </c:ext>
          </c:extLst>
        </c:ser>
        <c:dLbls>
          <c:showLegendKey val="0"/>
          <c:showVal val="0"/>
          <c:showCatName val="0"/>
          <c:showSerName val="0"/>
          <c:showPercent val="0"/>
          <c:showBubbleSize val="0"/>
        </c:dLbls>
        <c:axId val="1036052280"/>
        <c:axId val="1036054080"/>
      </c:radarChart>
      <c:catAx>
        <c:axId val="10360522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036054080"/>
        <c:crosses val="autoZero"/>
        <c:auto val="1"/>
        <c:lblAlgn val="ctr"/>
        <c:lblOffset val="100"/>
        <c:noMultiLvlLbl val="0"/>
      </c:catAx>
      <c:valAx>
        <c:axId val="1036054080"/>
        <c:scaling>
          <c:orientation val="minMax"/>
        </c:scaling>
        <c:delete val="0"/>
        <c:axPos val="l"/>
        <c:majorGridlines>
          <c:spPr>
            <a:ln w="9525" cap="flat" cmpd="sng" algn="ctr">
              <a:solidFill>
                <a:schemeClr val="bg1">
                  <a:lumMod val="6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03605228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31749</xdr:colOff>
      <xdr:row>0</xdr:row>
      <xdr:rowOff>0</xdr:rowOff>
    </xdr:from>
    <xdr:to>
      <xdr:col>4</xdr:col>
      <xdr:colOff>435428</xdr:colOff>
      <xdr:row>2</xdr:row>
      <xdr:rowOff>170447</xdr:rowOff>
    </xdr:to>
    <xdr:pic>
      <xdr:nvPicPr>
        <xdr:cNvPr id="2" name="Picture 1" descr="Aman Logo">
          <a:extLst>
            <a:ext uri="{FF2B5EF4-FFF2-40B4-BE49-F238E27FC236}">
              <a16:creationId xmlns:a16="http://schemas.microsoft.com/office/drawing/2014/main" id="{B28671BC-C69E-472E-AA4D-B8769FEBE6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30549" y="0"/>
          <a:ext cx="1489529" cy="5260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769056</xdr:colOff>
      <xdr:row>0</xdr:row>
      <xdr:rowOff>141993</xdr:rowOff>
    </xdr:from>
    <xdr:to>
      <xdr:col>4</xdr:col>
      <xdr:colOff>828675</xdr:colOff>
      <xdr:row>2</xdr:row>
      <xdr:rowOff>122632</xdr:rowOff>
    </xdr:to>
    <xdr:pic>
      <xdr:nvPicPr>
        <xdr:cNvPr id="3" name="Picture 2">
          <a:extLst>
            <a:ext uri="{FF2B5EF4-FFF2-40B4-BE49-F238E27FC236}">
              <a16:creationId xmlns:a16="http://schemas.microsoft.com/office/drawing/2014/main" id="{564B8702-98AD-1BFC-8A0B-F9BDB9833A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0806" y="141993"/>
          <a:ext cx="1374069" cy="460064"/>
        </a:xfrm>
        <a:prstGeom prst="rect">
          <a:avLst/>
        </a:prstGeom>
      </xdr:spPr>
    </xdr:pic>
    <xdr:clientData/>
  </xdr:twoCellAnchor>
  <xdr:twoCellAnchor>
    <xdr:from>
      <xdr:col>9</xdr:col>
      <xdr:colOff>592667</xdr:colOff>
      <xdr:row>2</xdr:row>
      <xdr:rowOff>10583</xdr:rowOff>
    </xdr:from>
    <xdr:to>
      <xdr:col>18</xdr:col>
      <xdr:colOff>21167</xdr:colOff>
      <xdr:row>27</xdr:row>
      <xdr:rowOff>190499</xdr:rowOff>
    </xdr:to>
    <xdr:graphicFrame macro="">
      <xdr:nvGraphicFramePr>
        <xdr:cNvPr id="2" name="Grafiek 1">
          <a:extLst>
            <a:ext uri="{FF2B5EF4-FFF2-40B4-BE49-F238E27FC236}">
              <a16:creationId xmlns:a16="http://schemas.microsoft.com/office/drawing/2014/main" id="{69A8C785-3262-2A2C-A382-6EA5AED35B8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3.bin"/><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customProperty" Target="../customProperty9.bin"/><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customProperty" Target="../customProperty11.bin"/><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12.bin"/><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4"/>
  <dimension ref="A1:X116"/>
  <sheetViews>
    <sheetView topLeftCell="C11" zoomScale="70" zoomScaleNormal="70" workbookViewId="0">
      <selection activeCell="T9" sqref="T9"/>
    </sheetView>
  </sheetViews>
  <sheetFormatPr defaultColWidth="10.85546875" defaultRowHeight="12.75"/>
  <cols>
    <col min="1" max="1" width="6.42578125" customWidth="1"/>
    <col min="2" max="2" width="36.85546875" customWidth="1"/>
    <col min="3" max="3" width="49.5703125" bestFit="1" customWidth="1"/>
    <col min="5" max="5" width="11.42578125" style="34"/>
    <col min="6" max="6" width="16.5703125" bestFit="1" customWidth="1"/>
    <col min="13" max="14" width="16.5703125" bestFit="1" customWidth="1"/>
    <col min="15" max="15" width="16.5703125" customWidth="1"/>
    <col min="16" max="16" width="22.85546875" customWidth="1"/>
    <col min="17" max="18" width="16.5703125" customWidth="1"/>
    <col min="19" max="19" width="16.42578125" bestFit="1" customWidth="1"/>
    <col min="20" max="20" width="33.85546875" customWidth="1"/>
    <col min="24" max="24" width="36.85546875" customWidth="1"/>
  </cols>
  <sheetData>
    <row r="1" spans="1:24" s="21" customFormat="1">
      <c r="A1"/>
      <c r="B1" s="20" t="s">
        <v>0</v>
      </c>
      <c r="E1" s="33"/>
      <c r="J1" s="22" t="s">
        <v>1</v>
      </c>
      <c r="K1" s="23">
        <f ca="1">SUM(K3:K571)</f>
        <v>0</v>
      </c>
    </row>
    <row r="2" spans="1:24" s="25" customFormat="1" ht="30.95" customHeight="1">
      <c r="A2" s="24"/>
      <c r="B2" s="20" t="s">
        <v>2</v>
      </c>
      <c r="C2" s="134" t="s">
        <v>3</v>
      </c>
      <c r="D2" s="135"/>
      <c r="E2" s="134" t="s">
        <v>4</v>
      </c>
      <c r="F2" s="134" t="s">
        <v>5</v>
      </c>
      <c r="G2" s="134" t="s">
        <v>6</v>
      </c>
      <c r="H2" s="136" t="s">
        <v>7</v>
      </c>
      <c r="I2" s="136" t="s">
        <v>8</v>
      </c>
      <c r="J2" s="137"/>
      <c r="K2" s="134" t="s">
        <v>9</v>
      </c>
      <c r="L2" s="35" t="s">
        <v>10</v>
      </c>
      <c r="M2" s="35" t="s">
        <v>11</v>
      </c>
      <c r="N2" s="44" t="s">
        <v>12</v>
      </c>
      <c r="O2" s="138" t="s">
        <v>13</v>
      </c>
      <c r="P2" s="36" t="s">
        <v>14</v>
      </c>
      <c r="Q2" s="59" t="s">
        <v>15</v>
      </c>
      <c r="R2" s="138" t="s">
        <v>16</v>
      </c>
      <c r="S2" s="35" t="s">
        <v>17</v>
      </c>
      <c r="U2" s="134" t="s">
        <v>18</v>
      </c>
      <c r="V2" s="134" t="s">
        <v>9</v>
      </c>
      <c r="X2" s="139" t="s">
        <v>19</v>
      </c>
    </row>
    <row r="3" spans="1:24">
      <c r="B3" t="s">
        <v>68</v>
      </c>
      <c r="C3" t="str">
        <f>IF(SCORE!$C$36="VF","People Planning","People Planning")</f>
        <v>People Planning</v>
      </c>
      <c r="E3" s="34">
        <v>1</v>
      </c>
      <c r="F3" s="21" t="str">
        <f ca="1">VLOOKUP(E3,INDIRECT("'"&amp;$B3&amp;"'!F:J"),5,)</f>
        <v>Yes</v>
      </c>
      <c r="G3" s="33">
        <f t="shared" ref="G3:G9" ca="1" si="0">IF(F3=$L$5,"X",IF(OR(F3=$L$3,F3=$M$3,$N$3),H3,IF(OR(F3=$L$4,F3=$M$6,F3=$N$6),0,IF(OR(F3=$M$4,F3=$N$4),H3*0.67,IF(OR(F3=$M$5,F3=$N$5),H3*0.34)))))</f>
        <v>1.1235955056179776</v>
      </c>
      <c r="H3" s="128">
        <f t="shared" ref="H3:H9" ca="1" si="1">+IF(F3="N/A",0,I3)</f>
        <v>1.1235955056179776</v>
      </c>
      <c r="I3" s="128">
        <v>1.1235955056179776</v>
      </c>
      <c r="K3" s="34">
        <f t="shared" ref="K3:K41" ca="1" si="2">IF(F3=Non_répondu,1,0)</f>
        <v>0</v>
      </c>
      <c r="L3" s="36" t="s">
        <v>14</v>
      </c>
      <c r="M3" s="36" t="s">
        <v>20</v>
      </c>
      <c r="N3" s="36" t="s">
        <v>20</v>
      </c>
      <c r="O3" s="36" t="s">
        <v>21</v>
      </c>
      <c r="P3" s="37" t="s">
        <v>22</v>
      </c>
      <c r="Q3" s="60" t="s">
        <v>23</v>
      </c>
      <c r="R3" s="36" t="s">
        <v>24</v>
      </c>
      <c r="S3" s="122" t="s">
        <v>14</v>
      </c>
      <c r="T3" t="s">
        <v>68</v>
      </c>
      <c r="U3" s="165">
        <f t="shared" ref="U3:U10" ca="1" si="3">SUMIF(B:B,T3,H:H)</f>
        <v>8</v>
      </c>
      <c r="V3">
        <f ca="1">SUM(K3:K9)</f>
        <v>0</v>
      </c>
      <c r="X3" t="s">
        <v>68</v>
      </c>
    </row>
    <row r="4" spans="1:24">
      <c r="B4" t="s">
        <v>68</v>
      </c>
      <c r="C4" t="str">
        <f>IF(SCORE!$C$36="VF","People Planning","People Planning")</f>
        <v>People Planning</v>
      </c>
      <c r="E4" s="34">
        <v>2</v>
      </c>
      <c r="F4" s="21" t="str">
        <f ca="1">VLOOKUP(E4,INDIRECT("'"&amp;$B4&amp;"'!F:J"),5,)</f>
        <v>No</v>
      </c>
      <c r="G4" s="33">
        <f t="shared" ca="1" si="0"/>
        <v>0</v>
      </c>
      <c r="H4" s="128">
        <f t="shared" ca="1" si="1"/>
        <v>1.1235955056179776</v>
      </c>
      <c r="I4" s="128">
        <v>1.1235955056179776</v>
      </c>
      <c r="K4" s="34">
        <f t="shared" ca="1" si="2"/>
        <v>0</v>
      </c>
      <c r="L4" s="37" t="s">
        <v>22</v>
      </c>
      <c r="M4" s="37" t="s">
        <v>25</v>
      </c>
      <c r="N4" s="37" t="s">
        <v>25</v>
      </c>
      <c r="O4" s="38" t="s">
        <v>26</v>
      </c>
      <c r="P4" s="38" t="s">
        <v>26</v>
      </c>
      <c r="Q4" s="61" t="s">
        <v>15</v>
      </c>
      <c r="R4" s="38" t="s">
        <v>27</v>
      </c>
      <c r="S4" s="122" t="s">
        <v>22</v>
      </c>
      <c r="T4" t="s">
        <v>98</v>
      </c>
      <c r="U4" s="39">
        <f t="shared" ca="1" si="3"/>
        <v>10</v>
      </c>
      <c r="V4">
        <f ca="1">SUM(K10:K18)</f>
        <v>0</v>
      </c>
      <c r="X4" t="s">
        <v>68</v>
      </c>
    </row>
    <row r="5" spans="1:24">
      <c r="B5" t="s">
        <v>68</v>
      </c>
      <c r="C5" t="str">
        <f>IF(SCORE!$C$36="VF","People Planning","People Planning")</f>
        <v>People Planning</v>
      </c>
      <c r="E5" s="34">
        <v>3</v>
      </c>
      <c r="F5" s="21" t="str">
        <f t="shared" ref="F5:F9" ca="1" si="4">VLOOKUP(E5,INDIRECT("'"&amp;$B5&amp;"'!F:J"),5,)</f>
        <v>Yes</v>
      </c>
      <c r="G5" s="33">
        <f t="shared" ca="1" si="0"/>
        <v>1.1235955056179776</v>
      </c>
      <c r="H5" s="128">
        <f t="shared" ca="1" si="1"/>
        <v>1.1235955056179776</v>
      </c>
      <c r="I5" s="128">
        <v>1.1235955056179776</v>
      </c>
      <c r="K5" s="34">
        <f t="shared" ca="1" si="2"/>
        <v>0</v>
      </c>
      <c r="L5" s="38" t="s">
        <v>26</v>
      </c>
      <c r="M5" s="37" t="s">
        <v>28</v>
      </c>
      <c r="N5" s="37" t="s">
        <v>28</v>
      </c>
      <c r="O5" s="37"/>
      <c r="P5" s="21"/>
      <c r="Q5" s="21"/>
      <c r="R5" s="21"/>
      <c r="S5" s="122" t="s">
        <v>21</v>
      </c>
      <c r="T5" t="s">
        <v>100</v>
      </c>
      <c r="U5" s="165">
        <f t="shared" ca="1" si="3"/>
        <v>17</v>
      </c>
      <c r="V5">
        <f ca="1">SUM(K19:K33)</f>
        <v>0</v>
      </c>
      <c r="X5" t="s">
        <v>68</v>
      </c>
    </row>
    <row r="6" spans="1:24">
      <c r="B6" t="s">
        <v>68</v>
      </c>
      <c r="C6" t="str">
        <f>IF(SCORE!$C$36="VF","People Planning","People Planning")</f>
        <v>People Planning</v>
      </c>
      <c r="E6" s="34">
        <v>4</v>
      </c>
      <c r="F6" s="21" t="str">
        <f t="shared" ca="1" si="4"/>
        <v>Yes</v>
      </c>
      <c r="G6" s="33">
        <f t="shared" ca="1" si="0"/>
        <v>1.1235955056179776</v>
      </c>
      <c r="H6" s="128">
        <f t="shared" ca="1" si="1"/>
        <v>1.1235955056179776</v>
      </c>
      <c r="I6" s="128">
        <v>1.1235955056179776</v>
      </c>
      <c r="K6" s="34">
        <f t="shared" ca="1" si="2"/>
        <v>0</v>
      </c>
      <c r="M6" s="37" t="s">
        <v>29</v>
      </c>
      <c r="N6" s="37" t="s">
        <v>29</v>
      </c>
      <c r="O6" s="37"/>
      <c r="P6" s="21"/>
      <c r="Q6" s="21"/>
      <c r="R6" s="21"/>
      <c r="S6" s="123" t="s">
        <v>26</v>
      </c>
      <c r="T6" t="s">
        <v>160</v>
      </c>
      <c r="U6" s="165">
        <f t="shared" ca="1" si="3"/>
        <v>12</v>
      </c>
      <c r="V6">
        <f ca="1">SUM(K34:K44)</f>
        <v>0</v>
      </c>
      <c r="X6" t="s">
        <v>68</v>
      </c>
    </row>
    <row r="7" spans="1:24">
      <c r="B7" t="s">
        <v>68</v>
      </c>
      <c r="C7" t="str">
        <f>IF(SCORE!$C$36="VF","People Planning","People Planning")</f>
        <v>People Planning</v>
      </c>
      <c r="E7" s="34">
        <v>5</v>
      </c>
      <c r="F7" s="21" t="str">
        <f t="shared" ca="1" si="4"/>
        <v>Yes</v>
      </c>
      <c r="G7" s="33">
        <f t="shared" ca="1" si="0"/>
        <v>1.1235955056179776</v>
      </c>
      <c r="H7" s="128">
        <f t="shared" ca="1" si="1"/>
        <v>1.1235955056179776</v>
      </c>
      <c r="I7" s="128">
        <v>1.1235955056179776</v>
      </c>
      <c r="K7" s="34">
        <f t="shared" ca="1" si="2"/>
        <v>0</v>
      </c>
      <c r="M7" s="38" t="s">
        <v>26</v>
      </c>
      <c r="N7" s="37" t="s">
        <v>21</v>
      </c>
      <c r="O7" s="37"/>
      <c r="P7" s="21"/>
      <c r="Q7" s="21"/>
      <c r="R7" s="21"/>
      <c r="T7" t="s">
        <v>173</v>
      </c>
      <c r="U7" s="165">
        <f t="shared" ca="1" si="3"/>
        <v>17</v>
      </c>
      <c r="V7">
        <f ca="1">SUM(K45:K59)</f>
        <v>0</v>
      </c>
      <c r="X7" t="s">
        <v>68</v>
      </c>
    </row>
    <row r="8" spans="1:24">
      <c r="B8" t="s">
        <v>68</v>
      </c>
      <c r="C8" t="str">
        <f>IF(SCORE!$C$36="VF","People Planning","People Planning")</f>
        <v>People Planning</v>
      </c>
      <c r="E8" s="34">
        <v>6</v>
      </c>
      <c r="F8" s="21" t="str">
        <f t="shared" ca="1" si="4"/>
        <v>Yes</v>
      </c>
      <c r="G8" s="33">
        <f t="shared" ca="1" si="0"/>
        <v>1.1235955056179776</v>
      </c>
      <c r="H8" s="128">
        <f t="shared" ca="1" si="1"/>
        <v>1.1235955056179776</v>
      </c>
      <c r="I8" s="128">
        <v>1.1235955056179776</v>
      </c>
      <c r="K8" s="34">
        <f t="shared" ca="1" si="2"/>
        <v>0</v>
      </c>
      <c r="N8" s="38" t="s">
        <v>26</v>
      </c>
      <c r="O8" s="37"/>
      <c r="P8" s="21"/>
      <c r="Q8" s="21"/>
      <c r="R8" s="21"/>
      <c r="T8" t="s">
        <v>219</v>
      </c>
      <c r="U8" s="165">
        <f t="shared" ca="1" si="3"/>
        <v>12</v>
      </c>
      <c r="V8">
        <f ca="1">SUM(K60:K70)</f>
        <v>0</v>
      </c>
      <c r="X8" t="s">
        <v>68</v>
      </c>
    </row>
    <row r="9" spans="1:24">
      <c r="B9" t="s">
        <v>68</v>
      </c>
      <c r="C9" t="str">
        <f>IF(SCORE!$C$36="VF","People Planning","People Planning")</f>
        <v>People Planning</v>
      </c>
      <c r="E9" s="34">
        <v>7</v>
      </c>
      <c r="F9" s="21" t="str">
        <f t="shared" ca="1" si="4"/>
        <v>Yes</v>
      </c>
      <c r="G9" s="33">
        <f t="shared" ca="1" si="0"/>
        <v>1.2584269662921344</v>
      </c>
      <c r="H9" s="128">
        <f t="shared" ca="1" si="1"/>
        <v>1.2584269662921344</v>
      </c>
      <c r="I9" s="168">
        <v>1.2584269662921344</v>
      </c>
      <c r="K9" s="34">
        <f t="shared" ca="1" si="2"/>
        <v>0</v>
      </c>
      <c r="O9" t="s">
        <v>30</v>
      </c>
      <c r="T9" t="s">
        <v>264</v>
      </c>
      <c r="U9" s="165">
        <f t="shared" ca="1" si="3"/>
        <v>19</v>
      </c>
      <c r="V9">
        <f ca="1">SUM(K71:K87)</f>
        <v>0</v>
      </c>
      <c r="X9" t="s">
        <v>68</v>
      </c>
    </row>
    <row r="10" spans="1:24">
      <c r="B10" t="s">
        <v>98</v>
      </c>
      <c r="C10" t="str">
        <f>IF(SCORE!$C$36="VF","Paie","Payroll")</f>
        <v>Payroll</v>
      </c>
      <c r="E10" s="34">
        <v>8</v>
      </c>
      <c r="F10" s="21" t="str">
        <f ca="1">VLOOKUP(E10,INDIRECT("'"&amp;$B10&amp;"'!F:J"),5,)</f>
        <v>No</v>
      </c>
      <c r="G10" s="33">
        <f t="shared" ref="G10:G48" ca="1" si="5">IF(F10=$L$5,"X",IF(OR(F10=$L$3,F10=$M$3,$N$3),H10,IF(OR(F10=$L$4,F10=$M$6,F10=$N$6),0,IF(OR(F10=$M$4,F10=$N$4),H10*0.67,IF(OR(F10=$M$5,F10=$N$5),H10*0.34)))))</f>
        <v>0</v>
      </c>
      <c r="H10" s="128">
        <f t="shared" ref="H10:H48" ca="1" si="6">+IF(F10="N/A",0,I10)</f>
        <v>1.1235955056179776</v>
      </c>
      <c r="I10" s="128">
        <v>1.1235955056179776</v>
      </c>
      <c r="K10" s="34">
        <f t="shared" ca="1" si="2"/>
        <v>0</v>
      </c>
      <c r="T10" t="s">
        <v>54</v>
      </c>
      <c r="U10" s="165">
        <f t="shared" ca="1" si="3"/>
        <v>5</v>
      </c>
      <c r="V10">
        <f ca="1">SUM(K88:K91)</f>
        <v>0</v>
      </c>
      <c r="X10" t="s">
        <v>98</v>
      </c>
    </row>
    <row r="11" spans="1:24">
      <c r="B11" t="s">
        <v>98</v>
      </c>
      <c r="C11" t="str">
        <f>IF(SCORE!$C$36="VF","Paie","Payroll")</f>
        <v>Payroll</v>
      </c>
      <c r="E11" s="34">
        <v>9</v>
      </c>
      <c r="F11" s="21" t="str">
        <f ca="1">VLOOKUP(E11,INDIRECT("'"&amp;$B11&amp;"'!F:J"),5,)</f>
        <v>Yes</v>
      </c>
      <c r="G11" s="33">
        <f t="shared" ca="1" si="5"/>
        <v>1.1235955056179776</v>
      </c>
      <c r="H11" s="128">
        <f t="shared" ca="1" si="6"/>
        <v>1.1235955056179776</v>
      </c>
      <c r="I11" s="128">
        <v>1.1235955056179776</v>
      </c>
      <c r="K11" s="34">
        <f t="shared" ca="1" si="2"/>
        <v>0</v>
      </c>
      <c r="X11" t="s">
        <v>98</v>
      </c>
    </row>
    <row r="12" spans="1:24">
      <c r="B12" t="s">
        <v>98</v>
      </c>
      <c r="C12" t="str">
        <f>IF(SCORE!$C$36="VF","Paie","Payroll")</f>
        <v>Payroll</v>
      </c>
      <c r="E12" s="34">
        <v>10</v>
      </c>
      <c r="F12" s="21" t="str">
        <f t="shared" ref="F12:F14" ca="1" si="7">VLOOKUP(E12,INDIRECT("'"&amp;$B12&amp;"'!F:J"),5,)</f>
        <v>Yes</v>
      </c>
      <c r="G12" s="33">
        <f t="shared" ca="1" si="5"/>
        <v>1.1235955056179776</v>
      </c>
      <c r="H12" s="128">
        <f t="shared" ca="1" si="6"/>
        <v>1.1235955056179776</v>
      </c>
      <c r="I12" s="128">
        <v>1.1235955056179776</v>
      </c>
      <c r="K12" s="34">
        <f t="shared" ca="1" si="2"/>
        <v>0</v>
      </c>
      <c r="X12" t="s">
        <v>98</v>
      </c>
    </row>
    <row r="13" spans="1:24">
      <c r="B13" t="s">
        <v>98</v>
      </c>
      <c r="C13" t="str">
        <f>IF(SCORE!$C$36="VF","Paie","Payroll")</f>
        <v>Payroll</v>
      </c>
      <c r="E13" s="34">
        <v>11</v>
      </c>
      <c r="F13" s="21" t="str">
        <f t="shared" ca="1" si="7"/>
        <v>Yes</v>
      </c>
      <c r="G13" s="33">
        <f t="shared" ca="1" si="5"/>
        <v>1.1235955056179776</v>
      </c>
      <c r="H13" s="128">
        <f t="shared" ca="1" si="6"/>
        <v>1.1235955056179776</v>
      </c>
      <c r="I13" s="128">
        <v>1.1235955056179776</v>
      </c>
      <c r="K13" s="34">
        <f t="shared" ca="1" si="2"/>
        <v>0</v>
      </c>
      <c r="X13" t="s">
        <v>98</v>
      </c>
    </row>
    <row r="14" spans="1:24">
      <c r="B14" t="s">
        <v>98</v>
      </c>
      <c r="C14" t="str">
        <f>IF(SCORE!$C$36="VF","Paie","Payroll")</f>
        <v>Payroll</v>
      </c>
      <c r="E14" s="34">
        <v>12</v>
      </c>
      <c r="F14" s="21" t="str">
        <f t="shared" ca="1" si="7"/>
        <v>Yes</v>
      </c>
      <c r="G14" s="33">
        <f t="shared" ca="1" si="5"/>
        <v>1.1235955056179776</v>
      </c>
      <c r="H14" s="128">
        <f t="shared" ca="1" si="6"/>
        <v>1.1235955056179776</v>
      </c>
      <c r="I14" s="128">
        <v>1.1235955056179776</v>
      </c>
      <c r="K14" s="34">
        <f t="shared" ca="1" si="2"/>
        <v>0</v>
      </c>
      <c r="X14" t="s">
        <v>98</v>
      </c>
    </row>
    <row r="15" spans="1:24">
      <c r="B15" t="s">
        <v>98</v>
      </c>
      <c r="C15" t="str">
        <f>IF(SCORE!$C$36="VF","Paie","Payroll")</f>
        <v>Payroll</v>
      </c>
      <c r="E15" s="34">
        <v>13</v>
      </c>
      <c r="F15" s="21" t="str">
        <f ca="1">VLOOKUP(E15,INDIRECT("'"&amp;$B15&amp;"'!F:J"),5,)</f>
        <v>Yes</v>
      </c>
      <c r="G15" s="33">
        <f t="shared" ca="1" si="5"/>
        <v>1.1235955056179776</v>
      </c>
      <c r="H15" s="128">
        <f t="shared" ca="1" si="6"/>
        <v>1.1235955056179776</v>
      </c>
      <c r="I15" s="128">
        <v>1.1235955056179776</v>
      </c>
      <c r="K15" s="34">
        <f t="shared" ca="1" si="2"/>
        <v>0</v>
      </c>
      <c r="X15" t="s">
        <v>98</v>
      </c>
    </row>
    <row r="16" spans="1:24">
      <c r="B16" t="s">
        <v>98</v>
      </c>
      <c r="C16" t="str">
        <f>IF(SCORE!$C$36="VF","Paie","Payroll")</f>
        <v>Payroll</v>
      </c>
      <c r="E16" s="34">
        <v>14</v>
      </c>
      <c r="F16" s="21" t="str">
        <f t="shared" ref="F16:F27" ca="1" si="8">VLOOKUP(E16,INDIRECT("'"&amp;$B16&amp;"'!F:J"),5,)</f>
        <v>Yes</v>
      </c>
      <c r="G16" s="33">
        <f t="shared" ca="1" si="5"/>
        <v>1.1235955056179776</v>
      </c>
      <c r="H16" s="128">
        <f t="shared" ca="1" si="6"/>
        <v>1.1235955056179776</v>
      </c>
      <c r="I16" s="128">
        <v>1.1235955056179776</v>
      </c>
      <c r="K16" s="34">
        <f t="shared" ca="1" si="2"/>
        <v>0</v>
      </c>
      <c r="X16" t="s">
        <v>98</v>
      </c>
    </row>
    <row r="17" spans="2:24">
      <c r="B17" t="s">
        <v>98</v>
      </c>
      <c r="C17" t="str">
        <f>IF(SCORE!$C$36="VF","Paie","Payroll")</f>
        <v>Payroll</v>
      </c>
      <c r="E17" s="34">
        <v>15</v>
      </c>
      <c r="F17" s="21" t="str">
        <f t="shared" ca="1" si="8"/>
        <v>Rarely</v>
      </c>
      <c r="G17" s="33">
        <f t="shared" ca="1" si="5"/>
        <v>0.3820224719101124</v>
      </c>
      <c r="H17" s="128">
        <f t="shared" ca="1" si="6"/>
        <v>1.1235955056179776</v>
      </c>
      <c r="I17" s="128">
        <v>1.1235955056179776</v>
      </c>
      <c r="K17" s="34">
        <f t="shared" ca="1" si="2"/>
        <v>0</v>
      </c>
      <c r="X17" t="s">
        <v>98</v>
      </c>
    </row>
    <row r="18" spans="2:24">
      <c r="B18" t="s">
        <v>98</v>
      </c>
      <c r="C18" t="str">
        <f>IF(SCORE!$C$36="VF","Paie","Payroll")</f>
        <v>Payroll</v>
      </c>
      <c r="E18" s="34">
        <v>16</v>
      </c>
      <c r="F18" s="21" t="str">
        <f t="shared" ca="1" si="8"/>
        <v>No</v>
      </c>
      <c r="G18" s="33">
        <f t="shared" ca="1" si="5"/>
        <v>0</v>
      </c>
      <c r="H18" s="128">
        <f t="shared" ca="1" si="6"/>
        <v>1.0112359550561791</v>
      </c>
      <c r="I18" s="128">
        <v>1.0112359550561791</v>
      </c>
      <c r="K18" s="34">
        <f t="shared" ca="1" si="2"/>
        <v>0</v>
      </c>
      <c r="X18" t="s">
        <v>98</v>
      </c>
    </row>
    <row r="19" spans="2:24">
      <c r="B19" t="s">
        <v>100</v>
      </c>
      <c r="C19" t="str">
        <f>IF(SCORE!$C$36="VF","Recruitment and Selection","Recruitment and Selection")</f>
        <v>Recruitment and Selection</v>
      </c>
      <c r="E19" s="34">
        <v>17</v>
      </c>
      <c r="F19" s="21" t="str">
        <f t="shared" ca="1" si="8"/>
        <v>Yes</v>
      </c>
      <c r="G19" s="33">
        <f t="shared" ca="1" si="5"/>
        <v>1.1235955056179776</v>
      </c>
      <c r="H19" s="128">
        <f t="shared" ca="1" si="6"/>
        <v>1.1235955056179776</v>
      </c>
      <c r="I19" s="128">
        <v>1.1235955056179776</v>
      </c>
      <c r="K19" s="34">
        <f t="shared" ca="1" si="2"/>
        <v>0</v>
      </c>
      <c r="X19" t="s">
        <v>100</v>
      </c>
    </row>
    <row r="20" spans="2:24">
      <c r="B20" t="s">
        <v>100</v>
      </c>
      <c r="C20" t="str">
        <f>IF(SCORE!$C$36="VF","Recruitment and Selection","Recruitment and Selection")</f>
        <v>Recruitment and Selection</v>
      </c>
      <c r="E20" s="34">
        <v>18</v>
      </c>
      <c r="F20" s="21" t="str">
        <f t="shared" ca="1" si="8"/>
        <v>Regularly</v>
      </c>
      <c r="G20" s="33">
        <f t="shared" ca="1" si="5"/>
        <v>0.75280898876404501</v>
      </c>
      <c r="H20" s="128">
        <f t="shared" ca="1" si="6"/>
        <v>1.1235955056179776</v>
      </c>
      <c r="I20" s="128">
        <v>1.1235955056179776</v>
      </c>
      <c r="K20" s="34">
        <f t="shared" ca="1" si="2"/>
        <v>0</v>
      </c>
      <c r="X20" t="s">
        <v>100</v>
      </c>
    </row>
    <row r="21" spans="2:24">
      <c r="B21" t="s">
        <v>100</v>
      </c>
      <c r="C21" t="str">
        <f>IF(SCORE!$C$36="VF","Recruitment and Selection","Recruitment and Selection")</f>
        <v>Recruitment and Selection</v>
      </c>
      <c r="E21" s="34">
        <v>19</v>
      </c>
      <c r="F21" s="21" t="str">
        <f t="shared" ca="1" si="8"/>
        <v>Always</v>
      </c>
      <c r="G21" s="33">
        <f t="shared" ca="1" si="5"/>
        <v>1.1235955056179776</v>
      </c>
      <c r="H21" s="128">
        <f t="shared" ca="1" si="6"/>
        <v>1.1235955056179776</v>
      </c>
      <c r="I21" s="128">
        <v>1.1235955056179776</v>
      </c>
      <c r="K21" s="34">
        <f t="shared" ca="1" si="2"/>
        <v>0</v>
      </c>
      <c r="X21" t="s">
        <v>100</v>
      </c>
    </row>
    <row r="22" spans="2:24">
      <c r="B22" t="s">
        <v>100</v>
      </c>
      <c r="C22" t="str">
        <f>IF(SCORE!$C$36="VF","Recruitment and Selection","Recruitment and Selection")</f>
        <v>Recruitment and Selection</v>
      </c>
      <c r="E22" s="34">
        <v>20</v>
      </c>
      <c r="F22" s="21" t="str">
        <f t="shared" ca="1" si="8"/>
        <v>No</v>
      </c>
      <c r="G22" s="33">
        <f t="shared" ca="1" si="5"/>
        <v>0</v>
      </c>
      <c r="H22" s="128">
        <f t="shared" ca="1" si="6"/>
        <v>1.1235955056179776</v>
      </c>
      <c r="I22" s="128">
        <v>1.1235955056179776</v>
      </c>
      <c r="K22" s="34">
        <f t="shared" ca="1" si="2"/>
        <v>0</v>
      </c>
      <c r="X22" t="s">
        <v>100</v>
      </c>
    </row>
    <row r="23" spans="2:24">
      <c r="B23" t="s">
        <v>100</v>
      </c>
      <c r="C23" t="str">
        <f>IF(SCORE!$C$36="VF","Recruitment and Selection","Recruitment and Selection")</f>
        <v>Recruitment and Selection</v>
      </c>
      <c r="E23" s="34">
        <v>21</v>
      </c>
      <c r="F23" s="21" t="str">
        <f t="shared" ca="1" si="8"/>
        <v>Yes</v>
      </c>
      <c r="G23" s="33">
        <f t="shared" ca="1" si="5"/>
        <v>1.1235955056179776</v>
      </c>
      <c r="H23" s="128">
        <f t="shared" ca="1" si="6"/>
        <v>1.1235955056179776</v>
      </c>
      <c r="I23" s="128">
        <v>1.1235955056179776</v>
      </c>
      <c r="K23" s="34">
        <f t="shared" ca="1" si="2"/>
        <v>0</v>
      </c>
      <c r="X23" t="s">
        <v>100</v>
      </c>
    </row>
    <row r="24" spans="2:24">
      <c r="B24" t="s">
        <v>100</v>
      </c>
      <c r="C24" t="str">
        <f>IF(SCORE!$C$36="VF","Recruitment and Selection","Recruitment and Selection")</f>
        <v>Recruitment and Selection</v>
      </c>
      <c r="E24" s="34">
        <v>22</v>
      </c>
      <c r="F24" s="21" t="str">
        <f t="shared" ca="1" si="8"/>
        <v>Yes</v>
      </c>
      <c r="G24" s="33">
        <f t="shared" ca="1" si="5"/>
        <v>1.1235955056179776</v>
      </c>
      <c r="H24" s="128">
        <f t="shared" ca="1" si="6"/>
        <v>1.1235955056179776</v>
      </c>
      <c r="I24" s="128">
        <v>1.1235955056179776</v>
      </c>
      <c r="K24" s="34">
        <f t="shared" ca="1" si="2"/>
        <v>0</v>
      </c>
      <c r="R24" s="167"/>
      <c r="T24" s="166"/>
      <c r="X24" t="s">
        <v>100</v>
      </c>
    </row>
    <row r="25" spans="2:24">
      <c r="B25" t="s">
        <v>100</v>
      </c>
      <c r="C25" t="str">
        <f>IF(SCORE!$C$36="VF","Recruitment and Selection","Recruitment and Selection")</f>
        <v>Recruitment and Selection</v>
      </c>
      <c r="E25" s="34">
        <v>23</v>
      </c>
      <c r="F25" s="21" t="str">
        <f t="shared" ca="1" si="8"/>
        <v>Always</v>
      </c>
      <c r="G25" s="33">
        <f t="shared" ca="1" si="5"/>
        <v>1.1235955056179776</v>
      </c>
      <c r="H25" s="128">
        <f t="shared" ca="1" si="6"/>
        <v>1.1235955056179776</v>
      </c>
      <c r="I25" s="128">
        <v>1.1235955056179776</v>
      </c>
      <c r="K25" s="34">
        <f t="shared" ca="1" si="2"/>
        <v>0</v>
      </c>
      <c r="Q25" s="166"/>
      <c r="X25" t="s">
        <v>100</v>
      </c>
    </row>
    <row r="26" spans="2:24">
      <c r="B26" t="s">
        <v>100</v>
      </c>
      <c r="C26" t="str">
        <f>IF(SCORE!$C$36="VF","Recruitment and Selection","Recruitment and Selection")</f>
        <v>Recruitment and Selection</v>
      </c>
      <c r="E26" s="34">
        <v>24</v>
      </c>
      <c r="F26" s="21" t="str">
        <f t="shared" ca="1" si="8"/>
        <v>No</v>
      </c>
      <c r="G26" s="33">
        <f t="shared" ca="1" si="5"/>
        <v>0</v>
      </c>
      <c r="H26" s="128">
        <f t="shared" ca="1" si="6"/>
        <v>1.1235955056179776</v>
      </c>
      <c r="I26" s="128">
        <v>1.1235955056179776</v>
      </c>
      <c r="K26" s="34">
        <f t="shared" ca="1" si="2"/>
        <v>0</v>
      </c>
      <c r="X26" t="s">
        <v>100</v>
      </c>
    </row>
    <row r="27" spans="2:24">
      <c r="B27" t="s">
        <v>100</v>
      </c>
      <c r="C27" t="str">
        <f>IF(SCORE!$C$36="VF","Recruitment and Selection","Recruitment and Selection")</f>
        <v>Recruitment and Selection</v>
      </c>
      <c r="E27" s="34">
        <v>25</v>
      </c>
      <c r="F27" s="21" t="str">
        <f t="shared" ca="1" si="8"/>
        <v>No</v>
      </c>
      <c r="G27" s="33">
        <f t="shared" ca="1" si="5"/>
        <v>0</v>
      </c>
      <c r="H27" s="128">
        <f t="shared" ca="1" si="6"/>
        <v>1.1235955056179776</v>
      </c>
      <c r="I27" s="128">
        <v>1.1235955056179776</v>
      </c>
      <c r="K27" s="34">
        <f t="shared" ca="1" si="2"/>
        <v>0</v>
      </c>
      <c r="X27" t="s">
        <v>100</v>
      </c>
    </row>
    <row r="28" spans="2:24">
      <c r="B28" t="s">
        <v>100</v>
      </c>
      <c r="C28" t="str">
        <f>IF(SCORE!$C$36="VF","Recruitment and Selection","Recruitment and Selection")</f>
        <v>Recruitment and Selection</v>
      </c>
      <c r="E28" s="34">
        <v>26</v>
      </c>
      <c r="F28" s="21" t="str">
        <f ca="1">VLOOKUP(E28,INDIRECT("'"&amp;$B28&amp;"'!F:J"),5,)</f>
        <v>Regularly</v>
      </c>
      <c r="G28" s="33">
        <f t="shared" ca="1" si="5"/>
        <v>0.75280898876404501</v>
      </c>
      <c r="H28" s="128">
        <f t="shared" ca="1" si="6"/>
        <v>1.1235955056179776</v>
      </c>
      <c r="I28" s="128">
        <v>1.1235955056179776</v>
      </c>
      <c r="K28" s="34">
        <f t="shared" ca="1" si="2"/>
        <v>0</v>
      </c>
      <c r="X28" t="s">
        <v>100</v>
      </c>
    </row>
    <row r="29" spans="2:24">
      <c r="B29" t="s">
        <v>100</v>
      </c>
      <c r="C29" t="str">
        <f>IF(SCORE!$C$36="VF","Recruitment and Selection","Recruitment and Selection")</f>
        <v>Recruitment and Selection</v>
      </c>
      <c r="E29" s="34">
        <v>27</v>
      </c>
      <c r="F29" s="21" t="str">
        <f t="shared" ref="F29:F83" ca="1" si="9">VLOOKUP(E29,INDIRECT("'"&amp;$B29&amp;"'!F:J"),5,)</f>
        <v>Regularly</v>
      </c>
      <c r="G29" s="33">
        <f t="shared" ca="1" si="5"/>
        <v>0.75280898876404501</v>
      </c>
      <c r="H29" s="128">
        <f t="shared" ca="1" si="6"/>
        <v>1.1235955056179776</v>
      </c>
      <c r="I29" s="128">
        <v>1.1235955056179776</v>
      </c>
      <c r="K29" s="34">
        <f t="shared" ca="1" si="2"/>
        <v>0</v>
      </c>
      <c r="S29" s="166"/>
      <c r="T29" s="166"/>
      <c r="X29" t="s">
        <v>100</v>
      </c>
    </row>
    <row r="30" spans="2:24">
      <c r="B30" t="s">
        <v>100</v>
      </c>
      <c r="C30" t="str">
        <f>IF(SCORE!$C$36="VF","Recruitment and Selection","Recruitment and Selection")</f>
        <v>Recruitment and Selection</v>
      </c>
      <c r="E30" s="34">
        <v>28</v>
      </c>
      <c r="F30" s="21" t="str">
        <f t="shared" ca="1" si="9"/>
        <v>Always</v>
      </c>
      <c r="G30" s="33">
        <f t="shared" ca="1" si="5"/>
        <v>1.1235955056179776</v>
      </c>
      <c r="H30" s="128">
        <f t="shared" ca="1" si="6"/>
        <v>1.1235955056179776</v>
      </c>
      <c r="I30" s="128">
        <v>1.1235955056179776</v>
      </c>
      <c r="K30" s="34">
        <f t="shared" ca="1" si="2"/>
        <v>0</v>
      </c>
      <c r="X30" t="s">
        <v>100</v>
      </c>
    </row>
    <row r="31" spans="2:24">
      <c r="B31" t="s">
        <v>100</v>
      </c>
      <c r="C31" t="str">
        <f>IF(SCORE!$C$36="VF","Recruitment and Selection","Recruitment and Selection")</f>
        <v>Recruitment and Selection</v>
      </c>
      <c r="E31" s="34">
        <v>29</v>
      </c>
      <c r="F31" s="21" t="str">
        <f t="shared" ca="1" si="9"/>
        <v>No</v>
      </c>
      <c r="G31" s="33">
        <f t="shared" ca="1" si="5"/>
        <v>0</v>
      </c>
      <c r="H31" s="128">
        <f t="shared" ca="1" si="6"/>
        <v>1.1235955056179776</v>
      </c>
      <c r="I31" s="128">
        <v>1.1235955056179776</v>
      </c>
      <c r="K31" s="34">
        <f t="shared" ca="1" si="2"/>
        <v>0</v>
      </c>
      <c r="P31" s="169"/>
      <c r="T31" s="169"/>
      <c r="X31" t="s">
        <v>100</v>
      </c>
    </row>
    <row r="32" spans="2:24">
      <c r="B32" t="s">
        <v>100</v>
      </c>
      <c r="C32" t="str">
        <f>IF(SCORE!$C$36="VF","Recruitment and Selection","Recruitment and Selection")</f>
        <v>Recruitment and Selection</v>
      </c>
      <c r="E32" s="34">
        <v>30</v>
      </c>
      <c r="F32" s="21" t="str">
        <f t="shared" ca="1" si="9"/>
        <v>Always</v>
      </c>
      <c r="G32" s="33">
        <f t="shared" ca="1" si="5"/>
        <v>1.1235955056179776</v>
      </c>
      <c r="H32" s="128">
        <f t="shared" ca="1" si="6"/>
        <v>1.1235955056179776</v>
      </c>
      <c r="I32" s="128">
        <v>1.1235955056179776</v>
      </c>
      <c r="K32" s="34">
        <f t="shared" ca="1" si="2"/>
        <v>0</v>
      </c>
      <c r="X32" t="s">
        <v>100</v>
      </c>
    </row>
    <row r="33" spans="2:24">
      <c r="B33" t="s">
        <v>100</v>
      </c>
      <c r="C33" t="str">
        <f>IF(SCORE!$C$36="VF","Recruitment and Selection","Recruitment and Selection")</f>
        <v>Recruitment and Selection</v>
      </c>
      <c r="E33" s="34">
        <v>31</v>
      </c>
      <c r="F33" s="21" t="str">
        <f t="shared" ca="1" si="9"/>
        <v>Regularly</v>
      </c>
      <c r="G33" s="33">
        <f t="shared" ca="1" si="5"/>
        <v>0.85067415730337004</v>
      </c>
      <c r="H33" s="128">
        <f t="shared" ca="1" si="6"/>
        <v>1.2696629213483135</v>
      </c>
      <c r="I33" s="128">
        <v>1.2696629213483135</v>
      </c>
      <c r="K33" s="34">
        <f t="shared" ca="1" si="2"/>
        <v>0</v>
      </c>
      <c r="P33" s="168"/>
      <c r="X33" t="s">
        <v>100</v>
      </c>
    </row>
    <row r="34" spans="2:24">
      <c r="B34" t="s">
        <v>160</v>
      </c>
      <c r="C34" t="str">
        <f>IF(SCORE!$C$36="VF","Reward","Reward")</f>
        <v>Reward</v>
      </c>
      <c r="E34" s="34">
        <v>32</v>
      </c>
      <c r="F34" s="21" t="str">
        <f t="shared" ca="1" si="9"/>
        <v>Rarely</v>
      </c>
      <c r="G34" s="33">
        <f t="shared" ca="1" si="5"/>
        <v>0.3820224719101124</v>
      </c>
      <c r="H34" s="128">
        <f t="shared" ca="1" si="6"/>
        <v>1.1235955056179776</v>
      </c>
      <c r="I34" s="128">
        <v>1.1235955056179776</v>
      </c>
      <c r="K34" s="34">
        <f t="shared" ca="1" si="2"/>
        <v>0</v>
      </c>
      <c r="X34" t="s">
        <v>160</v>
      </c>
    </row>
    <row r="35" spans="2:24">
      <c r="B35" t="s">
        <v>160</v>
      </c>
      <c r="C35" t="str">
        <f>IF(SCORE!$C$36="VF","Reward","Reward")</f>
        <v>Reward</v>
      </c>
      <c r="E35" s="34">
        <v>33</v>
      </c>
      <c r="F35" s="21" t="str">
        <f t="shared" ca="1" si="9"/>
        <v>No</v>
      </c>
      <c r="G35" s="33">
        <f t="shared" ca="1" si="5"/>
        <v>0</v>
      </c>
      <c r="H35" s="128">
        <f t="shared" ca="1" si="6"/>
        <v>1.1235955056179776</v>
      </c>
      <c r="I35" s="128">
        <v>1.1235955056179776</v>
      </c>
      <c r="K35" s="34">
        <f t="shared" ca="1" si="2"/>
        <v>0</v>
      </c>
      <c r="X35" t="s">
        <v>160</v>
      </c>
    </row>
    <row r="36" spans="2:24">
      <c r="B36" t="s">
        <v>160</v>
      </c>
      <c r="C36" t="str">
        <f>IF(SCORE!$C$36="VF","Reward","Reward")</f>
        <v>Reward</v>
      </c>
      <c r="E36" s="34">
        <v>34</v>
      </c>
      <c r="F36" s="21" t="str">
        <f t="shared" ca="1" si="9"/>
        <v>Yes</v>
      </c>
      <c r="G36" s="33">
        <f t="shared" ca="1" si="5"/>
        <v>1.1235955056179776</v>
      </c>
      <c r="H36" s="128">
        <f t="shared" ca="1" si="6"/>
        <v>1.1235955056179776</v>
      </c>
      <c r="I36" s="128">
        <v>1.1235955056179776</v>
      </c>
      <c r="K36" s="34">
        <f t="shared" ca="1" si="2"/>
        <v>0</v>
      </c>
      <c r="X36" t="s">
        <v>160</v>
      </c>
    </row>
    <row r="37" spans="2:24">
      <c r="B37" t="s">
        <v>160</v>
      </c>
      <c r="C37" t="str">
        <f>IF(SCORE!$C$36="VF","Reward","Reward")</f>
        <v>Reward</v>
      </c>
      <c r="E37" s="34">
        <v>35</v>
      </c>
      <c r="F37" s="21" t="str">
        <f t="shared" ca="1" si="9"/>
        <v>Yes</v>
      </c>
      <c r="G37" s="33">
        <f t="shared" ca="1" si="5"/>
        <v>1.1235955056179776</v>
      </c>
      <c r="H37" s="128">
        <f t="shared" ca="1" si="6"/>
        <v>1.1235955056179776</v>
      </c>
      <c r="I37" s="128">
        <v>1.1235955056179776</v>
      </c>
      <c r="K37" s="34">
        <f t="shared" ca="1" si="2"/>
        <v>0</v>
      </c>
      <c r="X37" t="s">
        <v>160</v>
      </c>
    </row>
    <row r="38" spans="2:24">
      <c r="B38" t="s">
        <v>160</v>
      </c>
      <c r="C38" t="str">
        <f>IF(SCORE!$C$36="VF","Reward","Reward")</f>
        <v>Reward</v>
      </c>
      <c r="E38" s="34">
        <v>36</v>
      </c>
      <c r="F38" s="21" t="str">
        <f t="shared" ca="1" si="9"/>
        <v>No</v>
      </c>
      <c r="G38" s="33">
        <f t="shared" ca="1" si="5"/>
        <v>0</v>
      </c>
      <c r="H38" s="128">
        <f t="shared" ca="1" si="6"/>
        <v>1.1235955056179776</v>
      </c>
      <c r="I38" s="128">
        <v>1.1235955056179776</v>
      </c>
      <c r="K38" s="34">
        <f t="shared" ca="1" si="2"/>
        <v>0</v>
      </c>
      <c r="X38" t="s">
        <v>160</v>
      </c>
    </row>
    <row r="39" spans="2:24">
      <c r="B39" t="s">
        <v>160</v>
      </c>
      <c r="C39" t="str">
        <f>IF(SCORE!$C$36="VF","Reward","Reward")</f>
        <v>Reward</v>
      </c>
      <c r="E39" s="34">
        <v>37</v>
      </c>
      <c r="F39" s="21" t="str">
        <f t="shared" ca="1" si="9"/>
        <v>No</v>
      </c>
      <c r="G39" s="33">
        <f t="shared" ca="1" si="5"/>
        <v>0</v>
      </c>
      <c r="H39" s="128">
        <f t="shared" ca="1" si="6"/>
        <v>1.1235955056179776</v>
      </c>
      <c r="I39" s="128">
        <v>1.1235955056179776</v>
      </c>
      <c r="K39" s="34">
        <f t="shared" ca="1" si="2"/>
        <v>0</v>
      </c>
      <c r="Q39" s="169"/>
      <c r="S39" s="128"/>
      <c r="X39" t="s">
        <v>160</v>
      </c>
    </row>
    <row r="40" spans="2:24">
      <c r="B40" t="s">
        <v>160</v>
      </c>
      <c r="C40" t="str">
        <f>IF(SCORE!$C$36="VF","Reward","Reward")</f>
        <v>Reward</v>
      </c>
      <c r="E40" s="34">
        <v>38</v>
      </c>
      <c r="F40" s="21" t="str">
        <f t="shared" ca="1" si="9"/>
        <v>Yes</v>
      </c>
      <c r="G40" s="33">
        <f t="shared" ca="1" si="5"/>
        <v>1.1235955056179776</v>
      </c>
      <c r="H40" s="128">
        <f t="shared" ca="1" si="6"/>
        <v>1.1235955056179776</v>
      </c>
      <c r="I40" s="128">
        <v>1.1235955056179776</v>
      </c>
      <c r="K40" s="34">
        <f t="shared" ca="1" si="2"/>
        <v>0</v>
      </c>
      <c r="X40" t="s">
        <v>160</v>
      </c>
    </row>
    <row r="41" spans="2:24">
      <c r="B41" t="s">
        <v>160</v>
      </c>
      <c r="C41" t="str">
        <f>IF(SCORE!$C$36="VF","Performance and Talent Management","Performance and Talent Management")</f>
        <v>Performance and Talent Management</v>
      </c>
      <c r="E41" s="34">
        <v>39</v>
      </c>
      <c r="F41" s="21" t="str">
        <f t="shared" ca="1" si="9"/>
        <v>No</v>
      </c>
      <c r="G41" s="33">
        <f t="shared" ca="1" si="5"/>
        <v>0</v>
      </c>
      <c r="H41" s="128">
        <f t="shared" ca="1" si="6"/>
        <v>1.1235955056179776</v>
      </c>
      <c r="I41" s="128">
        <v>1.1235955056179776</v>
      </c>
      <c r="K41" s="34">
        <f t="shared" ca="1" si="2"/>
        <v>0</v>
      </c>
      <c r="X41" t="s">
        <v>160</v>
      </c>
    </row>
    <row r="42" spans="2:24">
      <c r="B42" t="s">
        <v>160</v>
      </c>
      <c r="C42" t="str">
        <f>IF(SCORE!$C$36="VF","Performance and Talent Management","Performance and Talent Management")</f>
        <v>Performance and Talent Management</v>
      </c>
      <c r="E42" s="34">
        <v>40</v>
      </c>
      <c r="F42" s="21" t="str">
        <f t="shared" ca="1" si="9"/>
        <v>Yes</v>
      </c>
      <c r="G42" s="33">
        <f t="shared" ca="1" si="5"/>
        <v>1.0037453183520597</v>
      </c>
      <c r="H42" s="128">
        <f t="shared" ca="1" si="6"/>
        <v>1.0037453183520597</v>
      </c>
      <c r="I42" s="128">
        <v>1.0037453183520597</v>
      </c>
      <c r="K42" s="34">
        <f t="shared" ref="K42:K87" ca="1" si="10">IF(F42=Non_répondu,1,0)</f>
        <v>0</v>
      </c>
      <c r="X42" t="s">
        <v>160</v>
      </c>
    </row>
    <row r="43" spans="2:24">
      <c r="B43" t="s">
        <v>160</v>
      </c>
      <c r="C43" t="str">
        <f>IF(SCORE!$C$36="VF","Performance and Talent Management","Performance and Talent Management")</f>
        <v>Performance and Talent Management</v>
      </c>
      <c r="E43" s="34">
        <v>41</v>
      </c>
      <c r="F43" s="21" t="str">
        <f t="shared" ca="1" si="9"/>
        <v>No</v>
      </c>
      <c r="G43" s="33">
        <f t="shared" ca="1" si="5"/>
        <v>0</v>
      </c>
      <c r="H43" s="128">
        <f t="shared" ca="1" si="6"/>
        <v>1.0037453183520597</v>
      </c>
      <c r="I43" s="128">
        <v>1.0037453183520597</v>
      </c>
      <c r="K43" s="34">
        <f t="shared" ca="1" si="10"/>
        <v>0</v>
      </c>
      <c r="X43" t="s">
        <v>160</v>
      </c>
    </row>
    <row r="44" spans="2:24">
      <c r="B44" t="s">
        <v>160</v>
      </c>
      <c r="C44" t="str">
        <f>IF(SCORE!$C$36="VF","Performance and Talent Management","Performance and Talent Management")</f>
        <v>Performance and Talent Management</v>
      </c>
      <c r="E44" s="34">
        <v>42</v>
      </c>
      <c r="F44" s="21" t="str">
        <f t="shared" ca="1" si="9"/>
        <v>Yes</v>
      </c>
      <c r="G44" s="33">
        <f t="shared" ca="1" si="5"/>
        <v>1.0037453183520597</v>
      </c>
      <c r="H44" s="128">
        <f t="shared" ca="1" si="6"/>
        <v>1.0037453183520597</v>
      </c>
      <c r="I44" s="128">
        <v>1.0037453183520597</v>
      </c>
      <c r="K44" s="34">
        <f t="shared" ca="1" si="10"/>
        <v>0</v>
      </c>
      <c r="X44" t="s">
        <v>160</v>
      </c>
    </row>
    <row r="45" spans="2:24">
      <c r="B45" t="s">
        <v>173</v>
      </c>
      <c r="C45" t="str">
        <f>IF(SCORE!$C$36="VF","HR Policies","HR Policies")</f>
        <v>HR Policies</v>
      </c>
      <c r="E45" s="34">
        <v>43</v>
      </c>
      <c r="F45" s="21" t="str">
        <f t="shared" ca="1" si="9"/>
        <v>No</v>
      </c>
      <c r="G45" s="33">
        <f t="shared" ca="1" si="5"/>
        <v>0</v>
      </c>
      <c r="H45" s="128">
        <f t="shared" ca="1" si="6"/>
        <v>1.1235955056179776</v>
      </c>
      <c r="I45" s="128">
        <v>1.1235955056179776</v>
      </c>
      <c r="K45" s="34">
        <f t="shared" ca="1" si="10"/>
        <v>0</v>
      </c>
      <c r="X45" t="s">
        <v>173</v>
      </c>
    </row>
    <row r="46" spans="2:24">
      <c r="B46" t="s">
        <v>173</v>
      </c>
      <c r="C46" t="str">
        <f>IF(SCORE!$C$36="VF","HR Policies","HR Policies")</f>
        <v>HR Policies</v>
      </c>
      <c r="E46" s="34">
        <v>44</v>
      </c>
      <c r="F46" s="21" t="str">
        <f t="shared" ca="1" si="9"/>
        <v>Yes</v>
      </c>
      <c r="G46" s="33">
        <f t="shared" ca="1" si="5"/>
        <v>1.1235955056179776</v>
      </c>
      <c r="H46" s="128">
        <f t="shared" ca="1" si="6"/>
        <v>1.1235955056179776</v>
      </c>
      <c r="I46" s="128">
        <v>1.1235955056179776</v>
      </c>
      <c r="K46" s="34">
        <f t="shared" ca="1" si="10"/>
        <v>0</v>
      </c>
      <c r="X46" t="s">
        <v>173</v>
      </c>
    </row>
    <row r="47" spans="2:24">
      <c r="B47" t="s">
        <v>173</v>
      </c>
      <c r="C47" t="str">
        <f>IF(SCORE!$C$36="VF","HR Policies","HR Policies")</f>
        <v>HR Policies</v>
      </c>
      <c r="E47" s="34">
        <v>45</v>
      </c>
      <c r="F47" s="21" t="str">
        <f t="shared" ca="1" si="9"/>
        <v>Yes</v>
      </c>
      <c r="G47" s="33">
        <f t="shared" ca="1" si="5"/>
        <v>1.1235955056179776</v>
      </c>
      <c r="H47" s="128">
        <f t="shared" ca="1" si="6"/>
        <v>1.1235955056179776</v>
      </c>
      <c r="I47" s="128">
        <v>1.1235955056179776</v>
      </c>
      <c r="K47" s="34">
        <f t="shared" ca="1" si="10"/>
        <v>0</v>
      </c>
      <c r="X47" t="s">
        <v>173</v>
      </c>
    </row>
    <row r="48" spans="2:24">
      <c r="B48" t="s">
        <v>173</v>
      </c>
      <c r="C48" t="str">
        <f>IF(SCORE!$C$36="VF","HR Policies","HR Policies")</f>
        <v>HR Policies</v>
      </c>
      <c r="E48" s="34">
        <v>46</v>
      </c>
      <c r="F48" s="21" t="str">
        <f t="shared" ca="1" si="9"/>
        <v>No</v>
      </c>
      <c r="G48" s="33">
        <f t="shared" ca="1" si="5"/>
        <v>0</v>
      </c>
      <c r="H48" s="128">
        <f t="shared" ca="1" si="6"/>
        <v>1.1235955056179776</v>
      </c>
      <c r="I48" s="128">
        <v>1.1235955056179776</v>
      </c>
      <c r="K48" s="34">
        <f t="shared" ca="1" si="10"/>
        <v>0</v>
      </c>
      <c r="X48" t="s">
        <v>173</v>
      </c>
    </row>
    <row r="49" spans="2:24">
      <c r="B49" t="s">
        <v>173</v>
      </c>
      <c r="C49" t="str">
        <f>IF(SCORE!$C$36="VF","HR Policies","HR Policies")</f>
        <v>HR Policies</v>
      </c>
      <c r="E49" s="34">
        <v>47</v>
      </c>
      <c r="F49" s="21" t="str">
        <f t="shared" ca="1" si="9"/>
        <v>Yes</v>
      </c>
      <c r="G49" s="33">
        <f t="shared" ref="G49:G87" ca="1" si="11">IF(F49=$L$5,"X",IF(OR(F49=$L$3,F49=$M$3,$N$3),H49,IF(OR(F49=$L$4,F49=$M$6,F49=$N$6),0,IF(OR(F49=$M$4,F49=$N$4),H49*0.67,IF(OR(F49=$M$5,F49=$N$5),H49*0.34)))))</f>
        <v>1.1235955056179776</v>
      </c>
      <c r="H49" s="128">
        <f t="shared" ref="H49:H87" ca="1" si="12">+IF(F49="N/A",0,I49)</f>
        <v>1.1235955056179776</v>
      </c>
      <c r="I49" s="128">
        <v>1.1235955056179776</v>
      </c>
      <c r="K49" s="34">
        <f t="shared" ca="1" si="10"/>
        <v>0</v>
      </c>
      <c r="X49" t="s">
        <v>173</v>
      </c>
    </row>
    <row r="50" spans="2:24">
      <c r="B50" t="s">
        <v>173</v>
      </c>
      <c r="C50" t="str">
        <f>IF(SCORE!$C$36="VF","HR Policies","HR Policies")</f>
        <v>HR Policies</v>
      </c>
      <c r="E50" s="34">
        <v>48</v>
      </c>
      <c r="F50" s="21" t="str">
        <f t="shared" ca="1" si="9"/>
        <v>No</v>
      </c>
      <c r="G50" s="33">
        <f t="shared" ca="1" si="11"/>
        <v>0</v>
      </c>
      <c r="H50" s="128">
        <f t="shared" ca="1" si="12"/>
        <v>1.1235955056179776</v>
      </c>
      <c r="I50" s="128">
        <v>1.1235955056179776</v>
      </c>
      <c r="K50" s="34">
        <f t="shared" ca="1" si="10"/>
        <v>0</v>
      </c>
      <c r="X50" t="s">
        <v>173</v>
      </c>
    </row>
    <row r="51" spans="2:24">
      <c r="B51" t="s">
        <v>173</v>
      </c>
      <c r="C51" t="str">
        <f>IF(SCORE!$C$36="VF","HR Administration","HR Administration")</f>
        <v>HR Administration</v>
      </c>
      <c r="E51" s="34">
        <v>49</v>
      </c>
      <c r="F51" s="21" t="str">
        <f t="shared" ca="1" si="9"/>
        <v>Yes</v>
      </c>
      <c r="G51" s="33">
        <f t="shared" ca="1" si="11"/>
        <v>1.1235955056179776</v>
      </c>
      <c r="H51" s="128">
        <f t="shared" ca="1" si="12"/>
        <v>1.1235955056179776</v>
      </c>
      <c r="I51" s="128">
        <v>1.1235955056179776</v>
      </c>
      <c r="K51" s="34">
        <f t="shared" ca="1" si="10"/>
        <v>0</v>
      </c>
      <c r="X51" t="s">
        <v>173</v>
      </c>
    </row>
    <row r="52" spans="2:24">
      <c r="B52" t="s">
        <v>173</v>
      </c>
      <c r="C52" t="str">
        <f>IF(SCORE!$C$36="VF","HR Administration","HR Administration")</f>
        <v>HR Administration</v>
      </c>
      <c r="E52" s="34">
        <v>50</v>
      </c>
      <c r="F52" s="21" t="str">
        <f t="shared" ca="1" si="9"/>
        <v>Rarely</v>
      </c>
      <c r="G52" s="33">
        <f t="shared" ca="1" si="11"/>
        <v>0.3820224719101124</v>
      </c>
      <c r="H52" s="128">
        <f t="shared" ca="1" si="12"/>
        <v>1.1235955056179776</v>
      </c>
      <c r="I52" s="128">
        <v>1.1235955056179776</v>
      </c>
      <c r="K52" s="34">
        <f t="shared" ca="1" si="10"/>
        <v>0</v>
      </c>
      <c r="X52" t="s">
        <v>173</v>
      </c>
    </row>
    <row r="53" spans="2:24">
      <c r="B53" t="s">
        <v>173</v>
      </c>
      <c r="C53" t="str">
        <f>IF(SCORE!$C$36="VF","HR Administration","HR Administration")</f>
        <v>HR Administration</v>
      </c>
      <c r="E53" s="34">
        <v>51</v>
      </c>
      <c r="F53" s="21" t="str">
        <f t="shared" ca="1" si="9"/>
        <v>Regularly</v>
      </c>
      <c r="G53" s="33">
        <f t="shared" ca="1" si="11"/>
        <v>0.75280898876404501</v>
      </c>
      <c r="H53" s="128">
        <f t="shared" ca="1" si="12"/>
        <v>1.1235955056179776</v>
      </c>
      <c r="I53" s="128">
        <v>1.1235955056179776</v>
      </c>
      <c r="K53" s="34">
        <f t="shared" ca="1" si="10"/>
        <v>0</v>
      </c>
      <c r="X53" t="s">
        <v>173</v>
      </c>
    </row>
    <row r="54" spans="2:24">
      <c r="B54" t="s">
        <v>173</v>
      </c>
      <c r="C54" t="str">
        <f>IF(SCORE!$C$36="VF","HR Administration","HR Administration")</f>
        <v>HR Administration</v>
      </c>
      <c r="E54" s="34">
        <v>52</v>
      </c>
      <c r="F54" s="21" t="str">
        <f t="shared" ca="1" si="9"/>
        <v>No</v>
      </c>
      <c r="G54" s="33">
        <f t="shared" ca="1" si="11"/>
        <v>0</v>
      </c>
      <c r="H54" s="128">
        <f t="shared" ca="1" si="12"/>
        <v>1.1235955056179776</v>
      </c>
      <c r="I54" s="128">
        <v>1.1235955056179776</v>
      </c>
      <c r="K54" s="34">
        <f t="shared" ca="1" si="10"/>
        <v>0</v>
      </c>
      <c r="X54" t="s">
        <v>173</v>
      </c>
    </row>
    <row r="55" spans="2:24">
      <c r="B55" t="s">
        <v>173</v>
      </c>
      <c r="C55" t="str">
        <f>IF(SCORE!$C$36="VF","HR Administration","HR Administration")</f>
        <v>HR Administration</v>
      </c>
      <c r="E55" s="34">
        <v>53</v>
      </c>
      <c r="F55" s="21" t="str">
        <f t="shared" ca="1" si="9"/>
        <v>No</v>
      </c>
      <c r="G55" s="33">
        <f t="shared" ca="1" si="11"/>
        <v>0</v>
      </c>
      <c r="H55" s="128">
        <f t="shared" ca="1" si="12"/>
        <v>1.1235955056179776</v>
      </c>
      <c r="I55" s="128">
        <v>1.1235955056179776</v>
      </c>
      <c r="K55" s="34">
        <f t="shared" ca="1" si="10"/>
        <v>0</v>
      </c>
      <c r="X55" t="s">
        <v>173</v>
      </c>
    </row>
    <row r="56" spans="2:24">
      <c r="B56" t="s">
        <v>173</v>
      </c>
      <c r="C56" t="str">
        <f>IF(SCORE!$C$36="VF","HR Administration","HR Administration")</f>
        <v>HR Administration</v>
      </c>
      <c r="E56" s="34">
        <v>54</v>
      </c>
      <c r="F56" s="21" t="str">
        <f t="shared" ca="1" si="9"/>
        <v>Yes</v>
      </c>
      <c r="G56" s="33">
        <f t="shared" ca="1" si="11"/>
        <v>1.1235955056179776</v>
      </c>
      <c r="H56" s="128">
        <f t="shared" ca="1" si="12"/>
        <v>1.1235955056179776</v>
      </c>
      <c r="I56" s="128">
        <v>1.1235955056179776</v>
      </c>
      <c r="K56" s="34">
        <f t="shared" ca="1" si="10"/>
        <v>0</v>
      </c>
      <c r="X56" t="s">
        <v>173</v>
      </c>
    </row>
    <row r="57" spans="2:24">
      <c r="B57" t="s">
        <v>173</v>
      </c>
      <c r="C57" t="str">
        <f>IF(SCORE!$C$36="VF","HR Administration","HR Administration")</f>
        <v>HR Administration</v>
      </c>
      <c r="E57" s="34">
        <v>55</v>
      </c>
      <c r="F57" s="21" t="str">
        <f t="shared" ca="1" si="9"/>
        <v>Regularly</v>
      </c>
      <c r="G57" s="33">
        <f t="shared" ca="1" si="11"/>
        <v>0.75280898876404501</v>
      </c>
      <c r="H57" s="128">
        <f t="shared" ca="1" si="12"/>
        <v>1.1235955056179776</v>
      </c>
      <c r="I57" s="128">
        <v>1.1235955056179776</v>
      </c>
      <c r="K57" s="34">
        <f t="shared" ca="1" si="10"/>
        <v>0</v>
      </c>
      <c r="X57" t="s">
        <v>173</v>
      </c>
    </row>
    <row r="58" spans="2:24">
      <c r="B58" t="s">
        <v>173</v>
      </c>
      <c r="C58" t="str">
        <f>IF(SCORE!$C$36="VF","HR Administration","HR Administration")</f>
        <v>HR Administration</v>
      </c>
      <c r="E58" s="34">
        <v>56</v>
      </c>
      <c r="F58" s="21" t="str">
        <f t="shared" ca="1" si="9"/>
        <v>Always</v>
      </c>
      <c r="G58" s="33">
        <f t="shared" ca="1" si="11"/>
        <v>1.1235955056179776</v>
      </c>
      <c r="H58" s="128">
        <f t="shared" ca="1" si="12"/>
        <v>1.1235955056179776</v>
      </c>
      <c r="I58" s="128">
        <v>1.1235955056179776</v>
      </c>
      <c r="K58" s="34">
        <f t="shared" ca="1" si="10"/>
        <v>0</v>
      </c>
      <c r="O58" s="169"/>
      <c r="X58" t="s">
        <v>173</v>
      </c>
    </row>
    <row r="59" spans="2:24" ht="11.45" customHeight="1">
      <c r="B59" t="s">
        <v>173</v>
      </c>
      <c r="C59" t="str">
        <f>IF(SCORE!$C$36="VF","HR Administration","HR Administration")</f>
        <v>HR Administration</v>
      </c>
      <c r="E59" s="34">
        <v>57</v>
      </c>
      <c r="F59" s="21" t="str">
        <f t="shared" ca="1" si="9"/>
        <v>Always</v>
      </c>
      <c r="G59" s="33">
        <f t="shared" ca="1" si="11"/>
        <v>1.2696629213483135</v>
      </c>
      <c r="H59" s="128">
        <f t="shared" ca="1" si="12"/>
        <v>1.2696629213483135</v>
      </c>
      <c r="I59" s="128">
        <v>1.2696629213483135</v>
      </c>
      <c r="K59" s="34">
        <f t="shared" ca="1" si="10"/>
        <v>0</v>
      </c>
      <c r="X59" t="s">
        <v>173</v>
      </c>
    </row>
    <row r="60" spans="2:24">
      <c r="B60" t="s">
        <v>219</v>
      </c>
      <c r="C60" t="str">
        <f>IF(SCORE!$C$36="VF","Colleague Engagement and Communications","Colleague Engagement and Communications")</f>
        <v>Colleague Engagement and Communications</v>
      </c>
      <c r="E60" s="34">
        <v>58</v>
      </c>
      <c r="F60" s="21" t="str">
        <f t="shared" ca="1" si="9"/>
        <v>No</v>
      </c>
      <c r="G60" s="33">
        <f t="shared" ca="1" si="11"/>
        <v>0</v>
      </c>
      <c r="H60" s="128">
        <f t="shared" ca="1" si="12"/>
        <v>1.1235955056179776</v>
      </c>
      <c r="I60" s="128">
        <v>1.1235955056179776</v>
      </c>
      <c r="K60" s="34">
        <f t="shared" ca="1" si="10"/>
        <v>0</v>
      </c>
      <c r="X60" t="s">
        <v>219</v>
      </c>
    </row>
    <row r="61" spans="2:24">
      <c r="B61" t="s">
        <v>219</v>
      </c>
      <c r="C61" t="str">
        <f>IF(SCORE!$C$36="VF","Colleague Engagement and Communications","Colleague Engagement and Communications")</f>
        <v>Colleague Engagement and Communications</v>
      </c>
      <c r="E61" s="34">
        <v>59</v>
      </c>
      <c r="F61" s="21" t="str">
        <f t="shared" ca="1" si="9"/>
        <v>Regularly</v>
      </c>
      <c r="G61" s="33">
        <f t="shared" ca="1" si="11"/>
        <v>0.75280898876404501</v>
      </c>
      <c r="H61" s="128">
        <f t="shared" ca="1" si="12"/>
        <v>1.1235955056179776</v>
      </c>
      <c r="I61" s="128">
        <v>1.1235955056179776</v>
      </c>
      <c r="K61" s="34">
        <f t="shared" ca="1" si="10"/>
        <v>0</v>
      </c>
      <c r="X61" t="s">
        <v>219</v>
      </c>
    </row>
    <row r="62" spans="2:24">
      <c r="B62" t="s">
        <v>219</v>
      </c>
      <c r="C62" t="str">
        <f>IF(SCORE!$C$36="VF","Colleague Engagement and Communications","Colleague Engagement and Communications")</f>
        <v>Colleague Engagement and Communications</v>
      </c>
      <c r="E62" s="34">
        <v>60</v>
      </c>
      <c r="F62" s="21" t="str">
        <f t="shared" ca="1" si="9"/>
        <v>Regularly</v>
      </c>
      <c r="G62" s="33">
        <f t="shared" ca="1" si="11"/>
        <v>0.75280898876404501</v>
      </c>
      <c r="H62" s="128">
        <f t="shared" ca="1" si="12"/>
        <v>1.1235955056179776</v>
      </c>
      <c r="I62" s="128">
        <v>1.1235955056179776</v>
      </c>
      <c r="K62" s="34">
        <f t="shared" ca="1" si="10"/>
        <v>0</v>
      </c>
      <c r="X62" t="s">
        <v>219</v>
      </c>
    </row>
    <row r="63" spans="2:24">
      <c r="B63" t="s">
        <v>219</v>
      </c>
      <c r="C63" t="str">
        <f>IF(SCORE!$C$36="VF","Colleague Engagement and Communications","Colleague Engagement and Communications")</f>
        <v>Colleague Engagement and Communications</v>
      </c>
      <c r="E63" s="34">
        <v>61</v>
      </c>
      <c r="F63" s="21" t="str">
        <f t="shared" ca="1" si="9"/>
        <v>Rarely</v>
      </c>
      <c r="G63" s="33">
        <f t="shared" ca="1" si="11"/>
        <v>0.3820224719101124</v>
      </c>
      <c r="H63" s="128">
        <f t="shared" ca="1" si="12"/>
        <v>1.1235955056179776</v>
      </c>
      <c r="I63" s="128">
        <v>1.1235955056179776</v>
      </c>
      <c r="K63" s="34">
        <f t="shared" ca="1" si="10"/>
        <v>0</v>
      </c>
      <c r="X63" t="s">
        <v>219</v>
      </c>
    </row>
    <row r="64" spans="2:24">
      <c r="B64" t="s">
        <v>219</v>
      </c>
      <c r="C64" t="str">
        <f>IF(SCORE!$C$36="VF","Colleague Engagement and Communications","Colleague Engagement and Communications")</f>
        <v>Colleague Engagement and Communications</v>
      </c>
      <c r="E64" s="34">
        <v>62</v>
      </c>
      <c r="F64" s="21" t="str">
        <f t="shared" ca="1" si="9"/>
        <v>No</v>
      </c>
      <c r="G64" s="33">
        <f t="shared" ca="1" si="11"/>
        <v>0</v>
      </c>
      <c r="H64" s="128">
        <f t="shared" ca="1" si="12"/>
        <v>1.0525731724233598</v>
      </c>
      <c r="I64" s="128">
        <v>1.0525731724233598</v>
      </c>
      <c r="K64" s="34">
        <f t="shared" ca="1" si="10"/>
        <v>0</v>
      </c>
      <c r="X64" t="s">
        <v>219</v>
      </c>
    </row>
    <row r="65" spans="2:24">
      <c r="B65" t="s">
        <v>219</v>
      </c>
      <c r="C65" t="str">
        <f>IF(SCORE!$C$36="VF","Colleague Engagement and Communications","Colleague Engagement and Communications")</f>
        <v>Colleague Engagement and Communications</v>
      </c>
      <c r="E65" s="34">
        <v>63</v>
      </c>
      <c r="F65" s="21" t="str">
        <f t="shared" ca="1" si="9"/>
        <v>Rarely</v>
      </c>
      <c r="G65" s="33">
        <f t="shared" ca="1" si="11"/>
        <v>0.3820224719101124</v>
      </c>
      <c r="H65" s="128">
        <f t="shared" ca="1" si="12"/>
        <v>1.1235955056179776</v>
      </c>
      <c r="I65" s="128">
        <v>1.1235955056179776</v>
      </c>
      <c r="K65" s="34">
        <f t="shared" ca="1" si="10"/>
        <v>0</v>
      </c>
      <c r="P65" s="170"/>
      <c r="X65" t="s">
        <v>219</v>
      </c>
    </row>
    <row r="66" spans="2:24">
      <c r="B66" t="s">
        <v>219</v>
      </c>
      <c r="C66" t="str">
        <f>IF(SCORE!$C$36="VF","Colleague Engagement and Communications","Colleague Engagement and Communications")</f>
        <v>Colleague Engagement and Communications</v>
      </c>
      <c r="E66" s="34">
        <v>64</v>
      </c>
      <c r="F66" s="21" t="str">
        <f t="shared" ca="1" si="9"/>
        <v>Yes</v>
      </c>
      <c r="G66" s="33">
        <f t="shared" ca="1" si="11"/>
        <v>1.1235955056179776</v>
      </c>
      <c r="H66" s="128">
        <f t="shared" ca="1" si="12"/>
        <v>1.1235955056179776</v>
      </c>
      <c r="I66" s="128">
        <v>1.1235955056179776</v>
      </c>
      <c r="K66" s="34">
        <f t="shared" ca="1" si="10"/>
        <v>0</v>
      </c>
      <c r="X66" t="s">
        <v>219</v>
      </c>
    </row>
    <row r="67" spans="2:24">
      <c r="B67" t="s">
        <v>219</v>
      </c>
      <c r="C67" t="str">
        <f>IF(SCORE!$C$36="VF","Colleague Engagement and Communications","Colleague Engagement and Communications")</f>
        <v>Colleague Engagement and Communications</v>
      </c>
      <c r="E67" s="34">
        <v>65</v>
      </c>
      <c r="F67" s="21" t="str">
        <f t="shared" ca="1" si="9"/>
        <v>Regularly</v>
      </c>
      <c r="G67" s="33">
        <f t="shared" ca="1" si="11"/>
        <v>0.75280898876404501</v>
      </c>
      <c r="H67" s="128">
        <f t="shared" ca="1" si="12"/>
        <v>1.1235955056179776</v>
      </c>
      <c r="I67" s="128">
        <v>1.1235955056179776</v>
      </c>
      <c r="K67" s="34">
        <f t="shared" ca="1" si="10"/>
        <v>0</v>
      </c>
      <c r="X67" t="s">
        <v>219</v>
      </c>
    </row>
    <row r="68" spans="2:24">
      <c r="B68" t="s">
        <v>219</v>
      </c>
      <c r="C68" t="str">
        <f>IF(SCORE!$C$36="VF","Colleague Recognition","Colleague Recognition")</f>
        <v>Colleague Recognition</v>
      </c>
      <c r="E68" s="34">
        <v>66</v>
      </c>
      <c r="F68" s="21" t="str">
        <f t="shared" ca="1" si="9"/>
        <v>Yes</v>
      </c>
      <c r="G68" s="33">
        <f t="shared" ca="1" si="11"/>
        <v>1.0037453183520597</v>
      </c>
      <c r="H68" s="128">
        <f t="shared" ca="1" si="12"/>
        <v>1.0037453183520597</v>
      </c>
      <c r="I68" s="128">
        <v>1.0037453183520597</v>
      </c>
      <c r="K68" s="34">
        <f t="shared" ca="1" si="10"/>
        <v>0</v>
      </c>
      <c r="X68" t="s">
        <v>219</v>
      </c>
    </row>
    <row r="69" spans="2:24">
      <c r="B69" t="s">
        <v>219</v>
      </c>
      <c r="C69" t="str">
        <f>IF(SCORE!$C$36="VF","Colleague Recognition","Colleague Recognition")</f>
        <v>Colleague Recognition</v>
      </c>
      <c r="E69" s="34">
        <v>67</v>
      </c>
      <c r="F69" s="21" t="str">
        <f t="shared" ca="1" si="9"/>
        <v>No</v>
      </c>
      <c r="G69" s="33">
        <f t="shared" ca="1" si="11"/>
        <v>0</v>
      </c>
      <c r="H69" s="128">
        <f t="shared" ca="1" si="12"/>
        <v>1.0436953807740323</v>
      </c>
      <c r="I69" s="128">
        <v>1.0436953807740323</v>
      </c>
      <c r="K69" s="34">
        <f t="shared" ca="1" si="10"/>
        <v>0</v>
      </c>
      <c r="X69" t="s">
        <v>219</v>
      </c>
    </row>
    <row r="70" spans="2:24">
      <c r="B70" t="s">
        <v>219</v>
      </c>
      <c r="C70" t="str">
        <f>IF(SCORE!$C$36="VF","Colleague Recognition","Colleague Recognition")</f>
        <v>Colleague Recognition</v>
      </c>
      <c r="E70" s="34">
        <v>68</v>
      </c>
      <c r="F70" s="21" t="str">
        <f t="shared" ca="1" si="9"/>
        <v>No</v>
      </c>
      <c r="G70" s="33">
        <f t="shared" ca="1" si="11"/>
        <v>0</v>
      </c>
      <c r="H70" s="128">
        <f t="shared" ca="1" si="12"/>
        <v>1.0348175891247049</v>
      </c>
      <c r="I70" s="128">
        <v>1.0348175891247049</v>
      </c>
      <c r="K70" s="34">
        <f t="shared" ca="1" si="10"/>
        <v>0</v>
      </c>
      <c r="X70" t="s">
        <v>219</v>
      </c>
    </row>
    <row r="71" spans="2:24">
      <c r="B71" t="s">
        <v>264</v>
      </c>
      <c r="C71" t="str">
        <f>IF(SCORE!$C$36="VF","Colleague Welfare &amp; Facilities","Colleague Welfare &amp; Facilities")</f>
        <v>Colleague Welfare &amp; Facilities</v>
      </c>
      <c r="E71" s="34">
        <v>69</v>
      </c>
      <c r="F71" s="21" t="str">
        <f t="shared" ca="1" si="9"/>
        <v>Yes</v>
      </c>
      <c r="G71" s="33">
        <f t="shared" ca="1" si="11"/>
        <v>1.1235955056179776</v>
      </c>
      <c r="H71" s="128">
        <f t="shared" ca="1" si="12"/>
        <v>1.1235955056179776</v>
      </c>
      <c r="I71" s="128">
        <v>1.1235955056179776</v>
      </c>
      <c r="K71" s="34">
        <f t="shared" ca="1" si="10"/>
        <v>0</v>
      </c>
      <c r="X71" t="s">
        <v>264</v>
      </c>
    </row>
    <row r="72" spans="2:24">
      <c r="B72" t="s">
        <v>264</v>
      </c>
      <c r="C72" t="str">
        <f>IF(SCORE!$C$36="VF","Colleague Welfare &amp; Facilities","Colleague Welfare &amp; Facilities")</f>
        <v>Colleague Welfare &amp; Facilities</v>
      </c>
      <c r="E72" s="34">
        <v>70</v>
      </c>
      <c r="F72" s="21" t="str">
        <f t="shared" ca="1" si="9"/>
        <v>Regularly</v>
      </c>
      <c r="G72" s="33">
        <f t="shared" ca="1" si="11"/>
        <v>0.75280898876404501</v>
      </c>
      <c r="H72" s="128">
        <f t="shared" ca="1" si="12"/>
        <v>1.1235955056179776</v>
      </c>
      <c r="I72" s="128">
        <v>1.1235955056179776</v>
      </c>
      <c r="K72" s="34">
        <f t="shared" ca="1" si="10"/>
        <v>0</v>
      </c>
      <c r="X72" t="s">
        <v>264</v>
      </c>
    </row>
    <row r="73" spans="2:24">
      <c r="B73" t="s">
        <v>264</v>
      </c>
      <c r="C73" t="str">
        <f>IF(SCORE!$C$36="VF","Colleague Welfare &amp; Facilities","Colleague Welfare &amp; Facilities")</f>
        <v>Colleague Welfare &amp; Facilities</v>
      </c>
      <c r="E73" s="34">
        <v>71</v>
      </c>
      <c r="F73" s="21" t="str">
        <f t="shared" ca="1" si="9"/>
        <v>Yes</v>
      </c>
      <c r="G73" s="33">
        <f t="shared" ca="1" si="11"/>
        <v>1.1235955056179776</v>
      </c>
      <c r="H73" s="128">
        <f t="shared" ca="1" si="12"/>
        <v>1.1235955056179776</v>
      </c>
      <c r="I73" s="128">
        <v>1.1235955056179776</v>
      </c>
      <c r="K73" s="34">
        <f t="shared" ca="1" si="10"/>
        <v>0</v>
      </c>
      <c r="X73" t="s">
        <v>264</v>
      </c>
    </row>
    <row r="74" spans="2:24">
      <c r="B74" t="s">
        <v>264</v>
      </c>
      <c r="C74" t="str">
        <f>IF(SCORE!$C$36="VF","Colleague Welfare &amp; Facilities","Colleague Welfare &amp; Facilities")</f>
        <v>Colleague Welfare &amp; Facilities</v>
      </c>
      <c r="E74" s="34">
        <v>72</v>
      </c>
      <c r="F74" s="21" t="str">
        <f t="shared" ca="1" si="9"/>
        <v>Regularly</v>
      </c>
      <c r="G74" s="33">
        <f t="shared" ca="1" si="11"/>
        <v>0.75280898876404501</v>
      </c>
      <c r="H74" s="128">
        <f t="shared" ca="1" si="12"/>
        <v>1.1235955056179776</v>
      </c>
      <c r="I74" s="128">
        <v>1.1235955056179776</v>
      </c>
      <c r="K74" s="34">
        <f t="shared" ca="1" si="10"/>
        <v>0</v>
      </c>
      <c r="X74" t="s">
        <v>264</v>
      </c>
    </row>
    <row r="75" spans="2:24">
      <c r="B75" t="s">
        <v>264</v>
      </c>
      <c r="C75" t="str">
        <f>IF(SCORE!$C$36="VF","Colleague Welfare &amp; Facilities","Colleague Welfare &amp; Facilities")</f>
        <v>Colleague Welfare &amp; Facilities</v>
      </c>
      <c r="E75" s="34">
        <v>73</v>
      </c>
      <c r="F75" s="21" t="str">
        <f t="shared" ca="1" si="9"/>
        <v>No</v>
      </c>
      <c r="G75" s="33">
        <f t="shared" ca="1" si="11"/>
        <v>0</v>
      </c>
      <c r="H75" s="128">
        <f t="shared" ca="1" si="12"/>
        <v>1.1235955056179776</v>
      </c>
      <c r="I75" s="128">
        <v>1.1235955056179776</v>
      </c>
      <c r="K75" s="34">
        <f t="shared" ca="1" si="10"/>
        <v>0</v>
      </c>
      <c r="X75" t="s">
        <v>264</v>
      </c>
    </row>
    <row r="76" spans="2:24">
      <c r="B76" t="s">
        <v>264</v>
      </c>
      <c r="C76" t="str">
        <f>IF(SCORE!$C$36="VF","Colleague Welfare &amp; Facilities","Colleague Welfare &amp; Facilities")</f>
        <v>Colleague Welfare &amp; Facilities</v>
      </c>
      <c r="E76" s="34">
        <v>74</v>
      </c>
      <c r="F76" s="21" t="str">
        <f t="shared" ca="1" si="9"/>
        <v>No</v>
      </c>
      <c r="G76" s="33">
        <f t="shared" ca="1" si="11"/>
        <v>0</v>
      </c>
      <c r="H76" s="128">
        <f t="shared" ca="1" si="12"/>
        <v>1.1235955056179776</v>
      </c>
      <c r="I76" s="128">
        <v>1.1235955056179776</v>
      </c>
      <c r="K76" s="34">
        <f t="shared" ca="1" si="10"/>
        <v>0</v>
      </c>
      <c r="X76" t="s">
        <v>264</v>
      </c>
    </row>
    <row r="77" spans="2:24">
      <c r="B77" t="s">
        <v>264</v>
      </c>
      <c r="C77" t="str">
        <f>IF(SCORE!$C$36="VF","Colleague Welfare &amp; Facilities","Colleague Welfare &amp; Facilities")</f>
        <v>Colleague Welfare &amp; Facilities</v>
      </c>
      <c r="E77" s="34">
        <v>75</v>
      </c>
      <c r="F77" s="21" t="str">
        <f t="shared" ca="1" si="9"/>
        <v>Regularly</v>
      </c>
      <c r="G77" s="33">
        <f t="shared" ca="1" si="11"/>
        <v>0.75280898876404501</v>
      </c>
      <c r="H77" s="128">
        <f t="shared" ca="1" si="12"/>
        <v>1.1235955056179776</v>
      </c>
      <c r="I77" s="128">
        <v>1.1235955056179776</v>
      </c>
      <c r="K77" s="34">
        <f t="shared" ca="1" si="10"/>
        <v>0</v>
      </c>
      <c r="S77" s="169"/>
      <c r="X77" t="s">
        <v>264</v>
      </c>
    </row>
    <row r="78" spans="2:24">
      <c r="B78" t="s">
        <v>264</v>
      </c>
      <c r="C78" t="str">
        <f>IF(SCORE!$C$36="VF","Colleague Welfare &amp; Facilities","Colleague Welfare &amp; Facilities")</f>
        <v>Colleague Welfare &amp; Facilities</v>
      </c>
      <c r="E78" s="34">
        <v>76</v>
      </c>
      <c r="F78" s="21" t="str">
        <f t="shared" ca="1" si="9"/>
        <v>Always</v>
      </c>
      <c r="G78" s="33">
        <f t="shared" ca="1" si="11"/>
        <v>1.1235955056179776</v>
      </c>
      <c r="H78" s="128">
        <f t="shared" ca="1" si="12"/>
        <v>1.1235955056179776</v>
      </c>
      <c r="I78" s="128">
        <v>1.1235955056179776</v>
      </c>
      <c r="K78" s="34">
        <f t="shared" ca="1" si="10"/>
        <v>0</v>
      </c>
      <c r="X78" t="s">
        <v>264</v>
      </c>
    </row>
    <row r="79" spans="2:24">
      <c r="B79" t="s">
        <v>264</v>
      </c>
      <c r="C79" t="str">
        <f>IF(SCORE!$C$36="VF","Colleague Welfare &amp; Facilities","Colleague Welfare &amp; Facilities")</f>
        <v>Colleague Welfare &amp; Facilities</v>
      </c>
      <c r="E79" s="34">
        <v>77</v>
      </c>
      <c r="F79" s="21" t="str">
        <f t="shared" ca="1" si="9"/>
        <v>Yes</v>
      </c>
      <c r="G79" s="33">
        <f t="shared" ca="1" si="11"/>
        <v>1.1235955056179776</v>
      </c>
      <c r="H79" s="128">
        <f t="shared" ca="1" si="12"/>
        <v>1.1235955056179776</v>
      </c>
      <c r="I79" s="128">
        <v>1.1235955056179776</v>
      </c>
      <c r="K79" s="34">
        <f t="shared" ca="1" si="10"/>
        <v>0</v>
      </c>
      <c r="X79" t="s">
        <v>264</v>
      </c>
    </row>
    <row r="80" spans="2:24">
      <c r="B80" t="s">
        <v>264</v>
      </c>
      <c r="C80" t="str">
        <f>IF(SCORE!$C$36="VF","Colleague Welfare &amp; Facilities","Colleague Welfare &amp; Facilities")</f>
        <v>Colleague Welfare &amp; Facilities</v>
      </c>
      <c r="E80" s="34">
        <v>78</v>
      </c>
      <c r="F80" s="21" t="str">
        <f t="shared" ca="1" si="9"/>
        <v>Always</v>
      </c>
      <c r="G80" s="33">
        <f t="shared" ca="1" si="11"/>
        <v>1.1235955056179776</v>
      </c>
      <c r="H80" s="128">
        <f t="shared" ca="1" si="12"/>
        <v>1.1235955056179776</v>
      </c>
      <c r="I80" s="128">
        <v>1.1235955056179776</v>
      </c>
      <c r="K80" s="34">
        <f t="shared" ca="1" si="10"/>
        <v>0</v>
      </c>
      <c r="X80" t="s">
        <v>264</v>
      </c>
    </row>
    <row r="81" spans="2:24">
      <c r="B81" t="s">
        <v>264</v>
      </c>
      <c r="C81" t="str">
        <f>IF(SCORE!$C$36="VF","Colleague Welfare &amp; Facilities","Colleague Welfare &amp; Facilities")</f>
        <v>Colleague Welfare &amp; Facilities</v>
      </c>
      <c r="E81" s="34">
        <v>79</v>
      </c>
      <c r="F81" s="21" t="str">
        <f t="shared" ca="1" si="9"/>
        <v>No</v>
      </c>
      <c r="G81" s="33">
        <f t="shared" ca="1" si="11"/>
        <v>0</v>
      </c>
      <c r="H81" s="128">
        <f t="shared" ca="1" si="12"/>
        <v>1.1235955056179776</v>
      </c>
      <c r="I81" s="128">
        <v>1.1235955056179776</v>
      </c>
      <c r="K81" s="34">
        <f t="shared" ca="1" si="10"/>
        <v>0</v>
      </c>
      <c r="X81" t="s">
        <v>264</v>
      </c>
    </row>
    <row r="82" spans="2:24">
      <c r="B82" t="s">
        <v>264</v>
      </c>
      <c r="C82" t="str">
        <f>IF(SCORE!$C$36="VF","Colleague Welfare &amp; Facilities","Colleague Welfare &amp; Facilities")</f>
        <v>Colleague Welfare &amp; Facilities</v>
      </c>
      <c r="E82" s="34">
        <v>80</v>
      </c>
      <c r="F82" s="21" t="str">
        <f t="shared" ca="1" si="9"/>
        <v>No</v>
      </c>
      <c r="G82" s="33">
        <f t="shared" ca="1" si="11"/>
        <v>0</v>
      </c>
      <c r="H82" s="128">
        <f t="shared" ca="1" si="12"/>
        <v>1.1235955056179776</v>
      </c>
      <c r="I82" s="128">
        <v>1.1235955056179776</v>
      </c>
      <c r="K82" s="34">
        <f t="shared" ca="1" si="10"/>
        <v>0</v>
      </c>
      <c r="X82" t="s">
        <v>264</v>
      </c>
    </row>
    <row r="83" spans="2:24">
      <c r="B83" t="s">
        <v>264</v>
      </c>
      <c r="C83" t="str">
        <f>IF(SCORE!$C$36="VF","Colleague Welfare &amp; Facilities","Colleague Welfare &amp; Facilities")</f>
        <v>Colleague Welfare &amp; Facilities</v>
      </c>
      <c r="E83" s="34">
        <v>81</v>
      </c>
      <c r="F83" s="21" t="str">
        <f t="shared" ca="1" si="9"/>
        <v>Regularly</v>
      </c>
      <c r="G83" s="33">
        <f t="shared" ca="1" si="11"/>
        <v>0.75280898876404501</v>
      </c>
      <c r="H83" s="128">
        <f t="shared" ca="1" si="12"/>
        <v>1.1235955056179776</v>
      </c>
      <c r="I83" s="128">
        <v>1.1235955056179776</v>
      </c>
      <c r="K83" s="34">
        <f t="shared" ca="1" si="10"/>
        <v>0</v>
      </c>
      <c r="X83" t="s">
        <v>264</v>
      </c>
    </row>
    <row r="84" spans="2:24">
      <c r="B84" t="s">
        <v>264</v>
      </c>
      <c r="C84" t="str">
        <f>IF(SCORE!$C$36="VF","Health and Safety","Health and Safety")</f>
        <v>Health and Safety</v>
      </c>
      <c r="E84" s="34">
        <v>82</v>
      </c>
      <c r="F84" s="21" t="str">
        <f t="shared" ref="F84:F87" ca="1" si="13">VLOOKUP(E84,INDIRECT("'"&amp;$B84&amp;"'!F:J"),5,)</f>
        <v>Yes</v>
      </c>
      <c r="G84" s="33">
        <f t="shared" ca="1" si="11"/>
        <v>1.1235955056179776</v>
      </c>
      <c r="H84" s="128">
        <f t="shared" ca="1" si="12"/>
        <v>1.1235955056179776</v>
      </c>
      <c r="I84" s="128">
        <v>1.1235955056179776</v>
      </c>
      <c r="K84" s="34">
        <f t="shared" ca="1" si="10"/>
        <v>0</v>
      </c>
      <c r="X84" t="s">
        <v>264</v>
      </c>
    </row>
    <row r="85" spans="2:24">
      <c r="B85" t="s">
        <v>264</v>
      </c>
      <c r="C85" t="str">
        <f>IF(SCORE!$C$36="VF","Health and Safety","Health and Safety")</f>
        <v>Health and Safety</v>
      </c>
      <c r="E85" s="34">
        <v>83</v>
      </c>
      <c r="F85" s="21" t="str">
        <f t="shared" ca="1" si="13"/>
        <v>No</v>
      </c>
      <c r="G85" s="33">
        <f t="shared" ca="1" si="11"/>
        <v>0</v>
      </c>
      <c r="H85" s="128">
        <f t="shared" ca="1" si="12"/>
        <v>1.1235955056179776</v>
      </c>
      <c r="I85" s="128">
        <v>1.1235955056179776</v>
      </c>
      <c r="K85" s="34">
        <f t="shared" ca="1" si="10"/>
        <v>0</v>
      </c>
      <c r="X85" t="s">
        <v>264</v>
      </c>
    </row>
    <row r="86" spans="2:24">
      <c r="B86" t="s">
        <v>264</v>
      </c>
      <c r="C86" t="str">
        <f>IF(SCORE!$C$36="VF","Health and Safety","Health and Safety")</f>
        <v>Health and Safety</v>
      </c>
      <c r="E86" s="34">
        <v>84</v>
      </c>
      <c r="F86" s="21" t="str">
        <f t="shared" ca="1" si="13"/>
        <v>Always</v>
      </c>
      <c r="G86" s="33">
        <f t="shared" ca="1" si="11"/>
        <v>1.1235955056179776</v>
      </c>
      <c r="H86" s="128">
        <f t="shared" ca="1" si="12"/>
        <v>1.1235955056179776</v>
      </c>
      <c r="I86" s="128">
        <v>1.1235955056179776</v>
      </c>
      <c r="K86" s="34">
        <f t="shared" ca="1" si="10"/>
        <v>0</v>
      </c>
      <c r="X86" t="s">
        <v>54</v>
      </c>
    </row>
    <row r="87" spans="2:24">
      <c r="B87" t="s">
        <v>264</v>
      </c>
      <c r="C87" t="str">
        <f>IF(SCORE!$C$36="VF","Health and Safety","Health and Safety")</f>
        <v>Health and Safety</v>
      </c>
      <c r="E87" s="34">
        <v>85</v>
      </c>
      <c r="F87" s="21" t="str">
        <f t="shared" ca="1" si="13"/>
        <v>Regularly</v>
      </c>
      <c r="G87" s="33">
        <f t="shared" ca="1" si="11"/>
        <v>0.68505617977528011</v>
      </c>
      <c r="H87" s="128">
        <f t="shared" ca="1" si="12"/>
        <v>1.0224719101123583</v>
      </c>
      <c r="I87" s="128">
        <v>1.0224719101123583</v>
      </c>
      <c r="K87" s="34">
        <f t="shared" ca="1" si="10"/>
        <v>0</v>
      </c>
      <c r="X87" t="s">
        <v>54</v>
      </c>
    </row>
    <row r="88" spans="2:24">
      <c r="B88" t="s">
        <v>54</v>
      </c>
      <c r="C88" t="str">
        <f>IF(SCORE!$C$36="VF","Formation","Learning and Development")</f>
        <v>Learning and Development</v>
      </c>
      <c r="E88" s="34">
        <v>86</v>
      </c>
      <c r="F88" s="21" t="str">
        <f t="shared" ref="F88:F91" ca="1" si="14">VLOOKUP(E88,INDIRECT("'"&amp;$B88&amp;"'!F:J"),5,)</f>
        <v>Yes</v>
      </c>
      <c r="G88" s="33">
        <f t="shared" ref="G88:G91" ca="1" si="15">IF(F88=$L$5,"X",IF(OR(F88=$L$3,F88=$M$3,$N$3),H88,IF(OR(F88=$L$4,F88=$M$6,F88=$N$6),0,IF(OR(F88=$M$4,F88=$N$4),H88*0.67,IF(OR(F88=$M$5,F88=$N$5),H88*0.34)))))</f>
        <v>1.1235955056179776</v>
      </c>
      <c r="H88" s="128">
        <f t="shared" ref="H88:H91" ca="1" si="16">+IF(F88="N/A",0,I88)</f>
        <v>1.1235955056179776</v>
      </c>
      <c r="I88" s="128">
        <v>1.1235955056179776</v>
      </c>
      <c r="K88" s="34">
        <f t="shared" ref="K88:K91" ca="1" si="17">IF(F88=Non_répondu,1,0)</f>
        <v>0</v>
      </c>
    </row>
    <row r="89" spans="2:24">
      <c r="B89" t="s">
        <v>54</v>
      </c>
      <c r="C89" t="str">
        <f>IF(SCORE!$C$36="VF","Formation","Learning and Development")</f>
        <v>Learning and Development</v>
      </c>
      <c r="E89" s="34">
        <v>87</v>
      </c>
      <c r="F89" s="21" t="str">
        <f t="shared" ca="1" si="14"/>
        <v>Yes</v>
      </c>
      <c r="G89" s="33">
        <f t="shared" ca="1" si="15"/>
        <v>1.1235955056179776</v>
      </c>
      <c r="H89" s="128">
        <f t="shared" ca="1" si="16"/>
        <v>1.1235955056179776</v>
      </c>
      <c r="I89" s="128">
        <v>1.1235955056179776</v>
      </c>
      <c r="K89" s="34">
        <f t="shared" ca="1" si="17"/>
        <v>0</v>
      </c>
    </row>
    <row r="90" spans="2:24">
      <c r="B90" t="s">
        <v>54</v>
      </c>
      <c r="C90" t="str">
        <f>IF(SCORE!$C$36="VF","Formation","Learning and Development")</f>
        <v>Learning and Development</v>
      </c>
      <c r="E90" s="34">
        <v>88</v>
      </c>
      <c r="F90" s="21" t="str">
        <f t="shared" ca="1" si="14"/>
        <v>Yes</v>
      </c>
      <c r="G90" s="33">
        <f t="shared" ca="1" si="15"/>
        <v>1.1235955056179776</v>
      </c>
      <c r="H90" s="128">
        <f t="shared" ca="1" si="16"/>
        <v>1.1235955056179776</v>
      </c>
      <c r="I90" s="128">
        <v>1.1235955056179776</v>
      </c>
      <c r="K90" s="34">
        <f t="shared" ca="1" si="17"/>
        <v>0</v>
      </c>
    </row>
    <row r="91" spans="2:24">
      <c r="B91" t="s">
        <v>54</v>
      </c>
      <c r="C91" t="str">
        <f>IF(SCORE!$C$36="VF","Formation","Learning and Development")</f>
        <v>Learning and Development</v>
      </c>
      <c r="E91" s="34">
        <v>89</v>
      </c>
      <c r="F91" s="21" t="str">
        <f t="shared" ca="1" si="14"/>
        <v>Yes</v>
      </c>
      <c r="G91" s="33">
        <f t="shared" ca="1" si="15"/>
        <v>1.6292134831460672</v>
      </c>
      <c r="H91" s="128">
        <f t="shared" ca="1" si="16"/>
        <v>1.6292134831460672</v>
      </c>
      <c r="I91" s="128">
        <v>1.6292134831460672</v>
      </c>
      <c r="K91" s="34">
        <f t="shared" ca="1" si="17"/>
        <v>0</v>
      </c>
    </row>
    <row r="92" spans="2:24">
      <c r="K92" s="34"/>
    </row>
    <row r="93" spans="2:24">
      <c r="K93" s="34"/>
    </row>
    <row r="94" spans="2:24">
      <c r="K94" s="34"/>
    </row>
    <row r="95" spans="2:24">
      <c r="K95" s="34"/>
    </row>
    <row r="96" spans="2:24">
      <c r="K96" s="34"/>
    </row>
    <row r="97" spans="11:11">
      <c r="K97" s="34"/>
    </row>
    <row r="98" spans="11:11">
      <c r="K98" s="34"/>
    </row>
    <row r="99" spans="11:11">
      <c r="K99" s="34"/>
    </row>
    <row r="100" spans="11:11">
      <c r="K100" s="34"/>
    </row>
    <row r="101" spans="11:11">
      <c r="K101" s="34"/>
    </row>
    <row r="102" spans="11:11">
      <c r="K102" s="34"/>
    </row>
    <row r="103" spans="11:11">
      <c r="K103" s="34"/>
    </row>
    <row r="104" spans="11:11">
      <c r="K104" s="34"/>
    </row>
    <row r="105" spans="11:11">
      <c r="K105" s="34"/>
    </row>
    <row r="106" spans="11:11">
      <c r="K106" s="34"/>
    </row>
    <row r="107" spans="11:11">
      <c r="K107" s="34"/>
    </row>
    <row r="108" spans="11:11">
      <c r="K108" s="34"/>
    </row>
    <row r="109" spans="11:11">
      <c r="K109" s="34"/>
    </row>
    <row r="110" spans="11:11">
      <c r="K110" s="34"/>
    </row>
    <row r="111" spans="11:11">
      <c r="K111" s="34"/>
    </row>
    <row r="112" spans="11:11">
      <c r="K112" s="34"/>
    </row>
    <row r="113" spans="11:11">
      <c r="K113" s="34"/>
    </row>
    <row r="114" spans="11:11">
      <c r="K114" s="34"/>
    </row>
    <row r="115" spans="11:11">
      <c r="K115" s="34"/>
    </row>
    <row r="116" spans="11:11">
      <c r="K116" s="34"/>
    </row>
  </sheetData>
  <pageMargins left="0.7" right="0.7" top="0.75" bottom="0.75" header="0.3" footer="0.3"/>
  <customProperties>
    <customPr name="QAA_DRILLPATH_NODE_ID" r:id="rId1"/>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6DF52-DA1D-4928-B56C-4825454E6221}">
  <sheetPr codeName="Sheet1">
    <tabColor rgb="FFFF0000"/>
    <pageSetUpPr fitToPage="1"/>
  </sheetPr>
  <dimension ref="A1:B213"/>
  <sheetViews>
    <sheetView showGridLines="0" topLeftCell="A37" zoomScaleNormal="100" workbookViewId="0">
      <selection activeCell="A19" sqref="A19"/>
    </sheetView>
  </sheetViews>
  <sheetFormatPr defaultColWidth="0" defaultRowHeight="15" zeroHeight="1"/>
  <cols>
    <col min="1" max="1" width="127.28515625" style="175" customWidth="1"/>
    <col min="2" max="2" width="2.85546875" style="175" customWidth="1"/>
    <col min="3" max="16384" width="8.7109375" style="175" hidden="1"/>
  </cols>
  <sheetData>
    <row r="1" spans="1:1" ht="32.25" customHeight="1">
      <c r="A1" s="174" t="s">
        <v>313</v>
      </c>
    </row>
    <row r="2" spans="1:1" ht="15.75" customHeight="1">
      <c r="A2" s="176"/>
    </row>
    <row r="3" spans="1:1" s="178" customFormat="1" ht="17.25">
      <c r="A3" s="177" t="s">
        <v>314</v>
      </c>
    </row>
    <row r="4" spans="1:1" s="178" customFormat="1" ht="30">
      <c r="A4" s="179" t="s">
        <v>315</v>
      </c>
    </row>
    <row r="5" spans="1:1" s="178" customFormat="1" ht="30">
      <c r="A5" s="179" t="s">
        <v>316</v>
      </c>
    </row>
    <row r="6" spans="1:1" s="178" customFormat="1" ht="30">
      <c r="A6" s="179" t="s">
        <v>317</v>
      </c>
    </row>
    <row r="7" spans="1:1" s="178" customFormat="1">
      <c r="A7" s="179" t="s">
        <v>318</v>
      </c>
    </row>
    <row r="8" spans="1:1" s="178" customFormat="1" ht="30">
      <c r="A8" s="179" t="s">
        <v>319</v>
      </c>
    </row>
    <row r="9" spans="1:1" s="178" customFormat="1">
      <c r="A9" s="179"/>
    </row>
    <row r="10" spans="1:1" s="178" customFormat="1" ht="15.75">
      <c r="A10" s="180" t="s">
        <v>320</v>
      </c>
    </row>
    <row r="11" spans="1:1" s="178" customFormat="1" ht="30">
      <c r="A11" s="179" t="s">
        <v>321</v>
      </c>
    </row>
    <row r="12" spans="1:1" s="178" customFormat="1" ht="18.75" customHeight="1">
      <c r="A12" s="179"/>
    </row>
    <row r="13" spans="1:1" s="181" customFormat="1" ht="17.25">
      <c r="A13" s="177" t="s">
        <v>322</v>
      </c>
    </row>
    <row r="14" spans="1:1" s="178" customFormat="1" ht="15.75">
      <c r="A14" s="180" t="s">
        <v>323</v>
      </c>
    </row>
    <row r="15" spans="1:1" s="178" customFormat="1" ht="18" customHeight="1">
      <c r="A15" s="179" t="s">
        <v>324</v>
      </c>
    </row>
    <row r="16" spans="1:1" s="178" customFormat="1" ht="18" customHeight="1">
      <c r="A16" s="179" t="s">
        <v>325</v>
      </c>
    </row>
    <row r="17" spans="1:1" s="178" customFormat="1" ht="18" customHeight="1">
      <c r="A17" s="179" t="s">
        <v>326</v>
      </c>
    </row>
    <row r="18" spans="1:1" s="178" customFormat="1" ht="18" customHeight="1">
      <c r="A18" s="179" t="s">
        <v>327</v>
      </c>
    </row>
    <row r="19" spans="1:1" s="178" customFormat="1" ht="18" customHeight="1">
      <c r="A19" s="179" t="s">
        <v>328</v>
      </c>
    </row>
    <row r="20" spans="1:1" s="178" customFormat="1">
      <c r="A20" s="179"/>
    </row>
    <row r="21" spans="1:1" s="178" customFormat="1" ht="15.75">
      <c r="A21" s="180" t="s">
        <v>329</v>
      </c>
    </row>
    <row r="22" spans="1:1" s="178" customFormat="1">
      <c r="A22" s="179" t="s">
        <v>330</v>
      </c>
    </row>
    <row r="23" spans="1:1" s="178" customFormat="1">
      <c r="A23" s="179" t="s">
        <v>331</v>
      </c>
    </row>
    <row r="24" spans="1:1" s="178" customFormat="1">
      <c r="A24" s="179" t="s">
        <v>332</v>
      </c>
    </row>
    <row r="25" spans="1:1" s="178" customFormat="1">
      <c r="A25" s="179" t="s">
        <v>333</v>
      </c>
    </row>
    <row r="26" spans="1:1" s="178" customFormat="1" ht="30">
      <c r="A26" s="179" t="s">
        <v>334</v>
      </c>
    </row>
    <row r="27" spans="1:1" s="178" customFormat="1" ht="18.75" customHeight="1">
      <c r="A27" s="179"/>
    </row>
    <row r="28" spans="1:1" s="181" customFormat="1" ht="17.25">
      <c r="A28" s="177" t="s">
        <v>335</v>
      </c>
    </row>
    <row r="29" spans="1:1" s="178" customFormat="1" ht="15.75">
      <c r="A29" s="180" t="s">
        <v>336</v>
      </c>
    </row>
    <row r="30" spans="1:1" s="178" customFormat="1" ht="15.75">
      <c r="A30" s="180" t="s">
        <v>337</v>
      </c>
    </row>
    <row r="31" spans="1:1" s="178" customFormat="1" ht="30.75">
      <c r="A31" s="180" t="s">
        <v>338</v>
      </c>
    </row>
    <row r="32" spans="1:1" s="178" customFormat="1" ht="18.75" customHeight="1">
      <c r="A32" s="179"/>
    </row>
    <row r="33" spans="1:1" s="178" customFormat="1" ht="17.25">
      <c r="A33" s="177" t="s">
        <v>339</v>
      </c>
    </row>
    <row r="34" spans="1:1" s="178" customFormat="1" ht="45">
      <c r="A34" s="179" t="s">
        <v>340</v>
      </c>
    </row>
    <row r="35" spans="1:1" s="178" customFormat="1" ht="18.75" customHeight="1">
      <c r="A35" s="179"/>
    </row>
    <row r="36" spans="1:1" s="178" customFormat="1" ht="17.25">
      <c r="A36" s="177" t="s">
        <v>341</v>
      </c>
    </row>
    <row r="37" spans="1:1" s="178" customFormat="1" ht="30">
      <c r="A37" s="179" t="s">
        <v>342</v>
      </c>
    </row>
    <row r="38" spans="1:1" s="178" customFormat="1" ht="18.75" customHeight="1">
      <c r="A38" s="179"/>
    </row>
    <row r="39" spans="1:1" s="178" customFormat="1" ht="17.25">
      <c r="A39" s="177" t="s">
        <v>57</v>
      </c>
    </row>
    <row r="40" spans="1:1" s="178" customFormat="1" ht="30">
      <c r="A40" s="179" t="s">
        <v>343</v>
      </c>
    </row>
    <row r="41" spans="1:1" s="178" customFormat="1" ht="18.75" customHeight="1">
      <c r="A41" s="179"/>
    </row>
    <row r="42" spans="1:1" s="178" customFormat="1" ht="17.25">
      <c r="A42" s="177" t="s">
        <v>344</v>
      </c>
    </row>
    <row r="43" spans="1:1" s="178" customFormat="1">
      <c r="A43" s="179" t="s">
        <v>345</v>
      </c>
    </row>
    <row r="44" spans="1:1" s="178" customFormat="1">
      <c r="A44" s="179" t="s">
        <v>346</v>
      </c>
    </row>
    <row r="45" spans="1:1" s="178" customFormat="1">
      <c r="A45" s="179" t="s">
        <v>347</v>
      </c>
    </row>
    <row r="46" spans="1:1" s="178" customFormat="1">
      <c r="A46" s="179" t="s">
        <v>348</v>
      </c>
    </row>
    <row r="47" spans="1:1" s="178" customFormat="1">
      <c r="A47" s="179" t="s">
        <v>349</v>
      </c>
    </row>
    <row r="48" spans="1:1" s="178" customFormat="1" ht="18.75" customHeight="1">
      <c r="A48" s="179"/>
    </row>
    <row r="49" spans="1:1" s="178" customFormat="1" ht="17.25">
      <c r="A49" s="177" t="s">
        <v>350</v>
      </c>
    </row>
    <row r="50" spans="1:1" s="178" customFormat="1">
      <c r="A50" s="179" t="s">
        <v>351</v>
      </c>
    </row>
    <row r="51" spans="1:1" s="178" customFormat="1" ht="18.75" customHeight="1">
      <c r="A51" s="180"/>
    </row>
    <row r="52" spans="1:1" s="178" customFormat="1" ht="17.25">
      <c r="A52" s="177" t="s">
        <v>352</v>
      </c>
    </row>
    <row r="53" spans="1:1" s="178" customFormat="1" ht="30">
      <c r="A53" s="179" t="s">
        <v>353</v>
      </c>
    </row>
    <row r="54" spans="1:1" s="178" customFormat="1" ht="30">
      <c r="A54" s="179" t="s">
        <v>354</v>
      </c>
    </row>
    <row r="55" spans="1:1" s="178" customFormat="1">
      <c r="A55" s="179" t="s">
        <v>355</v>
      </c>
    </row>
    <row r="56" spans="1:1">
      <c r="A56" s="182"/>
    </row>
    <row r="57" spans="1:1" hidden="1">
      <c r="A57" s="176"/>
    </row>
    <row r="58" spans="1:1" hidden="1">
      <c r="A58" s="176"/>
    </row>
    <row r="59" spans="1:1" hidden="1">
      <c r="A59" s="176"/>
    </row>
    <row r="60" spans="1:1" hidden="1">
      <c r="A60" s="176"/>
    </row>
    <row r="61" spans="1:1" hidden="1">
      <c r="A61" s="176"/>
    </row>
    <row r="62" spans="1:1" hidden="1">
      <c r="A62" s="176"/>
    </row>
    <row r="63" spans="1:1" hidden="1">
      <c r="A63" s="176"/>
    </row>
    <row r="64" spans="1:1" hidden="1">
      <c r="A64" s="176"/>
    </row>
    <row r="65" spans="1:1" hidden="1">
      <c r="A65" s="176"/>
    </row>
    <row r="66" spans="1:1" hidden="1">
      <c r="A66" s="176"/>
    </row>
    <row r="67" spans="1:1" hidden="1">
      <c r="A67" s="176"/>
    </row>
    <row r="68" spans="1:1" hidden="1">
      <c r="A68" s="176"/>
    </row>
    <row r="69" spans="1:1" hidden="1">
      <c r="A69" s="176"/>
    </row>
    <row r="70" spans="1:1" hidden="1">
      <c r="A70" s="176"/>
    </row>
    <row r="71" spans="1:1" hidden="1">
      <c r="A71" s="176"/>
    </row>
    <row r="72" spans="1:1" hidden="1">
      <c r="A72" s="176"/>
    </row>
    <row r="73" spans="1:1" hidden="1">
      <c r="A73" s="176"/>
    </row>
    <row r="74" spans="1:1" hidden="1">
      <c r="A74" s="176"/>
    </row>
    <row r="75" spans="1:1" hidden="1">
      <c r="A75" s="176"/>
    </row>
    <row r="76" spans="1:1" hidden="1">
      <c r="A76" s="176"/>
    </row>
    <row r="77" spans="1:1" hidden="1">
      <c r="A77" s="176"/>
    </row>
    <row r="78" spans="1:1" hidden="1">
      <c r="A78" s="176"/>
    </row>
    <row r="79" spans="1:1" hidden="1">
      <c r="A79" s="176"/>
    </row>
    <row r="80" spans="1:1" hidden="1">
      <c r="A80" s="176"/>
    </row>
    <row r="81" spans="1:1" hidden="1">
      <c r="A81" s="176"/>
    </row>
    <row r="82" spans="1:1" hidden="1">
      <c r="A82" s="176"/>
    </row>
    <row r="83" spans="1:1" hidden="1">
      <c r="A83" s="176"/>
    </row>
    <row r="84" spans="1:1" hidden="1">
      <c r="A84" s="176"/>
    </row>
    <row r="85" spans="1:1" hidden="1">
      <c r="A85" s="176"/>
    </row>
    <row r="86" spans="1:1" hidden="1">
      <c r="A86" s="176"/>
    </row>
    <row r="87" spans="1:1" hidden="1">
      <c r="A87" s="176"/>
    </row>
    <row r="88" spans="1:1" hidden="1">
      <c r="A88" s="176"/>
    </row>
    <row r="89" spans="1:1" hidden="1">
      <c r="A89" s="176"/>
    </row>
    <row r="90" spans="1:1" hidden="1">
      <c r="A90" s="176"/>
    </row>
    <row r="91" spans="1:1" hidden="1">
      <c r="A91" s="176"/>
    </row>
    <row r="92" spans="1:1" hidden="1">
      <c r="A92" s="176"/>
    </row>
    <row r="93" spans="1:1" hidden="1">
      <c r="A93" s="176"/>
    </row>
    <row r="94" spans="1:1" hidden="1">
      <c r="A94" s="176"/>
    </row>
    <row r="95" spans="1:1" hidden="1">
      <c r="A95" s="176"/>
    </row>
    <row r="96" spans="1:1" hidden="1">
      <c r="A96" s="176"/>
    </row>
    <row r="97" spans="1:1" hidden="1">
      <c r="A97" s="176"/>
    </row>
    <row r="98" spans="1:1" hidden="1">
      <c r="A98" s="176"/>
    </row>
    <row r="99" spans="1:1" hidden="1">
      <c r="A99" s="176"/>
    </row>
    <row r="100" spans="1:1" hidden="1">
      <c r="A100" s="176"/>
    </row>
    <row r="101" spans="1:1" hidden="1">
      <c r="A101" s="176"/>
    </row>
    <row r="102" spans="1:1" hidden="1">
      <c r="A102" s="176"/>
    </row>
    <row r="103" spans="1:1" hidden="1">
      <c r="A103" s="176"/>
    </row>
    <row r="104" spans="1:1" hidden="1">
      <c r="A104" s="176"/>
    </row>
    <row r="105" spans="1:1" hidden="1">
      <c r="A105" s="176"/>
    </row>
    <row r="106" spans="1:1" hidden="1">
      <c r="A106" s="176"/>
    </row>
    <row r="107" spans="1:1" hidden="1">
      <c r="A107" s="176"/>
    </row>
    <row r="108" spans="1:1" hidden="1">
      <c r="A108" s="176"/>
    </row>
    <row r="109" spans="1:1" hidden="1">
      <c r="A109" s="176"/>
    </row>
    <row r="110" spans="1:1" hidden="1">
      <c r="A110" s="176"/>
    </row>
    <row r="111" spans="1:1" hidden="1">
      <c r="A111" s="176"/>
    </row>
    <row r="112" spans="1:1" hidden="1">
      <c r="A112" s="176"/>
    </row>
    <row r="113" spans="1:1" hidden="1">
      <c r="A113" s="176"/>
    </row>
    <row r="114" spans="1:1" hidden="1">
      <c r="A114" s="176"/>
    </row>
    <row r="115" spans="1:1" hidden="1">
      <c r="A115" s="176"/>
    </row>
    <row r="116" spans="1:1" hidden="1">
      <c r="A116" s="176"/>
    </row>
    <row r="117" spans="1:1" hidden="1">
      <c r="A117" s="176"/>
    </row>
    <row r="118" spans="1:1" hidden="1">
      <c r="A118" s="176"/>
    </row>
    <row r="119" spans="1:1" hidden="1">
      <c r="A119" s="176"/>
    </row>
    <row r="120" spans="1:1" hidden="1">
      <c r="A120" s="176"/>
    </row>
    <row r="121" spans="1:1" hidden="1">
      <c r="A121" s="176"/>
    </row>
    <row r="122" spans="1:1" hidden="1">
      <c r="A122" s="176"/>
    </row>
    <row r="123" spans="1:1" hidden="1">
      <c r="A123" s="176"/>
    </row>
    <row r="124" spans="1:1" hidden="1">
      <c r="A124" s="176"/>
    </row>
    <row r="125" spans="1:1" hidden="1">
      <c r="A125" s="176"/>
    </row>
    <row r="126" spans="1:1" hidden="1">
      <c r="A126" s="176"/>
    </row>
    <row r="127" spans="1:1" hidden="1">
      <c r="A127" s="176"/>
    </row>
    <row r="128" spans="1:1" hidden="1">
      <c r="A128" s="176"/>
    </row>
    <row r="129" spans="1:1" hidden="1">
      <c r="A129" s="176"/>
    </row>
    <row r="130" spans="1:1" hidden="1">
      <c r="A130" s="176"/>
    </row>
    <row r="131" spans="1:1" hidden="1">
      <c r="A131" s="176"/>
    </row>
    <row r="132" spans="1:1" hidden="1">
      <c r="A132" s="176"/>
    </row>
    <row r="133" spans="1:1" hidden="1">
      <c r="A133" s="176"/>
    </row>
    <row r="134" spans="1:1" hidden="1">
      <c r="A134" s="176"/>
    </row>
    <row r="135" spans="1:1" hidden="1">
      <c r="A135" s="176"/>
    </row>
    <row r="136" spans="1:1" hidden="1">
      <c r="A136" s="176"/>
    </row>
    <row r="137" spans="1:1" hidden="1">
      <c r="A137" s="176"/>
    </row>
    <row r="138" spans="1:1" hidden="1">
      <c r="A138" s="176"/>
    </row>
    <row r="139" spans="1:1" hidden="1">
      <c r="A139" s="176"/>
    </row>
    <row r="140" spans="1:1" hidden="1">
      <c r="A140" s="176"/>
    </row>
    <row r="141" spans="1:1" hidden="1">
      <c r="A141" s="176"/>
    </row>
    <row r="142" spans="1:1" hidden="1">
      <c r="A142" s="176"/>
    </row>
    <row r="143" spans="1:1" hidden="1">
      <c r="A143" s="176"/>
    </row>
    <row r="144" spans="1:1" hidden="1">
      <c r="A144" s="176"/>
    </row>
    <row r="145" spans="1:1" hidden="1">
      <c r="A145" s="176"/>
    </row>
    <row r="146" spans="1:1" hidden="1">
      <c r="A146" s="176"/>
    </row>
    <row r="147" spans="1:1" hidden="1">
      <c r="A147" s="176"/>
    </row>
    <row r="148" spans="1:1" hidden="1">
      <c r="A148" s="176"/>
    </row>
    <row r="149" spans="1:1" hidden="1">
      <c r="A149" s="176"/>
    </row>
    <row r="150" spans="1:1" hidden="1">
      <c r="A150" s="176"/>
    </row>
    <row r="151" spans="1:1" hidden="1">
      <c r="A151" s="176"/>
    </row>
    <row r="152" spans="1:1" hidden="1">
      <c r="A152" s="176"/>
    </row>
    <row r="153" spans="1:1" hidden="1">
      <c r="A153" s="176"/>
    </row>
    <row r="154" spans="1:1" hidden="1">
      <c r="A154" s="176"/>
    </row>
    <row r="155" spans="1:1" hidden="1">
      <c r="A155" s="176"/>
    </row>
    <row r="156" spans="1:1" hidden="1">
      <c r="A156" s="176"/>
    </row>
    <row r="157" spans="1:1" hidden="1">
      <c r="A157" s="176"/>
    </row>
    <row r="158" spans="1:1" hidden="1">
      <c r="A158" s="176"/>
    </row>
    <row r="159" spans="1:1" hidden="1">
      <c r="A159" s="176"/>
    </row>
    <row r="160" spans="1:1" hidden="1">
      <c r="A160" s="176"/>
    </row>
    <row r="161" spans="1:1" hidden="1">
      <c r="A161" s="176"/>
    </row>
    <row r="162" spans="1:1" hidden="1">
      <c r="A162" s="176"/>
    </row>
    <row r="163" spans="1:1" hidden="1">
      <c r="A163" s="176"/>
    </row>
    <row r="164" spans="1:1" hidden="1">
      <c r="A164" s="176"/>
    </row>
    <row r="165" spans="1:1" hidden="1">
      <c r="A165" s="176"/>
    </row>
    <row r="166" spans="1:1" hidden="1">
      <c r="A166" s="176"/>
    </row>
    <row r="167" spans="1:1" hidden="1">
      <c r="A167" s="176"/>
    </row>
    <row r="168" spans="1:1" hidden="1">
      <c r="A168" s="176"/>
    </row>
    <row r="169" spans="1:1" hidden="1">
      <c r="A169" s="176"/>
    </row>
    <row r="170" spans="1:1" hidden="1">
      <c r="A170" s="176"/>
    </row>
    <row r="171" spans="1:1" hidden="1">
      <c r="A171" s="176"/>
    </row>
    <row r="172" spans="1:1" hidden="1">
      <c r="A172" s="176"/>
    </row>
    <row r="173" spans="1:1" hidden="1">
      <c r="A173" s="176"/>
    </row>
    <row r="174" spans="1:1" hidden="1">
      <c r="A174" s="176"/>
    </row>
    <row r="175" spans="1:1" hidden="1">
      <c r="A175" s="176"/>
    </row>
    <row r="176" spans="1:1" hidden="1">
      <c r="A176" s="176"/>
    </row>
    <row r="177" spans="1:1" hidden="1">
      <c r="A177" s="176"/>
    </row>
    <row r="178" spans="1:1" hidden="1">
      <c r="A178" s="176"/>
    </row>
    <row r="179" spans="1:1" hidden="1">
      <c r="A179" s="176"/>
    </row>
    <row r="180" spans="1:1" hidden="1">
      <c r="A180" s="176"/>
    </row>
    <row r="181" spans="1:1" hidden="1">
      <c r="A181" s="176"/>
    </row>
    <row r="182" spans="1:1" hidden="1">
      <c r="A182" s="176"/>
    </row>
    <row r="183" spans="1:1" hidden="1">
      <c r="A183" s="176"/>
    </row>
    <row r="184" spans="1:1" hidden="1">
      <c r="A184" s="176"/>
    </row>
    <row r="185" spans="1:1" hidden="1">
      <c r="A185" s="176"/>
    </row>
    <row r="186" spans="1:1" hidden="1">
      <c r="A186" s="176"/>
    </row>
    <row r="187" spans="1:1" hidden="1">
      <c r="A187" s="176"/>
    </row>
    <row r="188" spans="1:1" hidden="1">
      <c r="A188" s="176"/>
    </row>
    <row r="189" spans="1:1" hidden="1">
      <c r="A189" s="176"/>
    </row>
    <row r="190" spans="1:1" hidden="1">
      <c r="A190" s="176"/>
    </row>
    <row r="191" spans="1:1" hidden="1">
      <c r="A191" s="176"/>
    </row>
    <row r="192" spans="1:1" hidden="1">
      <c r="A192" s="176"/>
    </row>
    <row r="193" spans="1:1" hidden="1">
      <c r="A193" s="176"/>
    </row>
    <row r="194" spans="1:1" hidden="1">
      <c r="A194" s="176"/>
    </row>
    <row r="195" spans="1:1" hidden="1">
      <c r="A195" s="176"/>
    </row>
    <row r="196" spans="1:1" hidden="1">
      <c r="A196" s="176"/>
    </row>
    <row r="197" spans="1:1" hidden="1">
      <c r="A197" s="176"/>
    </row>
    <row r="198" spans="1:1" hidden="1">
      <c r="A198" s="176"/>
    </row>
    <row r="199" spans="1:1" hidden="1">
      <c r="A199" s="176"/>
    </row>
    <row r="200" spans="1:1" hidden="1">
      <c r="A200" s="176"/>
    </row>
    <row r="201" spans="1:1" hidden="1">
      <c r="A201" s="176"/>
    </row>
    <row r="202" spans="1:1" hidden="1">
      <c r="A202" s="176"/>
    </row>
    <row r="203" spans="1:1" hidden="1">
      <c r="A203" s="176"/>
    </row>
    <row r="204" spans="1:1" hidden="1">
      <c r="A204" s="176"/>
    </row>
    <row r="205" spans="1:1" hidden="1">
      <c r="A205" s="176"/>
    </row>
    <row r="206" spans="1:1" hidden="1">
      <c r="A206" s="176"/>
    </row>
    <row r="207" spans="1:1" hidden="1">
      <c r="A207" s="176"/>
    </row>
    <row r="208" spans="1:1" hidden="1">
      <c r="A208" s="176"/>
    </row>
    <row r="209" spans="1:1" hidden="1">
      <c r="A209" s="176"/>
    </row>
    <row r="210" spans="1:1" hidden="1">
      <c r="A210" s="176"/>
    </row>
    <row r="211" spans="1:1" hidden="1">
      <c r="A211" s="176"/>
    </row>
    <row r="212" spans="1:1" hidden="1">
      <c r="A212" s="176"/>
    </row>
    <row r="213" spans="1:1" hidden="1">
      <c r="A213" s="176"/>
    </row>
  </sheetData>
  <pageMargins left="0.55000000000000004" right="0.45" top="0.64" bottom="0.75" header="0.3" footer="0.3"/>
  <pageSetup paperSize="9" scale="72" orientation="portrait" r:id="rId1"/>
  <customProperties>
    <customPr name="QAA_DRILLPATH_NODE_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7338A-3451-4E2D-9774-22B3EE7CA480}">
  <sheetPr codeName="Sheet2">
    <tabColor rgb="FFFF0000"/>
    <pageSetUpPr fitToPage="1"/>
  </sheetPr>
  <dimension ref="A1:P45"/>
  <sheetViews>
    <sheetView showGridLines="0" topLeftCell="A23" zoomScaleNormal="100" workbookViewId="0">
      <selection activeCell="C21" sqref="C21"/>
    </sheetView>
  </sheetViews>
  <sheetFormatPr defaultColWidth="0" defaultRowHeight="14.1" customHeight="1" zeroHeight="1"/>
  <cols>
    <col min="1" max="1" width="2.28515625" style="183" customWidth="1"/>
    <col min="2" max="2" width="26.5703125" style="183" customWidth="1"/>
    <col min="3" max="7" width="15.5703125" style="183" customWidth="1"/>
    <col min="8" max="8" width="2.5703125" style="183" customWidth="1"/>
    <col min="9" max="9" width="9.28515625" style="183" hidden="1" customWidth="1"/>
    <col min="10" max="16" width="0" style="183" hidden="1" customWidth="1"/>
    <col min="17" max="16384" width="8.7109375" style="183" hidden="1"/>
  </cols>
  <sheetData>
    <row r="1" spans="2:7" ht="15"/>
    <row r="2" spans="2:7" ht="15"/>
    <row r="3" spans="2:7" ht="21" customHeight="1"/>
    <row r="4" spans="2:7" ht="24">
      <c r="B4" s="208" t="s">
        <v>356</v>
      </c>
      <c r="C4" s="208"/>
      <c r="D4" s="208"/>
      <c r="E4" s="208"/>
      <c r="F4" s="208"/>
      <c r="G4" s="208"/>
    </row>
    <row r="5" spans="2:7" ht="15"/>
    <row r="6" spans="2:7" ht="17.25" customHeight="1">
      <c r="B6" s="184" t="s">
        <v>357</v>
      </c>
    </row>
    <row r="7" spans="2:7" ht="18.75" customHeight="1">
      <c r="B7" s="185" t="s">
        <v>358</v>
      </c>
      <c r="C7" s="207"/>
      <c r="D7" s="207"/>
      <c r="E7" s="207"/>
      <c r="F7" s="207"/>
      <c r="G7" s="207"/>
    </row>
    <row r="8" spans="2:7" ht="18.75" customHeight="1">
      <c r="B8" s="185" t="s">
        <v>359</v>
      </c>
      <c r="C8" s="207"/>
      <c r="D8" s="207"/>
      <c r="E8" s="207"/>
      <c r="F8" s="207"/>
      <c r="G8" s="207"/>
    </row>
    <row r="9" spans="2:7" ht="18.75" customHeight="1">
      <c r="B9" s="186" t="s">
        <v>360</v>
      </c>
      <c r="C9" s="207"/>
      <c r="D9" s="207"/>
      <c r="E9" s="207"/>
      <c r="F9" s="207"/>
      <c r="G9" s="207"/>
    </row>
    <row r="10" spans="2:7" ht="18.75" customHeight="1">
      <c r="B10" s="186" t="s">
        <v>361</v>
      </c>
      <c r="C10" s="207"/>
      <c r="D10" s="207"/>
      <c r="E10" s="207"/>
      <c r="F10" s="207"/>
      <c r="G10" s="207"/>
    </row>
    <row r="11" spans="2:7" ht="18.75" customHeight="1">
      <c r="B11" s="185" t="s">
        <v>362</v>
      </c>
      <c r="C11" s="207"/>
      <c r="D11" s="207"/>
      <c r="E11" s="207"/>
      <c r="F11" s="207"/>
      <c r="G11" s="207"/>
    </row>
    <row r="12" spans="2:7" ht="16.5" customHeight="1"/>
    <row r="13" spans="2:7" ht="17.25">
      <c r="B13" s="184" t="s">
        <v>363</v>
      </c>
    </row>
    <row r="14" spans="2:7" ht="18.75" customHeight="1">
      <c r="B14" s="200" t="s">
        <v>364</v>
      </c>
      <c r="C14" s="201" t="s">
        <v>365</v>
      </c>
      <c r="D14" s="202"/>
      <c r="E14" s="203"/>
      <c r="F14" s="204" t="s">
        <v>366</v>
      </c>
      <c r="G14" s="204"/>
    </row>
    <row r="15" spans="2:7" ht="24" customHeight="1">
      <c r="B15" s="200"/>
      <c r="C15" s="187" t="s">
        <v>367</v>
      </c>
      <c r="D15" s="187" t="s">
        <v>368</v>
      </c>
      <c r="E15" s="187" t="s">
        <v>369</v>
      </c>
      <c r="F15" s="204"/>
      <c r="G15" s="204"/>
    </row>
    <row r="16" spans="2:7" s="189" customFormat="1" ht="18.75" customHeight="1">
      <c r="B16" s="188">
        <v>97</v>
      </c>
      <c r="C16" s="188" t="e">
        <v>#VALUE!</v>
      </c>
      <c r="D16" s="188" t="e">
        <v>#VALUE!</v>
      </c>
      <c r="E16" s="188" t="e">
        <v>#VALUE!</v>
      </c>
      <c r="F16" s="205" t="e">
        <f>SUM(C16/(97-E16))</f>
        <v>#VALUE!</v>
      </c>
      <c r="G16" s="205"/>
    </row>
    <row r="17" spans="2:13" ht="16.5" customHeight="1"/>
    <row r="18" spans="2:13" ht="17.25">
      <c r="B18" s="184" t="s">
        <v>370</v>
      </c>
    </row>
    <row r="19" spans="2:13" ht="18.75" customHeight="1">
      <c r="B19" s="200" t="s">
        <v>364</v>
      </c>
      <c r="C19" s="200" t="s">
        <v>371</v>
      </c>
      <c r="D19" s="200"/>
      <c r="E19" s="200"/>
      <c r="F19" s="200"/>
      <c r="G19" s="206"/>
    </row>
    <row r="20" spans="2:13" ht="18.75" customHeight="1">
      <c r="B20" s="200"/>
      <c r="C20" s="187">
        <v>1</v>
      </c>
      <c r="D20" s="187">
        <v>2</v>
      </c>
      <c r="E20" s="187">
        <v>3</v>
      </c>
      <c r="F20" s="187">
        <v>4</v>
      </c>
      <c r="G20" s="187" t="s">
        <v>372</v>
      </c>
      <c r="J20" s="190"/>
      <c r="K20" s="190"/>
      <c r="L20" s="190"/>
      <c r="M20" s="190"/>
    </row>
    <row r="21" spans="2:13" ht="18.75" customHeight="1">
      <c r="B21" s="188">
        <v>97</v>
      </c>
      <c r="C21" s="188" t="e">
        <v>#VALUE!</v>
      </c>
      <c r="D21" s="188" t="e">
        <v>#VALUE!</v>
      </c>
      <c r="E21" s="188" t="e">
        <v>#VALUE!</v>
      </c>
      <c r="F21" s="188" t="e">
        <v>#VALUE!</v>
      </c>
      <c r="G21" s="188" t="e">
        <v>#VALUE!</v>
      </c>
    </row>
    <row r="22" spans="2:13" ht="15"/>
    <row r="23" spans="2:13" ht="15">
      <c r="C23" s="191" t="s">
        <v>346</v>
      </c>
    </row>
    <row r="24" spans="2:13" ht="15">
      <c r="C24" s="191" t="s">
        <v>347</v>
      </c>
      <c r="G24" s="190"/>
      <c r="H24" s="190"/>
      <c r="I24" s="190"/>
      <c r="J24" s="190"/>
      <c r="K24" s="190"/>
    </row>
    <row r="25" spans="2:13" ht="15">
      <c r="C25" s="191" t="s">
        <v>348</v>
      </c>
      <c r="G25" s="190"/>
      <c r="H25" s="190"/>
      <c r="I25" s="190"/>
      <c r="J25" s="190"/>
      <c r="K25" s="190"/>
    </row>
    <row r="26" spans="2:13" ht="15">
      <c r="C26" s="191" t="s">
        <v>349</v>
      </c>
      <c r="G26" s="190"/>
      <c r="H26" s="190"/>
      <c r="I26" s="190"/>
      <c r="J26" s="190"/>
      <c r="K26" s="190"/>
    </row>
    <row r="27" spans="2:13" ht="16.5" customHeight="1">
      <c r="B27" s="192"/>
      <c r="G27" s="190"/>
      <c r="H27" s="190"/>
      <c r="I27" s="190"/>
      <c r="J27" s="190"/>
      <c r="K27" s="190"/>
    </row>
    <row r="28" spans="2:13" ht="17.25">
      <c r="B28" s="184" t="s">
        <v>373</v>
      </c>
      <c r="C28" s="190"/>
      <c r="D28" s="190"/>
      <c r="E28" s="190"/>
      <c r="F28" s="190"/>
      <c r="G28" s="190"/>
      <c r="H28" s="190"/>
      <c r="I28" s="190"/>
      <c r="J28" s="190"/>
      <c r="K28" s="190"/>
    </row>
    <row r="29" spans="2:13" ht="164.25" customHeight="1">
      <c r="B29" s="199"/>
      <c r="C29" s="199"/>
      <c r="D29" s="199"/>
      <c r="E29" s="199"/>
      <c r="F29" s="199"/>
      <c r="G29" s="199"/>
      <c r="H29" s="190"/>
      <c r="I29" s="190"/>
      <c r="J29" s="190"/>
      <c r="K29" s="190"/>
    </row>
    <row r="30" spans="2:13" ht="15">
      <c r="B30" s="192"/>
      <c r="C30" s="190"/>
      <c r="D30" s="190"/>
      <c r="E30" s="190"/>
      <c r="F30" s="190"/>
      <c r="G30" s="190"/>
      <c r="H30" s="190"/>
      <c r="I30" s="190"/>
      <c r="J30" s="190"/>
      <c r="K30" s="190"/>
    </row>
    <row r="31" spans="2:13" ht="15">
      <c r="B31" s="193"/>
    </row>
    <row r="32" spans="2:13" ht="15"/>
    <row r="33" ht="15"/>
    <row r="34" ht="15"/>
    <row r="35" ht="15"/>
    <row r="36" ht="15"/>
    <row r="37" ht="15"/>
    <row r="38" ht="15"/>
    <row r="39" ht="15"/>
    <row r="40" ht="15"/>
    <row r="41" ht="15"/>
    <row r="42" ht="15"/>
    <row r="43" ht="15"/>
    <row r="44" ht="15"/>
    <row r="45" ht="15"/>
  </sheetData>
  <mergeCells count="13">
    <mergeCell ref="C11:G11"/>
    <mergeCell ref="B4:G4"/>
    <mergeCell ref="C7:G7"/>
    <mergeCell ref="C8:G8"/>
    <mergeCell ref="C9:G9"/>
    <mergeCell ref="C10:G10"/>
    <mergeCell ref="B29:G29"/>
    <mergeCell ref="B14:B15"/>
    <mergeCell ref="C14:E14"/>
    <mergeCell ref="F14:G15"/>
    <mergeCell ref="F16:G16"/>
    <mergeCell ref="B19:B20"/>
    <mergeCell ref="C19:G19"/>
  </mergeCells>
  <pageMargins left="0.6" right="0.7" top="0.69" bottom="0.75" header="0.3" footer="0.3"/>
  <pageSetup paperSize="9" scale="85" orientation="portrait" r:id="rId1"/>
  <customProperties>
    <customPr name="QAA_DRILLPATH_NODE_ID" r:id="rId2"/>
  </customPropertie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5"/>
  <dimension ref="B1:W23"/>
  <sheetViews>
    <sheetView showGridLines="0" topLeftCell="A2" zoomScale="70" zoomScaleNormal="70" zoomScaleSheetLayoutView="70" workbookViewId="0">
      <selection activeCell="J11" sqref="J11"/>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17" customWidth="1"/>
    <col min="5" max="5" width="3.28515625" style="2" customWidth="1"/>
    <col min="6" max="6" width="2.5703125" style="51" customWidth="1"/>
    <col min="7" max="7" width="100" style="18" customWidth="1"/>
    <col min="8" max="8" width="4.42578125" style="1" customWidth="1"/>
    <col min="9" max="9" width="6.5703125" style="2" hidden="1" customWidth="1"/>
    <col min="10" max="10" width="28.5703125" style="2" customWidth="1"/>
    <col min="11" max="11" width="4.42578125" style="2" customWidth="1"/>
    <col min="12" max="12" width="94.28515625" style="17" customWidth="1"/>
    <col min="13" max="13" width="5" style="2" customWidth="1"/>
    <col min="14" max="14" width="72.85546875" style="2" hidden="1" customWidth="1" outlineLevel="1"/>
    <col min="15" max="15" width="5.42578125" style="2" hidden="1" customWidth="1" outlineLevel="1"/>
    <col min="16" max="16" width="59.5703125" style="2" hidden="1" customWidth="1" outlineLevel="1"/>
    <col min="17" max="17" width="4.85546875" style="2" hidden="1" customWidth="1" outlineLevel="1"/>
    <col min="18" max="18" width="28" style="2" hidden="1" customWidth="1" outlineLevel="1"/>
    <col min="19" max="19" width="4.85546875" style="2" hidden="1" customWidth="1" outlineLevel="1"/>
    <col min="20" max="20" width="21.28515625" style="2" hidden="1" customWidth="1" outlineLevel="1"/>
    <col min="21" max="21" width="4.5703125" style="2" hidden="1" customWidth="1" outlineLevel="1"/>
    <col min="22" max="22" width="47.85546875" style="2" hidden="1" customWidth="1" outlineLevel="1"/>
    <col min="23" max="23" width="11.42578125" style="2" customWidth="1" collapsed="1"/>
    <col min="24" max="26" width="11.42578125" style="2" customWidth="1"/>
    <col min="27" max="16384" width="11.42578125" style="2"/>
  </cols>
  <sheetData>
    <row r="1" spans="2:22" ht="12.75" hidden="1" customHeight="1">
      <c r="B1" s="47"/>
      <c r="C1" s="47"/>
      <c r="D1" s="47"/>
      <c r="E1" s="47"/>
      <c r="F1" s="45"/>
      <c r="G1" s="12" t="s">
        <v>33</v>
      </c>
      <c r="H1" s="11"/>
      <c r="I1" s="9"/>
      <c r="J1" s="9"/>
      <c r="K1" s="9"/>
      <c r="L1" s="162"/>
      <c r="M1" s="46"/>
      <c r="N1" s="46"/>
      <c r="O1" s="9"/>
      <c r="P1" s="9"/>
      <c r="Q1" s="9"/>
      <c r="R1" s="9"/>
      <c r="S1" s="9"/>
      <c r="T1" s="9"/>
      <c r="U1" s="9"/>
      <c r="V1" s="9"/>
    </row>
    <row r="2" spans="2:22" ht="12.75" customHeight="1">
      <c r="B2" s="47"/>
      <c r="C2" s="47"/>
      <c r="D2" s="47"/>
      <c r="E2" s="47"/>
      <c r="F2" s="45"/>
      <c r="G2" s="12"/>
      <c r="H2" s="11"/>
      <c r="I2" s="9"/>
      <c r="J2" s="9"/>
      <c r="K2" s="9"/>
      <c r="L2" s="162"/>
      <c r="M2" s="46"/>
      <c r="N2" s="46"/>
      <c r="O2" s="9"/>
      <c r="P2" s="9"/>
      <c r="Q2" s="9"/>
      <c r="R2" s="9"/>
      <c r="S2" s="9"/>
      <c r="T2" s="9"/>
      <c r="U2" s="9"/>
      <c r="V2" s="9"/>
    </row>
    <row r="3" spans="2:22" ht="12.75" customHeight="1">
      <c r="B3" s="9"/>
      <c r="C3" s="9"/>
      <c r="D3" s="41"/>
      <c r="E3" s="9"/>
      <c r="F3" s="48"/>
      <c r="G3" s="13"/>
      <c r="H3" s="11"/>
      <c r="I3" s="9"/>
      <c r="J3" s="9"/>
      <c r="K3" s="9"/>
      <c r="L3" s="41"/>
      <c r="M3" s="9"/>
      <c r="N3" s="9"/>
      <c r="O3" s="9"/>
      <c r="P3" s="9"/>
      <c r="Q3" s="9"/>
      <c r="R3" s="9"/>
      <c r="S3" s="9"/>
      <c r="T3" s="9"/>
      <c r="U3" s="9"/>
      <c r="V3" s="9"/>
    </row>
    <row r="4" spans="2:22" ht="24.75" customHeight="1">
      <c r="B4" s="9"/>
      <c r="C4" s="9"/>
      <c r="D4" s="41"/>
      <c r="E4" s="9"/>
      <c r="F4" s="48"/>
      <c r="G4" s="13"/>
      <c r="H4" s="11"/>
      <c r="I4" s="9"/>
      <c r="J4" s="129">
        <f ca="1">IF(CALCULS!$V$3&gt;0,"Incomplete questionnaire",SCORE!$E$12)</f>
        <v>0.8595505617977528</v>
      </c>
      <c r="K4" s="49"/>
      <c r="L4" s="43" t="s">
        <v>55</v>
      </c>
      <c r="M4" s="9"/>
      <c r="N4" s="43" t="s">
        <v>56</v>
      </c>
      <c r="O4" s="9"/>
      <c r="P4" s="43" t="s">
        <v>57</v>
      </c>
      <c r="Q4" s="9"/>
      <c r="R4" s="43" t="s">
        <v>58</v>
      </c>
      <c r="S4" s="9"/>
      <c r="T4" s="43" t="s">
        <v>59</v>
      </c>
      <c r="U4" s="9"/>
      <c r="V4" s="43" t="s">
        <v>60</v>
      </c>
    </row>
    <row r="5" spans="2:22" ht="25.5" customHeight="1">
      <c r="B5" s="9"/>
      <c r="C5" s="9"/>
      <c r="D5" s="209" t="s">
        <v>69</v>
      </c>
      <c r="E5" s="209"/>
      <c r="F5" s="209"/>
      <c r="G5" s="209"/>
      <c r="H5" s="11"/>
      <c r="I5" s="9"/>
      <c r="J5" s="9"/>
      <c r="K5" s="9"/>
      <c r="L5" s="41"/>
      <c r="M5" s="9"/>
      <c r="N5" s="72"/>
      <c r="O5" s="9"/>
      <c r="P5" s="72"/>
      <c r="Q5" s="9"/>
      <c r="R5" s="72"/>
      <c r="S5" s="9"/>
      <c r="T5" s="72"/>
      <c r="U5" s="9"/>
      <c r="V5" s="72"/>
    </row>
    <row r="6" spans="2:22">
      <c r="B6" s="9"/>
      <c r="C6" s="9"/>
      <c r="D6" s="41"/>
      <c r="E6" s="9"/>
      <c r="F6" s="48"/>
      <c r="G6" s="13"/>
      <c r="H6" s="11"/>
      <c r="I6" s="9"/>
      <c r="J6" s="9"/>
      <c r="K6" s="9"/>
      <c r="L6" s="41"/>
      <c r="M6" s="9"/>
      <c r="N6" s="72"/>
      <c r="O6" s="9"/>
      <c r="P6" s="72"/>
      <c r="Q6" s="9"/>
      <c r="R6" s="72"/>
      <c r="S6" s="9"/>
      <c r="T6" s="72"/>
      <c r="U6" s="9"/>
      <c r="V6" s="72"/>
    </row>
    <row r="7" spans="2:22" ht="16.5">
      <c r="B7" s="9"/>
      <c r="C7" s="9"/>
      <c r="D7" s="153" t="s">
        <v>52</v>
      </c>
      <c r="E7" s="153"/>
      <c r="F7" s="153"/>
      <c r="G7" s="153" t="s">
        <v>53</v>
      </c>
      <c r="H7" s="11"/>
      <c r="I7" s="9"/>
      <c r="J7" s="154" t="s">
        <v>99</v>
      </c>
      <c r="K7" s="9"/>
      <c r="L7" s="41"/>
      <c r="M7" s="9"/>
      <c r="N7" s="72"/>
      <c r="O7" s="9"/>
      <c r="P7" s="72"/>
      <c r="Q7" s="9"/>
      <c r="R7" s="72"/>
      <c r="S7" s="9"/>
      <c r="T7" s="72"/>
      <c r="U7" s="9"/>
      <c r="V7" s="72"/>
    </row>
    <row r="8" spans="2:22" ht="11.1" customHeight="1">
      <c r="B8" s="9"/>
      <c r="C8" s="9"/>
      <c r="D8" s="41"/>
      <c r="E8" s="9"/>
      <c r="F8" s="48"/>
      <c r="G8" s="13"/>
      <c r="H8" s="11"/>
      <c r="I8" s="9"/>
      <c r="J8" s="9"/>
      <c r="K8" s="9"/>
      <c r="L8" s="41"/>
      <c r="M8" s="9"/>
      <c r="N8" s="73"/>
      <c r="O8" s="9"/>
      <c r="P8" s="73"/>
      <c r="Q8" s="9"/>
      <c r="R8" s="73"/>
      <c r="S8" s="9"/>
      <c r="T8" s="73"/>
      <c r="U8" s="9"/>
      <c r="V8" s="73"/>
    </row>
    <row r="9" spans="2:22" ht="75">
      <c r="B9" s="9"/>
      <c r="C9" s="9"/>
      <c r="D9" s="19">
        <v>1</v>
      </c>
      <c r="E9" s="9"/>
      <c r="F9" s="48">
        <v>1</v>
      </c>
      <c r="G9" s="42" t="s">
        <v>70</v>
      </c>
      <c r="H9" s="11"/>
      <c r="I9" s="9"/>
      <c r="J9" s="89" t="s">
        <v>14</v>
      </c>
      <c r="K9" s="12"/>
      <c r="L9" s="164" t="s">
        <v>174</v>
      </c>
      <c r="M9" s="50"/>
      <c r="N9" s="80"/>
      <c r="O9" s="9"/>
      <c r="P9" s="80"/>
      <c r="Q9" s="9"/>
      <c r="R9" s="80"/>
      <c r="S9" s="9"/>
      <c r="T9" s="80"/>
      <c r="U9" s="9"/>
      <c r="V9" s="80"/>
    </row>
    <row r="10" spans="2:22" ht="9" customHeight="1">
      <c r="B10" s="9"/>
      <c r="C10" s="9"/>
      <c r="D10" s="12"/>
      <c r="E10" s="9"/>
      <c r="F10" s="48"/>
      <c r="G10" s="14"/>
      <c r="H10" s="11"/>
      <c r="I10" s="9"/>
      <c r="J10" s="9"/>
      <c r="K10" s="9"/>
      <c r="L10" s="12"/>
      <c r="M10" s="9"/>
      <c r="N10" s="71"/>
      <c r="O10" s="9"/>
      <c r="P10" s="71"/>
      <c r="Q10" s="9"/>
      <c r="R10" s="71"/>
      <c r="S10" s="9"/>
      <c r="T10" s="71"/>
      <c r="U10" s="9"/>
      <c r="V10" s="71"/>
    </row>
    <row r="11" spans="2:22" ht="33" customHeight="1">
      <c r="B11" s="9"/>
      <c r="C11" s="9"/>
      <c r="D11" s="19">
        <f>+D9+1</f>
        <v>2</v>
      </c>
      <c r="E11" s="9"/>
      <c r="F11" s="48">
        <v>2</v>
      </c>
      <c r="G11" s="42" t="s">
        <v>374</v>
      </c>
      <c r="H11" s="11"/>
      <c r="I11" s="9"/>
      <c r="J11" s="89" t="s">
        <v>22</v>
      </c>
      <c r="K11" s="12"/>
      <c r="L11" s="164" t="s">
        <v>75</v>
      </c>
      <c r="M11" s="50"/>
      <c r="N11" s="80"/>
      <c r="O11" s="9"/>
      <c r="P11" s="80"/>
      <c r="Q11" s="9"/>
      <c r="R11" s="80"/>
      <c r="S11" s="9"/>
      <c r="T11" s="80"/>
      <c r="U11" s="9"/>
      <c r="V11" s="80"/>
    </row>
    <row r="12" spans="2:22" ht="9" customHeight="1">
      <c r="B12" s="9"/>
      <c r="C12" s="9"/>
      <c r="D12" s="12"/>
      <c r="E12" s="9"/>
      <c r="F12" s="48"/>
      <c r="G12" s="14"/>
      <c r="H12" s="11"/>
      <c r="I12" s="9"/>
      <c r="J12" s="9"/>
      <c r="K12" s="9"/>
      <c r="L12" s="12"/>
      <c r="M12" s="9"/>
      <c r="N12" s="71"/>
      <c r="O12" s="9"/>
      <c r="P12" s="71"/>
      <c r="Q12" s="9"/>
      <c r="R12" s="71"/>
      <c r="S12" s="9"/>
      <c r="T12" s="71"/>
      <c r="U12" s="9"/>
      <c r="V12" s="71"/>
    </row>
    <row r="13" spans="2:22" ht="35.450000000000003" customHeight="1">
      <c r="B13" s="9"/>
      <c r="C13" s="9"/>
      <c r="D13" s="19">
        <f>+D11+1</f>
        <v>3</v>
      </c>
      <c r="E13" s="9"/>
      <c r="F13" s="48">
        <v>3</v>
      </c>
      <c r="G13" s="42" t="s">
        <v>71</v>
      </c>
      <c r="H13" s="11"/>
      <c r="I13" s="9"/>
      <c r="J13" s="89" t="s">
        <v>14</v>
      </c>
      <c r="K13" s="12"/>
      <c r="L13" s="164" t="s">
        <v>76</v>
      </c>
      <c r="M13" s="50"/>
      <c r="N13" s="80"/>
      <c r="O13" s="9"/>
      <c r="P13" s="80"/>
      <c r="Q13" s="9"/>
      <c r="R13" s="80"/>
      <c r="S13" s="9"/>
      <c r="T13" s="80"/>
      <c r="U13" s="9"/>
      <c r="V13" s="80"/>
    </row>
    <row r="14" spans="2:22" ht="13.5" customHeight="1">
      <c r="B14" s="9"/>
      <c r="C14" s="9"/>
      <c r="D14" s="12"/>
      <c r="E14" s="9"/>
      <c r="F14" s="48"/>
      <c r="G14" s="14"/>
      <c r="H14" s="11"/>
      <c r="I14" s="9"/>
      <c r="J14" s="9"/>
      <c r="K14" s="9"/>
      <c r="L14" s="12"/>
      <c r="M14" s="9"/>
      <c r="N14" s="130"/>
      <c r="O14" s="9"/>
      <c r="P14" s="130"/>
      <c r="Q14" s="9"/>
      <c r="R14" s="130"/>
      <c r="S14" s="9"/>
      <c r="T14" s="130"/>
      <c r="U14" s="9"/>
      <c r="V14" s="130"/>
    </row>
    <row r="15" spans="2:22" ht="59.45" customHeight="1">
      <c r="B15" s="9"/>
      <c r="C15" s="9"/>
      <c r="D15" s="55">
        <f>D13+1</f>
        <v>4</v>
      </c>
      <c r="E15" s="9"/>
      <c r="F15" s="48">
        <v>4</v>
      </c>
      <c r="G15" s="10" t="s">
        <v>72</v>
      </c>
      <c r="H15" s="11"/>
      <c r="I15" s="9"/>
      <c r="J15" s="89" t="s">
        <v>14</v>
      </c>
      <c r="K15" s="12"/>
      <c r="L15" s="164" t="s">
        <v>175</v>
      </c>
      <c r="M15" s="50"/>
      <c r="N15" s="131"/>
      <c r="O15" s="9"/>
      <c r="P15" s="131"/>
      <c r="Q15" s="9"/>
      <c r="R15" s="131"/>
      <c r="S15" s="9"/>
      <c r="T15" s="131"/>
      <c r="U15" s="9"/>
      <c r="V15" s="131"/>
    </row>
    <row r="16" spans="2:22" ht="9" customHeight="1">
      <c r="B16" s="9"/>
      <c r="C16" s="9"/>
      <c r="D16" s="11"/>
      <c r="E16" s="9"/>
      <c r="F16" s="48"/>
      <c r="G16" s="56"/>
      <c r="H16" s="11"/>
      <c r="I16" s="9"/>
      <c r="J16" s="9"/>
      <c r="K16" s="9"/>
      <c r="L16" s="12"/>
      <c r="M16" s="9"/>
      <c r="N16" s="9"/>
      <c r="O16" s="9"/>
      <c r="P16" s="9"/>
      <c r="Q16" s="9"/>
      <c r="R16" s="9"/>
      <c r="S16" s="9"/>
      <c r="T16" s="9"/>
      <c r="U16" s="9"/>
    </row>
    <row r="17" spans="2:22" ht="71.45" customHeight="1">
      <c r="B17" s="9"/>
      <c r="C17" s="9"/>
      <c r="D17" s="55">
        <f>++D15+1</f>
        <v>5</v>
      </c>
      <c r="E17" s="9"/>
      <c r="F17" s="48">
        <v>5</v>
      </c>
      <c r="G17" s="10" t="s">
        <v>301</v>
      </c>
      <c r="H17" s="11"/>
      <c r="I17" s="9"/>
      <c r="J17" s="89" t="s">
        <v>14</v>
      </c>
      <c r="K17" s="12"/>
      <c r="L17" s="164" t="s">
        <v>302</v>
      </c>
      <c r="M17" s="50"/>
      <c r="N17" s="80"/>
      <c r="O17" s="9"/>
      <c r="P17" s="80"/>
      <c r="Q17" s="9"/>
      <c r="R17" s="80"/>
      <c r="S17" s="9"/>
      <c r="T17" s="80"/>
      <c r="U17" s="9"/>
      <c r="V17" s="80"/>
    </row>
    <row r="18" spans="2:22" ht="14.45" customHeight="1">
      <c r="B18" s="9"/>
      <c r="C18" s="9"/>
      <c r="D18" s="11"/>
      <c r="E18" s="9"/>
      <c r="F18" s="48"/>
      <c r="G18" s="56"/>
      <c r="H18" s="11"/>
      <c r="I18" s="9"/>
      <c r="J18" s="9"/>
      <c r="K18" s="9"/>
      <c r="L18" s="12"/>
      <c r="M18" s="9"/>
      <c r="N18" s="71"/>
      <c r="O18" s="9"/>
      <c r="P18" s="71"/>
      <c r="Q18" s="9"/>
      <c r="R18" s="71"/>
      <c r="S18" s="9"/>
      <c r="T18" s="71"/>
      <c r="U18" s="9"/>
      <c r="V18" s="71"/>
    </row>
    <row r="19" spans="2:22" ht="101.45" customHeight="1">
      <c r="B19" s="9"/>
      <c r="C19" s="9"/>
      <c r="D19" s="55">
        <f>++D17+1</f>
        <v>6</v>
      </c>
      <c r="E19" s="9"/>
      <c r="F19" s="48">
        <v>6</v>
      </c>
      <c r="G19" s="10" t="s">
        <v>73</v>
      </c>
      <c r="H19" s="11"/>
      <c r="I19" s="9" t="s">
        <v>34</v>
      </c>
      <c r="J19" s="89" t="s">
        <v>14</v>
      </c>
      <c r="K19" s="12"/>
      <c r="L19" s="164" t="s">
        <v>375</v>
      </c>
      <c r="M19" s="50"/>
      <c r="N19" s="80"/>
      <c r="O19" s="9"/>
      <c r="P19" s="80"/>
      <c r="Q19" s="9"/>
      <c r="R19" s="80"/>
      <c r="S19" s="9"/>
      <c r="T19" s="80"/>
      <c r="U19" s="9"/>
      <c r="V19" s="80"/>
    </row>
    <row r="20" spans="2:22" ht="9" customHeight="1">
      <c r="B20" s="9"/>
      <c r="C20" s="9"/>
      <c r="D20" s="11"/>
      <c r="E20" s="9"/>
      <c r="F20" s="48"/>
      <c r="G20" s="56"/>
      <c r="H20" s="11"/>
      <c r="I20" s="9"/>
      <c r="J20" s="9"/>
      <c r="K20" s="9"/>
      <c r="L20" s="12"/>
      <c r="M20" s="9"/>
      <c r="N20" s="71"/>
      <c r="O20" s="9"/>
      <c r="P20" s="71"/>
      <c r="Q20" s="9"/>
      <c r="R20" s="71"/>
      <c r="S20" s="9"/>
      <c r="T20" s="71"/>
      <c r="U20" s="9"/>
      <c r="V20" s="71"/>
    </row>
    <row r="21" spans="2:22" ht="105">
      <c r="B21" s="9"/>
      <c r="C21" s="9"/>
      <c r="D21" s="55">
        <f>+D19+1</f>
        <v>7</v>
      </c>
      <c r="E21" s="9"/>
      <c r="F21" s="48">
        <v>7</v>
      </c>
      <c r="G21" s="10" t="s">
        <v>74</v>
      </c>
      <c r="H21" s="11"/>
      <c r="I21" s="9"/>
      <c r="J21" s="89" t="s">
        <v>14</v>
      </c>
      <c r="K21" s="12"/>
      <c r="L21" s="164" t="s">
        <v>176</v>
      </c>
      <c r="M21" s="50"/>
      <c r="N21" s="80"/>
      <c r="O21" s="9"/>
      <c r="P21" s="80"/>
      <c r="Q21" s="9"/>
      <c r="R21" s="80"/>
      <c r="S21" s="9"/>
      <c r="T21" s="80"/>
      <c r="U21" s="9"/>
      <c r="V21" s="80"/>
    </row>
    <row r="22" spans="2:22" ht="9" customHeight="1">
      <c r="D22" s="52"/>
      <c r="E22" s="52"/>
      <c r="F22" s="53"/>
      <c r="G22" s="54"/>
      <c r="L22" s="6"/>
      <c r="N22" s="130"/>
      <c r="O22" s="9"/>
      <c r="P22" s="130"/>
      <c r="Q22" s="9"/>
      <c r="R22" s="130"/>
      <c r="S22" s="9"/>
      <c r="T22" s="130"/>
      <c r="U22" s="9"/>
      <c r="V22" s="130"/>
    </row>
    <row r="23" spans="2:22" ht="9" customHeight="1">
      <c r="D23" s="52"/>
      <c r="E23" s="52"/>
      <c r="F23" s="53"/>
      <c r="G23" s="54"/>
      <c r="L23" s="6"/>
      <c r="N23" s="130"/>
      <c r="O23" s="9"/>
      <c r="P23" s="130"/>
      <c r="Q23" s="9"/>
      <c r="R23" s="130"/>
      <c r="S23" s="9"/>
      <c r="T23" s="130"/>
      <c r="U23" s="9"/>
      <c r="V23" s="130"/>
    </row>
  </sheetData>
  <mergeCells count="1">
    <mergeCell ref="D5:G5"/>
  </mergeCells>
  <conditionalFormatting sqref="J4">
    <cfRule type="containsText" dxfId="101" priority="35" operator="containsText" text="Incomplete questionnaire">
      <formula>NOT(ISERROR(SEARCH("Incomplete questionnaire",J4)))</formula>
    </cfRule>
    <cfRule type="containsText" dxfId="100" priority="36" operator="containsText" text="Not answered">
      <formula>NOT(ISERROR(SEARCH("Not answered",J4)))</formula>
    </cfRule>
  </conditionalFormatting>
  <conditionalFormatting sqref="J9">
    <cfRule type="containsText" dxfId="99" priority="34" operator="containsText" text="Not answered">
      <formula>NOT(ISERROR(SEARCH("Not answered",J9)))</formula>
    </cfRule>
  </conditionalFormatting>
  <conditionalFormatting sqref="J11">
    <cfRule type="containsText" dxfId="98" priority="33" operator="containsText" text="Not answered">
      <formula>NOT(ISERROR(SEARCH("Not answered",J11)))</formula>
    </cfRule>
  </conditionalFormatting>
  <conditionalFormatting sqref="J13">
    <cfRule type="containsText" dxfId="97" priority="32" operator="containsText" text="Not answered">
      <formula>NOT(ISERROR(SEARCH("Not answered",J13)))</formula>
    </cfRule>
  </conditionalFormatting>
  <conditionalFormatting sqref="J15">
    <cfRule type="containsText" dxfId="96" priority="31" operator="containsText" text="Not answered">
      <formula>NOT(ISERROR(SEARCH("Not answered",J15)))</formula>
    </cfRule>
  </conditionalFormatting>
  <conditionalFormatting sqref="J17">
    <cfRule type="containsText" dxfId="95" priority="30" operator="containsText" text="Not answered">
      <formula>NOT(ISERROR(SEARCH("Not answered",J17)))</formula>
    </cfRule>
  </conditionalFormatting>
  <conditionalFormatting sqref="J19">
    <cfRule type="containsText" dxfId="94" priority="29" operator="containsText" text="Not answered">
      <formula>NOT(ISERROR(SEARCH("Not answered",J19)))</formula>
    </cfRule>
  </conditionalFormatting>
  <conditionalFormatting sqref="J21">
    <cfRule type="containsText" dxfId="93" priority="28" operator="containsText" text="Not answered">
      <formula>NOT(ISERROR(SEARCH("Not answered",J21)))</formula>
    </cfRule>
  </conditionalFormatting>
  <dataValidations count="1">
    <dataValidation type="list" allowBlank="1" showInputMessage="1" showErrorMessage="1" sqref="J21 J9 J11 J13 J15 J17 J19" xr:uid="{BF6F486D-2D6F-457B-B4CD-DF3A41D8AE57}">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6"/>
  <dimension ref="A1:X49"/>
  <sheetViews>
    <sheetView showGridLines="0" topLeftCell="A20" zoomScale="70" zoomScaleNormal="70" zoomScaleSheetLayoutView="70" workbookViewId="0">
      <selection activeCell="D5" sqref="D5:G5"/>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6" customWidth="1"/>
    <col min="5" max="5" width="2.85546875" style="2" customWidth="1"/>
    <col min="6" max="6" width="1.85546875" style="28" bestFit="1" customWidth="1"/>
    <col min="7" max="7" width="105.7109375" style="18" customWidth="1"/>
    <col min="8" max="8" width="4.42578125" style="1" customWidth="1"/>
    <col min="9" max="9" width="6.5703125" style="2" hidden="1" customWidth="1"/>
    <col min="10" max="10" width="24.42578125" style="2" customWidth="1"/>
    <col min="11" max="11" width="4.42578125" style="62" customWidth="1"/>
    <col min="12" max="12" width="100.42578125" style="124" customWidth="1"/>
    <col min="13" max="13" width="3.42578125" style="2" customWidth="1"/>
    <col min="14" max="14" width="41.140625" style="2" hidden="1" customWidth="1" outlineLevel="1"/>
    <col min="15" max="15" width="4.140625" style="2" hidden="1" customWidth="1" outlineLevel="1"/>
    <col min="16" max="16" width="56.140625" style="2" hidden="1" customWidth="1" outlineLevel="1"/>
    <col min="17" max="17" width="4.42578125" style="2" hidden="1" customWidth="1" outlineLevel="1"/>
    <col min="18" max="18" width="22.85546875" style="2" hidden="1" customWidth="1" outlineLevel="1"/>
    <col min="19" max="19" width="4.5703125" style="2" hidden="1" customWidth="1" outlineLevel="1"/>
    <col min="20" max="20" width="20.5703125" style="2" hidden="1" customWidth="1" outlineLevel="1"/>
    <col min="21" max="21" width="3.85546875" style="2" hidden="1" customWidth="1" outlineLevel="1"/>
    <col min="22" max="22" width="22.85546875" style="2" hidden="1" customWidth="1" outlineLevel="1"/>
    <col min="23" max="23" width="11.42578125" style="2" collapsed="1"/>
    <col min="24" max="16384" width="11.42578125" style="2"/>
  </cols>
  <sheetData>
    <row r="1" spans="1:22" ht="12.75" hidden="1" customHeight="1">
      <c r="A1" s="40"/>
      <c r="B1" s="40"/>
      <c r="C1" s="40"/>
      <c r="D1" s="40"/>
      <c r="E1" s="40"/>
      <c r="F1" s="26"/>
      <c r="G1" s="8" t="s">
        <v>35</v>
      </c>
      <c r="L1" s="162"/>
      <c r="M1" s="46"/>
      <c r="N1" s="46"/>
    </row>
    <row r="2" spans="1:22" ht="12.75" customHeight="1">
      <c r="A2" s="40"/>
      <c r="B2" s="40"/>
      <c r="C2" s="40"/>
      <c r="D2" s="40"/>
      <c r="E2" s="40"/>
      <c r="F2" s="26"/>
      <c r="G2" s="8"/>
      <c r="L2" s="162"/>
      <c r="M2" s="46"/>
      <c r="N2" s="46"/>
    </row>
    <row r="3" spans="1:22" ht="12.75" customHeight="1">
      <c r="E3" s="1"/>
      <c r="F3" s="27"/>
      <c r="G3" s="2"/>
    </row>
    <row r="4" spans="1:22" ht="24.95" customHeight="1">
      <c r="E4" s="1"/>
      <c r="F4" s="27"/>
      <c r="G4" s="3"/>
      <c r="J4" s="129">
        <f ca="1">IF(CALCULS!$V$4&gt;0,"Incomplete questionnaire",SCORE!$E$14)</f>
        <v>0.71235955056179778</v>
      </c>
      <c r="K4" s="63"/>
      <c r="L4" s="43" t="s">
        <v>55</v>
      </c>
      <c r="M4" s="46"/>
      <c r="N4" s="43" t="s">
        <v>56</v>
      </c>
      <c r="O4" s="9"/>
      <c r="P4" s="43" t="s">
        <v>57</v>
      </c>
      <c r="Q4" s="9"/>
      <c r="R4" s="43" t="s">
        <v>58</v>
      </c>
      <c r="S4" s="9"/>
      <c r="T4" s="43" t="s">
        <v>59</v>
      </c>
      <c r="U4" s="9"/>
      <c r="V4" s="43" t="s">
        <v>60</v>
      </c>
    </row>
    <row r="5" spans="1:22" ht="22.5" customHeight="1">
      <c r="D5" s="209" t="s">
        <v>83</v>
      </c>
      <c r="E5" s="209"/>
      <c r="F5" s="209"/>
      <c r="G5" s="209"/>
      <c r="N5" s="72"/>
      <c r="O5" s="9"/>
      <c r="P5" s="72"/>
      <c r="Q5" s="9"/>
      <c r="R5" s="72"/>
      <c r="S5" s="9"/>
      <c r="T5" s="72"/>
      <c r="U5" s="9"/>
      <c r="V5" s="72"/>
    </row>
    <row r="6" spans="1:22" ht="12.75" customHeight="1">
      <c r="D6" s="32"/>
      <c r="G6" s="4"/>
      <c r="J6" s="17"/>
      <c r="N6" s="72"/>
      <c r="O6" s="9"/>
      <c r="P6" s="72"/>
      <c r="Q6" s="9"/>
      <c r="R6" s="72"/>
      <c r="S6" s="9"/>
      <c r="T6" s="72"/>
      <c r="U6" s="9"/>
      <c r="V6" s="72"/>
    </row>
    <row r="7" spans="1:22" ht="12.75" customHeight="1">
      <c r="D7" s="153" t="s">
        <v>52</v>
      </c>
      <c r="E7" s="153"/>
      <c r="F7" s="153"/>
      <c r="G7" s="153" t="s">
        <v>53</v>
      </c>
      <c r="H7" s="11"/>
      <c r="I7" s="9"/>
      <c r="J7" s="154" t="s">
        <v>99</v>
      </c>
      <c r="N7" s="72"/>
      <c r="O7" s="9"/>
      <c r="P7" s="72"/>
      <c r="Q7" s="9"/>
      <c r="R7" s="72"/>
      <c r="S7" s="9"/>
      <c r="T7" s="72"/>
      <c r="U7" s="9"/>
      <c r="V7" s="72"/>
    </row>
    <row r="8" spans="1:22" ht="12.75" customHeight="1">
      <c r="D8" s="32"/>
      <c r="G8" s="4"/>
      <c r="N8" s="73"/>
      <c r="O8" s="9"/>
      <c r="P8" s="73"/>
      <c r="Q8" s="9"/>
      <c r="R8" s="73"/>
      <c r="S8" s="9"/>
      <c r="T8" s="73"/>
      <c r="U8" s="9"/>
      <c r="V8" s="73"/>
    </row>
    <row r="9" spans="1:22" ht="12.75" customHeight="1">
      <c r="D9" s="210" t="s">
        <v>77</v>
      </c>
      <c r="E9" s="210"/>
      <c r="F9" s="210"/>
      <c r="G9" s="210"/>
      <c r="K9" s="7"/>
      <c r="M9" s="57"/>
      <c r="N9" s="72"/>
      <c r="O9" s="9"/>
      <c r="P9" s="72"/>
      <c r="Q9" s="9"/>
      <c r="R9" s="72"/>
      <c r="S9" s="9"/>
      <c r="T9" s="72"/>
      <c r="U9" s="9"/>
      <c r="V9" s="72"/>
    </row>
    <row r="10" spans="1:22" ht="9" customHeight="1">
      <c r="G10" s="5"/>
    </row>
    <row r="11" spans="1:22" ht="75">
      <c r="D11" s="19">
        <v>8</v>
      </c>
      <c r="E11" s="9"/>
      <c r="F11" s="29">
        <v>8</v>
      </c>
      <c r="G11" s="10" t="s">
        <v>90</v>
      </c>
      <c r="H11" s="11"/>
      <c r="I11" s="9"/>
      <c r="J11" s="89" t="s">
        <v>22</v>
      </c>
      <c r="K11" s="7"/>
      <c r="L11" s="163" t="s">
        <v>303</v>
      </c>
      <c r="M11" s="57"/>
      <c r="N11" s="80"/>
      <c r="O11" s="9"/>
      <c r="P11" s="80"/>
      <c r="Q11" s="9"/>
      <c r="R11" s="80"/>
      <c r="S11" s="9"/>
      <c r="T11" s="80"/>
      <c r="U11" s="9"/>
      <c r="V11" s="80"/>
    </row>
    <row r="12" spans="1:22" ht="9" customHeight="1">
      <c r="D12" s="12"/>
      <c r="E12" s="9"/>
      <c r="F12" s="29"/>
      <c r="G12" s="13"/>
      <c r="H12" s="11"/>
      <c r="I12" s="9"/>
      <c r="J12" s="9"/>
    </row>
    <row r="13" spans="1:22" ht="59.1" customHeight="1">
      <c r="D13" s="19">
        <f>+D11+1</f>
        <v>9</v>
      </c>
      <c r="E13" s="9"/>
      <c r="F13" s="29">
        <v>9</v>
      </c>
      <c r="G13" s="10" t="s">
        <v>84</v>
      </c>
      <c r="H13" s="11"/>
      <c r="I13" s="9"/>
      <c r="J13" s="89" t="s">
        <v>14</v>
      </c>
      <c r="K13" s="7"/>
      <c r="L13" s="163" t="s">
        <v>94</v>
      </c>
      <c r="M13" s="57"/>
      <c r="N13" s="80"/>
      <c r="O13" s="9"/>
      <c r="P13" s="80"/>
      <c r="Q13" s="9"/>
      <c r="R13" s="80"/>
      <c r="S13" s="9"/>
      <c r="T13" s="80"/>
      <c r="U13" s="9"/>
      <c r="V13" s="80"/>
    </row>
    <row r="14" spans="1:22" ht="9" customHeight="1">
      <c r="D14" s="12"/>
      <c r="E14" s="9"/>
      <c r="F14" s="29"/>
      <c r="G14" s="13"/>
      <c r="H14" s="11"/>
      <c r="I14" s="9"/>
      <c r="J14" s="9"/>
    </row>
    <row r="15" spans="1:22" ht="15" customHeight="1">
      <c r="D15" s="210" t="s">
        <v>78</v>
      </c>
      <c r="E15" s="210"/>
      <c r="F15" s="210"/>
      <c r="G15" s="210"/>
      <c r="K15" s="7"/>
      <c r="M15" s="57"/>
      <c r="N15" s="57"/>
    </row>
    <row r="16" spans="1:22" ht="9" customHeight="1">
      <c r="E16" s="1"/>
      <c r="F16" s="27"/>
      <c r="G16" s="5"/>
    </row>
    <row r="17" spans="1:24" ht="18.600000000000001" customHeight="1">
      <c r="D17" s="19">
        <f>+D13+1</f>
        <v>10</v>
      </c>
      <c r="E17" s="11"/>
      <c r="F17" s="30">
        <v>10</v>
      </c>
      <c r="G17" s="10" t="s">
        <v>85</v>
      </c>
      <c r="H17" s="11"/>
      <c r="I17" s="9"/>
      <c r="J17" s="89" t="s">
        <v>14</v>
      </c>
      <c r="K17" s="7"/>
      <c r="L17" s="163" t="s">
        <v>92</v>
      </c>
      <c r="M17" s="57"/>
      <c r="N17" s="80"/>
      <c r="O17" s="9"/>
      <c r="P17" s="80"/>
      <c r="Q17" s="9"/>
      <c r="R17" s="80"/>
      <c r="S17" s="9"/>
      <c r="T17" s="80"/>
      <c r="U17" s="9"/>
      <c r="V17" s="80"/>
    </row>
    <row r="18" spans="1:24" ht="17.45" customHeight="1">
      <c r="D18" s="12"/>
      <c r="E18" s="11"/>
      <c r="F18" s="30"/>
      <c r="G18" s="14"/>
      <c r="H18" s="11"/>
      <c r="I18" s="9"/>
      <c r="J18" s="9"/>
    </row>
    <row r="19" spans="1:24" ht="15.95" customHeight="1">
      <c r="D19" s="210" t="s">
        <v>80</v>
      </c>
      <c r="E19" s="210"/>
      <c r="F19" s="210"/>
      <c r="G19" s="210"/>
      <c r="H19" s="11"/>
      <c r="I19" s="9"/>
      <c r="J19" s="9"/>
    </row>
    <row r="20" spans="1:24" ht="9" customHeight="1">
      <c r="D20" s="12"/>
      <c r="E20" s="9"/>
      <c r="F20" s="29"/>
      <c r="G20" s="14"/>
      <c r="H20" s="11"/>
      <c r="I20" s="9"/>
      <c r="J20" s="9"/>
    </row>
    <row r="21" spans="1:24" ht="75">
      <c r="D21" s="19">
        <f>+D17+1</f>
        <v>11</v>
      </c>
      <c r="E21" s="9"/>
      <c r="F21" s="29">
        <v>11</v>
      </c>
      <c r="G21" s="10" t="s">
        <v>86</v>
      </c>
      <c r="H21" s="11"/>
      <c r="I21" s="9"/>
      <c r="J21" s="89" t="s">
        <v>14</v>
      </c>
      <c r="K21" s="7"/>
      <c r="L21" s="163" t="s">
        <v>95</v>
      </c>
      <c r="M21" s="57"/>
      <c r="N21" s="80"/>
      <c r="O21" s="9"/>
      <c r="P21" s="80"/>
      <c r="Q21" s="9"/>
      <c r="R21" s="80"/>
      <c r="S21" s="9"/>
      <c r="T21" s="80"/>
      <c r="U21" s="9"/>
      <c r="V21" s="80"/>
    </row>
    <row r="22" spans="1:24" ht="9" customHeight="1">
      <c r="G22" s="4"/>
    </row>
    <row r="23" spans="1:24" ht="62.1" customHeight="1">
      <c r="D23" s="19">
        <f>+D21+1</f>
        <v>12</v>
      </c>
      <c r="E23" s="9"/>
      <c r="F23" s="29">
        <v>12</v>
      </c>
      <c r="G23" s="42" t="s">
        <v>87</v>
      </c>
      <c r="H23" s="11"/>
      <c r="I23" s="9"/>
      <c r="J23" s="89" t="s">
        <v>14</v>
      </c>
      <c r="K23" s="7"/>
      <c r="L23" s="164" t="s">
        <v>96</v>
      </c>
      <c r="M23" s="50"/>
      <c r="N23" s="80"/>
      <c r="O23" s="9"/>
      <c r="P23" s="80"/>
      <c r="Q23" s="9"/>
      <c r="R23" s="80"/>
      <c r="S23" s="9"/>
      <c r="T23" s="80"/>
      <c r="U23" s="9"/>
      <c r="V23" s="80"/>
      <c r="W23" s="9"/>
      <c r="X23" s="9"/>
    </row>
    <row r="24" spans="1:24" ht="21" customHeight="1">
      <c r="G24" s="4"/>
    </row>
    <row r="25" spans="1:24" ht="37.5" customHeight="1">
      <c r="A25" s="9"/>
      <c r="B25" s="9"/>
      <c r="C25" s="9"/>
      <c r="D25" s="19">
        <f>+D23+1</f>
        <v>13</v>
      </c>
      <c r="E25" s="9"/>
      <c r="F25" s="29">
        <v>13</v>
      </c>
      <c r="G25" s="42" t="s">
        <v>88</v>
      </c>
      <c r="H25" s="11"/>
      <c r="I25" s="9"/>
      <c r="J25" s="89" t="s">
        <v>14</v>
      </c>
      <c r="K25" s="7"/>
      <c r="L25" s="163" t="s">
        <v>93</v>
      </c>
      <c r="M25" s="57"/>
      <c r="N25" s="80"/>
      <c r="O25" s="9"/>
      <c r="P25" s="80"/>
      <c r="Q25" s="9"/>
      <c r="R25" s="80"/>
      <c r="S25" s="9"/>
      <c r="T25" s="80"/>
      <c r="U25" s="9"/>
      <c r="V25" s="80"/>
    </row>
    <row r="26" spans="1:24" ht="9" customHeight="1">
      <c r="A26" s="9"/>
      <c r="B26" s="9"/>
      <c r="C26" s="9"/>
      <c r="D26" s="12"/>
      <c r="E26" s="9"/>
      <c r="F26" s="29"/>
      <c r="G26" s="14"/>
      <c r="H26" s="11"/>
      <c r="I26" s="9"/>
    </row>
    <row r="27" spans="1:24" ht="23.45" customHeight="1">
      <c r="A27" s="9"/>
      <c r="B27" s="9"/>
      <c r="C27" s="9"/>
      <c r="D27" s="210" t="s">
        <v>79</v>
      </c>
      <c r="E27" s="210"/>
      <c r="F27" s="210"/>
      <c r="G27" s="210"/>
      <c r="H27" s="11"/>
      <c r="I27" s="9"/>
    </row>
    <row r="28" spans="1:24" ht="9" customHeight="1">
      <c r="A28" s="9"/>
      <c r="B28" s="9"/>
      <c r="C28" s="9"/>
      <c r="D28" s="12"/>
      <c r="E28" s="9"/>
      <c r="F28" s="29"/>
      <c r="G28" s="14"/>
      <c r="H28" s="11"/>
      <c r="I28" s="9"/>
    </row>
    <row r="29" spans="1:24" ht="57" customHeight="1">
      <c r="A29" s="9"/>
      <c r="B29" s="9"/>
      <c r="C29" s="9"/>
      <c r="D29" s="19">
        <f>+D25+1</f>
        <v>14</v>
      </c>
      <c r="E29" s="9"/>
      <c r="F29" s="29">
        <v>14</v>
      </c>
      <c r="G29" s="42" t="s">
        <v>89</v>
      </c>
      <c r="H29" s="9"/>
      <c r="I29" s="9" t="s">
        <v>34</v>
      </c>
      <c r="J29" s="89" t="s">
        <v>14</v>
      </c>
      <c r="K29" s="7"/>
      <c r="L29" s="163" t="s">
        <v>97</v>
      </c>
      <c r="M29" s="57"/>
      <c r="N29" s="80"/>
      <c r="O29" s="9"/>
      <c r="P29" s="80"/>
      <c r="Q29" s="9"/>
      <c r="R29" s="80"/>
      <c r="S29" s="9"/>
      <c r="T29" s="80"/>
      <c r="U29" s="9"/>
      <c r="V29" s="80"/>
    </row>
    <row r="30" spans="1:24" ht="15" customHeight="1">
      <c r="G30" s="4"/>
    </row>
    <row r="31" spans="1:24" ht="23.45" customHeight="1">
      <c r="A31" s="9"/>
      <c r="B31" s="9"/>
      <c r="C31" s="9"/>
      <c r="D31" s="210" t="s">
        <v>81</v>
      </c>
      <c r="E31" s="210"/>
      <c r="F31" s="210"/>
      <c r="G31" s="210"/>
      <c r="H31" s="11"/>
      <c r="I31" s="9"/>
    </row>
    <row r="32" spans="1:24" ht="9" customHeight="1">
      <c r="A32" s="9"/>
      <c r="B32" s="9"/>
      <c r="C32" s="9"/>
      <c r="D32" s="12"/>
      <c r="E32" s="9"/>
      <c r="F32" s="29"/>
      <c r="G32" s="14"/>
      <c r="H32" s="9"/>
      <c r="I32" s="9"/>
    </row>
    <row r="33" spans="1:22" ht="30" customHeight="1">
      <c r="A33" s="9"/>
      <c r="B33" s="9"/>
      <c r="C33" s="9"/>
      <c r="D33" s="19">
        <f>+D29+1</f>
        <v>15</v>
      </c>
      <c r="E33" s="9"/>
      <c r="F33" s="29">
        <v>15</v>
      </c>
      <c r="G33" s="42" t="s">
        <v>91</v>
      </c>
      <c r="H33" s="11"/>
      <c r="I33" s="9"/>
      <c r="J33" s="89" t="s">
        <v>28</v>
      </c>
      <c r="L33" s="163" t="s">
        <v>177</v>
      </c>
      <c r="N33" s="80"/>
      <c r="O33" s="9"/>
      <c r="P33" s="80"/>
      <c r="Q33" s="9"/>
      <c r="R33" s="80"/>
      <c r="S33" s="9"/>
      <c r="T33" s="80"/>
      <c r="U33" s="9"/>
      <c r="V33" s="80"/>
    </row>
    <row r="34" spans="1:22" ht="9" customHeight="1">
      <c r="A34" s="9"/>
      <c r="B34" s="9"/>
      <c r="C34" s="9"/>
      <c r="D34" s="12"/>
      <c r="E34" s="9"/>
      <c r="F34" s="29"/>
      <c r="G34" s="14"/>
      <c r="H34" s="11"/>
      <c r="I34" s="9"/>
    </row>
    <row r="35" spans="1:22" ht="23.45" customHeight="1">
      <c r="A35" s="9"/>
      <c r="B35" s="9"/>
      <c r="C35" s="9"/>
      <c r="D35" s="210" t="s">
        <v>82</v>
      </c>
      <c r="E35" s="210"/>
      <c r="F35" s="210"/>
      <c r="G35" s="210"/>
      <c r="H35" s="11"/>
      <c r="I35" s="9"/>
    </row>
    <row r="36" spans="1:22" ht="12.75" customHeight="1">
      <c r="A36" s="9"/>
      <c r="B36" s="9"/>
      <c r="C36" s="9"/>
      <c r="D36" s="12"/>
      <c r="E36" s="9"/>
      <c r="F36" s="29"/>
      <c r="G36" s="14"/>
      <c r="H36" s="11"/>
      <c r="I36" s="9"/>
      <c r="J36" s="9"/>
    </row>
    <row r="37" spans="1:22" ht="108.6" customHeight="1">
      <c r="A37" s="15"/>
      <c r="B37" s="15"/>
      <c r="C37" s="15"/>
      <c r="D37" s="19">
        <f>+D33+1</f>
        <v>16</v>
      </c>
      <c r="E37" s="9"/>
      <c r="F37" s="29">
        <v>16</v>
      </c>
      <c r="G37" s="10" t="s">
        <v>379</v>
      </c>
      <c r="H37" s="11"/>
      <c r="I37" s="9"/>
      <c r="J37" s="89" t="s">
        <v>22</v>
      </c>
      <c r="K37" s="7"/>
      <c r="L37" s="163" t="s">
        <v>380</v>
      </c>
      <c r="M37" s="57"/>
      <c r="N37" s="80"/>
      <c r="O37" s="9"/>
      <c r="P37" s="80"/>
      <c r="Q37" s="9"/>
      <c r="R37" s="80"/>
      <c r="S37" s="9"/>
      <c r="T37" s="80"/>
      <c r="U37" s="9"/>
      <c r="V37" s="80"/>
    </row>
    <row r="38" spans="1:22" ht="9" customHeight="1">
      <c r="A38" s="9"/>
      <c r="B38" s="15"/>
      <c r="C38" s="9"/>
      <c r="D38" s="12"/>
      <c r="E38" s="9"/>
      <c r="F38" s="29"/>
      <c r="G38" s="14"/>
      <c r="H38" s="11"/>
      <c r="I38" s="9"/>
      <c r="J38" s="9"/>
    </row>
    <row r="39" spans="1:22">
      <c r="G39" s="4"/>
    </row>
    <row r="40" spans="1:22">
      <c r="G40" s="4"/>
    </row>
    <row r="41" spans="1:22">
      <c r="G41" s="4"/>
    </row>
    <row r="42" spans="1:22">
      <c r="G42" s="4"/>
    </row>
    <row r="43" spans="1:22">
      <c r="G43" s="4"/>
    </row>
    <row r="44" spans="1:22">
      <c r="G44" s="4"/>
    </row>
    <row r="45" spans="1:22">
      <c r="G45" s="4"/>
    </row>
    <row r="46" spans="1:22">
      <c r="G46" s="4"/>
    </row>
    <row r="47" spans="1:22">
      <c r="G47" s="4"/>
    </row>
    <row r="48" spans="1:22">
      <c r="G48" s="4"/>
    </row>
    <row r="49" spans="7:7">
      <c r="G49" s="4"/>
    </row>
  </sheetData>
  <mergeCells count="7">
    <mergeCell ref="D27:G27"/>
    <mergeCell ref="D5:G5"/>
    <mergeCell ref="D9:G9"/>
    <mergeCell ref="D15:G15"/>
    <mergeCell ref="D35:G35"/>
    <mergeCell ref="D31:G31"/>
    <mergeCell ref="D19:G19"/>
  </mergeCells>
  <conditionalFormatting sqref="J4">
    <cfRule type="containsText" dxfId="92" priority="37" operator="containsText" text="Incomplete questionnaire">
      <formula>NOT(ISERROR(SEARCH("Incomplete questionnaire",J4)))</formula>
    </cfRule>
    <cfRule type="containsText" dxfId="91" priority="38" operator="containsText" text="Not answered">
      <formula>NOT(ISERROR(SEARCH("Not answered",J4)))</formula>
    </cfRule>
  </conditionalFormatting>
  <conditionalFormatting sqref="J11">
    <cfRule type="containsText" dxfId="90" priority="36" operator="containsText" text="Not answered">
      <formula>NOT(ISERROR(SEARCH("Not answered",J11)))</formula>
    </cfRule>
  </conditionalFormatting>
  <conditionalFormatting sqref="J13">
    <cfRule type="containsText" dxfId="89" priority="35" operator="containsText" text="Not answered">
      <formula>NOT(ISERROR(SEARCH("Not answered",J13)))</formula>
    </cfRule>
  </conditionalFormatting>
  <conditionalFormatting sqref="J17">
    <cfRule type="containsText" dxfId="88" priority="32" operator="containsText" text="Not answered">
      <formula>NOT(ISERROR(SEARCH("Not answered",J17)))</formula>
    </cfRule>
  </conditionalFormatting>
  <conditionalFormatting sqref="J21">
    <cfRule type="containsText" dxfId="87" priority="26" operator="containsText" text="Not answered">
      <formula>NOT(ISERROR(SEARCH("Not answered",J21)))</formula>
    </cfRule>
  </conditionalFormatting>
  <conditionalFormatting sqref="J23">
    <cfRule type="containsText" dxfId="86" priority="24" operator="containsText" text="Not answered">
      <formula>NOT(ISERROR(SEARCH("Not answered",J23)))</formula>
    </cfRule>
  </conditionalFormatting>
  <conditionalFormatting sqref="J25">
    <cfRule type="containsText" dxfId="85" priority="23" operator="containsText" text="Not answered">
      <formula>NOT(ISERROR(SEARCH("Not answered",J25)))</formula>
    </cfRule>
  </conditionalFormatting>
  <conditionalFormatting sqref="J29">
    <cfRule type="containsText" dxfId="84" priority="22" operator="containsText" text="Not answered">
      <formula>NOT(ISERROR(SEARCH("Not answered",J29)))</formula>
    </cfRule>
  </conditionalFormatting>
  <conditionalFormatting sqref="J33">
    <cfRule type="containsText" dxfId="83" priority="20" operator="containsText" text="Not answered">
      <formula>NOT(ISERROR(SEARCH("Not answered",J33)))</formula>
    </cfRule>
  </conditionalFormatting>
  <conditionalFormatting sqref="J37">
    <cfRule type="containsText" dxfId="82" priority="18" operator="containsText" text="Not answered">
      <formula>NOT(ISERROR(SEARCH("Not answered",J37)))</formula>
    </cfRule>
  </conditionalFormatting>
  <dataValidations count="2">
    <dataValidation type="list" allowBlank="1" showInputMessage="1" showErrorMessage="1" sqref="J37 J11 J13 J17 J21 J23 J25 J29" xr:uid="{6E07B4D0-6ACB-4BD4-8D64-03AB462F2A43}">
      <formula1>Liste6</formula1>
    </dataValidation>
    <dataValidation type="list" allowBlank="1" showInputMessage="1" showErrorMessage="1" sqref="J26 J33" xr:uid="{753F4F3B-14AF-4982-862F-4248B586C121}">
      <formula1>liste3</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rowBreaks count="1" manualBreakCount="1">
    <brk id="34" max="11" man="1"/>
  </rowBreaks>
  <customProperties>
    <customPr name="QAA_DRILLPATH_NODE_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7"/>
  <dimension ref="D1:W55"/>
  <sheetViews>
    <sheetView showGridLines="0" topLeftCell="A11" zoomScale="70" zoomScaleNormal="70" zoomScaleSheetLayoutView="70" workbookViewId="0">
      <selection activeCell="D5" sqref="D5:G5"/>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6" customWidth="1"/>
    <col min="5" max="5" width="4.42578125" style="17" customWidth="1"/>
    <col min="6" max="6" width="1.85546875" style="28" bestFit="1" customWidth="1"/>
    <col min="7" max="7" width="97.42578125" style="18" customWidth="1"/>
    <col min="8" max="8" width="4.42578125" style="1" customWidth="1"/>
    <col min="9" max="9" width="6.5703125" style="2" hidden="1" customWidth="1"/>
    <col min="10" max="10" width="25.5703125" style="2" customWidth="1"/>
    <col min="11" max="11" width="4.42578125" style="2" customWidth="1"/>
    <col min="12" max="12" width="92.140625" style="124" customWidth="1"/>
    <col min="13" max="13" width="6.140625" style="2" customWidth="1"/>
    <col min="14" max="14" width="45" style="2" hidden="1" customWidth="1" outlineLevel="1"/>
    <col min="15" max="15" width="3.42578125" style="2" hidden="1" customWidth="1" outlineLevel="1"/>
    <col min="16" max="16" width="65.5703125" style="2" hidden="1" customWidth="1" outlineLevel="1"/>
    <col min="17" max="17" width="2.85546875" style="2" hidden="1" customWidth="1" outlineLevel="1"/>
    <col min="18" max="18" width="23.42578125" style="2" hidden="1" customWidth="1" outlineLevel="1"/>
    <col min="19" max="19" width="2.5703125" style="2" hidden="1" customWidth="1" outlineLevel="1"/>
    <col min="20" max="20" width="21.7109375" style="2" hidden="1" customWidth="1" outlineLevel="1"/>
    <col min="21" max="21" width="3.5703125" style="2" hidden="1" customWidth="1" outlineLevel="1"/>
    <col min="22" max="22" width="41.5703125" style="2" hidden="1" customWidth="1" outlineLevel="1"/>
    <col min="23" max="23" width="11.42578125" style="2" collapsed="1"/>
    <col min="24" max="16384" width="11.42578125" style="2"/>
  </cols>
  <sheetData>
    <row r="1" spans="4:22" ht="12.75" hidden="1" customHeight="1">
      <c r="E1" s="6"/>
      <c r="G1" s="58" t="s">
        <v>36</v>
      </c>
    </row>
    <row r="2" spans="4:22" ht="12.75" customHeight="1">
      <c r="E2" s="6"/>
      <c r="G2" s="58"/>
    </row>
    <row r="3" spans="4:22" ht="12.75" customHeight="1">
      <c r="E3" s="6"/>
      <c r="G3" s="4"/>
    </row>
    <row r="4" spans="4:22" ht="24.95" customHeight="1">
      <c r="E4" s="6"/>
      <c r="G4" s="4"/>
      <c r="J4" s="129">
        <f ca="1">IF(CALCULS!$V$5&gt;0,"Incomplete questionnaire",SCORE!$E$16)</f>
        <v>0.64554527428949104</v>
      </c>
      <c r="L4" s="43" t="s">
        <v>55</v>
      </c>
      <c r="N4" s="43" t="s">
        <v>56</v>
      </c>
      <c r="O4" s="9"/>
      <c r="P4" s="43" t="s">
        <v>57</v>
      </c>
      <c r="Q4" s="9"/>
      <c r="R4" s="43" t="s">
        <v>58</v>
      </c>
      <c r="S4" s="9"/>
      <c r="T4" s="43" t="s">
        <v>59</v>
      </c>
      <c r="U4" s="9"/>
      <c r="V4" s="43" t="s">
        <v>60</v>
      </c>
    </row>
    <row r="5" spans="4:22" ht="29.1" customHeight="1">
      <c r="D5" s="209" t="s">
        <v>101</v>
      </c>
      <c r="E5" s="209"/>
      <c r="F5" s="209"/>
      <c r="G5" s="209"/>
      <c r="M5" s="6"/>
      <c r="N5" s="6"/>
    </row>
    <row r="6" spans="4:22">
      <c r="E6" s="6"/>
      <c r="G6" s="4"/>
    </row>
    <row r="7" spans="4:22" ht="16.5">
      <c r="D7" s="153" t="s">
        <v>52</v>
      </c>
      <c r="E7" s="153"/>
      <c r="F7" s="153"/>
      <c r="G7" s="153" t="s">
        <v>53</v>
      </c>
      <c r="H7" s="11"/>
      <c r="I7" s="9"/>
      <c r="J7" s="154" t="s">
        <v>99</v>
      </c>
    </row>
    <row r="8" spans="4:22">
      <c r="E8" s="6"/>
      <c r="G8" s="4"/>
    </row>
    <row r="9" spans="4:22">
      <c r="D9" s="211" t="s">
        <v>304</v>
      </c>
      <c r="E9" s="211"/>
      <c r="F9" s="211"/>
      <c r="G9" s="211"/>
    </row>
    <row r="10" spans="4:22">
      <c r="E10" s="6"/>
      <c r="G10" s="4"/>
    </row>
    <row r="11" spans="4:22" ht="60">
      <c r="D11" s="55">
        <v>17</v>
      </c>
      <c r="E11" s="58"/>
      <c r="F11" s="29">
        <v>17</v>
      </c>
      <c r="G11" s="42" t="s">
        <v>109</v>
      </c>
      <c r="H11" s="11"/>
      <c r="I11" s="9"/>
      <c r="J11" s="89" t="s">
        <v>14</v>
      </c>
      <c r="L11" s="132" t="s">
        <v>110</v>
      </c>
      <c r="M11" s="6"/>
      <c r="N11" s="80"/>
      <c r="O11" s="9"/>
      <c r="P11" s="80"/>
      <c r="Q11" s="9"/>
      <c r="R11" s="80"/>
      <c r="S11" s="9"/>
      <c r="T11" s="80"/>
      <c r="U11" s="9"/>
      <c r="V11" s="80"/>
    </row>
    <row r="12" spans="4:22">
      <c r="D12" s="12"/>
      <c r="E12" s="12"/>
      <c r="F12" s="29"/>
      <c r="G12" s="14"/>
      <c r="H12" s="11"/>
      <c r="I12" s="9"/>
      <c r="J12" s="9"/>
    </row>
    <row r="13" spans="4:22">
      <c r="D13" s="211" t="s">
        <v>106</v>
      </c>
      <c r="E13" s="211"/>
      <c r="F13" s="211"/>
      <c r="G13" s="211"/>
      <c r="H13" s="11"/>
      <c r="I13" s="9"/>
      <c r="J13" s="9"/>
    </row>
    <row r="14" spans="4:22">
      <c r="D14" s="12"/>
      <c r="E14" s="12"/>
      <c r="F14" s="29"/>
      <c r="G14" s="14"/>
      <c r="H14" s="11"/>
      <c r="I14" s="9"/>
      <c r="J14" s="9"/>
    </row>
    <row r="15" spans="4:22" ht="40.5" customHeight="1">
      <c r="D15" s="19">
        <f>+D11+1</f>
        <v>18</v>
      </c>
      <c r="E15" s="12"/>
      <c r="F15" s="29">
        <v>18</v>
      </c>
      <c r="G15" s="42" t="s">
        <v>111</v>
      </c>
      <c r="H15" s="11"/>
      <c r="I15" s="9"/>
      <c r="J15" s="89" t="s">
        <v>25</v>
      </c>
      <c r="L15" s="132" t="s">
        <v>112</v>
      </c>
      <c r="M15" s="6"/>
      <c r="N15" s="80"/>
      <c r="O15" s="9"/>
      <c r="P15" s="80"/>
      <c r="Q15" s="9"/>
      <c r="R15" s="80"/>
      <c r="S15" s="9"/>
      <c r="T15" s="80"/>
      <c r="U15" s="9"/>
      <c r="V15" s="80"/>
    </row>
    <row r="16" spans="4:22">
      <c r="D16" s="12"/>
      <c r="E16" s="12"/>
      <c r="F16" s="29"/>
      <c r="G16" s="14"/>
      <c r="H16" s="11"/>
      <c r="I16" s="9"/>
      <c r="J16" s="9"/>
      <c r="L16" s="161"/>
      <c r="M16" s="1"/>
      <c r="N16" s="1"/>
    </row>
    <row r="17" spans="4:22">
      <c r="D17" s="211" t="s">
        <v>102</v>
      </c>
      <c r="E17" s="211"/>
      <c r="F17" s="211"/>
      <c r="G17" s="211"/>
      <c r="H17" s="11"/>
      <c r="I17" s="9"/>
      <c r="J17" s="9"/>
      <c r="L17" s="161"/>
      <c r="M17" s="1"/>
      <c r="N17" s="1"/>
    </row>
    <row r="18" spans="4:22">
      <c r="D18" s="12"/>
      <c r="E18" s="12"/>
      <c r="F18" s="29"/>
      <c r="G18" s="14"/>
      <c r="H18" s="11"/>
      <c r="I18" s="9"/>
      <c r="J18" s="9"/>
      <c r="L18" s="161"/>
      <c r="M18" s="1"/>
      <c r="N18" s="1"/>
    </row>
    <row r="19" spans="4:22" ht="52.5" customHeight="1">
      <c r="D19" s="19">
        <f>+D15+1</f>
        <v>19</v>
      </c>
      <c r="E19" s="12"/>
      <c r="F19" s="29">
        <v>19</v>
      </c>
      <c r="G19" s="42" t="s">
        <v>113</v>
      </c>
      <c r="H19" s="11"/>
      <c r="I19" s="9"/>
      <c r="J19" s="89" t="s">
        <v>20</v>
      </c>
      <c r="L19" s="132" t="s">
        <v>132</v>
      </c>
      <c r="M19" s="6"/>
      <c r="N19" s="80"/>
      <c r="O19" s="9"/>
      <c r="P19" s="80"/>
      <c r="Q19" s="9"/>
      <c r="R19" s="80"/>
      <c r="S19" s="9"/>
      <c r="T19" s="80"/>
      <c r="U19" s="9"/>
      <c r="V19" s="80"/>
    </row>
    <row r="20" spans="4:22">
      <c r="E20" s="6"/>
      <c r="G20" s="4"/>
      <c r="L20" s="161"/>
      <c r="M20" s="1"/>
      <c r="N20" s="1"/>
    </row>
    <row r="21" spans="4:22" ht="39.6" customHeight="1">
      <c r="D21" s="19">
        <f>+D19+1</f>
        <v>20</v>
      </c>
      <c r="E21" s="12"/>
      <c r="F21" s="28">
        <v>20</v>
      </c>
      <c r="G21" s="42" t="s">
        <v>114</v>
      </c>
      <c r="J21" s="89" t="s">
        <v>22</v>
      </c>
      <c r="L21" s="132" t="s">
        <v>376</v>
      </c>
      <c r="M21" s="6"/>
      <c r="N21" s="80"/>
      <c r="O21" s="9"/>
      <c r="P21" s="80"/>
      <c r="Q21" s="9"/>
      <c r="R21" s="80"/>
      <c r="S21" s="9"/>
      <c r="T21" s="80"/>
      <c r="U21" s="9"/>
      <c r="V21" s="80"/>
    </row>
    <row r="22" spans="4:22" ht="9" customHeight="1">
      <c r="E22" s="6"/>
      <c r="G22" s="4"/>
      <c r="M22" s="1"/>
      <c r="N22" s="1"/>
    </row>
    <row r="23" spans="4:22" ht="40.5" customHeight="1">
      <c r="D23" s="19">
        <f>+D21+1</f>
        <v>21</v>
      </c>
      <c r="E23" s="12"/>
      <c r="F23" s="29">
        <v>21</v>
      </c>
      <c r="G23" s="42" t="s">
        <v>115</v>
      </c>
      <c r="H23" s="11"/>
      <c r="I23" s="9"/>
      <c r="J23" s="89" t="s">
        <v>14</v>
      </c>
      <c r="L23" s="158" t="s">
        <v>116</v>
      </c>
      <c r="M23" s="6"/>
      <c r="N23" s="80"/>
      <c r="O23" s="9"/>
      <c r="P23" s="80"/>
      <c r="Q23" s="9"/>
      <c r="R23" s="80"/>
      <c r="S23" s="9"/>
      <c r="T23" s="80"/>
      <c r="U23" s="9"/>
      <c r="V23" s="80"/>
    </row>
    <row r="24" spans="4:22" ht="9" customHeight="1">
      <c r="D24" s="12"/>
      <c r="E24" s="12"/>
      <c r="F24" s="29"/>
      <c r="G24" s="14"/>
      <c r="H24" s="11"/>
      <c r="I24" s="9"/>
      <c r="J24" s="9"/>
    </row>
    <row r="25" spans="4:22" ht="27.95" customHeight="1">
      <c r="D25" s="211" t="s">
        <v>103</v>
      </c>
      <c r="E25" s="211"/>
      <c r="F25" s="211"/>
      <c r="G25" s="211"/>
      <c r="H25" s="11"/>
      <c r="I25" s="9"/>
      <c r="J25" s="9"/>
    </row>
    <row r="26" spans="4:22" ht="9" customHeight="1">
      <c r="D26" s="12"/>
      <c r="E26" s="12"/>
      <c r="F26" s="29"/>
      <c r="G26" s="14"/>
      <c r="H26" s="11"/>
      <c r="I26" s="9"/>
      <c r="J26" s="9"/>
    </row>
    <row r="27" spans="4:22" ht="48.95" customHeight="1">
      <c r="D27" s="19">
        <f>+D23+1</f>
        <v>22</v>
      </c>
      <c r="E27" s="12"/>
      <c r="F27" s="29">
        <v>22</v>
      </c>
      <c r="G27" s="42" t="s">
        <v>117</v>
      </c>
      <c r="H27" s="11"/>
      <c r="I27" s="9"/>
      <c r="J27" s="89" t="s">
        <v>14</v>
      </c>
      <c r="L27" s="158" t="s">
        <v>131</v>
      </c>
      <c r="M27" s="6"/>
      <c r="N27" s="80"/>
      <c r="O27" s="9"/>
      <c r="P27" s="80"/>
      <c r="Q27" s="9"/>
      <c r="R27" s="80"/>
      <c r="S27" s="9"/>
      <c r="T27" s="80"/>
      <c r="U27" s="9"/>
      <c r="V27" s="80"/>
    </row>
    <row r="28" spans="4:22" ht="9" customHeight="1">
      <c r="D28" s="12"/>
      <c r="E28" s="12"/>
      <c r="F28" s="29"/>
      <c r="G28" s="14"/>
      <c r="H28" s="11"/>
      <c r="I28" s="9"/>
      <c r="J28" s="64"/>
    </row>
    <row r="29" spans="4:22" ht="21.6" customHeight="1">
      <c r="D29" s="211" t="s">
        <v>104</v>
      </c>
      <c r="E29" s="211"/>
      <c r="F29" s="211"/>
      <c r="G29" s="211"/>
      <c r="H29" s="11"/>
      <c r="I29" s="9"/>
      <c r="J29" s="64"/>
    </row>
    <row r="30" spans="4:22" ht="9" customHeight="1">
      <c r="D30" s="12"/>
      <c r="E30" s="12"/>
      <c r="F30" s="29"/>
      <c r="G30" s="14"/>
      <c r="H30" s="11"/>
      <c r="I30" s="9"/>
      <c r="J30" s="64"/>
    </row>
    <row r="31" spans="4:22" ht="63" customHeight="1">
      <c r="D31" s="19">
        <f>+D27+1</f>
        <v>23</v>
      </c>
      <c r="E31" s="12"/>
      <c r="F31" s="29">
        <v>23</v>
      </c>
      <c r="G31" s="42" t="s">
        <v>118</v>
      </c>
      <c r="H31" s="11"/>
      <c r="I31" s="9"/>
      <c r="J31" s="89" t="s">
        <v>20</v>
      </c>
      <c r="L31" s="158" t="s">
        <v>130</v>
      </c>
      <c r="M31" s="6"/>
      <c r="N31" s="80"/>
      <c r="O31" s="9"/>
      <c r="P31" s="80"/>
      <c r="Q31" s="9"/>
      <c r="R31" s="80"/>
      <c r="S31" s="9"/>
      <c r="T31" s="80"/>
      <c r="U31" s="9"/>
      <c r="V31" s="80"/>
    </row>
    <row r="32" spans="4:22" ht="9" customHeight="1">
      <c r="D32" s="12"/>
      <c r="E32" s="12"/>
      <c r="F32" s="29"/>
      <c r="G32" s="14"/>
      <c r="H32" s="11"/>
      <c r="I32" s="9"/>
      <c r="J32" s="9"/>
    </row>
    <row r="33" spans="4:22" ht="53.45" customHeight="1">
      <c r="D33" s="19">
        <f>+D31+1</f>
        <v>24</v>
      </c>
      <c r="E33" s="12"/>
      <c r="F33" s="29">
        <v>24</v>
      </c>
      <c r="G33" s="42" t="s">
        <v>119</v>
      </c>
      <c r="H33" s="11"/>
      <c r="I33" s="9"/>
      <c r="J33" s="89" t="s">
        <v>22</v>
      </c>
      <c r="L33" s="158" t="s">
        <v>129</v>
      </c>
      <c r="M33" s="6"/>
      <c r="N33" s="80"/>
      <c r="O33" s="9"/>
      <c r="P33" s="80"/>
      <c r="Q33" s="9"/>
      <c r="R33" s="80"/>
      <c r="S33" s="9"/>
      <c r="T33" s="80"/>
      <c r="U33" s="9"/>
      <c r="V33" s="80"/>
    </row>
    <row r="34" spans="4:22" ht="9" customHeight="1">
      <c r="D34" s="12"/>
      <c r="E34" s="12"/>
      <c r="F34" s="29"/>
      <c r="G34" s="14"/>
      <c r="H34" s="11"/>
      <c r="I34" s="9"/>
      <c r="J34" s="9"/>
    </row>
    <row r="35" spans="4:22" ht="44.45" customHeight="1">
      <c r="D35" s="19">
        <f>+D33+1</f>
        <v>25</v>
      </c>
      <c r="E35" s="12"/>
      <c r="F35" s="29">
        <v>25</v>
      </c>
      <c r="G35" s="42" t="s">
        <v>120</v>
      </c>
      <c r="H35" s="11"/>
      <c r="I35" s="9"/>
      <c r="J35" s="89" t="s">
        <v>22</v>
      </c>
      <c r="L35" s="158" t="s">
        <v>121</v>
      </c>
      <c r="M35" s="6"/>
      <c r="N35" s="80"/>
      <c r="O35" s="9"/>
      <c r="P35" s="80"/>
      <c r="Q35" s="9"/>
      <c r="R35" s="80"/>
      <c r="S35" s="9"/>
      <c r="T35" s="80"/>
      <c r="U35" s="9"/>
      <c r="V35" s="80"/>
    </row>
    <row r="36" spans="4:22" ht="9" customHeight="1">
      <c r="D36" s="12"/>
      <c r="E36" s="12"/>
      <c r="F36" s="29"/>
      <c r="G36" s="14"/>
      <c r="H36" s="11"/>
      <c r="I36" s="9"/>
      <c r="J36" s="9"/>
    </row>
    <row r="37" spans="4:22" ht="27.95" customHeight="1">
      <c r="D37" s="211" t="s">
        <v>105</v>
      </c>
      <c r="E37" s="211"/>
      <c r="F37" s="211"/>
      <c r="G37" s="211"/>
      <c r="M37" s="6"/>
      <c r="N37" s="6"/>
    </row>
    <row r="38" spans="4:22" ht="9" customHeight="1">
      <c r="D38" s="65"/>
      <c r="E38" s="65"/>
      <c r="F38" s="66"/>
      <c r="G38" s="67" t="s">
        <v>37</v>
      </c>
    </row>
    <row r="39" spans="4:22" ht="41.45" customHeight="1">
      <c r="D39" s="19">
        <f>+D35+1</f>
        <v>26</v>
      </c>
      <c r="E39" s="12"/>
      <c r="F39" s="29">
        <v>26</v>
      </c>
      <c r="G39" s="10" t="s">
        <v>122</v>
      </c>
      <c r="H39" s="11"/>
      <c r="I39" s="9"/>
      <c r="J39" s="89" t="s">
        <v>25</v>
      </c>
      <c r="L39" s="158" t="s">
        <v>123</v>
      </c>
      <c r="M39" s="6"/>
      <c r="N39" s="80"/>
      <c r="O39" s="9"/>
      <c r="P39" s="80"/>
      <c r="Q39" s="9"/>
      <c r="R39" s="80"/>
      <c r="S39" s="9"/>
      <c r="T39" s="80"/>
      <c r="U39" s="9"/>
      <c r="V39" s="80"/>
    </row>
    <row r="40" spans="4:22" ht="9" customHeight="1">
      <c r="D40" s="12"/>
      <c r="E40" s="12"/>
      <c r="F40" s="29"/>
      <c r="G40" s="14"/>
      <c r="H40" s="11"/>
      <c r="I40" s="9"/>
      <c r="J40" s="9"/>
    </row>
    <row r="41" spans="4:22" ht="20.45" customHeight="1">
      <c r="D41" s="211" t="s">
        <v>125</v>
      </c>
      <c r="E41" s="211"/>
      <c r="F41" s="211"/>
      <c r="G41" s="211"/>
      <c r="H41" s="11"/>
      <c r="I41" s="9"/>
      <c r="J41" s="9"/>
    </row>
    <row r="42" spans="4:22" ht="9" customHeight="1">
      <c r="D42" s="12"/>
      <c r="E42" s="12"/>
      <c r="F42" s="29"/>
      <c r="G42" s="14"/>
      <c r="H42" s="11"/>
      <c r="I42" s="9"/>
      <c r="J42" s="9"/>
    </row>
    <row r="43" spans="4:22" ht="69.95" customHeight="1">
      <c r="D43" s="19">
        <f>+D39+1</f>
        <v>27</v>
      </c>
      <c r="E43" s="12"/>
      <c r="F43" s="29">
        <v>27</v>
      </c>
      <c r="G43" s="10" t="s">
        <v>124</v>
      </c>
      <c r="H43" s="11"/>
      <c r="I43" s="9" t="s">
        <v>34</v>
      </c>
      <c r="J43" s="89" t="s">
        <v>25</v>
      </c>
      <c r="L43" s="158" t="s">
        <v>128</v>
      </c>
      <c r="M43" s="17"/>
      <c r="N43" s="80"/>
      <c r="O43" s="9"/>
      <c r="P43" s="80"/>
      <c r="Q43" s="9"/>
      <c r="R43" s="80"/>
      <c r="S43" s="9"/>
      <c r="T43" s="80"/>
      <c r="U43" s="9"/>
      <c r="V43" s="80"/>
    </row>
    <row r="44" spans="4:22" ht="9" customHeight="1">
      <c r="D44" s="12"/>
      <c r="E44" s="12"/>
      <c r="F44" s="29"/>
      <c r="G44" s="14"/>
      <c r="H44" s="11"/>
      <c r="I44" s="9"/>
      <c r="J44" s="9"/>
    </row>
    <row r="45" spans="4:22" ht="61.5" customHeight="1">
      <c r="D45" s="19">
        <f>+D43+1</f>
        <v>28</v>
      </c>
      <c r="E45" s="12"/>
      <c r="F45" s="29">
        <v>28</v>
      </c>
      <c r="G45" s="10" t="s">
        <v>126</v>
      </c>
      <c r="H45" s="11"/>
      <c r="I45" s="9" t="s">
        <v>34</v>
      </c>
      <c r="J45" s="89" t="s">
        <v>20</v>
      </c>
      <c r="L45" s="158" t="s">
        <v>127</v>
      </c>
      <c r="M45" s="17"/>
      <c r="N45" s="80"/>
      <c r="O45" s="9"/>
      <c r="P45" s="80"/>
      <c r="Q45" s="9"/>
      <c r="R45" s="80"/>
      <c r="S45" s="9"/>
      <c r="T45" s="80"/>
      <c r="U45" s="9"/>
      <c r="V45" s="80"/>
    </row>
    <row r="46" spans="4:22" ht="9" customHeight="1">
      <c r="E46" s="6"/>
      <c r="G46" s="4"/>
    </row>
    <row r="47" spans="4:22">
      <c r="D47" s="211" t="s">
        <v>107</v>
      </c>
      <c r="E47" s="211"/>
      <c r="F47" s="211"/>
      <c r="G47" s="211"/>
    </row>
    <row r="48" spans="4:22" ht="9" customHeight="1">
      <c r="D48" s="65"/>
      <c r="E48" s="65"/>
      <c r="F48" s="66"/>
      <c r="G48" s="67" t="s">
        <v>37</v>
      </c>
    </row>
    <row r="49" spans="4:22" ht="135.94999999999999" customHeight="1">
      <c r="D49" s="19">
        <f>+D45+1</f>
        <v>29</v>
      </c>
      <c r="E49" s="12"/>
      <c r="F49" s="29">
        <v>29</v>
      </c>
      <c r="G49" s="10" t="s">
        <v>133</v>
      </c>
      <c r="H49" s="11"/>
      <c r="I49" s="9"/>
      <c r="J49" s="89" t="s">
        <v>22</v>
      </c>
      <c r="L49" s="158" t="s">
        <v>305</v>
      </c>
      <c r="N49" s="80"/>
      <c r="O49" s="9"/>
      <c r="P49" s="80"/>
      <c r="Q49" s="9"/>
      <c r="R49" s="80"/>
      <c r="S49" s="9"/>
      <c r="T49" s="80"/>
      <c r="U49" s="9"/>
      <c r="V49" s="80"/>
    </row>
    <row r="50" spans="4:22">
      <c r="D50" s="12"/>
      <c r="E50" s="12"/>
      <c r="F50" s="29"/>
      <c r="G50" s="14"/>
      <c r="H50" s="11"/>
      <c r="I50" s="9"/>
      <c r="J50" s="9"/>
    </row>
    <row r="51" spans="4:22">
      <c r="D51" s="211" t="s">
        <v>108</v>
      </c>
      <c r="E51" s="211"/>
      <c r="F51" s="211"/>
      <c r="G51" s="211"/>
      <c r="H51" s="11"/>
      <c r="I51" s="9"/>
      <c r="J51" s="9"/>
    </row>
    <row r="52" spans="4:22">
      <c r="D52" s="12"/>
      <c r="E52" s="12"/>
      <c r="F52" s="29"/>
      <c r="G52" s="14"/>
      <c r="H52" s="11"/>
      <c r="I52" s="9"/>
      <c r="J52" s="9"/>
    </row>
    <row r="53" spans="4:22" ht="39" customHeight="1">
      <c r="D53" s="19">
        <f>+D49+1</f>
        <v>30</v>
      </c>
      <c r="E53" s="12"/>
      <c r="F53" s="29">
        <v>30</v>
      </c>
      <c r="G53" s="10" t="s">
        <v>134</v>
      </c>
      <c r="H53" s="11"/>
      <c r="I53" s="9" t="s">
        <v>34</v>
      </c>
      <c r="J53" s="89" t="s">
        <v>20</v>
      </c>
      <c r="L53" s="158" t="s">
        <v>136</v>
      </c>
      <c r="N53" s="80"/>
      <c r="O53" s="9"/>
      <c r="P53" s="80"/>
      <c r="Q53" s="9"/>
      <c r="R53" s="80"/>
      <c r="S53" s="9"/>
      <c r="T53" s="80"/>
      <c r="U53" s="9"/>
      <c r="V53" s="80"/>
    </row>
    <row r="54" spans="4:22">
      <c r="D54" s="12"/>
      <c r="E54" s="12"/>
      <c r="F54" s="29"/>
      <c r="G54" s="14"/>
      <c r="H54" s="11"/>
      <c r="I54" s="9"/>
      <c r="J54" s="9"/>
    </row>
    <row r="55" spans="4:22" ht="90" customHeight="1">
      <c r="D55" s="19">
        <f>+D53+1</f>
        <v>31</v>
      </c>
      <c r="E55" s="12"/>
      <c r="F55" s="29">
        <v>31</v>
      </c>
      <c r="G55" s="10" t="s">
        <v>135</v>
      </c>
      <c r="H55" s="11"/>
      <c r="I55" s="9" t="s">
        <v>34</v>
      </c>
      <c r="J55" s="89" t="s">
        <v>25</v>
      </c>
      <c r="L55" s="158" t="s">
        <v>137</v>
      </c>
      <c r="N55" s="80">
        <v>11</v>
      </c>
      <c r="O55" s="9"/>
      <c r="P55" s="80"/>
      <c r="Q55" s="9"/>
      <c r="R55" s="80"/>
      <c r="S55" s="9"/>
      <c r="T55" s="80"/>
      <c r="U55" s="9"/>
      <c r="V55" s="80"/>
    </row>
  </sheetData>
  <mergeCells count="10">
    <mergeCell ref="D51:G51"/>
    <mergeCell ref="D5:G5"/>
    <mergeCell ref="D29:G29"/>
    <mergeCell ref="D47:G47"/>
    <mergeCell ref="D9:G9"/>
    <mergeCell ref="D13:G13"/>
    <mergeCell ref="D17:G17"/>
    <mergeCell ref="D25:G25"/>
    <mergeCell ref="D37:G37"/>
    <mergeCell ref="D41:G41"/>
  </mergeCells>
  <conditionalFormatting sqref="J4">
    <cfRule type="containsText" dxfId="81" priority="19" operator="containsText" text="Incomplete questionnaire">
      <formula>NOT(ISERROR(SEARCH("Incomplete questionnaire",J4)))</formula>
    </cfRule>
    <cfRule type="containsText" dxfId="80" priority="20" operator="containsText" text="Not answered">
      <formula>NOT(ISERROR(SEARCH("Not answered",J4)))</formula>
    </cfRule>
  </conditionalFormatting>
  <conditionalFormatting sqref="J11">
    <cfRule type="containsText" dxfId="79" priority="18" operator="containsText" text="Not answered">
      <formula>NOT(ISERROR(SEARCH("Not answered",J11)))</formula>
    </cfRule>
  </conditionalFormatting>
  <conditionalFormatting sqref="J15">
    <cfRule type="containsText" dxfId="78" priority="17" operator="containsText" text="Not answered">
      <formula>NOT(ISERROR(SEARCH("Not answered",J15)))</formula>
    </cfRule>
  </conditionalFormatting>
  <conditionalFormatting sqref="J19">
    <cfRule type="containsText" dxfId="77" priority="16" operator="containsText" text="Not answered">
      <formula>NOT(ISERROR(SEARCH("Not answered",J19)))</formula>
    </cfRule>
  </conditionalFormatting>
  <conditionalFormatting sqref="J21">
    <cfRule type="containsText" dxfId="76" priority="15" operator="containsText" text="Not answered">
      <formula>NOT(ISERROR(SEARCH("Not answered",J21)))</formula>
    </cfRule>
  </conditionalFormatting>
  <conditionalFormatting sqref="J23">
    <cfRule type="containsText" dxfId="75" priority="13" operator="containsText" text="Not answered">
      <formula>NOT(ISERROR(SEARCH("Not answered",J23)))</formula>
    </cfRule>
  </conditionalFormatting>
  <conditionalFormatting sqref="J27">
    <cfRule type="containsText" dxfId="74" priority="12" operator="containsText" text="Not answered">
      <formula>NOT(ISERROR(SEARCH("Not answered",J27)))</formula>
    </cfRule>
  </conditionalFormatting>
  <conditionalFormatting sqref="J31">
    <cfRule type="containsText" dxfId="73" priority="10" operator="containsText" text="Not answered">
      <formula>NOT(ISERROR(SEARCH("Not answered",J31)))</formula>
    </cfRule>
  </conditionalFormatting>
  <conditionalFormatting sqref="J33">
    <cfRule type="containsText" dxfId="72" priority="9" operator="containsText" text="Not answered">
      <formula>NOT(ISERROR(SEARCH("Not answered",J33)))</formula>
    </cfRule>
  </conditionalFormatting>
  <conditionalFormatting sqref="J35">
    <cfRule type="containsText" dxfId="71" priority="8" operator="containsText" text="Not answered">
      <formula>NOT(ISERROR(SEARCH("Not answered",J35)))</formula>
    </cfRule>
  </conditionalFormatting>
  <conditionalFormatting sqref="J39">
    <cfRule type="containsText" dxfId="70" priority="6" operator="containsText" text="Not answered">
      <formula>NOT(ISERROR(SEARCH("Not answered",J39)))</formula>
    </cfRule>
  </conditionalFormatting>
  <conditionalFormatting sqref="J43">
    <cfRule type="containsText" dxfId="69" priority="5" operator="containsText" text="Not answered">
      <formula>NOT(ISERROR(SEARCH("Not answered",J43)))</formula>
    </cfRule>
  </conditionalFormatting>
  <conditionalFormatting sqref="J45">
    <cfRule type="containsText" dxfId="68" priority="4" operator="containsText" text="Not answered">
      <formula>NOT(ISERROR(SEARCH("Not answered",J45)))</formula>
    </cfRule>
  </conditionalFormatting>
  <conditionalFormatting sqref="J49">
    <cfRule type="containsText" dxfId="67" priority="3" operator="containsText" text="Not answered">
      <formula>NOT(ISERROR(SEARCH("Not answered",J49)))</formula>
    </cfRule>
  </conditionalFormatting>
  <conditionalFormatting sqref="J53">
    <cfRule type="containsText" dxfId="66" priority="2" operator="containsText" text="Not answered">
      <formula>NOT(ISERROR(SEARCH("Not answered",J53)))</formula>
    </cfRule>
  </conditionalFormatting>
  <conditionalFormatting sqref="J55">
    <cfRule type="containsText" dxfId="65" priority="1" operator="containsText" text="Not answered">
      <formula>NOT(ISERROR(SEARCH("Not answered",J55)))</formula>
    </cfRule>
  </conditionalFormatting>
  <dataValidations count="2">
    <dataValidation type="list" allowBlank="1" showInputMessage="1" showErrorMessage="1" sqref="J55 J15 J19 J43 J39 J31 J45 J53" xr:uid="{C5981D1C-C2B3-4FD9-A55E-FFB810DB961E}">
      <formula1>liste3</formula1>
    </dataValidation>
    <dataValidation type="list" allowBlank="1" showInputMessage="1" showErrorMessage="1" sqref="J21 J11 J23 J27 J33 J35 J49" xr:uid="{5C9887D2-D1B2-48CE-A92C-F678C5F8D79B}">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8"/>
  <dimension ref="D1:W53"/>
  <sheetViews>
    <sheetView showGridLines="0" topLeftCell="A2" zoomScale="70" zoomScaleNormal="70" zoomScaleSheetLayoutView="70" workbookViewId="0">
      <selection activeCell="D5" sqref="D5:G5"/>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17" customWidth="1"/>
    <col min="5" max="5" width="3.28515625" style="2" customWidth="1"/>
    <col min="6" max="6" width="3.140625" style="28" bestFit="1" customWidth="1"/>
    <col min="7" max="7" width="99.140625" style="18" customWidth="1"/>
    <col min="8" max="8" width="4.42578125" style="1" customWidth="1"/>
    <col min="9" max="9" width="6.5703125" style="2" hidden="1" customWidth="1"/>
    <col min="10" max="10" width="25.5703125" style="2" customWidth="1"/>
    <col min="11" max="11" width="4.42578125" style="2" customWidth="1"/>
    <col min="12" max="12" width="85.140625" style="124" customWidth="1"/>
    <col min="13" max="13" width="4.7109375" style="2" customWidth="1"/>
    <col min="14" max="14" width="43.140625" style="2" hidden="1" customWidth="1" outlineLevel="1"/>
    <col min="15" max="15" width="3.85546875" style="2" hidden="1" customWidth="1" outlineLevel="1"/>
    <col min="16" max="16" width="47.28515625" style="2" hidden="1" customWidth="1" outlineLevel="1"/>
    <col min="17" max="17" width="4.5703125" style="2" hidden="1" customWidth="1" outlineLevel="1"/>
    <col min="18" max="18" width="40.140625" style="2" hidden="1" customWidth="1" outlineLevel="1"/>
    <col min="19" max="19" width="5.42578125" style="2" hidden="1" customWidth="1" outlineLevel="1"/>
    <col min="20" max="20" width="18.42578125" style="2" hidden="1" customWidth="1" outlineLevel="1"/>
    <col min="21" max="21" width="5.140625" style="2" hidden="1" customWidth="1" outlineLevel="1"/>
    <col min="22" max="22" width="35.5703125" style="2" hidden="1" customWidth="1" outlineLevel="1"/>
    <col min="23" max="23" width="11.42578125" style="2" collapsed="1"/>
    <col min="24" max="16384" width="11.42578125" style="2"/>
  </cols>
  <sheetData>
    <row r="1" spans="4:22" ht="12.75" hidden="1" customHeight="1">
      <c r="D1" s="6"/>
      <c r="G1" s="16" t="s">
        <v>38</v>
      </c>
    </row>
    <row r="2" spans="4:22" ht="12.75" customHeight="1">
      <c r="D2" s="6"/>
      <c r="G2" s="16"/>
    </row>
    <row r="3" spans="4:22" ht="12.75" customHeight="1">
      <c r="D3" s="6"/>
      <c r="G3" s="4"/>
    </row>
    <row r="4" spans="4:22" ht="33.950000000000003" customHeight="1">
      <c r="D4" s="6"/>
      <c r="E4" s="9"/>
      <c r="F4" s="29"/>
      <c r="G4" s="14"/>
      <c r="J4" s="129">
        <f ca="1">IF(CALCULS!$V$6&gt;0,"Incomplete questionnaire",SCORE!$E$18)</f>
        <v>0.48002496878901368</v>
      </c>
      <c r="L4" s="43" t="s">
        <v>55</v>
      </c>
      <c r="N4" s="43" t="s">
        <v>56</v>
      </c>
      <c r="O4" s="9"/>
      <c r="P4" s="43" t="s">
        <v>57</v>
      </c>
      <c r="Q4" s="9"/>
      <c r="R4" s="43" t="s">
        <v>58</v>
      </c>
      <c r="S4" s="9"/>
      <c r="T4" s="43" t="s">
        <v>59</v>
      </c>
      <c r="U4" s="9"/>
      <c r="V4" s="43" t="s">
        <v>60</v>
      </c>
    </row>
    <row r="5" spans="4:22" ht="25.5" customHeight="1">
      <c r="D5" s="209" t="s">
        <v>138</v>
      </c>
      <c r="E5" s="209"/>
      <c r="F5" s="209"/>
      <c r="G5" s="209"/>
    </row>
    <row r="6" spans="4:22">
      <c r="D6" s="6"/>
      <c r="G6" s="4"/>
    </row>
    <row r="7" spans="4:22" ht="16.5">
      <c r="D7" s="153" t="s">
        <v>52</v>
      </c>
      <c r="E7" s="153"/>
      <c r="F7" s="153"/>
      <c r="G7" s="153" t="s">
        <v>53</v>
      </c>
      <c r="H7" s="11"/>
      <c r="I7" s="9"/>
      <c r="J7" s="154" t="s">
        <v>99</v>
      </c>
    </row>
    <row r="8" spans="4:22" ht="16.5">
      <c r="D8" s="153"/>
      <c r="E8" s="153"/>
      <c r="F8" s="153"/>
      <c r="G8" s="153"/>
      <c r="H8" s="11"/>
      <c r="I8" s="9"/>
      <c r="J8" s="153"/>
    </row>
    <row r="9" spans="4:22">
      <c r="D9" s="211" t="s">
        <v>139</v>
      </c>
      <c r="E9" s="211"/>
      <c r="F9" s="211"/>
      <c r="G9" s="211"/>
    </row>
    <row r="10" spans="4:22">
      <c r="D10" s="6"/>
      <c r="G10" s="4"/>
    </row>
    <row r="11" spans="4:22" ht="60.6" customHeight="1">
      <c r="D11" s="19">
        <f>+'RECRUITMENT AND SELECTION'!D55+1</f>
        <v>32</v>
      </c>
      <c r="F11" s="28">
        <v>32</v>
      </c>
      <c r="G11" s="42" t="s">
        <v>147</v>
      </c>
      <c r="J11" s="89" t="s">
        <v>28</v>
      </c>
      <c r="L11" s="158" t="s">
        <v>153</v>
      </c>
      <c r="N11" s="80"/>
      <c r="O11" s="9"/>
      <c r="P11" s="80"/>
      <c r="Q11" s="9"/>
      <c r="R11" s="80"/>
      <c r="S11" s="9"/>
      <c r="T11" s="80"/>
      <c r="U11" s="9"/>
      <c r="V11" s="80"/>
    </row>
    <row r="12" spans="4:22" ht="9" customHeight="1">
      <c r="D12" s="12"/>
      <c r="G12" s="4"/>
    </row>
    <row r="13" spans="4:22" ht="21" customHeight="1">
      <c r="D13" s="211" t="s">
        <v>140</v>
      </c>
      <c r="E13" s="211"/>
      <c r="F13" s="211"/>
      <c r="G13" s="211"/>
    </row>
    <row r="14" spans="4:22" ht="9" customHeight="1">
      <c r="D14" s="12"/>
      <c r="G14" s="4"/>
    </row>
    <row r="15" spans="4:22" ht="92.1" customHeight="1">
      <c r="D15" s="19">
        <f>+D11+1</f>
        <v>33</v>
      </c>
      <c r="F15" s="28">
        <v>33</v>
      </c>
      <c r="G15" s="42" t="s">
        <v>148</v>
      </c>
      <c r="J15" s="89" t="s">
        <v>22</v>
      </c>
      <c r="L15" s="158" t="s">
        <v>154</v>
      </c>
      <c r="N15" s="80"/>
      <c r="O15" s="9"/>
      <c r="P15" s="80"/>
      <c r="Q15" s="9"/>
      <c r="R15" s="80"/>
      <c r="S15" s="9"/>
      <c r="T15" s="80"/>
      <c r="U15" s="9"/>
      <c r="V15" s="80"/>
    </row>
    <row r="16" spans="4:22" ht="9" customHeight="1">
      <c r="D16" s="12"/>
      <c r="G16" s="14"/>
    </row>
    <row r="17" spans="4:22" ht="15.95" customHeight="1">
      <c r="D17" s="211" t="s">
        <v>141</v>
      </c>
      <c r="E17" s="211"/>
      <c r="F17" s="211"/>
      <c r="G17" s="211"/>
    </row>
    <row r="18" spans="4:22" ht="9" customHeight="1">
      <c r="D18" s="12"/>
      <c r="G18" s="14"/>
    </row>
    <row r="19" spans="4:22" ht="83.45" customHeight="1">
      <c r="D19" s="19">
        <f>+D15+1</f>
        <v>34</v>
      </c>
      <c r="F19" s="28">
        <v>34</v>
      </c>
      <c r="G19" s="31" t="s">
        <v>149</v>
      </c>
      <c r="J19" s="89" t="s">
        <v>14</v>
      </c>
      <c r="L19" s="158" t="s">
        <v>377</v>
      </c>
      <c r="N19" s="80"/>
      <c r="O19" s="9"/>
      <c r="P19" s="80"/>
      <c r="Q19" s="9"/>
      <c r="R19" s="80"/>
      <c r="S19" s="9"/>
      <c r="T19" s="80"/>
      <c r="U19" s="9"/>
      <c r="V19" s="80"/>
    </row>
    <row r="20" spans="4:22" ht="21" customHeight="1">
      <c r="D20" s="6"/>
      <c r="G20" s="4"/>
    </row>
    <row r="21" spans="4:22" ht="16.5" customHeight="1">
      <c r="D21" s="211" t="s">
        <v>145</v>
      </c>
      <c r="E21" s="211"/>
      <c r="F21" s="211"/>
      <c r="G21" s="211"/>
    </row>
    <row r="23" spans="4:22" ht="74.45" customHeight="1">
      <c r="D23" s="19">
        <f>+D19+1</f>
        <v>35</v>
      </c>
      <c r="E23" s="9"/>
      <c r="F23" s="29">
        <v>35</v>
      </c>
      <c r="G23" s="42" t="s">
        <v>150</v>
      </c>
      <c r="H23" s="11"/>
      <c r="I23" s="9"/>
      <c r="J23" s="89" t="s">
        <v>14</v>
      </c>
      <c r="L23" s="158" t="s">
        <v>155</v>
      </c>
      <c r="N23" s="80"/>
      <c r="O23" s="9"/>
      <c r="P23" s="80"/>
      <c r="Q23" s="9"/>
      <c r="R23" s="80"/>
      <c r="S23" s="9"/>
      <c r="T23" s="80"/>
      <c r="U23" s="9"/>
      <c r="V23" s="80"/>
    </row>
    <row r="24" spans="4:22" ht="9" customHeight="1">
      <c r="D24" s="12"/>
      <c r="E24" s="9"/>
      <c r="F24" s="29"/>
      <c r="G24" s="14"/>
      <c r="H24" s="11"/>
      <c r="I24" s="9"/>
      <c r="J24" s="9"/>
    </row>
    <row r="25" spans="4:22" ht="17.45" customHeight="1">
      <c r="D25" s="211" t="s">
        <v>142</v>
      </c>
      <c r="E25" s="211"/>
      <c r="F25" s="211"/>
      <c r="G25" s="211"/>
      <c r="H25" s="11"/>
      <c r="I25" s="9"/>
      <c r="J25" s="9"/>
    </row>
    <row r="26" spans="4:22" ht="9" customHeight="1">
      <c r="D26" s="12"/>
      <c r="E26" s="9"/>
      <c r="F26" s="29"/>
      <c r="G26" s="14"/>
      <c r="H26" s="11"/>
      <c r="I26" s="9"/>
      <c r="J26" s="9"/>
    </row>
    <row r="27" spans="4:22" ht="84.95" customHeight="1">
      <c r="D27" s="19">
        <f>+D23+1</f>
        <v>36</v>
      </c>
      <c r="E27" s="9"/>
      <c r="F27" s="29">
        <v>36</v>
      </c>
      <c r="G27" s="42" t="s">
        <v>306</v>
      </c>
      <c r="H27" s="11"/>
      <c r="I27" s="9"/>
      <c r="J27" s="89" t="s">
        <v>22</v>
      </c>
      <c r="L27" s="158" t="s">
        <v>156</v>
      </c>
      <c r="N27" s="80"/>
      <c r="O27" s="9"/>
      <c r="P27" s="80"/>
      <c r="Q27" s="9"/>
      <c r="R27" s="80"/>
      <c r="S27" s="9"/>
      <c r="T27" s="80"/>
      <c r="U27" s="9"/>
      <c r="V27" s="80"/>
    </row>
    <row r="28" spans="4:22" ht="9" customHeight="1">
      <c r="D28" s="12"/>
      <c r="E28" s="9"/>
      <c r="F28" s="29"/>
      <c r="G28" s="14"/>
      <c r="H28" s="11"/>
      <c r="I28" s="9"/>
      <c r="J28" s="9"/>
    </row>
    <row r="29" spans="4:22" ht="17.45" customHeight="1">
      <c r="D29" s="211" t="s">
        <v>143</v>
      </c>
      <c r="E29" s="211"/>
      <c r="F29" s="211"/>
      <c r="G29" s="211"/>
      <c r="H29" s="11"/>
      <c r="I29" s="9"/>
      <c r="J29" s="9"/>
    </row>
    <row r="30" spans="4:22" ht="9" customHeight="1">
      <c r="D30" s="12"/>
      <c r="E30" s="9"/>
      <c r="F30" s="29"/>
      <c r="G30" s="14"/>
      <c r="H30" s="11"/>
      <c r="I30" s="9"/>
      <c r="J30" s="9"/>
    </row>
    <row r="31" spans="4:22" ht="78.599999999999994" customHeight="1">
      <c r="D31" s="19">
        <f>+D27+1</f>
        <v>37</v>
      </c>
      <c r="E31" s="9"/>
      <c r="F31" s="29">
        <v>37</v>
      </c>
      <c r="G31" s="42" t="s">
        <v>151</v>
      </c>
      <c r="H31" s="11"/>
      <c r="I31" s="9"/>
      <c r="J31" s="89" t="s">
        <v>22</v>
      </c>
      <c r="L31" s="158" t="s">
        <v>158</v>
      </c>
      <c r="N31" s="80"/>
      <c r="O31" s="9"/>
      <c r="P31" s="80"/>
      <c r="Q31" s="9"/>
      <c r="R31" s="80"/>
      <c r="S31" s="9"/>
      <c r="T31" s="80"/>
      <c r="U31" s="9"/>
      <c r="V31" s="80"/>
    </row>
    <row r="32" spans="4:22" ht="9" customHeight="1">
      <c r="D32" s="6"/>
      <c r="G32" s="4"/>
      <c r="J32" s="9"/>
    </row>
    <row r="33" spans="4:22" ht="20.45" customHeight="1">
      <c r="D33" s="148" t="s">
        <v>146</v>
      </c>
      <c r="E33" s="148"/>
      <c r="F33" s="148"/>
      <c r="G33" s="148"/>
      <c r="J33" s="9"/>
    </row>
    <row r="34" spans="4:22" ht="9" customHeight="1">
      <c r="D34" s="6"/>
      <c r="G34" s="4"/>
      <c r="J34" s="9"/>
    </row>
    <row r="35" spans="4:22" ht="99.6" customHeight="1">
      <c r="D35" s="19">
        <f>+D31+1</f>
        <v>38</v>
      </c>
      <c r="F35" s="28">
        <v>38</v>
      </c>
      <c r="G35" s="42" t="s">
        <v>152</v>
      </c>
      <c r="J35" s="89" t="s">
        <v>14</v>
      </c>
      <c r="L35" s="158" t="s">
        <v>157</v>
      </c>
      <c r="N35" s="80"/>
      <c r="O35" s="9"/>
      <c r="P35" s="80"/>
      <c r="Q35" s="9"/>
      <c r="R35" s="80"/>
      <c r="S35" s="9"/>
      <c r="T35" s="80"/>
      <c r="U35" s="9"/>
      <c r="V35" s="80"/>
    </row>
    <row r="36" spans="4:22" ht="21" customHeight="1">
      <c r="D36" s="12"/>
      <c r="G36" s="4"/>
      <c r="J36" s="9"/>
    </row>
    <row r="37" spans="4:22" ht="26.45" customHeight="1">
      <c r="D37" s="209" t="s">
        <v>159</v>
      </c>
      <c r="E37" s="209"/>
      <c r="F37" s="209"/>
      <c r="G37" s="209"/>
    </row>
    <row r="38" spans="4:22">
      <c r="D38" s="6"/>
      <c r="G38" s="4"/>
    </row>
    <row r="39" spans="4:22">
      <c r="D39" s="148" t="s">
        <v>144</v>
      </c>
      <c r="E39" s="148"/>
      <c r="F39" s="148"/>
      <c r="G39" s="148"/>
    </row>
    <row r="40" spans="4:22">
      <c r="D40" s="6"/>
      <c r="G40" s="4"/>
    </row>
    <row r="41" spans="4:22" ht="113.1" customHeight="1">
      <c r="D41" s="19">
        <f>+D35+1</f>
        <v>39</v>
      </c>
      <c r="F41" s="28">
        <v>39</v>
      </c>
      <c r="G41" s="42" t="s">
        <v>164</v>
      </c>
      <c r="J41" s="89" t="s">
        <v>22</v>
      </c>
      <c r="L41" s="158" t="s">
        <v>165</v>
      </c>
    </row>
    <row r="42" spans="4:22">
      <c r="D42" s="12"/>
      <c r="G42" s="4"/>
    </row>
    <row r="43" spans="4:22">
      <c r="D43" s="211" t="s">
        <v>161</v>
      </c>
      <c r="E43" s="211"/>
      <c r="F43" s="211"/>
      <c r="G43" s="211"/>
    </row>
    <row r="44" spans="4:22">
      <c r="D44" s="12"/>
      <c r="G44" s="4"/>
    </row>
    <row r="45" spans="4:22" ht="60.95" customHeight="1">
      <c r="D45" s="19">
        <f>+D41+1</f>
        <v>40</v>
      </c>
      <c r="F45" s="28">
        <v>40</v>
      </c>
      <c r="G45" s="42" t="s">
        <v>166</v>
      </c>
      <c r="J45" s="89" t="s">
        <v>14</v>
      </c>
      <c r="L45" s="158" t="s">
        <v>167</v>
      </c>
    </row>
    <row r="46" spans="4:22">
      <c r="D46" s="12"/>
      <c r="G46" s="14"/>
    </row>
    <row r="47" spans="4:22">
      <c r="D47" s="211" t="s">
        <v>162</v>
      </c>
      <c r="E47" s="211"/>
      <c r="F47" s="211"/>
      <c r="G47" s="211"/>
    </row>
    <row r="48" spans="4:22">
      <c r="D48" s="12"/>
      <c r="G48" s="14"/>
    </row>
    <row r="49" spans="4:12" ht="65.45" customHeight="1">
      <c r="D49" s="19">
        <f>+D45+1</f>
        <v>41</v>
      </c>
      <c r="F49" s="28">
        <v>41</v>
      </c>
      <c r="G49" s="31" t="s">
        <v>168</v>
      </c>
      <c r="J49" s="89" t="s">
        <v>22</v>
      </c>
      <c r="L49" s="158" t="s">
        <v>170</v>
      </c>
    </row>
    <row r="50" spans="4:12">
      <c r="D50" s="6"/>
      <c r="G50" s="4"/>
    </row>
    <row r="51" spans="4:12">
      <c r="D51" s="211" t="s">
        <v>163</v>
      </c>
      <c r="E51" s="211"/>
      <c r="F51" s="211"/>
      <c r="G51" s="211"/>
    </row>
    <row r="53" spans="4:12" ht="48.95" customHeight="1">
      <c r="D53" s="19">
        <f>+D49+1</f>
        <v>42</v>
      </c>
      <c r="E53" s="9"/>
      <c r="F53" s="29">
        <v>42</v>
      </c>
      <c r="G53" s="42" t="s">
        <v>169</v>
      </c>
      <c r="H53" s="11"/>
      <c r="I53" s="9"/>
      <c r="J53" s="89" t="s">
        <v>14</v>
      </c>
      <c r="L53" s="158" t="s">
        <v>312</v>
      </c>
    </row>
  </sheetData>
  <mergeCells count="11">
    <mergeCell ref="D25:G25"/>
    <mergeCell ref="D51:G51"/>
    <mergeCell ref="D29:G29"/>
    <mergeCell ref="D37:G37"/>
    <mergeCell ref="D43:G43"/>
    <mergeCell ref="D47:G47"/>
    <mergeCell ref="D5:G5"/>
    <mergeCell ref="D9:G9"/>
    <mergeCell ref="D13:G13"/>
    <mergeCell ref="D17:G17"/>
    <mergeCell ref="D21:G21"/>
  </mergeCells>
  <conditionalFormatting sqref="J4">
    <cfRule type="containsText" dxfId="64" priority="20" operator="containsText" text="Incomplete questionnaire">
      <formula>NOT(ISERROR(SEARCH("Incomplete questionnaire",J4)))</formula>
    </cfRule>
    <cfRule type="containsText" dxfId="63" priority="21" operator="containsText" text="Not answered">
      <formula>NOT(ISERROR(SEARCH("Not answered",J4)))</formula>
    </cfRule>
  </conditionalFormatting>
  <conditionalFormatting sqref="J11">
    <cfRule type="containsText" dxfId="62" priority="19" operator="containsText" text="Not answered">
      <formula>NOT(ISERROR(SEARCH("Not answered",J11)))</formula>
    </cfRule>
  </conditionalFormatting>
  <conditionalFormatting sqref="J15">
    <cfRule type="containsText" dxfId="61" priority="18" operator="containsText" text="Not answered">
      <formula>NOT(ISERROR(SEARCH("Not answered",J15)))</formula>
    </cfRule>
  </conditionalFormatting>
  <conditionalFormatting sqref="J19">
    <cfRule type="containsText" dxfId="60" priority="17" operator="containsText" text="Not answered">
      <formula>NOT(ISERROR(SEARCH("Not answered",J19)))</formula>
    </cfRule>
  </conditionalFormatting>
  <conditionalFormatting sqref="J23">
    <cfRule type="containsText" dxfId="59" priority="16" operator="containsText" text="Not answered">
      <formula>NOT(ISERROR(SEARCH("Not answered",J23)))</formula>
    </cfRule>
  </conditionalFormatting>
  <conditionalFormatting sqref="J27">
    <cfRule type="containsText" dxfId="58" priority="15" operator="containsText" text="Not answered">
      <formula>NOT(ISERROR(SEARCH("Not answered",J27)))</formula>
    </cfRule>
  </conditionalFormatting>
  <conditionalFormatting sqref="J31">
    <cfRule type="containsText" dxfId="57" priority="14" operator="containsText" text="Not answered">
      <formula>NOT(ISERROR(SEARCH("Not answered",J31)))</formula>
    </cfRule>
  </conditionalFormatting>
  <conditionalFormatting sqref="J35">
    <cfRule type="containsText" dxfId="56" priority="13" operator="containsText" text="Not answered">
      <formula>NOT(ISERROR(SEARCH("Not answered",J35)))</formula>
    </cfRule>
  </conditionalFormatting>
  <conditionalFormatting sqref="J41">
    <cfRule type="containsText" dxfId="55" priority="4" operator="containsText" text="Not answered">
      <formula>NOT(ISERROR(SEARCH("Not answered",J41)))</formula>
    </cfRule>
  </conditionalFormatting>
  <conditionalFormatting sqref="J45">
    <cfRule type="containsText" dxfId="54" priority="3" operator="containsText" text="Not answered">
      <formula>NOT(ISERROR(SEARCH("Not answered",J45)))</formula>
    </cfRule>
  </conditionalFormatting>
  <conditionalFormatting sqref="J49">
    <cfRule type="containsText" dxfId="53" priority="2" operator="containsText" text="Not answered">
      <formula>NOT(ISERROR(SEARCH("Not answered",J49)))</formula>
    </cfRule>
  </conditionalFormatting>
  <conditionalFormatting sqref="J53">
    <cfRule type="containsText" dxfId="52" priority="1" operator="containsText" text="Not answered">
      <formula>NOT(ISERROR(SEARCH("Not answered",J53)))</formula>
    </cfRule>
  </conditionalFormatting>
  <dataValidations count="2">
    <dataValidation type="list" allowBlank="1" showInputMessage="1" showErrorMessage="1" sqref="J11" xr:uid="{00000000-0002-0000-0400-000000000000}">
      <formula1>liste3</formula1>
    </dataValidation>
    <dataValidation type="list" allowBlank="1" showInputMessage="1" showErrorMessage="1" sqref="J15 J19 J23 J27 J31 J35 J41 J45 J49 J53" xr:uid="{B768E658-3013-428A-BC3F-79BD63F95A5B}">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0"/>
  <dimension ref="A1:W57"/>
  <sheetViews>
    <sheetView showGridLines="0" topLeftCell="A6" zoomScale="80" zoomScaleNormal="80" zoomScaleSheetLayoutView="70" workbookViewId="0">
      <selection activeCell="AA19" sqref="AA19"/>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17" customWidth="1"/>
    <col min="5" max="5" width="2.5703125" style="2" customWidth="1"/>
    <col min="6" max="6" width="2.28515625" style="28" bestFit="1" customWidth="1"/>
    <col min="7" max="7" width="95.5703125" style="18" customWidth="1"/>
    <col min="8" max="8" width="4.42578125" style="1" customWidth="1"/>
    <col min="9" max="9" width="6.5703125" style="2" hidden="1" customWidth="1"/>
    <col min="10" max="10" width="25.5703125" style="2" customWidth="1"/>
    <col min="11" max="11" width="4.42578125" style="2" customWidth="1"/>
    <col min="12" max="12" width="72.140625" style="124" customWidth="1"/>
    <col min="13" max="13" width="4.28515625" style="2" customWidth="1"/>
    <col min="14" max="14" width="38" style="2" hidden="1" customWidth="1" outlineLevel="1"/>
    <col min="15" max="15" width="6" style="2" hidden="1" customWidth="1" outlineLevel="1"/>
    <col min="16" max="16" width="35.5703125" style="2" hidden="1" customWidth="1" outlineLevel="1"/>
    <col min="17" max="17" width="4.140625" style="2" hidden="1" customWidth="1" outlineLevel="1"/>
    <col min="18" max="18" width="24.140625" style="2" hidden="1" customWidth="1" outlineLevel="1"/>
    <col min="19" max="19" width="5.28515625" style="2" hidden="1" customWidth="1" outlineLevel="1"/>
    <col min="20" max="20" width="0" style="2" hidden="1" customWidth="1" outlineLevel="1"/>
    <col min="21" max="21" width="6.5703125" style="2" hidden="1" customWidth="1" outlineLevel="1"/>
    <col min="22" max="22" width="37" style="2" hidden="1" customWidth="1" outlineLevel="1"/>
    <col min="23" max="23" width="11.42578125" style="2" collapsed="1"/>
    <col min="24" max="16384" width="11.42578125" style="2"/>
  </cols>
  <sheetData>
    <row r="1" spans="1:22" ht="12.75" hidden="1" customHeight="1">
      <c r="A1" s="9"/>
      <c r="B1" s="9"/>
      <c r="C1" s="9"/>
      <c r="D1" s="12"/>
      <c r="E1" s="9"/>
      <c r="F1" s="29"/>
      <c r="G1" s="16" t="s">
        <v>40</v>
      </c>
      <c r="H1" s="11"/>
      <c r="I1" s="9"/>
      <c r="J1" s="9"/>
      <c r="K1" s="9"/>
    </row>
    <row r="2" spans="1:22" ht="12.75" customHeight="1">
      <c r="A2" s="9"/>
      <c r="B2" s="9"/>
      <c r="C2" s="9"/>
      <c r="D2" s="12"/>
      <c r="E2" s="9"/>
      <c r="F2" s="29"/>
      <c r="G2" s="14"/>
      <c r="H2" s="11"/>
      <c r="I2" s="9"/>
      <c r="J2" s="9"/>
      <c r="K2" s="9"/>
    </row>
    <row r="3" spans="1:22" ht="12.75" customHeight="1">
      <c r="A3" s="9"/>
      <c r="B3" s="9"/>
      <c r="C3" s="9"/>
      <c r="D3" s="12"/>
      <c r="E3" s="9"/>
      <c r="F3" s="29"/>
      <c r="G3" s="14"/>
      <c r="H3" s="11"/>
      <c r="I3" s="9"/>
      <c r="J3" s="9"/>
      <c r="K3" s="9"/>
    </row>
    <row r="4" spans="1:22" ht="24.95" customHeight="1">
      <c r="A4" s="9"/>
      <c r="B4" s="9"/>
      <c r="C4" s="9"/>
      <c r="D4" s="12"/>
      <c r="E4" s="9"/>
      <c r="F4" s="29"/>
      <c r="G4" s="14"/>
      <c r="H4" s="11"/>
      <c r="I4" s="9"/>
      <c r="J4" s="129">
        <f ca="1">IF(CALCULS!$V$8&gt;0,"Incomplete questionnaire",SCORE!$E$24)</f>
        <v>0.42915106117353313</v>
      </c>
      <c r="K4" s="9"/>
      <c r="L4" s="43" t="s">
        <v>55</v>
      </c>
      <c r="N4" s="43" t="s">
        <v>56</v>
      </c>
      <c r="O4" s="9"/>
      <c r="P4" s="43" t="s">
        <v>57</v>
      </c>
      <c r="Q4" s="9"/>
      <c r="R4" s="43" t="s">
        <v>58</v>
      </c>
      <c r="S4" s="9"/>
      <c r="T4" s="43" t="s">
        <v>59</v>
      </c>
      <c r="U4" s="9"/>
      <c r="V4" s="43" t="s">
        <v>60</v>
      </c>
    </row>
    <row r="5" spans="1:22" ht="27.95" customHeight="1">
      <c r="A5" s="9"/>
      <c r="B5" s="9"/>
      <c r="C5" s="9"/>
      <c r="D5" s="209" t="s">
        <v>205</v>
      </c>
      <c r="E5" s="209"/>
      <c r="F5" s="209"/>
      <c r="G5" s="209"/>
      <c r="H5" s="11"/>
      <c r="I5" s="9"/>
      <c r="J5" s="9"/>
      <c r="K5" s="9"/>
    </row>
    <row r="6" spans="1:22" ht="12.75" customHeight="1">
      <c r="A6" s="9"/>
      <c r="B6" s="9"/>
      <c r="C6" s="9"/>
      <c r="D6" s="12"/>
      <c r="E6" s="9"/>
      <c r="F6" s="29"/>
      <c r="G6" s="14"/>
      <c r="H6" s="11"/>
      <c r="I6" s="9"/>
      <c r="J6" s="9"/>
      <c r="K6" s="9"/>
    </row>
    <row r="7" spans="1:22" ht="12.75" customHeight="1">
      <c r="A7" s="9"/>
      <c r="B7" s="9"/>
      <c r="C7" s="9"/>
      <c r="D7" s="153" t="s">
        <v>52</v>
      </c>
      <c r="E7" s="155"/>
      <c r="F7" s="155"/>
      <c r="G7" s="153" t="s">
        <v>53</v>
      </c>
      <c r="H7" s="156"/>
      <c r="I7" s="157"/>
      <c r="J7" s="154" t="s">
        <v>99</v>
      </c>
      <c r="K7" s="9"/>
    </row>
    <row r="8" spans="1:22" ht="12.75" customHeight="1">
      <c r="A8" s="9"/>
      <c r="B8" s="9"/>
      <c r="C8" s="9"/>
      <c r="D8" s="12"/>
      <c r="E8" s="9"/>
      <c r="F8" s="29"/>
      <c r="G8" s="14"/>
      <c r="H8" s="11"/>
      <c r="I8" s="9"/>
      <c r="J8" s="9"/>
      <c r="K8" s="9"/>
    </row>
    <row r="9" spans="1:22" ht="12.75" customHeight="1">
      <c r="A9" s="9"/>
      <c r="B9" s="9"/>
      <c r="C9" s="9"/>
      <c r="D9" s="211" t="s">
        <v>241</v>
      </c>
      <c r="E9" s="211"/>
      <c r="F9" s="211"/>
      <c r="G9" s="211"/>
      <c r="H9" s="11"/>
      <c r="I9" s="9"/>
      <c r="J9" s="9"/>
      <c r="K9" s="9"/>
    </row>
    <row r="10" spans="1:22" ht="12.75" customHeight="1">
      <c r="A10" s="9"/>
      <c r="B10" s="9"/>
      <c r="C10" s="9"/>
      <c r="D10" s="12"/>
      <c r="E10" s="9"/>
      <c r="F10" s="29"/>
      <c r="G10" s="14"/>
      <c r="H10" s="11"/>
      <c r="I10" s="9"/>
      <c r="J10" s="9"/>
      <c r="K10" s="9"/>
    </row>
    <row r="11" spans="1:22" ht="39" customHeight="1">
      <c r="A11" s="9"/>
      <c r="B11" s="9"/>
      <c r="C11" s="9"/>
      <c r="D11" s="19">
        <f>+'HR POLICIES AND ADMINISTRATION'!D65+1</f>
        <v>58</v>
      </c>
      <c r="E11" s="9"/>
      <c r="F11" s="29">
        <v>58</v>
      </c>
      <c r="G11" s="10" t="s">
        <v>220</v>
      </c>
      <c r="H11" s="11"/>
      <c r="I11" s="9"/>
      <c r="J11" s="89" t="s">
        <v>22</v>
      </c>
      <c r="K11" s="9"/>
      <c r="L11" s="132" t="s">
        <v>221</v>
      </c>
      <c r="N11" s="80"/>
      <c r="O11" s="9"/>
      <c r="P11" s="80"/>
      <c r="Q11" s="9"/>
      <c r="R11" s="80"/>
      <c r="S11" s="9"/>
      <c r="T11" s="80"/>
      <c r="U11" s="9"/>
      <c r="V11" s="80"/>
    </row>
    <row r="12" spans="1:22" ht="9" customHeight="1">
      <c r="A12" s="9"/>
      <c r="B12" s="9"/>
      <c r="C12" s="9"/>
      <c r="D12" s="12"/>
      <c r="E12" s="9"/>
      <c r="F12" s="29"/>
      <c r="G12" s="14"/>
      <c r="H12" s="11"/>
      <c r="I12" s="9"/>
      <c r="J12" s="9"/>
      <c r="K12" s="9"/>
      <c r="L12" s="161"/>
    </row>
    <row r="13" spans="1:22" ht="15.95" customHeight="1">
      <c r="A13" s="9"/>
      <c r="B13" s="9"/>
      <c r="C13" s="9"/>
      <c r="D13" s="211" t="s">
        <v>242</v>
      </c>
      <c r="E13" s="211"/>
      <c r="F13" s="211"/>
      <c r="G13" s="211"/>
      <c r="H13" s="11"/>
      <c r="I13" s="9"/>
      <c r="J13" s="9"/>
      <c r="K13" s="9"/>
      <c r="L13" s="161"/>
    </row>
    <row r="14" spans="1:22" ht="17.45" customHeight="1">
      <c r="A14" s="9"/>
      <c r="B14" s="9"/>
      <c r="C14" s="9"/>
      <c r="D14" s="12"/>
      <c r="E14" s="9"/>
      <c r="F14" s="29"/>
      <c r="G14" s="14"/>
      <c r="H14" s="11"/>
      <c r="I14" s="9"/>
      <c r="J14" s="9"/>
      <c r="K14" s="9"/>
      <c r="L14" s="161"/>
    </row>
    <row r="15" spans="1:22" ht="42" customHeight="1">
      <c r="A15" s="9"/>
      <c r="B15" s="9"/>
      <c r="C15" s="9"/>
      <c r="D15" s="19">
        <f>+D11+1</f>
        <v>59</v>
      </c>
      <c r="E15" s="9"/>
      <c r="F15" s="29">
        <v>59</v>
      </c>
      <c r="G15" s="42" t="s">
        <v>222</v>
      </c>
      <c r="H15" s="11"/>
      <c r="I15" s="9" t="s">
        <v>34</v>
      </c>
      <c r="J15" s="89" t="s">
        <v>25</v>
      </c>
      <c r="K15" s="9"/>
      <c r="L15" s="132" t="s">
        <v>223</v>
      </c>
      <c r="N15" s="80"/>
      <c r="O15" s="9"/>
      <c r="P15" s="80"/>
      <c r="Q15" s="9"/>
      <c r="R15" s="80"/>
      <c r="S15" s="9"/>
      <c r="T15" s="80"/>
      <c r="U15" s="9"/>
      <c r="V15" s="80"/>
    </row>
    <row r="16" spans="1:22" ht="9" customHeight="1">
      <c r="A16" s="9"/>
      <c r="B16" s="9"/>
      <c r="C16" s="9"/>
      <c r="D16" s="12"/>
      <c r="E16" s="9"/>
      <c r="F16" s="29"/>
      <c r="G16" s="14"/>
      <c r="H16" s="11"/>
      <c r="I16" s="9"/>
      <c r="J16" s="9"/>
      <c r="K16" s="9"/>
      <c r="L16" s="161"/>
    </row>
    <row r="17" spans="1:22" ht="21" customHeight="1">
      <c r="A17" s="9"/>
      <c r="B17" s="9"/>
      <c r="C17" s="9"/>
      <c r="D17" s="211" t="s">
        <v>243</v>
      </c>
      <c r="E17" s="211"/>
      <c r="F17" s="211"/>
      <c r="G17" s="211"/>
      <c r="H17" s="11"/>
      <c r="I17" s="9"/>
      <c r="J17" s="9"/>
      <c r="K17" s="9"/>
      <c r="L17" s="161"/>
    </row>
    <row r="18" spans="1:22" ht="9.6" customHeight="1">
      <c r="A18" s="9"/>
      <c r="B18" s="9"/>
      <c r="C18" s="9"/>
      <c r="D18" s="12"/>
      <c r="E18" s="9"/>
      <c r="F18" s="29"/>
      <c r="G18" s="14"/>
      <c r="H18" s="11"/>
      <c r="I18" s="9"/>
      <c r="J18" s="9"/>
      <c r="K18" s="9"/>
      <c r="L18" s="161"/>
    </row>
    <row r="19" spans="1:22" ht="56.1" customHeight="1">
      <c r="A19" s="9"/>
      <c r="B19" s="9"/>
      <c r="C19" s="9"/>
      <c r="D19" s="19">
        <f>+D15+1</f>
        <v>60</v>
      </c>
      <c r="E19" s="9"/>
      <c r="F19" s="29">
        <v>60</v>
      </c>
      <c r="G19" s="42" t="s">
        <v>224</v>
      </c>
      <c r="H19" s="11"/>
      <c r="I19" s="9"/>
      <c r="J19" s="89" t="s">
        <v>25</v>
      </c>
      <c r="K19" s="9"/>
      <c r="L19" s="132" t="s">
        <v>225</v>
      </c>
      <c r="N19" s="80"/>
      <c r="O19" s="9"/>
      <c r="P19" s="80"/>
      <c r="Q19" s="9"/>
      <c r="R19" s="80"/>
      <c r="S19" s="9"/>
      <c r="T19" s="80"/>
      <c r="U19" s="9"/>
      <c r="V19" s="80"/>
    </row>
    <row r="20" spans="1:22" ht="15" customHeight="1">
      <c r="A20" s="9"/>
      <c r="B20" s="9"/>
      <c r="C20" s="9"/>
      <c r="D20" s="12"/>
      <c r="E20" s="9"/>
      <c r="F20" s="29"/>
      <c r="G20" s="14"/>
      <c r="H20" s="11"/>
      <c r="I20" s="9"/>
      <c r="J20" s="9"/>
      <c r="K20" s="9"/>
      <c r="L20" s="161"/>
    </row>
    <row r="21" spans="1:22" ht="15" customHeight="1">
      <c r="A21" s="9"/>
      <c r="B21" s="9"/>
      <c r="C21" s="9"/>
      <c r="D21" s="211" t="s">
        <v>244</v>
      </c>
      <c r="E21" s="211"/>
      <c r="F21" s="211"/>
      <c r="G21" s="211"/>
      <c r="H21" s="11"/>
      <c r="I21" s="9"/>
      <c r="J21" s="9"/>
      <c r="K21" s="9"/>
      <c r="L21" s="161"/>
    </row>
    <row r="22" spans="1:22" ht="16.5" customHeight="1">
      <c r="A22" s="9"/>
      <c r="B22" s="9"/>
      <c r="C22" s="9"/>
      <c r="D22" s="12"/>
      <c r="E22" s="9"/>
      <c r="F22" s="29"/>
      <c r="G22" s="14"/>
      <c r="H22" s="11"/>
      <c r="I22" s="9"/>
      <c r="J22" s="9"/>
      <c r="K22" s="9"/>
      <c r="L22" s="161"/>
    </row>
    <row r="23" spans="1:22" ht="66" customHeight="1">
      <c r="A23" s="9"/>
      <c r="B23" s="9"/>
      <c r="C23" s="9"/>
      <c r="D23" s="19">
        <f>+D19+1</f>
        <v>61</v>
      </c>
      <c r="E23" s="9"/>
      <c r="F23" s="29">
        <v>61</v>
      </c>
      <c r="G23" s="42" t="s">
        <v>226</v>
      </c>
      <c r="H23" s="11"/>
      <c r="I23" s="9"/>
      <c r="J23" s="89" t="s">
        <v>28</v>
      </c>
      <c r="K23" s="9"/>
      <c r="L23" s="132" t="s">
        <v>227</v>
      </c>
      <c r="N23" s="80"/>
      <c r="O23" s="9"/>
      <c r="P23" s="80"/>
      <c r="Q23" s="9"/>
      <c r="R23" s="80"/>
      <c r="S23" s="9"/>
      <c r="T23" s="80"/>
      <c r="U23" s="9"/>
      <c r="V23" s="80"/>
    </row>
    <row r="24" spans="1:22" ht="9" customHeight="1">
      <c r="A24" s="9"/>
      <c r="B24" s="9"/>
      <c r="C24" s="9"/>
      <c r="D24" s="12"/>
      <c r="E24" s="9"/>
      <c r="F24" s="29"/>
      <c r="G24" s="14"/>
      <c r="H24" s="11"/>
      <c r="I24" s="9"/>
      <c r="J24" s="9"/>
      <c r="K24" s="9"/>
      <c r="L24" s="161"/>
    </row>
    <row r="25" spans="1:22" ht="3" customHeight="1">
      <c r="A25" s="9"/>
      <c r="B25" s="9"/>
      <c r="C25" s="9"/>
      <c r="D25" s="12"/>
      <c r="E25" s="9"/>
      <c r="F25" s="29"/>
      <c r="G25" s="14"/>
      <c r="H25" s="11"/>
      <c r="I25" s="9"/>
      <c r="J25" s="9"/>
      <c r="K25" s="9"/>
      <c r="L25" s="161"/>
    </row>
    <row r="26" spans="1:22" ht="19.5" customHeight="1">
      <c r="A26" s="9"/>
      <c r="B26" s="9"/>
      <c r="C26" s="9"/>
      <c r="D26" s="211" t="s">
        <v>245</v>
      </c>
      <c r="E26" s="211"/>
      <c r="F26" s="211"/>
      <c r="G26" s="211"/>
      <c r="H26" s="11"/>
      <c r="I26" s="9"/>
      <c r="J26" s="9"/>
      <c r="K26" s="9"/>
      <c r="L26" s="161"/>
    </row>
    <row r="27" spans="1:22" ht="9" customHeight="1">
      <c r="A27" s="9"/>
      <c r="B27" s="9"/>
      <c r="C27" s="9"/>
      <c r="D27" s="12"/>
      <c r="E27" s="9"/>
      <c r="F27" s="29"/>
      <c r="G27" s="14"/>
      <c r="H27" s="11"/>
      <c r="I27" s="9"/>
      <c r="J27" s="9"/>
      <c r="K27" s="9"/>
      <c r="L27" s="161"/>
    </row>
    <row r="28" spans="1:22" ht="81.599999999999994" customHeight="1">
      <c r="A28" s="9"/>
      <c r="B28" s="9"/>
      <c r="C28" s="9"/>
      <c r="D28" s="19">
        <f>+D23+1</f>
        <v>62</v>
      </c>
      <c r="E28" s="9"/>
      <c r="F28" s="29">
        <v>62</v>
      </c>
      <c r="G28" s="42" t="s">
        <v>234</v>
      </c>
      <c r="H28" s="11"/>
      <c r="I28" s="9"/>
      <c r="J28" s="89" t="s">
        <v>22</v>
      </c>
      <c r="K28" s="9"/>
      <c r="L28" s="132" t="s">
        <v>235</v>
      </c>
      <c r="N28" s="80"/>
      <c r="O28" s="9"/>
      <c r="P28" s="80"/>
      <c r="Q28" s="9"/>
      <c r="R28" s="80"/>
      <c r="S28" s="9"/>
      <c r="T28" s="80"/>
      <c r="U28" s="9"/>
      <c r="V28" s="80"/>
    </row>
    <row r="29" spans="1:22" ht="9" customHeight="1">
      <c r="A29" s="9"/>
      <c r="B29" s="9"/>
      <c r="C29" s="9"/>
      <c r="D29" s="12"/>
      <c r="E29" s="9"/>
      <c r="F29" s="29"/>
      <c r="G29" s="14"/>
      <c r="H29" s="11"/>
      <c r="I29" s="9"/>
      <c r="J29" s="9"/>
      <c r="K29" s="9"/>
      <c r="L29" s="161"/>
    </row>
    <row r="30" spans="1:22" ht="23.45" customHeight="1">
      <c r="A30" s="9"/>
      <c r="B30" s="9"/>
      <c r="C30" s="9"/>
      <c r="D30" s="211" t="s">
        <v>246</v>
      </c>
      <c r="E30" s="211"/>
      <c r="F30" s="211"/>
      <c r="G30" s="211"/>
      <c r="H30" s="11"/>
      <c r="I30" s="9"/>
      <c r="J30" s="9"/>
      <c r="K30" s="9"/>
      <c r="L30" s="161"/>
    </row>
    <row r="31" spans="1:22" ht="24.95" customHeight="1">
      <c r="A31" s="9"/>
      <c r="B31" s="9"/>
      <c r="C31" s="9"/>
      <c r="D31" s="12"/>
      <c r="E31" s="9"/>
      <c r="F31" s="29"/>
      <c r="G31" s="14"/>
      <c r="H31" s="11"/>
      <c r="I31" s="9"/>
      <c r="J31" s="9"/>
      <c r="K31" s="9"/>
      <c r="L31" s="161"/>
    </row>
    <row r="32" spans="1:22" ht="45" customHeight="1">
      <c r="A32" s="9"/>
      <c r="B32" s="9"/>
      <c r="C32" s="9"/>
      <c r="D32" s="19">
        <f>+D28+1</f>
        <v>63</v>
      </c>
      <c r="E32" s="9"/>
      <c r="F32" s="29">
        <v>63</v>
      </c>
      <c r="G32" s="42" t="s">
        <v>228</v>
      </c>
      <c r="H32" s="11"/>
      <c r="I32" s="9"/>
      <c r="J32" s="89" t="s">
        <v>28</v>
      </c>
      <c r="K32" s="9"/>
      <c r="L32" s="132" t="s">
        <v>229</v>
      </c>
      <c r="N32" s="80"/>
      <c r="O32" s="9"/>
      <c r="P32" s="80"/>
      <c r="Q32" s="9"/>
      <c r="R32" s="80"/>
      <c r="S32" s="9"/>
      <c r="T32" s="80"/>
      <c r="U32" s="9"/>
      <c r="V32" s="80"/>
    </row>
    <row r="33" spans="1:22" ht="9" customHeight="1">
      <c r="A33" s="9"/>
      <c r="B33" s="9"/>
      <c r="C33" s="9"/>
      <c r="D33" s="12"/>
      <c r="E33" s="9"/>
      <c r="F33" s="29"/>
      <c r="G33" s="14"/>
      <c r="H33" s="11"/>
      <c r="I33" s="9"/>
      <c r="J33" s="9"/>
      <c r="K33" s="9"/>
      <c r="L33" s="161"/>
    </row>
    <row r="34" spans="1:22" ht="26.1" customHeight="1">
      <c r="A34" s="9"/>
      <c r="B34" s="9"/>
      <c r="C34" s="9"/>
      <c r="D34" s="211" t="s">
        <v>247</v>
      </c>
      <c r="E34" s="211"/>
      <c r="F34" s="211"/>
      <c r="G34" s="211"/>
      <c r="H34" s="11"/>
      <c r="I34" s="9"/>
      <c r="J34" s="9"/>
      <c r="K34" s="9"/>
      <c r="L34" s="161"/>
    </row>
    <row r="35" spans="1:22" ht="8.4499999999999993" customHeight="1">
      <c r="A35" s="9"/>
      <c r="B35" s="9"/>
      <c r="C35" s="9"/>
      <c r="D35" s="12"/>
      <c r="E35" s="9"/>
      <c r="F35" s="29"/>
      <c r="G35" s="14"/>
      <c r="H35" s="11"/>
      <c r="I35" s="9"/>
      <c r="J35" s="9"/>
      <c r="K35" s="9"/>
      <c r="L35" s="161"/>
    </row>
    <row r="36" spans="1:22" ht="60" customHeight="1">
      <c r="A36" s="9"/>
      <c r="B36" s="9"/>
      <c r="C36" s="9"/>
      <c r="D36" s="19">
        <f>+D32+1</f>
        <v>64</v>
      </c>
      <c r="E36" s="9"/>
      <c r="F36" s="29">
        <v>64</v>
      </c>
      <c r="G36" s="42" t="s">
        <v>230</v>
      </c>
      <c r="H36" s="11"/>
      <c r="I36" s="9"/>
      <c r="J36" s="89" t="s">
        <v>14</v>
      </c>
      <c r="K36" s="9"/>
      <c r="L36" s="132" t="s">
        <v>231</v>
      </c>
      <c r="N36" s="80"/>
      <c r="O36" s="9"/>
      <c r="P36" s="80"/>
      <c r="Q36" s="9"/>
      <c r="R36" s="80"/>
      <c r="S36" s="9"/>
      <c r="T36" s="80"/>
      <c r="U36" s="9"/>
      <c r="V36" s="80"/>
    </row>
    <row r="37" spans="1:22" ht="12.6" customHeight="1">
      <c r="A37" s="9"/>
      <c r="B37" s="9"/>
      <c r="C37" s="9"/>
      <c r="D37" s="12"/>
      <c r="E37" s="9"/>
      <c r="F37" s="29"/>
      <c r="G37" s="14"/>
      <c r="H37" s="11"/>
      <c r="I37" s="9"/>
      <c r="J37" s="9"/>
      <c r="K37" s="9"/>
    </row>
    <row r="38" spans="1:22" ht="19.5" customHeight="1">
      <c r="A38" s="9"/>
      <c r="B38" s="9"/>
      <c r="C38" s="9"/>
      <c r="D38" s="211" t="s">
        <v>248</v>
      </c>
      <c r="E38" s="211"/>
      <c r="F38" s="211"/>
      <c r="G38" s="211"/>
      <c r="H38" s="11"/>
      <c r="I38" s="9"/>
      <c r="J38" s="9"/>
      <c r="K38" s="9"/>
    </row>
    <row r="39" spans="1:22" ht="9.6" customHeight="1">
      <c r="A39" s="9"/>
      <c r="B39" s="9"/>
      <c r="C39" s="9"/>
      <c r="D39" s="12"/>
      <c r="E39" s="9"/>
      <c r="F39" s="29"/>
      <c r="G39" s="14"/>
      <c r="H39" s="11"/>
      <c r="I39" s="9"/>
      <c r="J39" s="9"/>
      <c r="K39" s="9"/>
    </row>
    <row r="40" spans="1:22" ht="50.45" customHeight="1">
      <c r="A40" s="9"/>
      <c r="B40" s="9"/>
      <c r="C40" s="9"/>
      <c r="D40" s="19">
        <f>+D36+1</f>
        <v>65</v>
      </c>
      <c r="E40" s="9"/>
      <c r="F40" s="29">
        <v>65</v>
      </c>
      <c r="G40" s="42" t="s">
        <v>232</v>
      </c>
      <c r="H40" s="11"/>
      <c r="I40" s="9"/>
      <c r="J40" s="89" t="s">
        <v>25</v>
      </c>
      <c r="K40" s="9"/>
      <c r="L40" s="132" t="s">
        <v>233</v>
      </c>
      <c r="N40" s="80"/>
      <c r="O40" s="9"/>
      <c r="P40" s="80"/>
      <c r="Q40" s="9"/>
      <c r="R40" s="80"/>
      <c r="S40" s="9"/>
      <c r="T40" s="80"/>
      <c r="U40" s="9"/>
      <c r="V40" s="80"/>
    </row>
    <row r="41" spans="1:22">
      <c r="A41" s="9"/>
      <c r="B41" s="9"/>
      <c r="C41" s="9"/>
      <c r="D41" s="12"/>
      <c r="E41" s="9"/>
      <c r="F41" s="29"/>
      <c r="G41" s="14"/>
      <c r="H41" s="11"/>
      <c r="I41" s="9"/>
      <c r="J41" s="9"/>
      <c r="K41" s="9"/>
    </row>
    <row r="42" spans="1:22" ht="16.5">
      <c r="A42" s="9"/>
      <c r="B42" s="9"/>
      <c r="C42" s="9"/>
      <c r="D42" s="209" t="s">
        <v>206</v>
      </c>
      <c r="E42" s="209"/>
      <c r="F42" s="209"/>
      <c r="G42" s="209"/>
      <c r="H42" s="11"/>
      <c r="I42" s="9"/>
      <c r="J42" s="9"/>
      <c r="K42" s="9"/>
    </row>
    <row r="43" spans="1:22">
      <c r="A43" s="9"/>
      <c r="B43" s="9"/>
      <c r="C43" s="9"/>
      <c r="D43" s="12"/>
      <c r="E43" s="9"/>
      <c r="F43" s="29"/>
      <c r="G43" s="14"/>
      <c r="H43" s="11"/>
      <c r="I43" s="9"/>
      <c r="J43" s="9"/>
      <c r="K43" s="9"/>
    </row>
    <row r="44" spans="1:22" ht="19.5" customHeight="1">
      <c r="A44" s="9"/>
      <c r="B44" s="9"/>
      <c r="C44" s="9"/>
      <c r="D44" s="211" t="s">
        <v>249</v>
      </c>
      <c r="E44" s="211"/>
      <c r="F44" s="211"/>
      <c r="G44" s="211"/>
      <c r="H44" s="11"/>
      <c r="I44" s="9"/>
      <c r="J44" s="9"/>
      <c r="K44" s="9"/>
    </row>
    <row r="45" spans="1:22" ht="9" customHeight="1">
      <c r="A45" s="9"/>
      <c r="B45" s="9"/>
      <c r="C45" s="9"/>
      <c r="D45" s="12"/>
      <c r="E45" s="9"/>
      <c r="F45" s="29"/>
      <c r="G45" s="14"/>
      <c r="H45" s="11"/>
      <c r="I45" s="9"/>
      <c r="J45" s="9"/>
      <c r="K45" s="9"/>
    </row>
    <row r="46" spans="1:22" ht="57" customHeight="1">
      <c r="A46" s="9"/>
      <c r="B46" s="9"/>
      <c r="C46" s="9"/>
      <c r="D46" s="19">
        <f>+D40+1</f>
        <v>66</v>
      </c>
      <c r="E46" s="9"/>
      <c r="F46" s="29">
        <v>66</v>
      </c>
      <c r="G46" s="10" t="s">
        <v>236</v>
      </c>
      <c r="H46" s="11"/>
      <c r="I46" s="9"/>
      <c r="J46" s="89" t="s">
        <v>14</v>
      </c>
      <c r="K46" s="9"/>
      <c r="L46" s="158" t="s">
        <v>237</v>
      </c>
      <c r="N46" s="80"/>
      <c r="O46" s="9"/>
      <c r="P46" s="80"/>
      <c r="Q46" s="9"/>
      <c r="R46" s="80"/>
      <c r="S46" s="9"/>
      <c r="T46" s="80"/>
      <c r="U46" s="9"/>
      <c r="V46" s="80"/>
    </row>
    <row r="47" spans="1:22" ht="9" customHeight="1">
      <c r="A47" s="9"/>
      <c r="B47" s="9"/>
      <c r="C47" s="9"/>
      <c r="D47" s="12"/>
      <c r="E47" s="9"/>
      <c r="F47" s="29"/>
      <c r="G47" s="14"/>
      <c r="H47" s="11"/>
      <c r="I47" s="9"/>
      <c r="J47" s="9"/>
      <c r="K47" s="9"/>
    </row>
    <row r="48" spans="1:22" ht="18.95" customHeight="1">
      <c r="A48" s="9"/>
      <c r="B48" s="9"/>
      <c r="C48" s="9"/>
      <c r="D48" s="211" t="s">
        <v>250</v>
      </c>
      <c r="E48" s="211"/>
      <c r="F48" s="211"/>
      <c r="G48" s="211"/>
      <c r="H48" s="11"/>
      <c r="I48" s="9"/>
      <c r="J48" s="9"/>
      <c r="K48" s="9"/>
    </row>
    <row r="49" spans="1:22" ht="9.6" customHeight="1">
      <c r="A49" s="9"/>
      <c r="B49" s="9"/>
      <c r="C49" s="9"/>
      <c r="D49" s="12"/>
      <c r="E49" s="9"/>
      <c r="F49" s="29"/>
      <c r="G49" s="14"/>
      <c r="H49" s="11"/>
      <c r="I49" s="9"/>
      <c r="J49" s="9"/>
      <c r="K49" s="9"/>
    </row>
    <row r="50" spans="1:22" ht="38.450000000000003" customHeight="1">
      <c r="A50" s="9"/>
      <c r="B50" s="9"/>
      <c r="C50" s="9"/>
      <c r="D50" s="19">
        <f>+D46+1</f>
        <v>67</v>
      </c>
      <c r="E50" s="9"/>
      <c r="F50" s="29">
        <v>67</v>
      </c>
      <c r="G50" s="42" t="s">
        <v>238</v>
      </c>
      <c r="H50" s="11"/>
      <c r="I50" s="9"/>
      <c r="J50" s="89" t="s">
        <v>22</v>
      </c>
      <c r="K50" s="9"/>
      <c r="L50" s="158" t="s">
        <v>239</v>
      </c>
      <c r="N50" s="80"/>
      <c r="O50" s="9"/>
      <c r="P50" s="80"/>
      <c r="Q50" s="9"/>
      <c r="R50" s="80"/>
      <c r="S50" s="9"/>
      <c r="T50" s="80"/>
      <c r="U50" s="9"/>
      <c r="V50" s="80"/>
    </row>
    <row r="51" spans="1:22" ht="9" customHeight="1">
      <c r="A51" s="9"/>
      <c r="B51" s="9"/>
      <c r="C51" s="9"/>
      <c r="D51" s="12"/>
      <c r="E51" s="9"/>
      <c r="F51" s="29"/>
      <c r="G51" s="14"/>
      <c r="H51" s="11"/>
      <c r="I51" s="9"/>
      <c r="J51" s="9"/>
      <c r="K51" s="9"/>
    </row>
    <row r="52" spans="1:22" ht="15" customHeight="1">
      <c r="A52" s="9"/>
      <c r="B52" s="9"/>
      <c r="C52" s="9"/>
      <c r="D52" s="211" t="s">
        <v>251</v>
      </c>
      <c r="E52" s="211"/>
      <c r="F52" s="211"/>
      <c r="G52" s="211"/>
      <c r="H52" s="11"/>
      <c r="I52" s="9"/>
      <c r="J52" s="9"/>
      <c r="K52" s="9"/>
    </row>
    <row r="53" spans="1:22" ht="13.5" customHeight="1">
      <c r="A53" s="9"/>
      <c r="B53" s="9"/>
      <c r="C53" s="9"/>
      <c r="D53" s="12"/>
      <c r="E53" s="9"/>
      <c r="F53" s="29"/>
      <c r="G53" s="14"/>
      <c r="H53" s="11"/>
      <c r="I53" s="9"/>
      <c r="J53" s="9"/>
      <c r="K53" s="9"/>
    </row>
    <row r="54" spans="1:22" ht="46.5" customHeight="1">
      <c r="A54" s="9"/>
      <c r="B54" s="9"/>
      <c r="C54" s="9"/>
      <c r="D54" s="19">
        <f>+D50+1</f>
        <v>68</v>
      </c>
      <c r="E54" s="9"/>
      <c r="F54" s="29">
        <v>68</v>
      </c>
      <c r="G54" s="10" t="s">
        <v>308</v>
      </c>
      <c r="H54" s="11"/>
      <c r="I54" s="9" t="s">
        <v>34</v>
      </c>
      <c r="J54" s="89" t="s">
        <v>22</v>
      </c>
      <c r="K54" s="9"/>
      <c r="L54" s="158" t="s">
        <v>240</v>
      </c>
      <c r="N54" s="80"/>
      <c r="O54" s="9"/>
      <c r="P54" s="80"/>
      <c r="Q54" s="9"/>
      <c r="R54" s="80"/>
      <c r="S54" s="9"/>
      <c r="T54" s="80"/>
      <c r="U54" s="9"/>
      <c r="V54" s="80"/>
    </row>
    <row r="55" spans="1:22" ht="9" customHeight="1">
      <c r="A55" s="9"/>
      <c r="B55" s="9"/>
      <c r="C55" s="9"/>
      <c r="D55" s="12"/>
      <c r="E55" s="9"/>
      <c r="F55" s="29"/>
      <c r="G55" s="14"/>
      <c r="H55" s="11"/>
      <c r="I55" s="9"/>
      <c r="J55" s="9"/>
      <c r="K55" s="9"/>
    </row>
    <row r="56" spans="1:22" ht="9" customHeight="1">
      <c r="A56" s="9"/>
      <c r="B56" s="9"/>
      <c r="C56" s="9"/>
      <c r="D56" s="12"/>
      <c r="E56" s="9"/>
      <c r="F56" s="29"/>
      <c r="G56" s="14"/>
      <c r="H56" s="11"/>
      <c r="I56" s="9"/>
      <c r="J56" s="9"/>
      <c r="K56" s="9"/>
    </row>
    <row r="57" spans="1:22" ht="9" customHeight="1">
      <c r="A57" s="9"/>
      <c r="B57" s="9"/>
      <c r="C57" s="9"/>
      <c r="D57" s="12"/>
      <c r="E57" s="9"/>
      <c r="F57" s="29"/>
      <c r="G57" s="14"/>
      <c r="H57" s="11"/>
      <c r="I57" s="9"/>
      <c r="J57" s="9"/>
      <c r="K57" s="9"/>
    </row>
  </sheetData>
  <mergeCells count="13">
    <mergeCell ref="D44:G44"/>
    <mergeCell ref="D48:G48"/>
    <mergeCell ref="D52:G52"/>
    <mergeCell ref="D5:G5"/>
    <mergeCell ref="D42:G42"/>
    <mergeCell ref="D9:G9"/>
    <mergeCell ref="D13:G13"/>
    <mergeCell ref="D17:G17"/>
    <mergeCell ref="D21:G21"/>
    <mergeCell ref="D26:G26"/>
    <mergeCell ref="D30:G30"/>
    <mergeCell ref="D34:G34"/>
    <mergeCell ref="D38:G38"/>
  </mergeCells>
  <conditionalFormatting sqref="J4">
    <cfRule type="containsText" dxfId="51" priority="18" operator="containsText" text="Incomplete questionnaire">
      <formula>NOT(ISERROR(SEARCH("Incomplete questionnaire",J4)))</formula>
    </cfRule>
    <cfRule type="containsText" dxfId="50" priority="19" operator="containsText" text="Not answered">
      <formula>NOT(ISERROR(SEARCH("Not answered",J4)))</formula>
    </cfRule>
  </conditionalFormatting>
  <conditionalFormatting sqref="J11">
    <cfRule type="containsText" dxfId="49" priority="17" operator="containsText" text="Not answered">
      <formula>NOT(ISERROR(SEARCH("Not answered",J11)))</formula>
    </cfRule>
  </conditionalFormatting>
  <conditionalFormatting sqref="J15">
    <cfRule type="containsText" dxfId="48" priority="16" operator="containsText" text="Not answered">
      <formula>NOT(ISERROR(SEARCH("Not answered",J15)))</formula>
    </cfRule>
  </conditionalFormatting>
  <conditionalFormatting sqref="J19">
    <cfRule type="containsText" dxfId="47" priority="15" operator="containsText" text="Not answered">
      <formula>NOT(ISERROR(SEARCH("Not answered",J19)))</formula>
    </cfRule>
  </conditionalFormatting>
  <conditionalFormatting sqref="J23">
    <cfRule type="containsText" dxfId="46" priority="14" operator="containsText" text="Not answered">
      <formula>NOT(ISERROR(SEARCH("Not answered",J23)))</formula>
    </cfRule>
  </conditionalFormatting>
  <conditionalFormatting sqref="J28">
    <cfRule type="containsText" dxfId="45" priority="13" operator="containsText" text="Not answered">
      <formula>NOT(ISERROR(SEARCH("Not answered",J28)))</formula>
    </cfRule>
  </conditionalFormatting>
  <conditionalFormatting sqref="J32">
    <cfRule type="containsText" dxfId="44" priority="12" operator="containsText" text="Not answered">
      <formula>NOT(ISERROR(SEARCH("Not answered",J32)))</formula>
    </cfRule>
  </conditionalFormatting>
  <conditionalFormatting sqref="J36">
    <cfRule type="containsText" dxfId="43" priority="11" operator="containsText" text="Not answered">
      <formula>NOT(ISERROR(SEARCH("Not answered",J36)))</formula>
    </cfRule>
  </conditionalFormatting>
  <conditionalFormatting sqref="J40">
    <cfRule type="containsText" dxfId="42" priority="1" operator="containsText" text="Not answered">
      <formula>NOT(ISERROR(SEARCH("Not answered",J40)))</formula>
    </cfRule>
  </conditionalFormatting>
  <conditionalFormatting sqref="J46">
    <cfRule type="containsText" dxfId="41" priority="10" operator="containsText" text="Not answered">
      <formula>NOT(ISERROR(SEARCH("Not answered",J46)))</formula>
    </cfRule>
  </conditionalFormatting>
  <conditionalFormatting sqref="J50">
    <cfRule type="containsText" dxfId="40" priority="9" operator="containsText" text="Not answered">
      <formula>NOT(ISERROR(SEARCH("Not answered",J50)))</formula>
    </cfRule>
  </conditionalFormatting>
  <conditionalFormatting sqref="J54">
    <cfRule type="containsText" dxfId="39" priority="8" operator="containsText" text="Not answered">
      <formula>NOT(ISERROR(SEARCH("Not answered",J54)))</formula>
    </cfRule>
  </conditionalFormatting>
  <dataValidations count="2">
    <dataValidation type="list" allowBlank="1" showInputMessage="1" showErrorMessage="1" sqref="J50 J54 J11 J28 J36 J46" xr:uid="{5286AF63-91EA-49AB-89BC-610BBEDBC2B1}">
      <formula1>Liste6</formula1>
    </dataValidation>
    <dataValidation type="list" allowBlank="1" showInputMessage="1" showErrorMessage="1" sqref="J40 J15 J19 J23 J32" xr:uid="{BC74BD04-9D91-4757-973C-6F77A97BF309}">
      <formula1>liste3</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9"/>
  <dimension ref="A1:W65"/>
  <sheetViews>
    <sheetView showGridLines="0" topLeftCell="A20" zoomScale="70" zoomScaleNormal="70" zoomScaleSheetLayoutView="70" workbookViewId="0">
      <selection activeCell="D5" sqref="D5:G5"/>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17" customWidth="1"/>
    <col min="5" max="5" width="3" style="2" customWidth="1"/>
    <col min="6" max="6" width="3.28515625" style="2" bestFit="1" customWidth="1"/>
    <col min="7" max="7" width="101.5703125" style="18" customWidth="1"/>
    <col min="8" max="8" width="4.42578125" style="1" customWidth="1"/>
    <col min="9" max="9" width="6.5703125" style="2" hidden="1" customWidth="1"/>
    <col min="10" max="10" width="25.5703125" style="2" customWidth="1"/>
    <col min="11" max="11" width="4.42578125" style="2" customWidth="1"/>
    <col min="12" max="12" width="88.140625" style="124" customWidth="1"/>
    <col min="13" max="13" width="5.85546875" style="2" customWidth="1"/>
    <col min="14" max="14" width="49" style="2" hidden="1" customWidth="1" outlineLevel="1"/>
    <col min="15" max="15" width="0.5703125" style="2" hidden="1" customWidth="1" outlineLevel="1"/>
    <col min="16" max="16" width="48.85546875" style="2" hidden="1" customWidth="1" outlineLevel="1"/>
    <col min="17" max="17" width="2.5703125" style="2" hidden="1" customWidth="1" outlineLevel="1"/>
    <col min="18" max="18" width="18.7109375" style="2" hidden="1" customWidth="1" outlineLevel="1"/>
    <col min="19" max="19" width="1.5703125" style="2" hidden="1" customWidth="1" outlineLevel="1"/>
    <col min="20" max="20" width="14.42578125" style="2" hidden="1" customWidth="1" outlineLevel="1"/>
    <col min="21" max="21" width="3.28515625" style="2" hidden="1" customWidth="1" outlineLevel="1"/>
    <col min="22" max="22" width="40.28515625" style="2" hidden="1" customWidth="1" outlineLevel="1"/>
    <col min="23" max="23" width="11.42578125" style="2" collapsed="1"/>
    <col min="24" max="16384" width="11.42578125" style="2"/>
  </cols>
  <sheetData>
    <row r="1" spans="1:22" ht="12.75" hidden="1" customHeight="1">
      <c r="A1" s="9"/>
      <c r="B1" s="9"/>
      <c r="C1" s="9"/>
      <c r="D1" s="12"/>
      <c r="E1" s="9"/>
      <c r="F1" s="9"/>
      <c r="G1" s="16" t="s">
        <v>39</v>
      </c>
      <c r="H1" s="11"/>
      <c r="I1" s="9"/>
      <c r="J1" s="9"/>
      <c r="K1" s="9"/>
    </row>
    <row r="2" spans="1:22" ht="12.75" customHeight="1">
      <c r="A2" s="9"/>
      <c r="B2" s="9"/>
      <c r="C2" s="9"/>
      <c r="D2" s="12"/>
      <c r="E2" s="9"/>
      <c r="F2" s="9"/>
      <c r="G2" s="16"/>
      <c r="H2" s="11"/>
      <c r="I2" s="9"/>
      <c r="J2" s="9"/>
      <c r="K2" s="9"/>
    </row>
    <row r="3" spans="1:22" ht="12.75" customHeight="1">
      <c r="A3" s="9"/>
      <c r="B3" s="9"/>
      <c r="C3" s="9"/>
      <c r="D3" s="12"/>
      <c r="E3" s="9"/>
      <c r="F3" s="9"/>
      <c r="G3" s="14"/>
      <c r="H3" s="11"/>
      <c r="I3" s="9"/>
      <c r="J3" s="9"/>
      <c r="K3" s="9"/>
    </row>
    <row r="4" spans="1:22" ht="24.95" customHeight="1">
      <c r="A4" s="9"/>
      <c r="B4" s="9"/>
      <c r="C4" s="9"/>
      <c r="D4" s="12"/>
      <c r="E4" s="9"/>
      <c r="F4" s="9"/>
      <c r="G4" s="14"/>
      <c r="H4" s="11"/>
      <c r="I4" s="9"/>
      <c r="J4" s="129">
        <f ca="1">IF(CALCULS!$V$7&gt;0,"Incomplete questionnaire",SCORE!$E$21)</f>
        <v>0.58228684732319891</v>
      </c>
      <c r="K4" s="9"/>
      <c r="L4" s="43" t="s">
        <v>55</v>
      </c>
      <c r="N4" s="43" t="s">
        <v>56</v>
      </c>
      <c r="O4" s="9"/>
      <c r="P4" s="43" t="s">
        <v>57</v>
      </c>
      <c r="Q4" s="9"/>
      <c r="R4" s="43" t="s">
        <v>58</v>
      </c>
      <c r="S4" s="9"/>
      <c r="T4" s="43" t="s">
        <v>59</v>
      </c>
      <c r="U4" s="9"/>
      <c r="V4" s="43" t="s">
        <v>60</v>
      </c>
    </row>
    <row r="5" spans="1:22" ht="33.950000000000003" customHeight="1">
      <c r="A5" s="9"/>
      <c r="B5" s="9"/>
      <c r="C5" s="9"/>
      <c r="D5" s="209" t="s">
        <v>172</v>
      </c>
      <c r="E5" s="209"/>
      <c r="F5" s="209"/>
      <c r="G5" s="209"/>
      <c r="H5" s="11"/>
      <c r="I5" s="9"/>
      <c r="J5" s="9"/>
      <c r="K5" s="9"/>
    </row>
    <row r="6" spans="1:22">
      <c r="A6" s="9"/>
      <c r="B6" s="9"/>
      <c r="C6" s="9"/>
      <c r="D6" s="12"/>
      <c r="E6" s="9"/>
      <c r="F6" s="9"/>
      <c r="G6" s="14"/>
      <c r="H6" s="11"/>
      <c r="I6" s="9"/>
      <c r="J6" s="9"/>
      <c r="K6" s="9"/>
    </row>
    <row r="7" spans="1:22" ht="16.5">
      <c r="A7" s="9"/>
      <c r="B7" s="9"/>
      <c r="C7" s="9"/>
      <c r="D7" s="153" t="s">
        <v>52</v>
      </c>
      <c r="E7" s="155"/>
      <c r="F7" s="155"/>
      <c r="G7" s="153" t="s">
        <v>53</v>
      </c>
      <c r="H7" s="156"/>
      <c r="I7" s="157"/>
      <c r="J7" s="154" t="s">
        <v>99</v>
      </c>
      <c r="K7" s="9"/>
    </row>
    <row r="8" spans="1:22" ht="16.5">
      <c r="A8" s="9"/>
      <c r="B8" s="9"/>
      <c r="C8" s="9"/>
      <c r="D8" s="153"/>
      <c r="E8" s="153"/>
      <c r="F8" s="153"/>
      <c r="G8" s="153"/>
      <c r="H8" s="11"/>
      <c r="I8" s="9"/>
      <c r="J8" s="154"/>
      <c r="K8" s="9"/>
    </row>
    <row r="9" spans="1:22" ht="16.5">
      <c r="A9" s="9"/>
      <c r="B9" s="9"/>
      <c r="C9" s="9"/>
      <c r="H9" s="11"/>
      <c r="I9" s="9"/>
      <c r="J9" s="154"/>
      <c r="K9" s="9"/>
    </row>
    <row r="10" spans="1:22">
      <c r="A10" s="9"/>
      <c r="B10" s="9"/>
      <c r="C10" s="9"/>
      <c r="D10" s="12"/>
      <c r="E10" s="9"/>
      <c r="F10" s="9"/>
      <c r="G10" s="14"/>
      <c r="H10" s="11"/>
      <c r="I10" s="9"/>
      <c r="J10" s="9"/>
      <c r="K10" s="9"/>
    </row>
    <row r="11" spans="1:22" ht="96.95" customHeight="1">
      <c r="A11" s="9"/>
      <c r="B11" s="9"/>
      <c r="C11" s="9"/>
      <c r="D11" s="19">
        <f>+'REWARD AND PERFORMANCE'!D53+1</f>
        <v>43</v>
      </c>
      <c r="E11" s="9"/>
      <c r="F11" s="9">
        <v>43</v>
      </c>
      <c r="G11" s="42" t="s">
        <v>178</v>
      </c>
      <c r="H11" s="11"/>
      <c r="I11" s="9"/>
      <c r="J11" s="89" t="s">
        <v>22</v>
      </c>
      <c r="K11" s="9"/>
      <c r="L11" s="158" t="s">
        <v>179</v>
      </c>
      <c r="N11" s="80"/>
      <c r="O11" s="9"/>
      <c r="P11" s="80"/>
      <c r="Q11" s="9"/>
      <c r="R11" s="80"/>
      <c r="S11" s="9"/>
      <c r="T11" s="80"/>
      <c r="U11" s="9"/>
      <c r="V11" s="80"/>
    </row>
    <row r="12" spans="1:22" ht="16.5" customHeight="1">
      <c r="A12" s="9"/>
      <c r="B12" s="9"/>
      <c r="C12" s="9"/>
      <c r="D12" s="12"/>
      <c r="E12" s="9"/>
      <c r="F12" s="9"/>
      <c r="G12" s="14"/>
      <c r="H12" s="11"/>
      <c r="I12" s="9"/>
      <c r="J12" s="9"/>
      <c r="K12" s="9"/>
    </row>
    <row r="13" spans="1:22" ht="16.5" customHeight="1">
      <c r="A13" s="9"/>
      <c r="B13" s="9"/>
      <c r="C13" s="9"/>
      <c r="D13" s="211" t="s">
        <v>207</v>
      </c>
      <c r="E13" s="211"/>
      <c r="F13" s="211"/>
      <c r="G13" s="211"/>
      <c r="H13" s="11"/>
      <c r="I13" s="9"/>
      <c r="J13" s="9"/>
      <c r="K13" s="9"/>
    </row>
    <row r="14" spans="1:22" ht="14.1" customHeight="1">
      <c r="A14" s="9"/>
      <c r="B14" s="9"/>
      <c r="C14" s="9"/>
      <c r="D14" s="12"/>
      <c r="E14" s="9"/>
      <c r="F14" s="9"/>
      <c r="G14" s="14"/>
      <c r="H14" s="11"/>
      <c r="I14" s="9"/>
      <c r="J14" s="9"/>
      <c r="K14" s="9"/>
    </row>
    <row r="15" spans="1:22" ht="131.44999999999999" customHeight="1">
      <c r="A15" s="9"/>
      <c r="B15" s="9"/>
      <c r="C15" s="9"/>
      <c r="D15" s="19">
        <f>+D11+1</f>
        <v>44</v>
      </c>
      <c r="E15" s="9"/>
      <c r="F15" s="9">
        <v>44</v>
      </c>
      <c r="G15" s="42" t="s">
        <v>180</v>
      </c>
      <c r="H15" s="11"/>
      <c r="I15" s="9"/>
      <c r="J15" s="89" t="s">
        <v>14</v>
      </c>
      <c r="K15" s="9"/>
      <c r="L15" s="158" t="s">
        <v>181</v>
      </c>
      <c r="N15" s="80"/>
      <c r="O15" s="9"/>
      <c r="P15" s="80"/>
      <c r="Q15" s="9"/>
      <c r="R15" s="80"/>
      <c r="S15" s="9"/>
      <c r="T15" s="80"/>
      <c r="U15" s="9"/>
      <c r="V15" s="80"/>
    </row>
    <row r="16" spans="1:22" ht="12.6" customHeight="1">
      <c r="A16" s="9"/>
      <c r="B16" s="9"/>
      <c r="C16" s="9"/>
      <c r="D16" s="12"/>
      <c r="E16" s="9"/>
      <c r="F16" s="9"/>
      <c r="G16" s="14"/>
      <c r="H16" s="11"/>
      <c r="I16" s="9"/>
      <c r="J16" s="9"/>
      <c r="K16" s="9"/>
    </row>
    <row r="17" spans="1:22" ht="24" customHeight="1">
      <c r="A17" s="9"/>
      <c r="B17" s="9"/>
      <c r="C17" s="9"/>
      <c r="D17" s="211" t="s">
        <v>208</v>
      </c>
      <c r="E17" s="211"/>
      <c r="F17" s="211"/>
      <c r="G17" s="211"/>
      <c r="H17" s="11"/>
      <c r="I17" s="9"/>
      <c r="J17" s="9"/>
      <c r="K17" s="9"/>
    </row>
    <row r="18" spans="1:22" ht="9" customHeight="1">
      <c r="A18" s="9"/>
      <c r="B18" s="9"/>
      <c r="C18" s="9"/>
      <c r="D18" s="12"/>
      <c r="E18" s="9"/>
      <c r="F18" s="9"/>
      <c r="G18" s="14"/>
      <c r="H18" s="11"/>
      <c r="I18" s="9"/>
      <c r="J18" s="9"/>
      <c r="K18" s="9"/>
    </row>
    <row r="19" spans="1:22" ht="147.6" customHeight="1">
      <c r="A19" s="9"/>
      <c r="B19" s="9"/>
      <c r="C19" s="9"/>
      <c r="D19" s="19">
        <f>+D15+1</f>
        <v>45</v>
      </c>
      <c r="E19" s="9"/>
      <c r="F19" s="9">
        <v>45</v>
      </c>
      <c r="G19" s="42" t="s">
        <v>182</v>
      </c>
      <c r="H19" s="11"/>
      <c r="I19" s="9"/>
      <c r="J19" s="89" t="s">
        <v>14</v>
      </c>
      <c r="K19" s="9"/>
      <c r="L19" s="158" t="s">
        <v>218</v>
      </c>
      <c r="N19" s="80"/>
      <c r="O19" s="9"/>
      <c r="P19" s="80"/>
      <c r="Q19" s="9"/>
      <c r="R19" s="80"/>
      <c r="S19" s="9"/>
      <c r="T19" s="80"/>
      <c r="U19" s="9"/>
      <c r="V19" s="80"/>
    </row>
    <row r="20" spans="1:22" ht="12.95" customHeight="1">
      <c r="A20" s="9"/>
      <c r="B20" s="9"/>
      <c r="C20" s="9"/>
      <c r="D20" s="12"/>
      <c r="E20" s="9"/>
      <c r="F20" s="9"/>
      <c r="G20" s="14"/>
      <c r="H20" s="11"/>
      <c r="I20" s="9"/>
      <c r="J20" s="9"/>
      <c r="K20" s="9"/>
    </row>
    <row r="21" spans="1:22" ht="20.45" customHeight="1">
      <c r="A21" s="9"/>
      <c r="B21" s="9"/>
      <c r="C21" s="9"/>
      <c r="D21" s="211" t="s">
        <v>209</v>
      </c>
      <c r="E21" s="211"/>
      <c r="F21" s="211"/>
      <c r="G21" s="211"/>
      <c r="H21" s="11"/>
      <c r="I21" s="9"/>
      <c r="J21" s="9"/>
      <c r="K21" s="9"/>
    </row>
    <row r="22" spans="1:22" ht="6" customHeight="1">
      <c r="A22" s="9"/>
      <c r="B22" s="9"/>
      <c r="C22" s="9"/>
      <c r="D22" s="12"/>
      <c r="E22" s="9"/>
      <c r="F22" s="9"/>
      <c r="G22" s="14"/>
      <c r="H22" s="11"/>
      <c r="I22" s="9"/>
      <c r="J22" s="9"/>
      <c r="K22" s="9"/>
    </row>
    <row r="23" spans="1:22" ht="59.1" customHeight="1">
      <c r="A23" s="9"/>
      <c r="B23" s="9"/>
      <c r="C23" s="9"/>
      <c r="D23" s="19">
        <f>+D19+1</f>
        <v>46</v>
      </c>
      <c r="E23" s="9"/>
      <c r="F23" s="9">
        <v>46</v>
      </c>
      <c r="G23" s="42" t="s">
        <v>183</v>
      </c>
      <c r="H23" s="11"/>
      <c r="I23" s="9"/>
      <c r="J23" s="89" t="s">
        <v>22</v>
      </c>
      <c r="K23" s="9"/>
      <c r="L23" s="158" t="s">
        <v>184</v>
      </c>
      <c r="N23" s="80"/>
      <c r="O23" s="9"/>
      <c r="P23" s="80"/>
      <c r="Q23" s="9"/>
      <c r="R23" s="80"/>
      <c r="S23" s="9"/>
      <c r="T23" s="80"/>
      <c r="U23" s="9"/>
      <c r="V23" s="80"/>
    </row>
    <row r="24" spans="1:22" ht="21" customHeight="1">
      <c r="A24" s="9"/>
      <c r="B24" s="9"/>
      <c r="C24" s="9"/>
      <c r="D24" s="12"/>
      <c r="E24" s="9"/>
      <c r="F24" s="9"/>
      <c r="G24" s="14"/>
      <c r="H24" s="11"/>
      <c r="I24" s="9"/>
      <c r="J24" s="9"/>
      <c r="K24" s="9"/>
    </row>
    <row r="25" spans="1:22" ht="21" customHeight="1">
      <c r="A25" s="9"/>
      <c r="B25" s="9"/>
      <c r="C25" s="9"/>
      <c r="D25" s="211" t="s">
        <v>210</v>
      </c>
      <c r="E25" s="211"/>
      <c r="F25" s="211"/>
      <c r="G25" s="211"/>
      <c r="H25" s="11"/>
      <c r="I25" s="9"/>
      <c r="J25" s="9"/>
      <c r="K25" s="9"/>
    </row>
    <row r="26" spans="1:22" ht="12" customHeight="1">
      <c r="A26" s="9"/>
      <c r="B26" s="9"/>
      <c r="C26" s="9"/>
      <c r="D26" s="12"/>
      <c r="E26" s="9"/>
      <c r="F26" s="9"/>
      <c r="G26" s="14"/>
      <c r="H26" s="11"/>
      <c r="I26" s="9"/>
      <c r="J26" s="9"/>
      <c r="K26" s="9"/>
    </row>
    <row r="27" spans="1:22" ht="98.45" customHeight="1">
      <c r="A27" s="9"/>
      <c r="B27" s="9"/>
      <c r="C27" s="9"/>
      <c r="D27" s="19">
        <f>+D23+1</f>
        <v>47</v>
      </c>
      <c r="E27" s="9"/>
      <c r="F27" s="9">
        <v>47</v>
      </c>
      <c r="G27" s="42" t="s">
        <v>185</v>
      </c>
      <c r="H27" s="11"/>
      <c r="I27" s="9"/>
      <c r="J27" s="89" t="s">
        <v>14</v>
      </c>
      <c r="K27" s="9"/>
      <c r="L27" s="158" t="s">
        <v>186</v>
      </c>
      <c r="N27" s="80"/>
      <c r="O27" s="9"/>
      <c r="P27" s="80"/>
      <c r="Q27" s="9"/>
      <c r="R27" s="80"/>
      <c r="S27" s="9"/>
      <c r="T27" s="80"/>
      <c r="U27" s="9"/>
      <c r="V27" s="80"/>
    </row>
    <row r="28" spans="1:22" ht="9" customHeight="1">
      <c r="A28" s="9"/>
      <c r="B28" s="9"/>
      <c r="C28" s="9"/>
      <c r="D28" s="12"/>
      <c r="E28" s="9"/>
      <c r="F28" s="9"/>
      <c r="G28" s="14"/>
      <c r="H28" s="11"/>
      <c r="I28" s="9"/>
      <c r="J28" s="9"/>
      <c r="K28" s="9"/>
    </row>
    <row r="29" spans="1:22" ht="9" customHeight="1">
      <c r="A29" s="9"/>
      <c r="B29" s="9"/>
      <c r="C29" s="9"/>
      <c r="D29" s="12"/>
      <c r="E29" s="9"/>
      <c r="F29" s="9"/>
      <c r="G29" s="14"/>
      <c r="H29" s="11"/>
      <c r="I29" s="9"/>
      <c r="J29" s="9"/>
      <c r="K29" s="9"/>
    </row>
    <row r="30" spans="1:22" ht="15.95" customHeight="1">
      <c r="A30" s="9"/>
      <c r="B30" s="9"/>
      <c r="C30" s="9"/>
      <c r="D30" s="211" t="s">
        <v>211</v>
      </c>
      <c r="E30" s="211"/>
      <c r="F30" s="211"/>
      <c r="G30" s="211"/>
      <c r="H30" s="11"/>
      <c r="I30" s="9"/>
      <c r="J30" s="9"/>
      <c r="K30" s="9"/>
    </row>
    <row r="31" spans="1:22" ht="17.45" customHeight="1">
      <c r="A31" s="9"/>
      <c r="B31" s="9"/>
      <c r="C31" s="9"/>
      <c r="D31" s="12"/>
      <c r="E31" s="9"/>
      <c r="F31" s="9"/>
      <c r="G31" s="14"/>
      <c r="H31" s="11"/>
      <c r="I31" s="9"/>
      <c r="J31" s="9"/>
      <c r="K31" s="9"/>
    </row>
    <row r="32" spans="1:22" ht="38.450000000000003" customHeight="1">
      <c r="A32" s="9"/>
      <c r="B32" s="9"/>
      <c r="C32" s="9"/>
      <c r="D32" s="19">
        <f>+D27+1</f>
        <v>48</v>
      </c>
      <c r="E32" s="9"/>
      <c r="F32" s="9">
        <v>48</v>
      </c>
      <c r="G32" s="42" t="s">
        <v>187</v>
      </c>
      <c r="H32" s="11"/>
      <c r="I32" s="9"/>
      <c r="J32" s="89" t="s">
        <v>22</v>
      </c>
      <c r="K32" s="9"/>
      <c r="L32" s="158" t="s">
        <v>188</v>
      </c>
      <c r="N32" s="80"/>
      <c r="O32" s="9"/>
      <c r="P32" s="80"/>
      <c r="Q32" s="9"/>
      <c r="R32" s="80"/>
      <c r="S32" s="9"/>
      <c r="T32" s="80"/>
      <c r="U32" s="9"/>
      <c r="V32" s="80"/>
    </row>
    <row r="33" spans="1:22" ht="11.1" customHeight="1">
      <c r="A33" s="9"/>
      <c r="B33" s="9"/>
      <c r="C33" s="9"/>
      <c r="D33" s="12"/>
      <c r="E33" s="9"/>
      <c r="F33" s="9"/>
      <c r="G33" s="14"/>
      <c r="H33" s="11"/>
      <c r="I33" s="9"/>
      <c r="J33" s="9"/>
      <c r="K33" s="9"/>
    </row>
    <row r="34" spans="1:22" ht="29.1" customHeight="1">
      <c r="A34" s="9"/>
      <c r="B34" s="9"/>
      <c r="C34" s="9"/>
      <c r="D34" s="209" t="s">
        <v>171</v>
      </c>
      <c r="E34" s="209"/>
      <c r="F34" s="209"/>
      <c r="G34" s="209"/>
      <c r="H34" s="11"/>
      <c r="I34" s="9"/>
      <c r="J34" s="9"/>
      <c r="K34" s="9"/>
    </row>
    <row r="35" spans="1:22">
      <c r="A35" s="9"/>
      <c r="B35" s="9"/>
      <c r="C35" s="9"/>
      <c r="D35" s="12"/>
      <c r="E35" s="9"/>
      <c r="F35" s="9"/>
      <c r="G35" s="14"/>
      <c r="H35" s="11"/>
      <c r="I35" s="9"/>
      <c r="J35" s="9"/>
      <c r="K35" s="9"/>
    </row>
    <row r="36" spans="1:22" ht="21.95" customHeight="1">
      <c r="A36" s="9"/>
      <c r="B36" s="9"/>
      <c r="C36" s="9"/>
      <c r="D36" s="211" t="s">
        <v>212</v>
      </c>
      <c r="E36" s="211"/>
      <c r="F36" s="211"/>
      <c r="G36" s="211"/>
      <c r="H36" s="11"/>
      <c r="I36" s="9"/>
      <c r="J36" s="9"/>
      <c r="K36" s="9"/>
    </row>
    <row r="37" spans="1:22">
      <c r="A37" s="9"/>
      <c r="B37" s="9"/>
      <c r="C37" s="9"/>
      <c r="D37" s="12"/>
      <c r="E37" s="9"/>
      <c r="F37" s="9"/>
      <c r="G37" s="14"/>
      <c r="H37" s="11"/>
      <c r="I37" s="9"/>
      <c r="J37" s="9"/>
      <c r="K37" s="9"/>
    </row>
    <row r="38" spans="1:22" ht="42.6" customHeight="1">
      <c r="A38" s="9"/>
      <c r="B38" s="9"/>
      <c r="C38" s="9"/>
      <c r="D38" s="19">
        <f>+D32+1</f>
        <v>49</v>
      </c>
      <c r="E38" s="9"/>
      <c r="F38" s="9">
        <v>49</v>
      </c>
      <c r="G38" s="42" t="s">
        <v>307</v>
      </c>
      <c r="H38" s="11"/>
      <c r="I38" s="9"/>
      <c r="J38" s="89" t="s">
        <v>14</v>
      </c>
      <c r="K38" s="9"/>
      <c r="L38" s="132" t="s">
        <v>189</v>
      </c>
      <c r="N38" s="80"/>
      <c r="O38" s="9"/>
      <c r="P38" s="80"/>
      <c r="Q38" s="9"/>
      <c r="R38" s="80"/>
      <c r="S38" s="9"/>
      <c r="T38" s="80"/>
      <c r="U38" s="9"/>
      <c r="V38" s="80"/>
    </row>
    <row r="39" spans="1:22" ht="9" customHeight="1">
      <c r="A39" s="9"/>
      <c r="B39" s="9"/>
      <c r="C39" s="9"/>
      <c r="D39" s="12"/>
      <c r="E39" s="9"/>
      <c r="F39" s="9"/>
      <c r="G39" s="14"/>
      <c r="H39" s="11"/>
      <c r="I39" s="9"/>
      <c r="J39" s="9"/>
      <c r="K39" s="9"/>
      <c r="L39" s="161"/>
    </row>
    <row r="40" spans="1:22" ht="24" customHeight="1">
      <c r="A40" s="9"/>
      <c r="B40" s="9"/>
      <c r="C40" s="9"/>
      <c r="D40" s="211" t="s">
        <v>213</v>
      </c>
      <c r="E40" s="211"/>
      <c r="F40" s="211"/>
      <c r="G40" s="211"/>
      <c r="H40" s="11"/>
      <c r="I40" s="9"/>
      <c r="J40" s="9"/>
      <c r="K40" s="9"/>
      <c r="L40" s="161"/>
    </row>
    <row r="41" spans="1:22" ht="12.95" customHeight="1">
      <c r="A41" s="9"/>
      <c r="B41" s="9"/>
      <c r="C41" s="9"/>
      <c r="D41" s="12"/>
      <c r="E41" s="9"/>
      <c r="F41" s="9"/>
      <c r="G41" s="14"/>
      <c r="H41" s="11"/>
      <c r="I41" s="9"/>
      <c r="J41" s="9"/>
      <c r="K41" s="9"/>
      <c r="L41" s="161"/>
    </row>
    <row r="42" spans="1:22" ht="44.45" customHeight="1">
      <c r="A42" s="9"/>
      <c r="B42" s="9"/>
      <c r="C42" s="9"/>
      <c r="D42" s="19">
        <f>+D38+1</f>
        <v>50</v>
      </c>
      <c r="E42" s="9"/>
      <c r="F42" s="9">
        <v>50</v>
      </c>
      <c r="G42" s="42" t="s">
        <v>190</v>
      </c>
      <c r="H42" s="11"/>
      <c r="I42" s="9"/>
      <c r="J42" s="89" t="s">
        <v>28</v>
      </c>
      <c r="K42" s="9"/>
      <c r="L42" s="132" t="s">
        <v>191</v>
      </c>
      <c r="N42" s="80"/>
      <c r="O42" s="9"/>
      <c r="P42" s="80"/>
      <c r="Q42" s="9"/>
      <c r="R42" s="80"/>
      <c r="S42" s="9"/>
      <c r="T42" s="80"/>
      <c r="U42" s="9"/>
      <c r="V42" s="80"/>
    </row>
    <row r="43" spans="1:22" ht="24.6" customHeight="1">
      <c r="A43" s="9"/>
      <c r="B43" s="9"/>
      <c r="C43" s="9"/>
      <c r="D43" s="12"/>
      <c r="E43" s="9"/>
      <c r="F43" s="9"/>
      <c r="G43" s="14"/>
      <c r="H43" s="11"/>
      <c r="I43" s="9"/>
      <c r="J43" s="9"/>
      <c r="K43" s="9"/>
      <c r="L43" s="161"/>
    </row>
    <row r="44" spans="1:22" ht="18.95" customHeight="1">
      <c r="A44" s="9"/>
      <c r="B44" s="9"/>
      <c r="C44" s="9"/>
      <c r="D44" s="211" t="s">
        <v>214</v>
      </c>
      <c r="E44" s="211"/>
      <c r="F44" s="211"/>
      <c r="G44" s="211"/>
      <c r="H44" s="11"/>
      <c r="I44" s="9"/>
      <c r="J44" s="9"/>
      <c r="K44" s="9"/>
      <c r="L44" s="161"/>
    </row>
    <row r="45" spans="1:22" ht="9" customHeight="1">
      <c r="A45" s="9"/>
      <c r="B45" s="9"/>
      <c r="C45" s="9"/>
      <c r="D45" s="12"/>
      <c r="E45" s="9"/>
      <c r="F45" s="9"/>
      <c r="G45" s="14"/>
      <c r="H45" s="11"/>
      <c r="I45" s="9"/>
      <c r="J45" s="9"/>
      <c r="K45" s="9"/>
      <c r="L45" s="161"/>
    </row>
    <row r="46" spans="1:22" ht="249" customHeight="1">
      <c r="A46" s="9"/>
      <c r="B46" s="9"/>
      <c r="C46" s="9"/>
      <c r="D46" s="19">
        <f>+D42+1</f>
        <v>51</v>
      </c>
      <c r="E46" s="9"/>
      <c r="F46" s="9">
        <v>51</v>
      </c>
      <c r="G46" s="42" t="s">
        <v>378</v>
      </c>
      <c r="H46" s="11"/>
      <c r="I46" s="9"/>
      <c r="J46" s="89" t="s">
        <v>25</v>
      </c>
      <c r="K46" s="9"/>
      <c r="L46" s="132" t="s">
        <v>192</v>
      </c>
      <c r="N46" s="80"/>
      <c r="O46" s="9"/>
      <c r="P46" s="80"/>
      <c r="Q46" s="9"/>
      <c r="R46" s="80"/>
      <c r="S46" s="9"/>
      <c r="T46" s="80"/>
      <c r="U46" s="9"/>
      <c r="V46" s="80"/>
    </row>
    <row r="47" spans="1:22" ht="9" customHeight="1">
      <c r="A47" s="9"/>
      <c r="B47" s="9"/>
      <c r="C47" s="9"/>
      <c r="D47" s="12"/>
      <c r="E47" s="9"/>
      <c r="F47" s="9"/>
      <c r="G47" s="14"/>
      <c r="H47" s="11"/>
      <c r="I47" s="9"/>
      <c r="J47" s="9"/>
      <c r="K47" s="9"/>
      <c r="L47" s="161"/>
    </row>
    <row r="48" spans="1:22" ht="9" customHeight="1">
      <c r="A48" s="9"/>
      <c r="B48" s="9"/>
      <c r="C48" s="9"/>
      <c r="D48" s="12"/>
      <c r="E48" s="9"/>
      <c r="F48" s="9"/>
      <c r="G48" s="14"/>
      <c r="H48" s="11"/>
      <c r="I48" s="9"/>
      <c r="J48" s="9"/>
      <c r="K48" s="9"/>
      <c r="L48" s="161"/>
    </row>
    <row r="49" spans="1:22" ht="53.45" customHeight="1">
      <c r="A49" s="9"/>
      <c r="B49" s="9"/>
      <c r="C49" s="9"/>
      <c r="D49" s="19">
        <f>+D46+1</f>
        <v>52</v>
      </c>
      <c r="E49" s="9"/>
      <c r="F49" s="9">
        <v>52</v>
      </c>
      <c r="G49" s="42" t="s">
        <v>193</v>
      </c>
      <c r="H49" s="11"/>
      <c r="I49" s="9"/>
      <c r="J49" s="89" t="s">
        <v>22</v>
      </c>
      <c r="K49" s="9"/>
      <c r="L49" s="132" t="s">
        <v>194</v>
      </c>
      <c r="N49" s="80"/>
      <c r="O49" s="9"/>
      <c r="P49" s="80"/>
      <c r="Q49" s="9"/>
      <c r="R49" s="80"/>
      <c r="S49" s="9"/>
      <c r="T49" s="80"/>
      <c r="U49" s="9"/>
      <c r="V49" s="80"/>
    </row>
    <row r="50" spans="1:22" ht="9" customHeight="1">
      <c r="A50" s="9"/>
      <c r="B50" s="9"/>
      <c r="C50" s="9"/>
      <c r="D50" s="12"/>
      <c r="E50" s="9"/>
      <c r="F50" s="9"/>
      <c r="G50" s="14"/>
      <c r="H50" s="11"/>
      <c r="I50" s="9"/>
      <c r="J50" s="9"/>
      <c r="K50" s="9"/>
      <c r="L50" s="161"/>
    </row>
    <row r="51" spans="1:22" ht="23.45" customHeight="1">
      <c r="A51" s="9"/>
      <c r="B51" s="9"/>
      <c r="C51" s="9"/>
      <c r="D51" s="211" t="s">
        <v>215</v>
      </c>
      <c r="E51" s="211"/>
      <c r="F51" s="211"/>
      <c r="G51" s="211"/>
      <c r="H51" s="11"/>
      <c r="I51" s="9"/>
      <c r="J51" s="9"/>
      <c r="K51" s="9"/>
      <c r="L51" s="161"/>
    </row>
    <row r="52" spans="1:22" ht="14.1" customHeight="1">
      <c r="A52" s="9"/>
      <c r="B52" s="9"/>
      <c r="C52" s="9"/>
      <c r="D52" s="12"/>
      <c r="E52" s="9"/>
      <c r="F52" s="9"/>
      <c r="G52" s="14"/>
      <c r="H52" s="11"/>
      <c r="I52" s="9"/>
      <c r="J52" s="9"/>
      <c r="K52" s="9"/>
      <c r="L52" s="161"/>
    </row>
    <row r="53" spans="1:22" ht="89.1" customHeight="1">
      <c r="A53" s="9"/>
      <c r="B53" s="9"/>
      <c r="C53" s="9"/>
      <c r="D53" s="19">
        <f>+D49+1</f>
        <v>53</v>
      </c>
      <c r="E53" s="9"/>
      <c r="F53" s="9">
        <v>53</v>
      </c>
      <c r="G53" s="42" t="s">
        <v>195</v>
      </c>
      <c r="H53" s="11"/>
      <c r="I53" s="9"/>
      <c r="J53" s="89" t="s">
        <v>22</v>
      </c>
      <c r="K53" s="9"/>
      <c r="L53" s="132" t="s">
        <v>196</v>
      </c>
      <c r="N53" s="80"/>
      <c r="O53" s="9"/>
      <c r="P53" s="80"/>
      <c r="Q53" s="9"/>
      <c r="R53" s="80"/>
      <c r="S53" s="9"/>
      <c r="T53" s="80"/>
      <c r="U53" s="9"/>
      <c r="V53" s="80"/>
    </row>
    <row r="54" spans="1:22" ht="12.75" customHeight="1">
      <c r="A54" s="9"/>
      <c r="B54" s="9"/>
      <c r="C54" s="9"/>
      <c r="D54" s="12"/>
      <c r="E54" s="9"/>
      <c r="F54" s="9"/>
      <c r="G54" s="14"/>
      <c r="H54" s="11"/>
      <c r="I54" s="9"/>
      <c r="J54" s="9"/>
      <c r="K54" s="9"/>
    </row>
    <row r="55" spans="1:22" ht="19.5" customHeight="1">
      <c r="A55" s="9"/>
      <c r="B55" s="9"/>
      <c r="C55" s="9"/>
      <c r="D55" s="211" t="s">
        <v>216</v>
      </c>
      <c r="E55" s="211"/>
      <c r="F55" s="211"/>
      <c r="G55" s="211"/>
      <c r="H55" s="11"/>
      <c r="I55" s="9"/>
      <c r="J55" s="9"/>
      <c r="K55" s="9"/>
    </row>
    <row r="56" spans="1:22" ht="15" customHeight="1">
      <c r="A56" s="9"/>
      <c r="B56" s="9"/>
      <c r="C56" s="9"/>
      <c r="D56" s="12"/>
      <c r="E56" s="9"/>
      <c r="F56" s="9"/>
      <c r="G56" s="14"/>
      <c r="H56" s="11"/>
      <c r="I56" s="9"/>
      <c r="J56" s="9"/>
      <c r="K56" s="9"/>
    </row>
    <row r="57" spans="1:22" ht="81.95" customHeight="1">
      <c r="A57" s="9"/>
      <c r="B57" s="9"/>
      <c r="C57" s="9"/>
      <c r="D57" s="19">
        <f>D53+1</f>
        <v>54</v>
      </c>
      <c r="E57" s="9"/>
      <c r="F57" s="9">
        <v>54</v>
      </c>
      <c r="G57" s="42" t="s">
        <v>197</v>
      </c>
      <c r="H57" s="11"/>
      <c r="I57" s="9"/>
      <c r="J57" s="89" t="s">
        <v>14</v>
      </c>
      <c r="K57" s="9"/>
      <c r="L57" s="132" t="s">
        <v>198</v>
      </c>
      <c r="N57" s="80"/>
      <c r="O57" s="9"/>
      <c r="P57" s="80"/>
      <c r="Q57" s="9"/>
      <c r="R57" s="80"/>
      <c r="S57" s="9"/>
      <c r="T57" s="80"/>
      <c r="U57" s="9"/>
      <c r="V57" s="80"/>
    </row>
    <row r="58" spans="1:22" ht="9" customHeight="1">
      <c r="A58" s="9"/>
      <c r="B58" s="9"/>
      <c r="C58" s="9"/>
      <c r="D58" s="12"/>
      <c r="E58" s="9"/>
      <c r="F58" s="9"/>
      <c r="G58" s="14"/>
      <c r="H58" s="11"/>
      <c r="I58" s="9"/>
      <c r="J58" s="9"/>
      <c r="K58" s="9"/>
    </row>
    <row r="59" spans="1:22" ht="41.1" customHeight="1">
      <c r="A59" s="9"/>
      <c r="B59" s="9"/>
      <c r="C59" s="9"/>
      <c r="D59" s="19">
        <f>+D57+1</f>
        <v>55</v>
      </c>
      <c r="E59" s="9"/>
      <c r="F59" s="9">
        <v>55</v>
      </c>
      <c r="G59" s="42" t="s">
        <v>199</v>
      </c>
      <c r="H59" s="11"/>
      <c r="I59" s="9"/>
      <c r="J59" s="89" t="s">
        <v>25</v>
      </c>
      <c r="K59" s="9"/>
      <c r="L59" s="132" t="s">
        <v>200</v>
      </c>
      <c r="N59" s="80"/>
      <c r="O59" s="9"/>
      <c r="P59" s="80"/>
      <c r="Q59" s="9"/>
      <c r="R59" s="80"/>
      <c r="S59" s="9"/>
      <c r="T59" s="80"/>
      <c r="U59" s="9"/>
      <c r="V59" s="80"/>
    </row>
    <row r="60" spans="1:22" ht="9" customHeight="1">
      <c r="D60" s="12"/>
      <c r="E60" s="9"/>
      <c r="F60" s="9"/>
      <c r="G60" s="14"/>
      <c r="H60" s="11"/>
      <c r="I60" s="9"/>
      <c r="J60" s="9"/>
    </row>
    <row r="61" spans="1:22" ht="47.45" customHeight="1">
      <c r="D61" s="19">
        <f>+D59+1</f>
        <v>56</v>
      </c>
      <c r="E61" s="9"/>
      <c r="F61" s="9">
        <v>56</v>
      </c>
      <c r="G61" s="42" t="s">
        <v>201</v>
      </c>
      <c r="H61" s="11"/>
      <c r="I61" s="9" t="s">
        <v>34</v>
      </c>
      <c r="J61" s="89" t="s">
        <v>20</v>
      </c>
      <c r="L61" s="158" t="s">
        <v>202</v>
      </c>
      <c r="N61" s="80"/>
      <c r="O61" s="9"/>
      <c r="P61" s="80"/>
      <c r="Q61" s="9"/>
      <c r="R61" s="80"/>
      <c r="S61" s="9"/>
      <c r="T61" s="80"/>
      <c r="U61" s="9"/>
      <c r="V61" s="80"/>
    </row>
    <row r="63" spans="1:22" ht="21.95" customHeight="1">
      <c r="D63" s="211" t="s">
        <v>217</v>
      </c>
      <c r="E63" s="211"/>
      <c r="F63" s="211"/>
      <c r="G63" s="211"/>
    </row>
    <row r="64" spans="1:22" ht="7.5" customHeight="1"/>
    <row r="65" spans="4:22" ht="50.45" customHeight="1">
      <c r="D65" s="19">
        <f>+D61+1</f>
        <v>57</v>
      </c>
      <c r="E65" s="9"/>
      <c r="F65" s="9">
        <v>57</v>
      </c>
      <c r="G65" s="42" t="s">
        <v>203</v>
      </c>
      <c r="H65" s="11"/>
      <c r="I65" s="9" t="s">
        <v>34</v>
      </c>
      <c r="J65" s="89" t="s">
        <v>20</v>
      </c>
      <c r="L65" s="158" t="s">
        <v>204</v>
      </c>
      <c r="N65" s="80"/>
      <c r="O65" s="9"/>
      <c r="P65" s="80"/>
      <c r="Q65" s="9"/>
      <c r="R65" s="80"/>
      <c r="S65" s="9"/>
      <c r="T65" s="80"/>
      <c r="U65" s="9"/>
      <c r="V65" s="80"/>
    </row>
  </sheetData>
  <mergeCells count="13">
    <mergeCell ref="D63:G63"/>
    <mergeCell ref="D36:G36"/>
    <mergeCell ref="D40:G40"/>
    <mergeCell ref="D44:G44"/>
    <mergeCell ref="D51:G51"/>
    <mergeCell ref="D55:G55"/>
    <mergeCell ref="D5:G5"/>
    <mergeCell ref="D34:G34"/>
    <mergeCell ref="D13:G13"/>
    <mergeCell ref="D17:G17"/>
    <mergeCell ref="D21:G21"/>
    <mergeCell ref="D25:G25"/>
    <mergeCell ref="D30:G30"/>
  </mergeCells>
  <conditionalFormatting sqref="J4">
    <cfRule type="containsText" dxfId="38" priority="20" operator="containsText" text="Incomplete questionnaire">
      <formula>NOT(ISERROR(SEARCH("Incomplete questionnaire",J4)))</formula>
    </cfRule>
    <cfRule type="containsText" dxfId="37" priority="21" operator="containsText" text="Not answered">
      <formula>NOT(ISERROR(SEARCH("Not answered",J4)))</formula>
    </cfRule>
  </conditionalFormatting>
  <conditionalFormatting sqref="J11">
    <cfRule type="containsText" dxfId="36" priority="19" operator="containsText" text="Not answered">
      <formula>NOT(ISERROR(SEARCH("Not answered",J11)))</formula>
    </cfRule>
  </conditionalFormatting>
  <conditionalFormatting sqref="J15">
    <cfRule type="containsText" dxfId="35" priority="18" operator="containsText" text="Not answered">
      <formula>NOT(ISERROR(SEARCH("Not answered",J15)))</formula>
    </cfRule>
  </conditionalFormatting>
  <conditionalFormatting sqref="J19">
    <cfRule type="containsText" dxfId="34" priority="17" operator="containsText" text="Not answered">
      <formula>NOT(ISERROR(SEARCH("Not answered",J19)))</formula>
    </cfRule>
  </conditionalFormatting>
  <conditionalFormatting sqref="J23">
    <cfRule type="containsText" dxfId="33" priority="16" operator="containsText" text="Not answered">
      <formula>NOT(ISERROR(SEARCH("Not answered",J23)))</formula>
    </cfRule>
  </conditionalFormatting>
  <conditionalFormatting sqref="J27">
    <cfRule type="containsText" dxfId="32" priority="14" operator="containsText" text="Not answered">
      <formula>NOT(ISERROR(SEARCH("Not answered",J27)))</formula>
    </cfRule>
  </conditionalFormatting>
  <conditionalFormatting sqref="J32">
    <cfRule type="containsText" dxfId="31" priority="12" operator="containsText" text="Not answered">
      <formula>NOT(ISERROR(SEARCH("Not answered",J32)))</formula>
    </cfRule>
  </conditionalFormatting>
  <conditionalFormatting sqref="J38">
    <cfRule type="containsText" dxfId="30" priority="11" operator="containsText" text="Not answered">
      <formula>NOT(ISERROR(SEARCH("Not answered",J38)))</formula>
    </cfRule>
  </conditionalFormatting>
  <conditionalFormatting sqref="J42">
    <cfRule type="containsText" dxfId="29" priority="10" operator="containsText" text="Not answered">
      <formula>NOT(ISERROR(SEARCH("Not answered",J42)))</formula>
    </cfRule>
  </conditionalFormatting>
  <conditionalFormatting sqref="J46">
    <cfRule type="containsText" dxfId="28" priority="9" operator="containsText" text="Not answered">
      <formula>NOT(ISERROR(SEARCH("Not answered",J46)))</formula>
    </cfRule>
  </conditionalFormatting>
  <conditionalFormatting sqref="J49">
    <cfRule type="containsText" dxfId="27" priority="8" operator="containsText" text="Not answered">
      <formula>NOT(ISERROR(SEARCH("Not answered",J49)))</formula>
    </cfRule>
  </conditionalFormatting>
  <conditionalFormatting sqref="J53">
    <cfRule type="containsText" dxfId="26" priority="7" operator="containsText" text="Not answered">
      <formula>NOT(ISERROR(SEARCH("Not answered",J53)))</formula>
    </cfRule>
  </conditionalFormatting>
  <conditionalFormatting sqref="J57">
    <cfRule type="containsText" dxfId="25" priority="6" operator="containsText" text="Not answered">
      <formula>NOT(ISERROR(SEARCH("Not answered",J57)))</formula>
    </cfRule>
  </conditionalFormatting>
  <conditionalFormatting sqref="J59">
    <cfRule type="containsText" dxfId="24" priority="5" operator="containsText" text="Not answered">
      <formula>NOT(ISERROR(SEARCH("Not answered",J59)))</formula>
    </cfRule>
  </conditionalFormatting>
  <conditionalFormatting sqref="J61">
    <cfRule type="containsText" dxfId="23" priority="2" operator="containsText" text="Not answered">
      <formula>NOT(ISERROR(SEARCH("Not answered",J61)))</formula>
    </cfRule>
  </conditionalFormatting>
  <conditionalFormatting sqref="J65">
    <cfRule type="containsText" dxfId="22" priority="1" operator="containsText" text="Not answered">
      <formula>NOT(ISERROR(SEARCH("Not answered",J65)))</formula>
    </cfRule>
  </conditionalFormatting>
  <dataValidations count="4">
    <dataValidation type="list" allowBlank="1" showInputMessage="1" showErrorMessage="1" sqref="J16 J43:J44" xr:uid="{3EAAF80E-5E50-4F35-A72A-02E3A4CE48FA}">
      <formula1>liste2</formula1>
    </dataValidation>
    <dataValidation type="list" allowBlank="1" showInputMessage="1" showErrorMessage="1" sqref="J46 J59 J61 J65 J42" xr:uid="{7412AC59-D25F-4FDE-B5BE-F196867099EA}">
      <formula1>liste3</formula1>
    </dataValidation>
    <dataValidation type="list" allowBlank="1" showInputMessage="1" showErrorMessage="1" sqref="J12:J13" xr:uid="{168E91D7-F7DD-4676-B89A-E659793144CD}">
      <formula1>liste1</formula1>
    </dataValidation>
    <dataValidation type="list" allowBlank="1" showInputMessage="1" showErrorMessage="1" sqref="J11 J15 J19 J23 J27 J32 J38 J49 J53 J57" xr:uid="{DAF16CCF-3A89-4F6E-A3FB-E240DF7D2DA0}">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1"/>
  <dimension ref="A1:W66"/>
  <sheetViews>
    <sheetView showGridLines="0" topLeftCell="B2" zoomScale="80" zoomScaleNormal="80" zoomScaleSheetLayoutView="70" workbookViewId="0">
      <selection activeCell="L13" sqref="L13"/>
    </sheetView>
  </sheetViews>
  <sheetFormatPr defaultColWidth="11.42578125" defaultRowHeight="15" outlineLevelCol="1"/>
  <cols>
    <col min="1" max="1" width="0.5703125" style="2" customWidth="1"/>
    <col min="2" max="2" width="9.85546875" style="2" customWidth="1"/>
    <col min="3" max="3" width="1.85546875" style="2" customWidth="1"/>
    <col min="4" max="4" width="9.5703125" style="17" customWidth="1"/>
    <col min="5" max="5" width="3.28515625" style="2" customWidth="1"/>
    <col min="6" max="6" width="3.85546875" style="28" bestFit="1" customWidth="1"/>
    <col min="7" max="7" width="95.5703125" style="18" customWidth="1"/>
    <col min="8" max="8" width="4.42578125" style="2" customWidth="1"/>
    <col min="9" max="9" width="6.5703125" style="2" hidden="1" customWidth="1"/>
    <col min="10" max="10" width="25.5703125" style="2" customWidth="1"/>
    <col min="11" max="11" width="4.42578125" style="2" customWidth="1"/>
    <col min="12" max="12" width="79.42578125" style="124" customWidth="1"/>
    <col min="13" max="13" width="6.5703125" style="2" customWidth="1"/>
    <col min="14" max="14" width="45.7109375" style="2" hidden="1" customWidth="1" outlineLevel="1"/>
    <col min="15" max="15" width="3.5703125" style="2" hidden="1" customWidth="1" outlineLevel="1"/>
    <col min="16" max="16" width="44.5703125" style="2" hidden="1" customWidth="1" outlineLevel="1"/>
    <col min="17" max="17" width="4.85546875" style="2" hidden="1" customWidth="1" outlineLevel="1"/>
    <col min="18" max="18" width="41.5703125" style="2" hidden="1" customWidth="1" outlineLevel="1"/>
    <col min="19" max="19" width="4.140625" style="2" hidden="1" customWidth="1" outlineLevel="1"/>
    <col min="20" max="20" width="25" style="2" hidden="1" customWidth="1" outlineLevel="1"/>
    <col min="21" max="21" width="3.85546875" style="2" hidden="1" customWidth="1" outlineLevel="1"/>
    <col min="22" max="22" width="37.5703125" style="2" hidden="1" customWidth="1" outlineLevel="1"/>
    <col min="23" max="23" width="11.42578125" style="2" collapsed="1"/>
    <col min="24" max="16384" width="11.42578125" style="2"/>
  </cols>
  <sheetData>
    <row r="1" spans="1:22" ht="12.75" hidden="1" customHeight="1">
      <c r="B1" s="12"/>
      <c r="C1" s="12"/>
      <c r="D1" s="9"/>
      <c r="E1" s="14"/>
      <c r="F1" s="68"/>
      <c r="G1" s="8" t="s">
        <v>31</v>
      </c>
      <c r="H1" s="9"/>
      <c r="I1" s="9"/>
      <c r="J1" s="9"/>
      <c r="K1" s="9"/>
      <c r="L1" s="58"/>
      <c r="M1" s="9"/>
      <c r="N1" s="9"/>
      <c r="O1" s="9"/>
      <c r="P1" s="9"/>
    </row>
    <row r="2" spans="1:22" ht="12.75" customHeight="1">
      <c r="B2" s="12"/>
      <c r="C2" s="12"/>
      <c r="D2" s="9"/>
      <c r="E2" s="14"/>
      <c r="F2" s="68"/>
      <c r="G2" s="11"/>
      <c r="H2" s="9"/>
      <c r="I2" s="9"/>
      <c r="J2" s="9"/>
      <c r="K2" s="9"/>
      <c r="L2" s="58"/>
      <c r="M2" s="9"/>
      <c r="N2" s="9"/>
      <c r="O2" s="9"/>
      <c r="P2" s="9"/>
    </row>
    <row r="3" spans="1:22" ht="12.75" customHeight="1">
      <c r="B3" s="12"/>
      <c r="C3" s="12"/>
      <c r="D3" s="9"/>
      <c r="E3" s="14"/>
      <c r="F3" s="68"/>
      <c r="G3" s="11"/>
      <c r="H3" s="9"/>
      <c r="I3" s="9"/>
      <c r="J3" s="9"/>
      <c r="K3" s="9"/>
      <c r="L3" s="58"/>
      <c r="M3" s="9"/>
    </row>
    <row r="4" spans="1:22" ht="24.95" customHeight="1">
      <c r="B4" s="12"/>
      <c r="C4" s="12"/>
      <c r="D4" s="9"/>
      <c r="E4" s="14"/>
      <c r="F4" s="68"/>
      <c r="G4" s="11"/>
      <c r="H4" s="9"/>
      <c r="I4" s="9"/>
      <c r="J4" s="129">
        <f ca="1">IF(CALCULS!$V$9&gt;0,"Incomplete questionnaire",SCORE!$E$27)</f>
        <v>0.60849793021880538</v>
      </c>
      <c r="K4" s="9"/>
      <c r="L4" s="43" t="s">
        <v>55</v>
      </c>
      <c r="M4" s="9"/>
      <c r="N4" s="43" t="s">
        <v>56</v>
      </c>
      <c r="O4" s="9"/>
      <c r="P4" s="43" t="s">
        <v>57</v>
      </c>
      <c r="Q4" s="9"/>
      <c r="R4" s="43" t="s">
        <v>58</v>
      </c>
      <c r="S4" s="9"/>
      <c r="T4" s="43" t="s">
        <v>59</v>
      </c>
      <c r="U4" s="9"/>
      <c r="V4" s="43" t="s">
        <v>60</v>
      </c>
    </row>
    <row r="5" spans="1:22" ht="18.600000000000001" customHeight="1">
      <c r="B5" s="9"/>
      <c r="C5" s="9"/>
      <c r="D5" s="209" t="s">
        <v>253</v>
      </c>
      <c r="E5" s="209"/>
      <c r="F5" s="209"/>
      <c r="G5" s="209"/>
      <c r="H5" s="9"/>
      <c r="I5" s="9"/>
      <c r="J5" s="9"/>
      <c r="K5" s="9"/>
      <c r="L5" s="58"/>
      <c r="M5" s="9"/>
      <c r="N5" s="9"/>
      <c r="O5" s="9"/>
      <c r="P5" s="9"/>
    </row>
    <row r="6" spans="1:22">
      <c r="B6" s="9"/>
      <c r="C6" s="9"/>
      <c r="D6" s="12"/>
      <c r="E6" s="9"/>
      <c r="F6" s="29"/>
      <c r="G6" s="14"/>
      <c r="H6" s="9"/>
      <c r="I6" s="9"/>
      <c r="J6" s="9"/>
      <c r="K6" s="9"/>
      <c r="L6" s="58"/>
      <c r="M6" s="9"/>
      <c r="N6" s="9"/>
      <c r="O6" s="9"/>
      <c r="P6" s="9"/>
    </row>
    <row r="7" spans="1:22" ht="18.95" customHeight="1">
      <c r="B7" s="9"/>
      <c r="C7" s="9"/>
      <c r="D7" s="153" t="s">
        <v>52</v>
      </c>
      <c r="E7" s="155"/>
      <c r="F7" s="155"/>
      <c r="G7" s="153" t="s">
        <v>53</v>
      </c>
      <c r="H7" s="156"/>
      <c r="I7" s="157"/>
      <c r="J7" s="154" t="s">
        <v>99</v>
      </c>
      <c r="K7" s="9"/>
      <c r="L7" s="58"/>
      <c r="M7" s="9"/>
      <c r="N7" s="9"/>
      <c r="O7" s="9"/>
      <c r="P7" s="9"/>
    </row>
    <row r="8" spans="1:22">
      <c r="B8" s="9"/>
      <c r="C8" s="9"/>
      <c r="D8" s="12"/>
      <c r="E8" s="9"/>
      <c r="F8" s="29"/>
      <c r="G8" s="14"/>
      <c r="H8" s="9"/>
      <c r="I8" s="9"/>
      <c r="J8" s="9"/>
      <c r="K8" s="9"/>
      <c r="L8" s="58"/>
      <c r="M8" s="9"/>
      <c r="N8" s="9"/>
      <c r="O8" s="9"/>
      <c r="P8" s="9"/>
    </row>
    <row r="9" spans="1:22">
      <c r="D9" s="211" t="s">
        <v>293</v>
      </c>
      <c r="E9" s="211"/>
      <c r="F9" s="211"/>
      <c r="G9" s="211"/>
    </row>
    <row r="10" spans="1:22" ht="9" customHeight="1">
      <c r="D10" s="6"/>
      <c r="G10" s="4"/>
    </row>
    <row r="11" spans="1:22" ht="48.95" customHeight="1">
      <c r="D11" s="19">
        <f>+'ENGAGEMENT AND RECOGNITION'!D54+1</f>
        <v>69</v>
      </c>
      <c r="E11" s="9"/>
      <c r="F11" s="29">
        <v>69</v>
      </c>
      <c r="G11" s="42" t="s">
        <v>265</v>
      </c>
      <c r="H11" s="9"/>
      <c r="I11" s="9"/>
      <c r="J11" s="89" t="s">
        <v>14</v>
      </c>
      <c r="L11" s="158" t="s">
        <v>266</v>
      </c>
      <c r="N11" s="80"/>
      <c r="O11" s="9"/>
      <c r="P11" s="80"/>
      <c r="Q11" s="9"/>
      <c r="R11" s="80"/>
      <c r="S11" s="9"/>
      <c r="T11" s="80"/>
      <c r="U11" s="9"/>
      <c r="V11" s="80"/>
    </row>
    <row r="12" spans="1:22" ht="9" customHeight="1">
      <c r="D12" s="12"/>
      <c r="E12" s="9"/>
      <c r="F12" s="29"/>
      <c r="G12" s="14"/>
      <c r="H12" s="9"/>
      <c r="I12" s="9"/>
      <c r="J12" s="9"/>
    </row>
    <row r="13" spans="1:22" ht="52.5" customHeight="1">
      <c r="D13" s="19">
        <f>+D11+1</f>
        <v>70</v>
      </c>
      <c r="E13" s="9"/>
      <c r="F13" s="29">
        <v>70</v>
      </c>
      <c r="G13" s="42" t="s">
        <v>267</v>
      </c>
      <c r="H13" s="9"/>
      <c r="I13" s="9"/>
      <c r="J13" s="89" t="s">
        <v>25</v>
      </c>
      <c r="L13" s="158" t="s">
        <v>268</v>
      </c>
      <c r="N13" s="80"/>
      <c r="O13" s="9"/>
      <c r="P13" s="80"/>
      <c r="Q13" s="9"/>
      <c r="R13" s="80"/>
      <c r="S13" s="9"/>
      <c r="T13" s="80"/>
      <c r="U13" s="9"/>
      <c r="V13" s="80"/>
    </row>
    <row r="14" spans="1:22" ht="15" customHeight="1">
      <c r="D14" s="6"/>
      <c r="G14" s="69"/>
    </row>
    <row r="15" spans="1:22" ht="40.5" customHeight="1">
      <c r="A15" s="9"/>
      <c r="B15" s="15"/>
      <c r="C15" s="15"/>
      <c r="D15" s="19">
        <f>+D13+1</f>
        <v>71</v>
      </c>
      <c r="E15" s="9"/>
      <c r="F15" s="29">
        <v>71</v>
      </c>
      <c r="G15" s="10" t="s">
        <v>269</v>
      </c>
      <c r="H15" s="11"/>
      <c r="I15" s="11" t="s">
        <v>34</v>
      </c>
      <c r="J15" s="89" t="s">
        <v>14</v>
      </c>
      <c r="K15" s="9"/>
      <c r="L15" s="158" t="s">
        <v>270</v>
      </c>
      <c r="N15" s="80"/>
      <c r="O15" s="9"/>
      <c r="P15" s="80"/>
      <c r="Q15" s="9"/>
      <c r="R15" s="80"/>
      <c r="S15" s="9"/>
      <c r="T15" s="80"/>
      <c r="U15" s="9"/>
      <c r="V15" s="80"/>
    </row>
    <row r="16" spans="1:22" ht="9" customHeight="1">
      <c r="A16" s="9"/>
      <c r="B16" s="9"/>
      <c r="C16" s="9"/>
      <c r="D16" s="12"/>
      <c r="E16" s="9"/>
      <c r="F16" s="29"/>
      <c r="G16" s="14"/>
      <c r="H16" s="9"/>
      <c r="I16" s="9"/>
      <c r="J16" s="9"/>
      <c r="K16" s="9"/>
    </row>
    <row r="17" spans="1:22" ht="37.5" customHeight="1">
      <c r="A17" s="9"/>
      <c r="B17" s="15"/>
      <c r="C17" s="15"/>
      <c r="D17" s="19">
        <f>+D15+1</f>
        <v>72</v>
      </c>
      <c r="E17" s="9"/>
      <c r="F17" s="29">
        <v>72</v>
      </c>
      <c r="G17" s="10" t="s">
        <v>271</v>
      </c>
      <c r="H17" s="11"/>
      <c r="I17" s="11" t="s">
        <v>34</v>
      </c>
      <c r="J17" s="89" t="s">
        <v>25</v>
      </c>
      <c r="K17" s="9"/>
      <c r="L17" s="158" t="s">
        <v>272</v>
      </c>
      <c r="N17" s="80"/>
      <c r="O17" s="9"/>
      <c r="P17" s="80"/>
      <c r="Q17" s="9"/>
      <c r="R17" s="80"/>
      <c r="S17" s="9"/>
      <c r="T17" s="80"/>
      <c r="U17" s="9"/>
      <c r="V17" s="80"/>
    </row>
    <row r="18" spans="1:22" ht="11.1" customHeight="1">
      <c r="A18" s="9"/>
      <c r="B18" s="9"/>
      <c r="C18" s="9"/>
      <c r="D18" s="12"/>
      <c r="E18" s="9"/>
      <c r="F18" s="29"/>
      <c r="G18" s="14"/>
      <c r="H18" s="9"/>
      <c r="I18" s="9"/>
      <c r="J18" s="9"/>
      <c r="K18" s="9"/>
    </row>
    <row r="19" spans="1:22">
      <c r="D19" s="211" t="s">
        <v>294</v>
      </c>
      <c r="E19" s="211"/>
      <c r="F19" s="211"/>
      <c r="G19" s="211"/>
    </row>
    <row r="20" spans="1:22" ht="12" customHeight="1">
      <c r="A20" s="9"/>
      <c r="B20" s="9"/>
      <c r="C20" s="9"/>
      <c r="D20" s="12"/>
      <c r="E20" s="9"/>
      <c r="F20" s="29"/>
      <c r="G20" s="14"/>
      <c r="H20" s="9"/>
      <c r="I20" s="9"/>
      <c r="J20" s="9"/>
      <c r="K20" s="9"/>
    </row>
    <row r="21" spans="1:22" ht="53.1" customHeight="1">
      <c r="A21" s="9"/>
      <c r="B21" s="15"/>
      <c r="C21" s="15"/>
      <c r="D21" s="19">
        <f>+D17+1</f>
        <v>73</v>
      </c>
      <c r="E21" s="9"/>
      <c r="F21" s="29">
        <v>73</v>
      </c>
      <c r="G21" s="10" t="s">
        <v>273</v>
      </c>
      <c r="H21" s="11"/>
      <c r="I21" s="11" t="s">
        <v>34</v>
      </c>
      <c r="J21" s="89" t="s">
        <v>22</v>
      </c>
      <c r="K21" s="9"/>
      <c r="L21" s="158" t="s">
        <v>274</v>
      </c>
      <c r="N21" s="80"/>
      <c r="O21" s="9"/>
      <c r="P21" s="80"/>
      <c r="Q21" s="9"/>
      <c r="R21" s="80"/>
      <c r="S21" s="9"/>
      <c r="T21" s="80"/>
      <c r="U21" s="9"/>
      <c r="V21" s="80"/>
    </row>
    <row r="22" spans="1:22" ht="21" customHeight="1">
      <c r="A22" s="9"/>
      <c r="B22" s="9"/>
      <c r="C22" s="9"/>
      <c r="D22" s="12"/>
      <c r="E22" s="9"/>
      <c r="F22" s="29"/>
      <c r="G22" s="14"/>
      <c r="H22" s="9"/>
      <c r="I22" s="9"/>
      <c r="J22" s="9"/>
      <c r="K22" s="9"/>
    </row>
    <row r="23" spans="1:22" ht="21" customHeight="1">
      <c r="A23" s="9"/>
      <c r="B23" s="9"/>
      <c r="C23" s="9"/>
      <c r="D23" s="211" t="s">
        <v>295</v>
      </c>
      <c r="E23" s="211"/>
      <c r="F23" s="211"/>
      <c r="G23" s="211"/>
      <c r="H23" s="9"/>
      <c r="I23" s="9"/>
      <c r="J23" s="9"/>
      <c r="K23" s="9"/>
    </row>
    <row r="24" spans="1:22" ht="21" customHeight="1">
      <c r="A24" s="9"/>
      <c r="B24" s="9"/>
      <c r="C24" s="9"/>
      <c r="D24" s="12"/>
      <c r="E24" s="9"/>
      <c r="F24" s="29"/>
      <c r="G24" s="14"/>
      <c r="H24" s="9"/>
      <c r="I24" s="9"/>
      <c r="J24" s="9"/>
      <c r="K24" s="9"/>
    </row>
    <row r="25" spans="1:22" ht="36.950000000000003" customHeight="1">
      <c r="A25" s="9"/>
      <c r="B25" s="15"/>
      <c r="C25" s="15"/>
      <c r="D25" s="19">
        <f>+D21+1</f>
        <v>74</v>
      </c>
      <c r="E25" s="9"/>
      <c r="F25" s="29">
        <v>74</v>
      </c>
      <c r="G25" s="42" t="s">
        <v>275</v>
      </c>
      <c r="H25" s="9"/>
      <c r="I25" s="9"/>
      <c r="J25" s="89" t="s">
        <v>22</v>
      </c>
      <c r="K25" s="9"/>
      <c r="L25" s="158" t="s">
        <v>276</v>
      </c>
      <c r="N25" s="80"/>
      <c r="O25" s="9"/>
      <c r="P25" s="80"/>
      <c r="Q25" s="9"/>
      <c r="R25" s="80"/>
      <c r="S25" s="9"/>
      <c r="T25" s="80"/>
      <c r="U25" s="9"/>
      <c r="V25" s="80"/>
    </row>
    <row r="26" spans="1:22" ht="15" customHeight="1">
      <c r="A26" s="9"/>
      <c r="B26" s="9"/>
      <c r="C26" s="9"/>
      <c r="D26" s="12"/>
      <c r="E26" s="9"/>
      <c r="F26" s="29"/>
      <c r="G26" s="14"/>
      <c r="H26" s="9"/>
      <c r="I26" s="9"/>
      <c r="J26" s="9"/>
      <c r="K26" s="9"/>
    </row>
    <row r="27" spans="1:22" ht="36.6" customHeight="1">
      <c r="A27" s="9"/>
      <c r="B27" s="70"/>
      <c r="C27" s="70"/>
      <c r="D27" s="19">
        <f>+D25+1</f>
        <v>75</v>
      </c>
      <c r="E27" s="9"/>
      <c r="F27" s="29">
        <v>75</v>
      </c>
      <c r="G27" s="42" t="s">
        <v>277</v>
      </c>
      <c r="H27" s="9"/>
      <c r="I27" s="9"/>
      <c r="J27" s="89" t="s">
        <v>25</v>
      </c>
      <c r="K27" s="9"/>
      <c r="L27" s="158" t="s">
        <v>278</v>
      </c>
      <c r="N27" s="80"/>
      <c r="O27" s="9"/>
      <c r="P27" s="80"/>
      <c r="Q27" s="9"/>
      <c r="R27" s="80"/>
      <c r="S27" s="9"/>
      <c r="T27" s="80"/>
      <c r="U27" s="9"/>
      <c r="V27" s="80"/>
    </row>
    <row r="28" spans="1:22" ht="16.5" customHeight="1">
      <c r="A28" s="9"/>
      <c r="B28" s="9"/>
      <c r="C28" s="9"/>
      <c r="D28" s="12"/>
      <c r="E28" s="9"/>
      <c r="F28" s="29"/>
      <c r="G28" s="14"/>
      <c r="H28" s="9"/>
      <c r="I28" s="9"/>
      <c r="J28" s="9"/>
      <c r="K28" s="9"/>
    </row>
    <row r="29" spans="1:22" ht="16.5" customHeight="1">
      <c r="A29" s="9"/>
      <c r="B29" s="9"/>
      <c r="C29" s="9"/>
      <c r="D29" s="211" t="s">
        <v>296</v>
      </c>
      <c r="E29" s="211"/>
      <c r="F29" s="211"/>
      <c r="G29" s="211"/>
      <c r="H29" s="9"/>
      <c r="I29" s="9"/>
      <c r="J29" s="9"/>
      <c r="K29" s="9"/>
    </row>
    <row r="30" spans="1:22" ht="16.5" customHeight="1">
      <c r="A30" s="9"/>
      <c r="B30" s="9"/>
      <c r="C30" s="9"/>
      <c r="D30" s="12"/>
      <c r="E30" s="9"/>
      <c r="F30" s="29"/>
      <c r="G30" s="14"/>
      <c r="H30" s="9"/>
      <c r="I30" s="9"/>
      <c r="J30" s="9"/>
      <c r="K30" s="9"/>
    </row>
    <row r="31" spans="1:22" ht="36.950000000000003" customHeight="1">
      <c r="A31" s="9"/>
      <c r="B31" s="15"/>
      <c r="C31" s="15"/>
      <c r="D31" s="19">
        <f>+D27+1</f>
        <v>76</v>
      </c>
      <c r="E31" s="9"/>
      <c r="F31" s="29">
        <v>76</v>
      </c>
      <c r="G31" s="42" t="s">
        <v>279</v>
      </c>
      <c r="H31" s="9"/>
      <c r="I31" s="9"/>
      <c r="J31" s="89" t="s">
        <v>20</v>
      </c>
      <c r="K31" s="9"/>
      <c r="L31" s="158" t="s">
        <v>274</v>
      </c>
      <c r="N31" s="80"/>
      <c r="O31" s="9"/>
      <c r="P31" s="80"/>
      <c r="Q31" s="9"/>
      <c r="R31" s="80"/>
      <c r="S31" s="9"/>
      <c r="T31" s="80"/>
      <c r="U31" s="9"/>
      <c r="V31" s="80"/>
    </row>
    <row r="32" spans="1:22" ht="15" customHeight="1">
      <c r="A32" s="9"/>
      <c r="B32" s="9"/>
      <c r="C32" s="9"/>
      <c r="D32" s="12"/>
      <c r="E32" s="9"/>
      <c r="F32" s="29"/>
      <c r="G32" s="14"/>
      <c r="H32" s="9"/>
      <c r="I32" s="9"/>
      <c r="J32" s="9"/>
      <c r="K32" s="9"/>
    </row>
    <row r="33" spans="1:22" ht="15" customHeight="1">
      <c r="A33" s="9"/>
      <c r="B33" s="9"/>
      <c r="C33" s="9"/>
      <c r="D33" s="211" t="s">
        <v>297</v>
      </c>
      <c r="E33" s="211"/>
      <c r="F33" s="211"/>
      <c r="G33" s="211"/>
      <c r="H33" s="9"/>
      <c r="I33" s="9"/>
      <c r="J33" s="9"/>
      <c r="K33" s="9"/>
    </row>
    <row r="34" spans="1:22" ht="15" customHeight="1">
      <c r="A34" s="9"/>
      <c r="B34" s="9"/>
      <c r="C34" s="9"/>
      <c r="D34" s="12"/>
      <c r="E34" s="9"/>
      <c r="F34" s="29"/>
      <c r="G34" s="14"/>
      <c r="H34" s="9"/>
      <c r="I34" s="9"/>
      <c r="J34" s="9"/>
      <c r="K34" s="9"/>
    </row>
    <row r="35" spans="1:22" ht="36.6" customHeight="1">
      <c r="A35" s="9"/>
      <c r="B35" s="15"/>
      <c r="C35" s="15"/>
      <c r="D35" s="19">
        <f>+D31+1</f>
        <v>77</v>
      </c>
      <c r="E35" s="9"/>
      <c r="F35" s="29">
        <v>77</v>
      </c>
      <c r="G35" s="42" t="s">
        <v>280</v>
      </c>
      <c r="H35" s="9"/>
      <c r="I35" s="9"/>
      <c r="J35" s="89" t="s">
        <v>14</v>
      </c>
      <c r="K35" s="9"/>
      <c r="L35" s="158" t="s">
        <v>281</v>
      </c>
      <c r="N35" s="80"/>
      <c r="O35" s="9"/>
      <c r="P35" s="80"/>
      <c r="Q35" s="9"/>
      <c r="R35" s="80"/>
      <c r="S35" s="9"/>
      <c r="T35" s="80"/>
      <c r="U35" s="9"/>
      <c r="V35" s="80"/>
    </row>
    <row r="36" spans="1:22" ht="19.5" customHeight="1">
      <c r="A36" s="9"/>
      <c r="B36" s="9"/>
      <c r="C36" s="9"/>
      <c r="D36" s="12"/>
      <c r="E36" s="9"/>
      <c r="F36" s="29"/>
      <c r="G36" s="14"/>
      <c r="H36" s="9"/>
      <c r="I36" s="9"/>
      <c r="J36" s="9"/>
      <c r="K36" s="9"/>
    </row>
    <row r="37" spans="1:22" ht="19.5" customHeight="1">
      <c r="A37" s="9"/>
      <c r="B37" s="9"/>
      <c r="C37" s="9"/>
      <c r="D37" s="211" t="s">
        <v>298</v>
      </c>
      <c r="E37" s="211"/>
      <c r="F37" s="211"/>
      <c r="G37" s="211"/>
      <c r="H37" s="9"/>
      <c r="I37" s="9"/>
      <c r="J37" s="9"/>
      <c r="K37" s="9"/>
    </row>
    <row r="38" spans="1:22" ht="19.5" customHeight="1">
      <c r="A38" s="9"/>
      <c r="B38" s="9"/>
      <c r="C38" s="9"/>
      <c r="D38" s="12"/>
      <c r="E38" s="9"/>
      <c r="F38" s="29"/>
      <c r="G38" s="14"/>
      <c r="H38" s="9"/>
      <c r="I38" s="9"/>
      <c r="J38" s="9"/>
      <c r="K38" s="9"/>
    </row>
    <row r="39" spans="1:22" ht="57" customHeight="1">
      <c r="A39" s="9"/>
      <c r="B39" s="15"/>
      <c r="C39" s="15"/>
      <c r="D39" s="19">
        <f>+D35+1</f>
        <v>78</v>
      </c>
      <c r="E39" s="9"/>
      <c r="F39" s="29">
        <v>78</v>
      </c>
      <c r="G39" s="42" t="s">
        <v>282</v>
      </c>
      <c r="H39" s="11"/>
      <c r="I39" s="11" t="s">
        <v>34</v>
      </c>
      <c r="J39" s="89" t="s">
        <v>20</v>
      </c>
      <c r="K39" s="9"/>
      <c r="L39" s="158" t="s">
        <v>283</v>
      </c>
      <c r="N39" s="80"/>
      <c r="O39" s="9"/>
      <c r="P39" s="80"/>
      <c r="Q39" s="9"/>
      <c r="R39" s="80"/>
      <c r="S39" s="9"/>
      <c r="T39" s="80"/>
      <c r="U39" s="9"/>
      <c r="V39" s="80"/>
    </row>
    <row r="40" spans="1:22" ht="9" customHeight="1">
      <c r="A40" s="9"/>
      <c r="B40" s="9"/>
      <c r="C40" s="9"/>
      <c r="D40" s="12"/>
      <c r="E40" s="9"/>
      <c r="F40" s="29"/>
      <c r="G40" s="14"/>
      <c r="H40" s="9"/>
      <c r="I40" s="9"/>
      <c r="J40" s="9"/>
      <c r="K40" s="9"/>
    </row>
    <row r="41" spans="1:22" ht="26.45" customHeight="1">
      <c r="A41" s="9"/>
      <c r="B41" s="9"/>
      <c r="C41" s="9"/>
      <c r="D41" s="211" t="s">
        <v>300</v>
      </c>
      <c r="E41" s="211"/>
      <c r="F41" s="211"/>
      <c r="G41" s="211"/>
      <c r="H41" s="9"/>
      <c r="I41" s="9"/>
      <c r="J41" s="9"/>
      <c r="K41" s="9"/>
    </row>
    <row r="42" spans="1:22" ht="9" customHeight="1">
      <c r="A42" s="9"/>
      <c r="B42" s="9"/>
      <c r="C42" s="9"/>
      <c r="D42" s="12"/>
      <c r="E42" s="9"/>
      <c r="F42" s="29"/>
      <c r="G42" s="14"/>
      <c r="H42" s="9"/>
      <c r="I42" s="9"/>
      <c r="J42" s="9"/>
      <c r="K42" s="9"/>
    </row>
    <row r="43" spans="1:22" ht="35.450000000000003" customHeight="1">
      <c r="A43" s="9"/>
      <c r="B43" s="15"/>
      <c r="C43" s="15"/>
      <c r="D43" s="19">
        <f>+D39+1</f>
        <v>79</v>
      </c>
      <c r="E43" s="9"/>
      <c r="F43" s="29">
        <v>79</v>
      </c>
      <c r="G43" s="42" t="s">
        <v>284</v>
      </c>
      <c r="H43" s="9"/>
      <c r="I43" s="9"/>
      <c r="J43" s="89" t="s">
        <v>22</v>
      </c>
      <c r="K43" s="9"/>
      <c r="L43" s="158" t="s">
        <v>285</v>
      </c>
      <c r="N43" s="80"/>
      <c r="O43" s="9"/>
      <c r="P43" s="80"/>
      <c r="Q43" s="9"/>
      <c r="R43" s="80"/>
      <c r="S43" s="9"/>
      <c r="T43" s="80"/>
      <c r="U43" s="9"/>
      <c r="V43" s="80"/>
    </row>
    <row r="44" spans="1:22" ht="15" customHeight="1">
      <c r="D44" s="6"/>
      <c r="G44" s="4"/>
    </row>
    <row r="45" spans="1:22" ht="38.1" customHeight="1">
      <c r="A45" s="9"/>
      <c r="B45" s="9"/>
      <c r="C45" s="9"/>
      <c r="D45" s="19">
        <f>+D43+1</f>
        <v>80</v>
      </c>
      <c r="E45" s="9"/>
      <c r="F45" s="29">
        <v>80</v>
      </c>
      <c r="G45" s="42" t="s">
        <v>286</v>
      </c>
      <c r="H45" s="9"/>
      <c r="I45" s="9"/>
      <c r="J45" s="89" t="s">
        <v>22</v>
      </c>
      <c r="L45" s="158" t="s">
        <v>274</v>
      </c>
      <c r="N45" s="80"/>
      <c r="O45" s="9"/>
      <c r="P45" s="80"/>
      <c r="Q45" s="9"/>
      <c r="R45" s="80"/>
      <c r="S45" s="9"/>
      <c r="T45" s="80"/>
      <c r="U45" s="9"/>
      <c r="V45" s="80"/>
    </row>
    <row r="46" spans="1:22" ht="18.95" customHeight="1">
      <c r="A46" s="9"/>
      <c r="B46" s="9"/>
      <c r="C46" s="9"/>
      <c r="D46" s="12"/>
      <c r="E46" s="9"/>
      <c r="F46" s="29"/>
      <c r="G46" s="14"/>
      <c r="H46" s="9"/>
      <c r="I46" s="9"/>
      <c r="J46" s="9"/>
    </row>
    <row r="47" spans="1:22" ht="12" customHeight="1">
      <c r="A47" s="9"/>
      <c r="B47" s="9"/>
      <c r="C47" s="9"/>
      <c r="D47" s="211" t="s">
        <v>299</v>
      </c>
      <c r="E47" s="211"/>
      <c r="F47" s="211"/>
      <c r="G47" s="211"/>
      <c r="H47" s="9"/>
      <c r="I47" s="9"/>
      <c r="J47" s="9"/>
    </row>
    <row r="48" spans="1:22" ht="14.45" customHeight="1">
      <c r="A48" s="9"/>
      <c r="B48" s="9"/>
      <c r="C48" s="9"/>
      <c r="D48" s="12"/>
      <c r="E48" s="9"/>
      <c r="F48" s="29"/>
      <c r="G48" s="14"/>
      <c r="H48" s="9"/>
      <c r="I48" s="9"/>
      <c r="J48" s="9"/>
    </row>
    <row r="49" spans="1:22" ht="33.6" customHeight="1">
      <c r="A49" s="9"/>
      <c r="B49" s="9"/>
      <c r="C49" s="9"/>
      <c r="D49" s="19">
        <f>+D45+1</f>
        <v>81</v>
      </c>
      <c r="E49" s="9"/>
      <c r="F49" s="29">
        <v>81</v>
      </c>
      <c r="G49" s="42" t="s">
        <v>287</v>
      </c>
      <c r="H49" s="9"/>
      <c r="I49" s="9"/>
      <c r="J49" s="89" t="s">
        <v>25</v>
      </c>
      <c r="L49" s="158" t="s">
        <v>288</v>
      </c>
      <c r="N49" s="80"/>
      <c r="O49" s="9"/>
      <c r="P49" s="80"/>
      <c r="Q49" s="9"/>
      <c r="R49" s="80"/>
      <c r="S49" s="9"/>
      <c r="T49" s="80"/>
      <c r="U49" s="9"/>
      <c r="V49" s="80"/>
    </row>
    <row r="50" spans="1:22" ht="13.5" customHeight="1">
      <c r="A50" s="9"/>
      <c r="B50" s="9"/>
      <c r="C50" s="9"/>
      <c r="D50" s="12"/>
      <c r="E50" s="9"/>
      <c r="F50" s="29"/>
      <c r="G50" s="14"/>
      <c r="H50" s="9"/>
      <c r="I50" s="9"/>
      <c r="J50" s="9"/>
    </row>
    <row r="51" spans="1:22" ht="16.5">
      <c r="D51" s="209" t="s">
        <v>252</v>
      </c>
      <c r="E51" s="209"/>
      <c r="F51" s="209"/>
      <c r="G51" s="209"/>
    </row>
    <row r="52" spans="1:22">
      <c r="D52" s="6"/>
      <c r="G52" s="4"/>
    </row>
    <row r="53" spans="1:22" ht="18.95" customHeight="1">
      <c r="D53" s="211" t="s">
        <v>260</v>
      </c>
      <c r="E53" s="211"/>
      <c r="F53" s="211"/>
      <c r="G53" s="211"/>
    </row>
    <row r="54" spans="1:22" ht="13.5" customHeight="1">
      <c r="D54" s="6"/>
      <c r="G54" s="4"/>
    </row>
    <row r="55" spans="1:22" ht="51.95" customHeight="1">
      <c r="B55" s="9"/>
      <c r="C55" s="9"/>
      <c r="D55" s="19">
        <f>D49+1</f>
        <v>82</v>
      </c>
      <c r="E55" s="9"/>
      <c r="F55" s="29">
        <v>82</v>
      </c>
      <c r="G55" s="10" t="s">
        <v>254</v>
      </c>
      <c r="H55" s="9"/>
      <c r="I55" s="9"/>
      <c r="J55" s="89" t="s">
        <v>14</v>
      </c>
      <c r="L55" s="159" t="s">
        <v>255</v>
      </c>
      <c r="N55" s="80"/>
      <c r="O55" s="9"/>
      <c r="P55" s="80"/>
      <c r="Q55" s="9"/>
      <c r="R55" s="80"/>
      <c r="S55" s="9"/>
      <c r="T55" s="80"/>
      <c r="U55" s="9"/>
      <c r="V55" s="80"/>
    </row>
    <row r="56" spans="1:22" ht="8.4499999999999993" customHeight="1">
      <c r="D56" s="6"/>
      <c r="G56" s="4"/>
    </row>
    <row r="57" spans="1:22" ht="21.95" customHeight="1">
      <c r="D57" s="211" t="s">
        <v>261</v>
      </c>
      <c r="E57" s="211"/>
      <c r="F57" s="211"/>
      <c r="G57" s="211"/>
    </row>
    <row r="58" spans="1:22" ht="6" customHeight="1">
      <c r="D58" s="6"/>
      <c r="G58" s="4"/>
    </row>
    <row r="59" spans="1:22" ht="48.95" customHeight="1">
      <c r="B59" s="9"/>
      <c r="C59" s="9"/>
      <c r="D59" s="19">
        <f>D55+1</f>
        <v>83</v>
      </c>
      <c r="E59" s="9"/>
      <c r="F59" s="29">
        <v>83</v>
      </c>
      <c r="G59" s="10" t="s">
        <v>256</v>
      </c>
      <c r="H59" s="9"/>
      <c r="I59" s="9"/>
      <c r="J59" s="89" t="s">
        <v>22</v>
      </c>
      <c r="L59" s="158" t="s">
        <v>257</v>
      </c>
      <c r="N59" s="80"/>
      <c r="O59" s="9"/>
      <c r="P59" s="80"/>
      <c r="Q59" s="9"/>
      <c r="R59" s="80"/>
      <c r="S59" s="9"/>
      <c r="T59" s="80"/>
      <c r="U59" s="9"/>
      <c r="V59" s="80"/>
    </row>
    <row r="60" spans="1:22" ht="26.45" customHeight="1">
      <c r="D60" s="211" t="s">
        <v>262</v>
      </c>
      <c r="E60" s="211"/>
      <c r="F60" s="211"/>
      <c r="G60" s="211"/>
    </row>
    <row r="61" spans="1:22" ht="12" customHeight="1">
      <c r="D61" s="6"/>
      <c r="G61" s="4"/>
    </row>
    <row r="62" spans="1:22" ht="45.95" customHeight="1">
      <c r="B62" s="9"/>
      <c r="C62" s="9"/>
      <c r="D62" s="19">
        <f>D59+1</f>
        <v>84</v>
      </c>
      <c r="E62" s="9"/>
      <c r="F62" s="29">
        <v>84</v>
      </c>
      <c r="G62" s="10" t="s">
        <v>309</v>
      </c>
      <c r="H62" s="9"/>
      <c r="I62" s="9"/>
      <c r="J62" s="89" t="s">
        <v>20</v>
      </c>
      <c r="L62" s="158" t="s">
        <v>310</v>
      </c>
      <c r="N62" s="80"/>
      <c r="O62" s="9"/>
      <c r="P62" s="80"/>
      <c r="Q62" s="9"/>
      <c r="R62" s="80"/>
      <c r="S62" s="9"/>
      <c r="T62" s="80"/>
      <c r="U62" s="9"/>
      <c r="V62" s="80"/>
    </row>
    <row r="63" spans="1:22" ht="30" customHeight="1">
      <c r="B63" s="9"/>
      <c r="C63" s="9"/>
      <c r="D63" s="211" t="s">
        <v>263</v>
      </c>
      <c r="E63" s="211"/>
      <c r="F63" s="211"/>
      <c r="G63" s="211"/>
    </row>
    <row r="64" spans="1:22" ht="7.5" customHeight="1">
      <c r="D64" s="6"/>
      <c r="G64" s="4"/>
    </row>
    <row r="65" spans="2:22" ht="48" customHeight="1">
      <c r="B65" s="9"/>
      <c r="C65" s="9"/>
      <c r="D65" s="19">
        <f>D62+1</f>
        <v>85</v>
      </c>
      <c r="E65" s="9"/>
      <c r="F65" s="29">
        <v>85</v>
      </c>
      <c r="G65" s="10" t="s">
        <v>258</v>
      </c>
      <c r="H65" s="9"/>
      <c r="I65" s="9"/>
      <c r="J65" s="89" t="s">
        <v>25</v>
      </c>
      <c r="L65" s="158" t="s">
        <v>259</v>
      </c>
      <c r="N65" s="80"/>
      <c r="O65" s="9"/>
      <c r="P65" s="80"/>
      <c r="Q65" s="9"/>
      <c r="R65" s="80"/>
      <c r="S65" s="9"/>
      <c r="T65" s="80"/>
      <c r="U65" s="9"/>
      <c r="V65" s="80"/>
    </row>
    <row r="66" spans="2:22" ht="23.25" customHeight="1">
      <c r="D66" s="6"/>
      <c r="G66" s="4"/>
    </row>
  </sheetData>
  <mergeCells count="14">
    <mergeCell ref="D60:G60"/>
    <mergeCell ref="D63:G63"/>
    <mergeCell ref="D19:G19"/>
    <mergeCell ref="D23:G23"/>
    <mergeCell ref="D5:G5"/>
    <mergeCell ref="D9:G9"/>
    <mergeCell ref="D51:G51"/>
    <mergeCell ref="D53:G53"/>
    <mergeCell ref="D57:G57"/>
    <mergeCell ref="D29:G29"/>
    <mergeCell ref="D33:G33"/>
    <mergeCell ref="D37:G37"/>
    <mergeCell ref="D41:G41"/>
    <mergeCell ref="D47:G47"/>
  </mergeCells>
  <conditionalFormatting sqref="J4">
    <cfRule type="containsText" dxfId="21" priority="24" operator="containsText" text="Incomplete questionnaire">
      <formula>NOT(ISERROR(SEARCH("Incomplete questionnaire",J4)))</formula>
    </cfRule>
    <cfRule type="containsText" dxfId="20" priority="25" operator="containsText" text="Not answered">
      <formula>NOT(ISERROR(SEARCH("Not answered",J4)))</formula>
    </cfRule>
  </conditionalFormatting>
  <conditionalFormatting sqref="J11 J65">
    <cfRule type="containsText" dxfId="19" priority="23" operator="containsText" text="Not answered">
      <formula>NOT(ISERROR(SEARCH("Not answered",J11)))</formula>
    </cfRule>
  </conditionalFormatting>
  <conditionalFormatting sqref="J13">
    <cfRule type="containsText" dxfId="18" priority="22" operator="containsText" text="Not answered">
      <formula>NOT(ISERROR(SEARCH("Not answered",J13)))</formula>
    </cfRule>
  </conditionalFormatting>
  <conditionalFormatting sqref="J15">
    <cfRule type="containsText" dxfId="17" priority="21" operator="containsText" text="Not answered">
      <formula>NOT(ISERROR(SEARCH("Not answered",J15)))</formula>
    </cfRule>
  </conditionalFormatting>
  <conditionalFormatting sqref="J17">
    <cfRule type="containsText" dxfId="16" priority="20" operator="containsText" text="Not answered">
      <formula>NOT(ISERROR(SEARCH("Not answered",J17)))</formula>
    </cfRule>
  </conditionalFormatting>
  <conditionalFormatting sqref="J21">
    <cfRule type="containsText" dxfId="15" priority="19" operator="containsText" text="Not answered">
      <formula>NOT(ISERROR(SEARCH("Not answered",J21)))</formula>
    </cfRule>
  </conditionalFormatting>
  <conditionalFormatting sqref="J25">
    <cfRule type="containsText" dxfId="14" priority="18" operator="containsText" text="Not answered">
      <formula>NOT(ISERROR(SEARCH("Not answered",J25)))</formula>
    </cfRule>
  </conditionalFormatting>
  <conditionalFormatting sqref="J27">
    <cfRule type="containsText" dxfId="13" priority="17" operator="containsText" text="Not answered">
      <formula>NOT(ISERROR(SEARCH("Not answered",J27)))</formula>
    </cfRule>
  </conditionalFormatting>
  <conditionalFormatting sqref="J31">
    <cfRule type="containsText" dxfId="12" priority="16" operator="containsText" text="Not answered">
      <formula>NOT(ISERROR(SEARCH("Not answered",J31)))</formula>
    </cfRule>
  </conditionalFormatting>
  <conditionalFormatting sqref="J35">
    <cfRule type="containsText" dxfId="11" priority="15" operator="containsText" text="Not answered">
      <formula>NOT(ISERROR(SEARCH("Not answered",J35)))</formula>
    </cfRule>
  </conditionalFormatting>
  <conditionalFormatting sqref="J39">
    <cfRule type="containsText" dxfId="10" priority="14" operator="containsText" text="Not answered">
      <formula>NOT(ISERROR(SEARCH("Not answered",J39)))</formula>
    </cfRule>
  </conditionalFormatting>
  <conditionalFormatting sqref="J43">
    <cfRule type="containsText" dxfId="9" priority="13" operator="containsText" text="Not answered">
      <formula>NOT(ISERROR(SEARCH("Not answered",J43)))</formula>
    </cfRule>
  </conditionalFormatting>
  <conditionalFormatting sqref="J45">
    <cfRule type="containsText" dxfId="8" priority="12" operator="containsText" text="Not answered">
      <formula>NOT(ISERROR(SEARCH("Not answered",J45)))</formula>
    </cfRule>
  </conditionalFormatting>
  <conditionalFormatting sqref="J49">
    <cfRule type="containsText" dxfId="7" priority="11" operator="containsText" text="Not answered">
      <formula>NOT(ISERROR(SEARCH("Not answered",J49)))</formula>
    </cfRule>
  </conditionalFormatting>
  <conditionalFormatting sqref="J55 J59 J62">
    <cfRule type="containsText" dxfId="6" priority="9" operator="containsText" text="Not answered">
      <formula>NOT(ISERROR(SEARCH("Not answered",J55)))</formula>
    </cfRule>
  </conditionalFormatting>
  <dataValidations count="3">
    <dataValidation type="list" allowBlank="1" showInputMessage="1" showErrorMessage="1" sqref="J18" xr:uid="{6AB65923-797B-423B-97B0-328BCC646525}">
      <formula1>liste1</formula1>
    </dataValidation>
    <dataValidation type="list" allowBlank="1" showInputMessage="1" showErrorMessage="1" sqref="J39 J49 J31 J27 J56:J58 J60:J65 J13 J17" xr:uid="{2270D1C0-E370-430A-81BD-99CB3A5DEBF2}">
      <formula1>liste3</formula1>
    </dataValidation>
    <dataValidation type="list" allowBlank="1" showInputMessage="1" showErrorMessage="1" sqref="J55 J59 J11 J15 J21 J25 J35 J43 J45" xr:uid="{5088C2C9-0B8D-4075-95D5-6DF36C834095}">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2"/>
  <dimension ref="A1:W34"/>
  <sheetViews>
    <sheetView showGridLines="0" topLeftCell="A7" zoomScale="70" zoomScaleNormal="70" zoomScaleSheetLayoutView="70" workbookViewId="0">
      <selection activeCell="G11" sqref="G11"/>
    </sheetView>
  </sheetViews>
  <sheetFormatPr defaultColWidth="11.42578125" defaultRowHeight="12.75" outlineLevelCol="1"/>
  <cols>
    <col min="1" max="1" width="0.5703125" style="72" customWidth="1"/>
    <col min="2" max="2" width="6.140625" style="72" customWidth="1"/>
    <col min="3" max="3" width="1.85546875" style="72" customWidth="1"/>
    <col min="4" max="4" width="9.5703125" style="79" customWidth="1"/>
    <col min="5" max="5" width="2.5703125" style="72" customWidth="1"/>
    <col min="6" max="6" width="2.28515625" style="76" bestFit="1" customWidth="1"/>
    <col min="7" max="7" width="104" style="78" customWidth="1"/>
    <col min="8" max="8" width="1.28515625" style="152" customWidth="1"/>
    <col min="9" max="9" width="9.42578125" style="72" hidden="1" customWidth="1"/>
    <col min="10" max="10" width="22.5703125" style="72" customWidth="1"/>
    <col min="11" max="11" width="4.42578125" style="72" customWidth="1"/>
    <col min="12" max="12" width="93.140625" style="130" customWidth="1"/>
    <col min="13" max="13" width="2.85546875" style="72" customWidth="1"/>
    <col min="14" max="14" width="42.42578125" style="72" hidden="1" customWidth="1" outlineLevel="1"/>
    <col min="15" max="15" width="2.85546875" style="72" hidden="1" customWidth="1" outlineLevel="1"/>
    <col min="16" max="16" width="46.85546875" style="72" hidden="1" customWidth="1" outlineLevel="1"/>
    <col min="17" max="17" width="3.140625" style="72" hidden="1" customWidth="1" outlineLevel="1"/>
    <col min="18" max="18" width="20.28515625" style="72" hidden="1" customWidth="1" outlineLevel="1"/>
    <col min="19" max="19" width="3.140625" style="72" hidden="1" customWidth="1" outlineLevel="1"/>
    <col min="20" max="20" width="26.28515625" style="72" hidden="1" customWidth="1" outlineLevel="1"/>
    <col min="21" max="21" width="3.140625" style="72" hidden="1" customWidth="1" outlineLevel="1"/>
    <col min="22" max="22" width="30.85546875" style="72" hidden="1" customWidth="1" outlineLevel="1"/>
    <col min="23" max="23" width="11.42578125" style="72" collapsed="1"/>
    <col min="24" max="16384" width="11.42578125" style="72"/>
  </cols>
  <sheetData>
    <row r="1" spans="1:22" ht="12.75" hidden="1" customHeight="1">
      <c r="A1" s="9"/>
      <c r="B1" s="9"/>
      <c r="C1" s="9"/>
      <c r="D1" s="12"/>
      <c r="E1" s="9"/>
      <c r="F1" s="29"/>
      <c r="G1" s="8" t="s">
        <v>32</v>
      </c>
      <c r="H1" s="149"/>
      <c r="I1" s="9"/>
      <c r="J1" s="9"/>
      <c r="K1" s="9"/>
      <c r="O1" s="9"/>
      <c r="Q1" s="9"/>
      <c r="S1" s="9"/>
      <c r="U1" s="9"/>
    </row>
    <row r="2" spans="1:22" ht="12.75" customHeight="1">
      <c r="A2" s="9"/>
      <c r="B2" s="9"/>
      <c r="C2" s="9"/>
      <c r="D2" s="12"/>
      <c r="E2" s="9"/>
      <c r="F2" s="29"/>
      <c r="G2" s="8"/>
      <c r="H2" s="149"/>
      <c r="I2" s="9"/>
      <c r="J2" s="9"/>
      <c r="K2" s="9"/>
      <c r="O2" s="9"/>
      <c r="Q2" s="9"/>
      <c r="S2" s="9"/>
      <c r="U2" s="9"/>
    </row>
    <row r="3" spans="1:22" ht="12.75" customHeight="1">
      <c r="A3" s="9"/>
      <c r="B3" s="9"/>
      <c r="C3" s="9"/>
      <c r="D3" s="12"/>
      <c r="E3" s="9"/>
      <c r="F3" s="29"/>
      <c r="G3" s="11"/>
      <c r="H3" s="64"/>
      <c r="I3" s="9"/>
      <c r="J3" s="9"/>
      <c r="K3" s="9"/>
      <c r="O3" s="9"/>
      <c r="Q3" s="9"/>
      <c r="S3" s="9"/>
      <c r="U3" s="9"/>
    </row>
    <row r="4" spans="1:22" ht="24.95" customHeight="1">
      <c r="A4" s="9"/>
      <c r="B4" s="9"/>
      <c r="C4" s="9"/>
      <c r="D4" s="12"/>
      <c r="E4" s="9"/>
      <c r="F4" s="29"/>
      <c r="G4" s="11"/>
      <c r="H4" s="64"/>
      <c r="I4" s="9"/>
      <c r="J4" s="129">
        <f ca="1">IF(CALCULS!$V$10&gt;0,"Incomplete questionnaire",SCORE!$E$30)</f>
        <v>1</v>
      </c>
      <c r="K4" s="9"/>
      <c r="L4" s="43" t="s">
        <v>55</v>
      </c>
      <c r="N4" s="43" t="s">
        <v>56</v>
      </c>
      <c r="O4" s="9"/>
      <c r="P4" s="43" t="s">
        <v>57</v>
      </c>
      <c r="Q4" s="9"/>
      <c r="R4" s="43" t="s">
        <v>58</v>
      </c>
      <c r="S4" s="9"/>
      <c r="T4" s="43" t="s">
        <v>59</v>
      </c>
      <c r="U4" s="9"/>
      <c r="V4" s="43" t="s">
        <v>60</v>
      </c>
    </row>
    <row r="5" spans="1:22" ht="21.95" customHeight="1">
      <c r="A5" s="9"/>
      <c r="B5" s="9"/>
      <c r="C5" s="9"/>
      <c r="D5" s="209" t="s">
        <v>51</v>
      </c>
      <c r="E5" s="209"/>
      <c r="F5" s="209"/>
      <c r="G5" s="209"/>
      <c r="H5" s="150"/>
      <c r="I5" s="9"/>
      <c r="J5" s="9"/>
      <c r="K5" s="9"/>
      <c r="O5" s="9"/>
      <c r="Q5" s="9"/>
      <c r="S5" s="9"/>
      <c r="U5" s="9"/>
    </row>
    <row r="6" spans="1:22" ht="4.5" customHeight="1">
      <c r="A6" s="9"/>
      <c r="B6" s="9"/>
      <c r="C6" s="9"/>
      <c r="D6" s="153"/>
      <c r="E6" s="153"/>
      <c r="F6" s="153"/>
      <c r="G6" s="153"/>
      <c r="H6" s="150"/>
      <c r="I6" s="9"/>
      <c r="J6" s="9"/>
      <c r="K6" s="9"/>
      <c r="O6" s="9"/>
      <c r="Q6" s="9"/>
      <c r="S6" s="9"/>
      <c r="U6" s="9"/>
    </row>
    <row r="7" spans="1:22" ht="21.95" customHeight="1">
      <c r="A7" s="9"/>
      <c r="B7" s="9"/>
      <c r="C7" s="9"/>
      <c r="D7" s="153" t="s">
        <v>52</v>
      </c>
      <c r="E7" s="153"/>
      <c r="F7" s="153"/>
      <c r="G7" s="153" t="s">
        <v>53</v>
      </c>
      <c r="H7" s="150"/>
      <c r="I7" s="9"/>
      <c r="J7" s="153" t="s">
        <v>99</v>
      </c>
      <c r="K7" s="9"/>
      <c r="O7" s="9"/>
      <c r="Q7" s="9"/>
      <c r="S7" s="9"/>
      <c r="U7" s="9"/>
    </row>
    <row r="8" spans="1:22" s="73" customFormat="1" ht="2.1" customHeight="1">
      <c r="A8" s="11"/>
      <c r="B8" s="11"/>
      <c r="C8" s="11"/>
      <c r="D8" s="12"/>
      <c r="E8" s="9"/>
      <c r="F8" s="29"/>
      <c r="G8" s="14"/>
      <c r="H8" s="74"/>
      <c r="I8" s="9"/>
      <c r="J8" s="9"/>
      <c r="K8" s="9"/>
      <c r="L8" s="130"/>
      <c r="O8" s="9"/>
      <c r="Q8" s="9"/>
      <c r="S8" s="9"/>
      <c r="U8" s="9"/>
    </row>
    <row r="9" spans="1:22" s="73" customFormat="1" ht="18" customHeight="1">
      <c r="A9" s="11"/>
      <c r="B9" s="11"/>
      <c r="C9" s="11"/>
      <c r="D9" s="211" t="s">
        <v>289</v>
      </c>
      <c r="E9" s="211"/>
      <c r="F9" s="211"/>
      <c r="G9" s="211"/>
      <c r="H9" s="74"/>
      <c r="I9" s="9"/>
      <c r="J9" s="9"/>
      <c r="K9" s="9"/>
      <c r="L9" s="130"/>
      <c r="O9" s="9"/>
      <c r="Q9" s="9"/>
      <c r="S9" s="9"/>
      <c r="U9" s="9"/>
    </row>
    <row r="10" spans="1:22" s="73" customFormat="1" ht="9.6" customHeight="1">
      <c r="A10" s="11"/>
      <c r="B10" s="11"/>
      <c r="C10" s="11"/>
      <c r="D10" s="12"/>
      <c r="E10" s="9"/>
      <c r="F10" s="29"/>
      <c r="G10" s="14"/>
      <c r="H10" s="74"/>
      <c r="I10" s="9"/>
      <c r="J10" s="9"/>
      <c r="K10" s="9"/>
      <c r="L10" s="130"/>
      <c r="O10" s="9"/>
      <c r="Q10" s="9"/>
      <c r="S10" s="9"/>
      <c r="U10" s="9"/>
    </row>
    <row r="11" spans="1:22" s="73" customFormat="1" ht="64.5" customHeight="1">
      <c r="A11" s="11"/>
      <c r="B11" s="11"/>
      <c r="C11" s="11"/>
      <c r="D11" s="19">
        <f>+'WELFARE HEALTH AND SAFETY'!D65+1</f>
        <v>86</v>
      </c>
      <c r="E11" s="9"/>
      <c r="F11" s="29">
        <v>86</v>
      </c>
      <c r="G11" s="42" t="s">
        <v>61</v>
      </c>
      <c r="H11" s="74"/>
      <c r="I11" s="9"/>
      <c r="J11" s="89" t="s">
        <v>14</v>
      </c>
      <c r="K11" s="9"/>
      <c r="L11" s="160" t="s">
        <v>311</v>
      </c>
      <c r="N11" s="80"/>
      <c r="O11" s="9"/>
      <c r="P11" s="80"/>
      <c r="Q11" s="9"/>
      <c r="R11" s="80"/>
      <c r="S11" s="9"/>
      <c r="T11" s="80"/>
      <c r="U11" s="9"/>
      <c r="V11" s="80"/>
    </row>
    <row r="12" spans="1:22" s="73" customFormat="1" ht="9" customHeight="1">
      <c r="A12" s="11"/>
      <c r="B12" s="11"/>
      <c r="C12" s="11"/>
      <c r="D12" s="12"/>
      <c r="E12" s="9"/>
      <c r="F12" s="29"/>
      <c r="G12" s="14"/>
      <c r="H12" s="74"/>
      <c r="I12" s="9"/>
      <c r="J12" s="9"/>
      <c r="K12" s="9"/>
      <c r="L12" s="130"/>
      <c r="N12" s="71"/>
      <c r="O12" s="9"/>
      <c r="P12" s="71"/>
      <c r="Q12" s="9"/>
      <c r="R12" s="71"/>
      <c r="S12" s="9"/>
      <c r="T12" s="71"/>
      <c r="U12" s="9"/>
      <c r="V12" s="71"/>
    </row>
    <row r="13" spans="1:22" s="73" customFormat="1" ht="19.5" customHeight="1">
      <c r="A13" s="11"/>
      <c r="B13" s="11"/>
      <c r="C13" s="11"/>
      <c r="D13" s="211" t="s">
        <v>290</v>
      </c>
      <c r="E13" s="211"/>
      <c r="F13" s="211"/>
      <c r="G13" s="211"/>
      <c r="H13" s="74"/>
      <c r="I13" s="9"/>
      <c r="J13" s="9"/>
      <c r="K13" s="9"/>
      <c r="L13" s="130"/>
      <c r="N13" s="71"/>
      <c r="O13" s="9"/>
      <c r="P13" s="71"/>
      <c r="Q13" s="9"/>
      <c r="R13" s="71"/>
      <c r="S13" s="9"/>
      <c r="T13" s="71"/>
      <c r="U13" s="9"/>
      <c r="V13" s="71"/>
    </row>
    <row r="14" spans="1:22" s="73" customFormat="1" ht="3.95" customHeight="1">
      <c r="A14" s="11"/>
      <c r="B14" s="11"/>
      <c r="C14" s="11"/>
      <c r="D14" s="12"/>
      <c r="E14" s="9"/>
      <c r="F14" s="29"/>
      <c r="G14" s="14"/>
      <c r="H14" s="74"/>
      <c r="I14" s="9"/>
      <c r="J14" s="9"/>
      <c r="K14" s="9"/>
      <c r="L14" s="130"/>
      <c r="N14" s="71"/>
      <c r="O14" s="9"/>
      <c r="P14" s="71"/>
      <c r="Q14" s="9"/>
      <c r="R14" s="71"/>
      <c r="S14" s="9"/>
      <c r="T14" s="71"/>
      <c r="U14" s="9"/>
      <c r="V14" s="71"/>
    </row>
    <row r="15" spans="1:22" s="73" customFormat="1" ht="63.6" customHeight="1">
      <c r="A15" s="11"/>
      <c r="B15" s="11"/>
      <c r="C15" s="11"/>
      <c r="D15" s="19">
        <f>+D11+1</f>
        <v>87</v>
      </c>
      <c r="E15" s="9"/>
      <c r="F15" s="29">
        <v>87</v>
      </c>
      <c r="G15" s="42" t="s">
        <v>62</v>
      </c>
      <c r="H15" s="74"/>
      <c r="I15" s="9"/>
      <c r="J15" s="89" t="s">
        <v>14</v>
      </c>
      <c r="K15" s="9"/>
      <c r="L15" s="160" t="s">
        <v>65</v>
      </c>
      <c r="N15" s="80"/>
      <c r="O15" s="9"/>
      <c r="P15" s="80"/>
      <c r="Q15" s="9"/>
      <c r="R15" s="80"/>
      <c r="S15" s="9"/>
      <c r="T15" s="80"/>
      <c r="U15" s="9"/>
      <c r="V15" s="80"/>
    </row>
    <row r="16" spans="1:22" s="73" customFormat="1" ht="9.75" customHeight="1">
      <c r="A16" s="11"/>
      <c r="B16" s="11"/>
      <c r="C16" s="11"/>
      <c r="D16" s="12"/>
      <c r="E16" s="9"/>
      <c r="F16" s="29"/>
      <c r="G16" s="74"/>
      <c r="H16" s="74"/>
      <c r="I16" s="9"/>
      <c r="J16" s="9"/>
      <c r="K16" s="9"/>
      <c r="L16" s="130"/>
      <c r="N16" s="71"/>
      <c r="O16" s="9"/>
      <c r="P16" s="71"/>
      <c r="Q16" s="9"/>
      <c r="R16" s="71"/>
      <c r="S16" s="9"/>
      <c r="T16" s="71"/>
      <c r="U16" s="9"/>
      <c r="V16" s="71"/>
    </row>
    <row r="17" spans="1:22" s="73" customFormat="1" ht="15.6" customHeight="1">
      <c r="A17" s="11"/>
      <c r="B17" s="11"/>
      <c r="C17" s="11"/>
      <c r="D17" s="211" t="s">
        <v>291</v>
      </c>
      <c r="E17" s="211"/>
      <c r="F17" s="211"/>
      <c r="G17" s="211"/>
      <c r="H17" s="74"/>
      <c r="I17" s="9"/>
      <c r="J17" s="9"/>
      <c r="K17" s="9"/>
      <c r="L17" s="130"/>
      <c r="N17" s="71"/>
      <c r="O17" s="9"/>
      <c r="P17" s="71"/>
      <c r="Q17" s="9"/>
      <c r="R17" s="71"/>
      <c r="S17" s="9"/>
      <c r="T17" s="71"/>
      <c r="U17" s="9"/>
      <c r="V17" s="71"/>
    </row>
    <row r="18" spans="1:22" s="73" customFormat="1" ht="8.1" customHeight="1">
      <c r="A18" s="11"/>
      <c r="B18" s="11"/>
      <c r="C18" s="11"/>
      <c r="D18" s="12"/>
      <c r="E18" s="9"/>
      <c r="F18" s="29"/>
      <c r="G18" s="74"/>
      <c r="H18" s="74"/>
      <c r="I18" s="9"/>
      <c r="J18" s="9"/>
      <c r="K18" s="9"/>
      <c r="L18" s="130"/>
      <c r="N18" s="71"/>
      <c r="O18" s="9"/>
      <c r="P18" s="71"/>
      <c r="Q18" s="9"/>
      <c r="R18" s="71"/>
      <c r="S18" s="9"/>
      <c r="T18" s="71"/>
      <c r="U18" s="9"/>
      <c r="V18" s="71"/>
    </row>
    <row r="19" spans="1:22" s="73" customFormat="1" ht="30" customHeight="1">
      <c r="A19" s="11"/>
      <c r="B19" s="11"/>
      <c r="C19" s="11"/>
      <c r="D19" s="19">
        <f>+D15+1</f>
        <v>88</v>
      </c>
      <c r="E19" s="9"/>
      <c r="F19" s="29">
        <v>88</v>
      </c>
      <c r="G19" s="42" t="s">
        <v>63</v>
      </c>
      <c r="H19" s="74"/>
      <c r="I19" s="9" t="s">
        <v>34</v>
      </c>
      <c r="J19" s="89" t="s">
        <v>14</v>
      </c>
      <c r="K19" s="9"/>
      <c r="L19" s="160" t="s">
        <v>66</v>
      </c>
      <c r="N19" s="80"/>
      <c r="O19" s="9"/>
      <c r="P19" s="80"/>
      <c r="Q19" s="9"/>
      <c r="R19" s="80"/>
      <c r="S19" s="9"/>
      <c r="T19" s="80"/>
      <c r="U19" s="9"/>
      <c r="V19" s="80"/>
    </row>
    <row r="20" spans="1:22" s="73" customFormat="1" ht="9.75" customHeight="1">
      <c r="A20" s="11"/>
      <c r="B20" s="11"/>
      <c r="C20" s="11"/>
      <c r="D20" s="12"/>
      <c r="E20" s="9"/>
      <c r="F20" s="29"/>
      <c r="G20" s="14"/>
      <c r="H20" s="74"/>
      <c r="I20" s="9"/>
      <c r="J20" s="9"/>
      <c r="K20" s="9"/>
      <c r="L20" s="130"/>
      <c r="N20" s="130"/>
      <c r="O20" s="9"/>
      <c r="P20" s="130"/>
      <c r="Q20" s="9"/>
      <c r="R20" s="130"/>
      <c r="S20" s="9"/>
      <c r="T20" s="130"/>
      <c r="U20" s="9"/>
      <c r="V20" s="130"/>
    </row>
    <row r="21" spans="1:22" s="73" customFormat="1" ht="21.6" customHeight="1">
      <c r="A21" s="11"/>
      <c r="B21" s="11"/>
      <c r="C21" s="11"/>
      <c r="D21" s="211" t="s">
        <v>292</v>
      </c>
      <c r="E21" s="211"/>
      <c r="F21" s="211"/>
      <c r="G21" s="211"/>
      <c r="H21" s="74"/>
      <c r="I21" s="9"/>
      <c r="J21" s="9"/>
      <c r="K21" s="9"/>
      <c r="L21" s="130"/>
      <c r="N21" s="130"/>
      <c r="O21" s="9"/>
      <c r="P21" s="130"/>
      <c r="Q21" s="9"/>
      <c r="R21" s="130"/>
      <c r="S21" s="9"/>
      <c r="T21" s="130"/>
      <c r="U21" s="9"/>
      <c r="V21" s="130"/>
    </row>
    <row r="22" spans="1:22" s="73" customFormat="1" ht="11.1" customHeight="1">
      <c r="A22" s="11"/>
      <c r="B22" s="11"/>
      <c r="C22" s="11"/>
      <c r="D22" s="12"/>
      <c r="E22" s="9"/>
      <c r="F22" s="29"/>
      <c r="G22" s="14"/>
      <c r="H22" s="74"/>
      <c r="I22" s="9"/>
      <c r="J22" s="9"/>
      <c r="K22" s="9"/>
      <c r="L22" s="130"/>
      <c r="N22" s="130"/>
      <c r="O22" s="9"/>
      <c r="P22" s="130"/>
      <c r="Q22" s="9"/>
      <c r="R22" s="130"/>
      <c r="S22" s="9"/>
      <c r="T22" s="130"/>
      <c r="U22" s="9"/>
      <c r="V22" s="130"/>
    </row>
    <row r="23" spans="1:22" s="73" customFormat="1" ht="38.450000000000003" customHeight="1">
      <c r="A23" s="11"/>
      <c r="B23" s="11"/>
      <c r="C23" s="11"/>
      <c r="D23" s="19">
        <f>+D19+1</f>
        <v>89</v>
      </c>
      <c r="E23" s="9"/>
      <c r="F23" s="29">
        <v>89</v>
      </c>
      <c r="G23" s="42" t="s">
        <v>64</v>
      </c>
      <c r="H23" s="74"/>
      <c r="I23" s="9" t="s">
        <v>34</v>
      </c>
      <c r="J23" s="89" t="s">
        <v>14</v>
      </c>
      <c r="K23" s="9"/>
      <c r="L23" s="131" t="s">
        <v>67</v>
      </c>
      <c r="N23" s="131"/>
      <c r="O23" s="9"/>
      <c r="P23" s="131"/>
      <c r="Q23" s="9"/>
      <c r="R23" s="131"/>
      <c r="S23" s="9"/>
      <c r="T23" s="131"/>
      <c r="U23" s="9"/>
      <c r="V23" s="131"/>
    </row>
    <row r="24" spans="1:22" s="73" customFormat="1" ht="9.75" customHeight="1">
      <c r="A24" s="11"/>
      <c r="B24" s="11"/>
      <c r="C24" s="11"/>
      <c r="D24" s="12"/>
      <c r="E24" s="9"/>
      <c r="F24" s="29"/>
      <c r="G24" s="14"/>
      <c r="H24" s="74"/>
      <c r="I24" s="9"/>
      <c r="J24" s="9"/>
      <c r="K24" s="9"/>
      <c r="L24" s="130"/>
      <c r="O24" s="9"/>
      <c r="Q24" s="9"/>
      <c r="S24" s="9"/>
      <c r="U24" s="9"/>
    </row>
    <row r="25" spans="1:22" s="73" customFormat="1">
      <c r="D25" s="75"/>
      <c r="E25" s="72"/>
      <c r="F25" s="76"/>
      <c r="G25" s="77"/>
      <c r="H25" s="151"/>
      <c r="I25" s="72"/>
      <c r="J25" s="72"/>
      <c r="K25" s="72"/>
      <c r="L25" s="130"/>
      <c r="O25" s="72"/>
      <c r="Q25" s="72"/>
      <c r="S25" s="72"/>
      <c r="U25" s="72"/>
    </row>
    <row r="26" spans="1:22" s="73" customFormat="1">
      <c r="D26" s="75"/>
      <c r="E26" s="72"/>
      <c r="F26" s="76"/>
      <c r="G26" s="77"/>
      <c r="H26" s="151"/>
      <c r="I26" s="72"/>
      <c r="J26" s="72"/>
      <c r="K26" s="72"/>
      <c r="L26" s="130"/>
      <c r="O26" s="72"/>
      <c r="Q26" s="72"/>
      <c r="S26" s="72"/>
      <c r="U26" s="72"/>
    </row>
    <row r="27" spans="1:22" s="73" customFormat="1">
      <c r="D27" s="75"/>
      <c r="E27" s="72"/>
      <c r="F27" s="76"/>
      <c r="G27" s="77"/>
      <c r="H27" s="151"/>
      <c r="I27" s="72"/>
      <c r="J27" s="72"/>
      <c r="K27" s="72"/>
      <c r="L27" s="130"/>
      <c r="O27" s="72"/>
      <c r="Q27" s="72"/>
      <c r="S27" s="72"/>
      <c r="U27" s="72"/>
    </row>
    <row r="28" spans="1:22" s="73" customFormat="1">
      <c r="D28" s="75"/>
      <c r="E28" s="72"/>
      <c r="F28" s="76"/>
      <c r="G28" s="77"/>
      <c r="H28" s="151"/>
      <c r="I28" s="72"/>
      <c r="J28" s="72"/>
      <c r="K28" s="72"/>
      <c r="L28" s="130"/>
      <c r="O28" s="72"/>
      <c r="Q28" s="72"/>
      <c r="S28" s="72"/>
      <c r="U28" s="72"/>
    </row>
    <row r="29" spans="1:22" s="73" customFormat="1">
      <c r="D29" s="75"/>
      <c r="E29" s="72"/>
      <c r="F29" s="76"/>
      <c r="G29" s="77"/>
      <c r="H29" s="151"/>
      <c r="I29" s="72"/>
      <c r="J29" s="72"/>
      <c r="K29" s="72"/>
      <c r="L29" s="130"/>
      <c r="O29" s="72"/>
      <c r="Q29" s="72"/>
      <c r="S29" s="72"/>
      <c r="U29" s="72"/>
    </row>
    <row r="30" spans="1:22" s="73" customFormat="1">
      <c r="D30" s="75"/>
      <c r="E30" s="72"/>
      <c r="F30" s="76"/>
      <c r="G30" s="77"/>
      <c r="H30" s="151"/>
      <c r="I30" s="72"/>
      <c r="J30" s="72"/>
      <c r="K30" s="72"/>
      <c r="L30" s="130"/>
      <c r="O30" s="72"/>
      <c r="Q30" s="72"/>
      <c r="S30" s="72"/>
      <c r="U30" s="72"/>
    </row>
    <row r="31" spans="1:22" s="73" customFormat="1">
      <c r="D31" s="75"/>
      <c r="E31" s="72"/>
      <c r="F31" s="76"/>
      <c r="G31" s="77"/>
      <c r="H31" s="151"/>
      <c r="I31" s="72"/>
      <c r="J31" s="72"/>
      <c r="K31" s="72"/>
      <c r="L31" s="130"/>
      <c r="O31" s="72"/>
      <c r="Q31" s="72"/>
      <c r="S31" s="72"/>
      <c r="U31" s="72"/>
    </row>
    <row r="32" spans="1:22" s="73" customFormat="1">
      <c r="D32" s="75"/>
      <c r="E32" s="72"/>
      <c r="F32" s="76"/>
      <c r="G32" s="77"/>
      <c r="H32" s="151"/>
      <c r="I32" s="72"/>
      <c r="J32" s="72"/>
      <c r="K32" s="72"/>
      <c r="L32" s="130"/>
      <c r="O32" s="72"/>
      <c r="Q32" s="72"/>
      <c r="S32" s="72"/>
      <c r="U32" s="72"/>
    </row>
    <row r="33" spans="4:21" s="73" customFormat="1">
      <c r="D33" s="75"/>
      <c r="E33" s="72"/>
      <c r="F33" s="76"/>
      <c r="G33" s="77"/>
      <c r="H33" s="151"/>
      <c r="I33" s="72"/>
      <c r="J33" s="72"/>
      <c r="K33" s="72"/>
      <c r="L33" s="130"/>
      <c r="O33" s="72"/>
      <c r="Q33" s="72"/>
      <c r="S33" s="72"/>
      <c r="U33" s="72"/>
    </row>
    <row r="34" spans="4:21" s="73" customFormat="1">
      <c r="D34" s="75"/>
      <c r="E34" s="72"/>
      <c r="F34" s="76"/>
      <c r="G34" s="78"/>
      <c r="H34" s="152"/>
      <c r="I34" s="72"/>
      <c r="J34" s="72"/>
      <c r="K34" s="72"/>
      <c r="L34" s="130"/>
      <c r="O34" s="72"/>
      <c r="Q34" s="72"/>
      <c r="S34" s="72"/>
      <c r="U34" s="72"/>
    </row>
  </sheetData>
  <dataConsolidate/>
  <mergeCells count="5">
    <mergeCell ref="D5:G5"/>
    <mergeCell ref="D9:G9"/>
    <mergeCell ref="D13:G13"/>
    <mergeCell ref="D17:G17"/>
    <mergeCell ref="D21:G21"/>
  </mergeCells>
  <conditionalFormatting sqref="J4">
    <cfRule type="containsText" dxfId="5" priority="5" operator="containsText" text="Incomplete questionnaire">
      <formula>NOT(ISERROR(SEARCH("Incomplete questionnaire",J4)))</formula>
    </cfRule>
    <cfRule type="containsText" dxfId="4" priority="6" operator="containsText" text="Not answered">
      <formula>NOT(ISERROR(SEARCH("Not answered",J4)))</formula>
    </cfRule>
  </conditionalFormatting>
  <conditionalFormatting sqref="J11">
    <cfRule type="containsText" dxfId="3" priority="4" operator="containsText" text="Not answered">
      <formula>NOT(ISERROR(SEARCH("Not answered",J11)))</formula>
    </cfRule>
  </conditionalFormatting>
  <conditionalFormatting sqref="J15">
    <cfRule type="containsText" dxfId="2" priority="3" operator="containsText" text="Not answered">
      <formula>NOT(ISERROR(SEARCH("Not answered",J15)))</formula>
    </cfRule>
  </conditionalFormatting>
  <conditionalFormatting sqref="J19">
    <cfRule type="containsText" dxfId="1" priority="2" operator="containsText" text="Not answered">
      <formula>NOT(ISERROR(SEARCH("Not answered",J19)))</formula>
    </cfRule>
  </conditionalFormatting>
  <conditionalFormatting sqref="J23">
    <cfRule type="containsText" dxfId="0" priority="1" operator="containsText" text="Not answered">
      <formula>NOT(ISERROR(SEARCH("Not answered",J23)))</formula>
    </cfRule>
  </conditionalFormatting>
  <dataValidations count="2">
    <dataValidation type="list" allowBlank="1" showInputMessage="1" showErrorMessage="1" sqref="J24" xr:uid="{427A3907-8850-4C98-94DC-C851146C463A}">
      <formula1>liste2</formula1>
    </dataValidation>
    <dataValidation type="list" allowBlank="1" showInputMessage="1" showErrorMessage="1" sqref="J23 J11 J15 J19" xr:uid="{30767ED7-11AF-492A-8CC6-ABBFFEC61FCE}">
      <formula1>Liste6</formula1>
    </dataValidation>
  </dataValidations>
  <pageMargins left="0.70866141732283472" right="0.70866141732283472" top="0.74803149606299213" bottom="0.74803149606299213" header="0.31496062992125984" footer="0.31496062992125984"/>
  <pageSetup paperSize="9" scale="42" orientation="landscape" r:id="rId1"/>
  <headerFooter>
    <oddHeader>&amp;L&amp;"LucidaSans,Gras italique"PROJET - CONFIDENTIEL - NE PAS DIFFUSER</oddHeader>
  </headerFooter>
  <customProperties>
    <customPr name="QAA_DRILLPATH_NODE_ID" r:id="rId2"/>
  </customProperti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3">
    <tabColor rgb="FFE6A500"/>
    <pageSetUpPr fitToPage="1"/>
  </sheetPr>
  <dimension ref="A1:N83"/>
  <sheetViews>
    <sheetView showGridLines="0" tabSelected="1" zoomScale="90" zoomScaleNormal="90" zoomScaleSheetLayoutView="100" workbookViewId="0">
      <selection activeCell="N33" sqref="N33"/>
    </sheetView>
  </sheetViews>
  <sheetFormatPr defaultColWidth="11.42578125" defaultRowHeight="12.75"/>
  <cols>
    <col min="1" max="1" width="4.140625" style="106" bestFit="1" customWidth="1"/>
    <col min="2" max="2" width="50.5703125" style="106" customWidth="1"/>
    <col min="3" max="3" width="18.42578125" style="106" bestFit="1" customWidth="1"/>
    <col min="4" max="4" width="18.85546875" style="106" bestFit="1" customWidth="1"/>
    <col min="5" max="5" width="17" style="119" customWidth="1"/>
    <col min="6" max="6" width="2.5703125" style="106" customWidth="1"/>
    <col min="7" max="7" width="11.42578125" style="106"/>
    <col min="8" max="8" width="38.5703125" style="106" customWidth="1"/>
    <col min="9" max="16384" width="11.42578125" style="106"/>
  </cols>
  <sheetData>
    <row r="1" spans="1:9" s="95" customFormat="1" ht="12.95" customHeight="1">
      <c r="A1" s="91"/>
      <c r="B1" s="92"/>
      <c r="C1" s="93"/>
      <c r="D1" s="92"/>
      <c r="E1" s="94"/>
    </row>
    <row r="2" spans="1:9" s="95" customFormat="1" ht="24.75" customHeight="1">
      <c r="A2" s="96"/>
      <c r="B2" s="217" t="s">
        <v>50</v>
      </c>
      <c r="C2" s="217"/>
      <c r="D2" s="97"/>
      <c r="E2" s="98"/>
    </row>
    <row r="3" spans="1:9" s="95" customFormat="1" ht="11.1" customHeight="1">
      <c r="A3" s="96"/>
      <c r="B3" s="99"/>
      <c r="C3" s="97"/>
      <c r="D3" s="97"/>
      <c r="E3" s="100"/>
    </row>
    <row r="4" spans="1:9" s="95" customFormat="1" ht="6" customHeight="1">
      <c r="A4" s="96"/>
      <c r="B4" s="101"/>
      <c r="C4" s="101"/>
      <c r="D4" s="101"/>
      <c r="E4" s="102"/>
    </row>
    <row r="5" spans="1:9" s="95" customFormat="1" ht="6" customHeight="1" thickBot="1">
      <c r="A5" s="96"/>
      <c r="B5" s="101"/>
      <c r="C5" s="101"/>
      <c r="D5" s="101"/>
      <c r="E5" s="102"/>
    </row>
    <row r="6" spans="1:9" ht="14.1" customHeight="1">
      <c r="A6" s="103"/>
      <c r="B6" s="104"/>
      <c r="C6" s="105"/>
      <c r="D6" s="105"/>
      <c r="E6" s="214" t="str">
        <f>IF($C$36="VF","TAUX DE CONFORMITE","CONFORMITY RATE")</f>
        <v>CONFORMITY RATE</v>
      </c>
    </row>
    <row r="7" spans="1:9" ht="11.1" customHeight="1">
      <c r="A7" s="107"/>
      <c r="B7" s="133" t="str">
        <f ca="1">IF(($C$36="VF"),(IF($D$9="X","Questionnaire incomplet","")),(IF($D$9="X","Incomplete questionnaire","")))</f>
        <v/>
      </c>
      <c r="C7" s="108" t="str">
        <f>IF($C$36="VF","SCORING MAXIMAL","MAXIMUM SCORE")</f>
        <v>MAXIMUM SCORE</v>
      </c>
      <c r="D7" s="108" t="str">
        <f>IF($C$36="VF","SCORING ATTRIBUE","HOTEL SCORE")</f>
        <v>HOTEL SCORE</v>
      </c>
      <c r="E7" s="215"/>
    </row>
    <row r="8" spans="1:9" ht="19.5" customHeight="1">
      <c r="A8" s="109"/>
      <c r="B8" s="110"/>
      <c r="C8" s="111"/>
      <c r="D8" s="111"/>
      <c r="E8" s="216"/>
      <c r="I8" s="194"/>
    </row>
    <row r="9" spans="1:9" s="112" customFormat="1" ht="21" customHeight="1">
      <c r="A9" s="125" t="str">
        <f>IF($C$36="VF","NOTE GLOBALE","TOTAL MARK")</f>
        <v>TOTAL MARK</v>
      </c>
      <c r="B9" s="126"/>
      <c r="C9" s="140">
        <f ca="1">+SUM(CALCULS!$H:$H)</f>
        <v>99.999999999999829</v>
      </c>
      <c r="D9" s="81">
        <f ca="1">IF(COUNTIF(CALCULS!$G:$G,"X")&gt;0,"X",(SUM(CALCULS!$G:$G)-$E$10))</f>
        <v>62.344719101123587</v>
      </c>
      <c r="E9" s="82">
        <f ca="1">IF(COUNTIF(CALCULS!$G:$G,"X")&gt;0,"X",D9/C9)</f>
        <v>0.62344719101123691</v>
      </c>
      <c r="I9" s="195"/>
    </row>
    <row r="10" spans="1:9" ht="18" customHeight="1">
      <c r="A10" s="212" t="str">
        <f>IF($C$36="VF","Points de pénalité","Penality points")</f>
        <v>Penality points</v>
      </c>
      <c r="B10" s="213"/>
      <c r="C10" s="141"/>
      <c r="D10" s="142"/>
      <c r="E10" s="83"/>
      <c r="H10" s="194" t="s">
        <v>381</v>
      </c>
      <c r="I10" s="195" t="s">
        <v>382</v>
      </c>
    </row>
    <row r="11" spans="1:9" ht="8.25" customHeight="1">
      <c r="A11" s="113"/>
      <c r="B11" s="114"/>
      <c r="C11" s="143"/>
      <c r="D11" s="144"/>
      <c r="E11" s="145"/>
      <c r="I11" s="195"/>
    </row>
    <row r="12" spans="1:9" ht="15">
      <c r="A12" s="115" t="s">
        <v>42</v>
      </c>
      <c r="B12" s="146" t="str">
        <f>IF($C$36="VF","PEOPLE PLANNING","PEOPLE PLANNING")</f>
        <v>PEOPLE PLANNING</v>
      </c>
      <c r="C12" s="173">
        <f ca="1">IF(($C$36="VA"),(SUMIF(CALCULS!$B:$B,SCORE!$B12,CALCULS!H:H)),(SUMIF(CALCULS!$X:$X,SCORE!$B12,CALCULS!H:H)))</f>
        <v>8</v>
      </c>
      <c r="D12" s="147">
        <f ca="1">IF(($C$36="VA"),(SUMIF(CALCULS!$B:$B,SCORE!$B12,CALCULS!G:G)),(SUMIF(CALCULS!$X:$X,SCORE!$B12,CALCULS!G:G)))</f>
        <v>6.8764044943820224</v>
      </c>
      <c r="E12" s="84">
        <f ca="1">IF(D12=0,0,D12/C12)</f>
        <v>0.8595505617977528</v>
      </c>
      <c r="H12" s="196" t="str" cm="1">
        <f t="array" ref="H12:H30">B12:B30</f>
        <v>PEOPLE PLANNING</v>
      </c>
      <c r="I12" s="197" cm="1">
        <f t="array" aca="1" ref="I12:I30" ca="1">E12:E30</f>
        <v>0.8595505617977528</v>
      </c>
    </row>
    <row r="13" spans="1:9" ht="15">
      <c r="A13" s="113">
        <v>1.1000000000000001</v>
      </c>
      <c r="B13" s="116" t="str">
        <f>IF($C$36="VF","People Planning","People Planning")</f>
        <v>People Planning</v>
      </c>
      <c r="C13" s="171">
        <f ca="1">SUMIF(CALCULS!C:C,SCORE!$B13,CALCULS!H:H)</f>
        <v>8</v>
      </c>
      <c r="D13" s="85">
        <f ca="1">SUMIF(CALCULS!$C:$C,$B13,CALCULS!G:G)</f>
        <v>6.8764044943820224</v>
      </c>
      <c r="E13" s="86">
        <f t="shared" ref="E13:E31" ca="1" si="0">IF(D13=0,0,D13/C13)</f>
        <v>0.8595505617977528</v>
      </c>
      <c r="H13" s="106" t="str">
        <v>People Planning</v>
      </c>
      <c r="I13" s="197">
        <f ca="1"/>
        <v>0.8595505617977528</v>
      </c>
    </row>
    <row r="14" spans="1:9" ht="15">
      <c r="A14" s="115" t="s">
        <v>43</v>
      </c>
      <c r="B14" s="146" t="str">
        <f>IF(SCORE!$C$36="VF","PAIE","PAYROLL")</f>
        <v>PAYROLL</v>
      </c>
      <c r="C14" s="173">
        <f ca="1">IF(($C$36="VA"),(SUMIF(CALCULS!$B:$B,SCORE!$B14,CALCULS!H:H)),(SUMIF(CALCULS!$X:$X,SCORE!$B14,CALCULS!H:H)))</f>
        <v>10</v>
      </c>
      <c r="D14" s="147">
        <f ca="1">IF(($C$36="VA"),(SUMIF(CALCULS!$B:$B,SCORE!$B14,CALCULS!G:G)),(SUMIF(CALCULS!$X:$X,SCORE!$B14,CALCULS!G:G)))</f>
        <v>7.1235955056179776</v>
      </c>
      <c r="E14" s="84">
        <f t="shared" ca="1" si="0"/>
        <v>0.71235955056179778</v>
      </c>
      <c r="H14" s="106" t="str">
        <v>PAYROLL</v>
      </c>
      <c r="I14" s="197">
        <f ca="1"/>
        <v>0.71235955056179778</v>
      </c>
    </row>
    <row r="15" spans="1:9" ht="15">
      <c r="A15" s="113">
        <v>2.1</v>
      </c>
      <c r="B15" s="116" t="str">
        <f>IF($C$36="VF","pAYROLL","Payroll")</f>
        <v>Payroll</v>
      </c>
      <c r="C15" s="171">
        <f ca="1">SUMIF(CALCULS!C:C,SCORE!$B15,CALCULS!H:H)</f>
        <v>10</v>
      </c>
      <c r="D15" s="85">
        <f ca="1">SUMIF(CALCULS!$C:$C,$B15,CALCULS!G:G)</f>
        <v>7.1235955056179776</v>
      </c>
      <c r="E15" s="86">
        <f t="shared" ca="1" si="0"/>
        <v>0.71235955056179778</v>
      </c>
      <c r="H15" s="106" t="str">
        <v>Payroll</v>
      </c>
      <c r="I15" s="197">
        <f ca="1"/>
        <v>0.71235955056179778</v>
      </c>
    </row>
    <row r="16" spans="1:9" ht="15">
      <c r="A16" s="115" t="s">
        <v>44</v>
      </c>
      <c r="B16" s="146" t="str">
        <f>IF(SCORE!$C$36="VF","RECRUITMENT AND SELECTION","RECRUITMENT AND SELECTION")</f>
        <v>RECRUITMENT AND SELECTION</v>
      </c>
      <c r="C16" s="173">
        <f ca="1">IF(($C$36="VA"),(SUMIF(CALCULS!$B:$B,SCORE!$B16,CALCULS!H:H)),(SUMIF(CALCULS!$X:$X,SCORE!$B16,CALCULS!H:H)))</f>
        <v>17</v>
      </c>
      <c r="D16" s="147">
        <f ca="1">IF(($C$36="VA"),(SUMIF(CALCULS!$B:$B,SCORE!$B16,CALCULS!G:G)),(SUMIF(CALCULS!$X:$X,SCORE!$B16,CALCULS!G:G)))</f>
        <v>10.974269662921348</v>
      </c>
      <c r="E16" s="84">
        <f t="shared" ca="1" si="0"/>
        <v>0.64554527428949104</v>
      </c>
      <c r="H16" s="106" t="str">
        <v>RECRUITMENT AND SELECTION</v>
      </c>
      <c r="I16" s="197">
        <f ca="1"/>
        <v>0.64554527428949104</v>
      </c>
    </row>
    <row r="17" spans="1:14" ht="15">
      <c r="A17" s="113">
        <v>3.1</v>
      </c>
      <c r="B17" s="116" t="str">
        <f>IF($C$36="VF","Recruitment and Selection","Recruitment and Selection")</f>
        <v>Recruitment and Selection</v>
      </c>
      <c r="C17" s="171">
        <f ca="1">SUMIF(CALCULS!C:C,SCORE!$B17,CALCULS!H:H)</f>
        <v>17</v>
      </c>
      <c r="D17" s="85">
        <f ca="1">SUMIF(CALCULS!$C:$C,$B17,CALCULS!G:G)</f>
        <v>10.974269662921348</v>
      </c>
      <c r="E17" s="86">
        <f t="shared" ca="1" si="0"/>
        <v>0.64554527428949104</v>
      </c>
      <c r="H17" s="106" t="str">
        <v>Recruitment and Selection</v>
      </c>
      <c r="I17" s="197">
        <f ca="1"/>
        <v>0.64554527428949104</v>
      </c>
    </row>
    <row r="18" spans="1:14" ht="15">
      <c r="A18" s="115" t="s">
        <v>45</v>
      </c>
      <c r="B18" s="146" t="str">
        <f>IF(SCORE!$C$36="VF","REWARD AND PERFORMANCE","REWARD AND PERFORMANCE")</f>
        <v>REWARD AND PERFORMANCE</v>
      </c>
      <c r="C18" s="173">
        <f ca="1">IF(($C$36="VA"),(SUMIF(CALCULS!$B:$B,SCORE!$B18,CALCULS!H:H)),(SUMIF(CALCULS!$X:$X,SCORE!$B18,CALCULS!H:H)))</f>
        <v>12</v>
      </c>
      <c r="D18" s="147">
        <f ca="1">IF(($C$36="VA"),(SUMIF(CALCULS!$B:$B,SCORE!$B18,CALCULS!G:G)),(SUMIF(CALCULS!$X:$X,SCORE!$B18,CALCULS!G:G)))</f>
        <v>5.7602996254681642</v>
      </c>
      <c r="E18" s="84">
        <f t="shared" ca="1" si="0"/>
        <v>0.48002496878901368</v>
      </c>
      <c r="H18" s="106" t="str">
        <v>REWARD AND PERFORMANCE</v>
      </c>
      <c r="I18" s="197">
        <f ca="1"/>
        <v>0.48002496878901368</v>
      </c>
    </row>
    <row r="19" spans="1:14" ht="15">
      <c r="A19" s="113">
        <v>4.0999999999999996</v>
      </c>
      <c r="B19" s="116" t="str">
        <f>IF($C$36="VF","Reward","Reward")</f>
        <v>Reward</v>
      </c>
      <c r="C19" s="171">
        <f ca="1">SUMIF(CALCULS!C:C,SCORE!$B19,CALCULS!H:H)</f>
        <v>7.8651685393258433</v>
      </c>
      <c r="D19" s="85">
        <f ca="1">SUMIF(CALCULS!$C:$C,$B19,CALCULS!G:G)</f>
        <v>3.7528089887640452</v>
      </c>
      <c r="E19" s="86">
        <f t="shared" ca="1" si="0"/>
        <v>0.47714285714285715</v>
      </c>
      <c r="H19" s="106" t="str">
        <v>Reward</v>
      </c>
      <c r="I19" s="197">
        <f ca="1"/>
        <v>0.47714285714285715</v>
      </c>
    </row>
    <row r="20" spans="1:14" ht="15">
      <c r="A20" s="113">
        <v>4.2</v>
      </c>
      <c r="B20" s="116" t="str">
        <f>IF($C$36="VF","Performance and Talent Management","Performance and Talent Management")</f>
        <v>Performance and Talent Management</v>
      </c>
      <c r="C20" s="171">
        <f ca="1">SUMIF(CALCULS!C:C,SCORE!$B20,CALCULS!H:H)</f>
        <v>4.1348314606741567</v>
      </c>
      <c r="D20" s="85">
        <f ca="1">SUMIF(CALCULS!$C:$C,$B20,CALCULS!G:G)</f>
        <v>2.0074906367041194</v>
      </c>
      <c r="E20" s="86">
        <f t="shared" ca="1" si="0"/>
        <v>0.48550724637681153</v>
      </c>
      <c r="H20" s="106" t="str">
        <v>Performance and Talent Management</v>
      </c>
      <c r="I20" s="197">
        <f ca="1"/>
        <v>0.48550724637681153</v>
      </c>
    </row>
    <row r="21" spans="1:14" ht="15">
      <c r="A21" s="115" t="s">
        <v>46</v>
      </c>
      <c r="B21" s="146" t="str">
        <f>IF(SCORE!$C$36="VF","HR POLICIES AND ADMINISTRATION","HR POLICIES AND ADMINISTRATION")</f>
        <v>HR POLICIES AND ADMINISTRATION</v>
      </c>
      <c r="C21" s="173">
        <f ca="1">IF(($C$36="VA"),(SUMIF(CALCULS!$B:$B,SCORE!$B21,CALCULS!H:H)),(SUMIF(CALCULS!$X:$X,SCORE!$B21,CALCULS!H:H)))</f>
        <v>17</v>
      </c>
      <c r="D21" s="147">
        <f ca="1">IF(($C$36="VA"),(SUMIF(CALCULS!$B:$B,SCORE!$B21,CALCULS!G:G)),(SUMIF(CALCULS!$X:$X,SCORE!$B21,CALCULS!G:G)))</f>
        <v>9.8988764044943807</v>
      </c>
      <c r="E21" s="84">
        <f t="shared" ca="1" si="0"/>
        <v>0.58228684732319891</v>
      </c>
      <c r="H21" s="106" t="str">
        <v>HR POLICIES AND ADMINISTRATION</v>
      </c>
      <c r="I21" s="197">
        <f ca="1"/>
        <v>0.58228684732319891</v>
      </c>
    </row>
    <row r="22" spans="1:14" ht="15">
      <c r="A22" s="113">
        <v>5.0999999999999996</v>
      </c>
      <c r="B22" s="116" t="str">
        <f>IF($C$36="VF","HR Policies","HR Policies")</f>
        <v>HR Policies</v>
      </c>
      <c r="C22" s="171">
        <f ca="1">SUMIF(CALCULS!C:C,SCORE!$B22,CALCULS!H:H)</f>
        <v>6.7415730337078656</v>
      </c>
      <c r="D22" s="85">
        <f ca="1">SUMIF(CALCULS!$C:$C,$B22,CALCULS!G:G)</f>
        <v>3.3707865168539328</v>
      </c>
      <c r="E22" s="86">
        <f t="shared" ca="1" si="0"/>
        <v>0.5</v>
      </c>
      <c r="H22" s="106" t="str">
        <v>HR Policies</v>
      </c>
      <c r="I22" s="197">
        <f ca="1"/>
        <v>0.5</v>
      </c>
    </row>
    <row r="23" spans="1:14" ht="15">
      <c r="A23" s="113">
        <v>5.2</v>
      </c>
      <c r="B23" s="116" t="str">
        <f>IF($C$36="VF","HR Administration","HR Administration")</f>
        <v>HR Administration</v>
      </c>
      <c r="C23" s="171">
        <f ca="1">SUMIF(CALCULS!C:C,SCORE!$B23,CALCULS!H:H)</f>
        <v>10.258426966292134</v>
      </c>
      <c r="D23" s="85">
        <f ca="1">SUMIF(CALCULS!$C:$C,$B23,CALCULS!G:G)</f>
        <v>6.5280898876404487</v>
      </c>
      <c r="E23" s="86">
        <f t="shared" ca="1" si="0"/>
        <v>0.63636363636363635</v>
      </c>
      <c r="H23" s="106" t="str">
        <v>HR Administration</v>
      </c>
      <c r="I23" s="197">
        <f ca="1"/>
        <v>0.63636363636363635</v>
      </c>
      <c r="J23" s="194"/>
      <c r="K23" s="194"/>
      <c r="L23" s="194"/>
      <c r="M23" s="194"/>
      <c r="N23" s="194"/>
    </row>
    <row r="24" spans="1:14" ht="15">
      <c r="A24" s="115" t="s">
        <v>47</v>
      </c>
      <c r="B24" s="146" t="str">
        <f>IF(SCORE!$C$36="VF","ENGAGEMENT AND RECOGNITION","ENGAGEMENT AND RECOGNITION")</f>
        <v>ENGAGEMENT AND RECOGNITION</v>
      </c>
      <c r="C24" s="173">
        <f ca="1">IF(($C$36="VA"),(SUMIF(CALCULS!$B:$B,SCORE!$B24,CALCULS!H:H)),(SUMIF(CALCULS!$X:$X,SCORE!$B24,CALCULS!H:H)))</f>
        <v>12</v>
      </c>
      <c r="D24" s="147">
        <f ca="1">IF(($C$36="VA"),(SUMIF(CALCULS!$B:$B,SCORE!$B24,CALCULS!G:G)),(SUMIF(CALCULS!$X:$X,SCORE!$B24,CALCULS!G:G)))</f>
        <v>5.1498127340823974</v>
      </c>
      <c r="E24" s="84">
        <f t="shared" ca="1" si="0"/>
        <v>0.42915106117353313</v>
      </c>
      <c r="H24" s="106" t="str">
        <v>ENGAGEMENT AND RECOGNITION</v>
      </c>
      <c r="I24" s="197">
        <f ca="1"/>
        <v>0.42915106117353313</v>
      </c>
      <c r="J24" s="194"/>
      <c r="K24" s="194"/>
      <c r="L24" s="194"/>
      <c r="M24" s="194"/>
      <c r="N24" s="194"/>
    </row>
    <row r="25" spans="1:14" ht="15">
      <c r="A25" s="113">
        <v>6.1</v>
      </c>
      <c r="B25" s="116" t="str">
        <f>IF($C$36="VF","Colleague Engagement and Communications","Colleague Engagement and Communications")</f>
        <v>Colleague Engagement and Communications</v>
      </c>
      <c r="C25" s="171">
        <f ca="1">SUMIF(CALCULS!C:C,SCORE!$B25,CALCULS!H:H)</f>
        <v>8.917741711749203</v>
      </c>
      <c r="D25" s="85">
        <f ca="1">SUMIF(CALCULS!$C:$C,$B25,CALCULS!G:G)</f>
        <v>4.1460674157303377</v>
      </c>
      <c r="E25" s="86">
        <f t="shared" ca="1" si="0"/>
        <v>0.46492346938775514</v>
      </c>
      <c r="H25" s="106" t="str">
        <v>Colleague Engagement and Communications</v>
      </c>
      <c r="I25" s="198">
        <f ca="1"/>
        <v>0.46492346938775514</v>
      </c>
    </row>
    <row r="26" spans="1:14" ht="15">
      <c r="A26" s="113">
        <v>6.2</v>
      </c>
      <c r="B26" s="116" t="str">
        <f>IF($C$36="VF","Colleague Recognition","Colleague Recognition")</f>
        <v>Colleague Recognition</v>
      </c>
      <c r="C26" s="171">
        <f ca="1">SUMIF(CALCULS!C:C,SCORE!$B26,CALCULS!H:H)</f>
        <v>3.082258288250797</v>
      </c>
      <c r="D26" s="85">
        <f ca="1">SUMIF(CALCULS!$C:$C,$B26,CALCULS!G:G)</f>
        <v>1.0037453183520597</v>
      </c>
      <c r="E26" s="86">
        <f t="shared" ca="1" si="0"/>
        <v>0.32565256525652564</v>
      </c>
      <c r="H26" s="106" t="str">
        <v>Colleague Recognition</v>
      </c>
      <c r="I26" s="198">
        <f ca="1"/>
        <v>0.32565256525652564</v>
      </c>
    </row>
    <row r="27" spans="1:14" ht="15">
      <c r="A27" s="115" t="s">
        <v>48</v>
      </c>
      <c r="B27" s="146" t="str">
        <f>IF(SCORE!$C$36="VF","WELFARE HEALTH AND SAFETY","WELFARE HEALTH AND SAFETY")</f>
        <v>WELFARE HEALTH AND SAFETY</v>
      </c>
      <c r="C27" s="173">
        <f ca="1">IF(($C$36="VA"),(SUMIF(CALCULS!$B:$B,SCORE!$B27,CALCULS!H:H)),(SUMIF(CALCULS!$X:$X,SCORE!$B27,CALCULS!H:H)))</f>
        <v>19</v>
      </c>
      <c r="D27" s="147">
        <f ca="1">IF(($C$36="VA"),(SUMIF(CALCULS!$B:$B,SCORE!$B27,CALCULS!G:G)),(SUMIF(CALCULS!$X:$X,SCORE!$B27,CALCULS!G:G)))</f>
        <v>11.561460674157303</v>
      </c>
      <c r="E27" s="84">
        <f t="shared" ca="1" si="0"/>
        <v>0.60849793021880538</v>
      </c>
      <c r="H27" s="106" t="str">
        <v>WELFARE HEALTH AND SAFETY</v>
      </c>
      <c r="I27" s="198">
        <f ca="1"/>
        <v>0.60849793021880538</v>
      </c>
    </row>
    <row r="28" spans="1:14" ht="15">
      <c r="A28" s="113">
        <v>7.1</v>
      </c>
      <c r="B28" s="116" t="str">
        <f>IF($C$36="VF","Colleague Welfare &amp; Facilities","Colleague Welfare &amp; Facilities")</f>
        <v>Colleague Welfare &amp; Facilities</v>
      </c>
      <c r="C28" s="171">
        <f ca="1">SUMIF(CALCULS!C:C,SCORE!$B28,CALCULS!H:H)</f>
        <v>14.606741573033709</v>
      </c>
      <c r="D28" s="85">
        <f ca="1">SUMIF(CALCULS!$C:$C,$B28,CALCULS!G:G)</f>
        <v>8.6292134831460672</v>
      </c>
      <c r="E28" s="86">
        <f t="shared" ca="1" si="0"/>
        <v>0.59076923076923071</v>
      </c>
      <c r="H28" s="106" t="str">
        <v>Colleague Welfare &amp; Facilities</v>
      </c>
      <c r="I28" s="198">
        <f ca="1"/>
        <v>0.59076923076923071</v>
      </c>
    </row>
    <row r="29" spans="1:14" ht="15">
      <c r="A29" s="113">
        <v>7.2</v>
      </c>
      <c r="B29" s="116" t="str">
        <f>IF($C$36="VF","Health and Safety","Health and Safety")</f>
        <v>Health and Safety</v>
      </c>
      <c r="C29" s="171">
        <f ca="1">SUMIF(CALCULS!C:C,SCORE!$B29,CALCULS!H:H)</f>
        <v>4.3932584269662911</v>
      </c>
      <c r="D29" s="85">
        <f ca="1">SUMIF(CALCULS!$C:$C,$B29,CALCULS!G:G)</f>
        <v>2.9322471910112355</v>
      </c>
      <c r="E29" s="86">
        <f t="shared" ca="1" si="0"/>
        <v>0.66744245524296686</v>
      </c>
      <c r="H29" s="106" t="str">
        <v>Health and Safety</v>
      </c>
      <c r="I29" s="198">
        <f ca="1"/>
        <v>0.66744245524296686</v>
      </c>
    </row>
    <row r="30" spans="1:14" ht="15">
      <c r="A30" s="115" t="s">
        <v>49</v>
      </c>
      <c r="B30" s="146" t="str">
        <f>IF(SCORE!$C$36="VF","FORMATION","LEARNING AND DEVELOPMENT")</f>
        <v>LEARNING AND DEVELOPMENT</v>
      </c>
      <c r="C30" s="173">
        <f ca="1">IF(($C$36="VA"),(SUMIF(CALCULS!$B:$B,SCORE!$B30,CALCULS!H:H)),(SUMIF(CALCULS!$X:$X,SCORE!$B30,CALCULS!H:H)))</f>
        <v>5</v>
      </c>
      <c r="D30" s="147">
        <f ca="1">IF(($C$36="VA"),(SUMIF(CALCULS!$B:$B,SCORE!$B30,CALCULS!G:G)),(SUMIF(CALCULS!$X:$X,SCORE!$B30,CALCULS!G:G)))</f>
        <v>5</v>
      </c>
      <c r="E30" s="84">
        <f t="shared" ca="1" si="0"/>
        <v>1</v>
      </c>
      <c r="H30" s="106" t="str">
        <v>LEARNING AND DEVELOPMENT</v>
      </c>
      <c r="I30" s="198">
        <f ca="1"/>
        <v>1</v>
      </c>
    </row>
    <row r="31" spans="1:14" ht="15.75" hidden="1" thickBot="1">
      <c r="A31" s="117">
        <v>8.1</v>
      </c>
      <c r="B31" s="118" t="str">
        <f>IF($C$36="VF","Formation","Learning and Development")</f>
        <v>Learning and Development</v>
      </c>
      <c r="C31" s="172">
        <f ca="1">SUMIF(CALCULS!C:C,SCORE!$B31,CALCULS!H:H)</f>
        <v>5</v>
      </c>
      <c r="D31" s="87">
        <f ca="1">SUMIF(CALCULS!$C:$C,$B31,CALCULS!G:G)</f>
        <v>5</v>
      </c>
      <c r="E31" s="88">
        <f t="shared" ca="1" si="0"/>
        <v>1</v>
      </c>
    </row>
    <row r="32" spans="1:14" ht="3.75" customHeight="1"/>
    <row r="35" spans="2:8" ht="13.5" thickBot="1">
      <c r="C35" s="120"/>
      <c r="D35" s="120"/>
    </row>
    <row r="36" spans="2:8" ht="13.5" thickBot="1">
      <c r="B36" s="127" t="s">
        <v>41</v>
      </c>
      <c r="C36" s="90" t="s">
        <v>27</v>
      </c>
      <c r="D36" s="120"/>
    </row>
    <row r="37" spans="2:8">
      <c r="C37" s="120"/>
      <c r="D37" s="120"/>
    </row>
    <row r="38" spans="2:8">
      <c r="C38" s="120"/>
      <c r="D38" s="120"/>
    </row>
    <row r="39" spans="2:8">
      <c r="C39" s="120"/>
      <c r="D39" s="120"/>
    </row>
    <row r="40" spans="2:8">
      <c r="C40" s="120"/>
      <c r="D40" s="120"/>
    </row>
    <row r="41" spans="2:8">
      <c r="C41" s="120"/>
      <c r="D41" s="120"/>
    </row>
    <row r="42" spans="2:8">
      <c r="C42" s="120"/>
      <c r="D42" s="120"/>
    </row>
    <row r="43" spans="2:8">
      <c r="C43" s="120"/>
      <c r="D43" s="120"/>
    </row>
    <row r="44" spans="2:8">
      <c r="C44" s="120"/>
      <c r="D44" s="120"/>
    </row>
    <row r="45" spans="2:8" s="119" customFormat="1">
      <c r="B45" s="106"/>
      <c r="C45" s="120"/>
      <c r="D45" s="120"/>
      <c r="F45" s="106"/>
      <c r="G45" s="106"/>
      <c r="H45" s="106"/>
    </row>
    <row r="46" spans="2:8" s="119" customFormat="1">
      <c r="B46" s="106"/>
      <c r="C46" s="120"/>
      <c r="D46" s="120"/>
      <c r="F46" s="106"/>
      <c r="G46" s="106"/>
      <c r="H46" s="106"/>
    </row>
    <row r="47" spans="2:8" s="119" customFormat="1">
      <c r="B47" s="106"/>
      <c r="C47" s="120"/>
      <c r="D47" s="120"/>
      <c r="F47" s="106"/>
      <c r="G47" s="106"/>
      <c r="H47" s="106"/>
    </row>
    <row r="48" spans="2:8" s="119" customFormat="1">
      <c r="B48" s="106"/>
      <c r="C48" s="120"/>
      <c r="D48" s="120"/>
      <c r="F48" s="106"/>
      <c r="G48" s="106"/>
      <c r="H48" s="106"/>
    </row>
    <row r="49" spans="2:8" s="119" customFormat="1">
      <c r="B49" s="106"/>
      <c r="C49" s="120"/>
      <c r="D49" s="120"/>
      <c r="F49" s="106"/>
      <c r="G49" s="106"/>
      <c r="H49" s="106"/>
    </row>
    <row r="50" spans="2:8" s="119" customFormat="1">
      <c r="B50" s="106"/>
      <c r="C50" s="120"/>
      <c r="D50" s="120"/>
      <c r="F50" s="106"/>
      <c r="G50" s="106"/>
      <c r="H50" s="106"/>
    </row>
    <row r="51" spans="2:8" s="119" customFormat="1">
      <c r="B51" s="106"/>
      <c r="C51" s="120"/>
      <c r="D51" s="120"/>
      <c r="F51" s="106"/>
      <c r="G51" s="106"/>
      <c r="H51" s="106"/>
    </row>
    <row r="52" spans="2:8" s="119" customFormat="1">
      <c r="B52" s="106"/>
      <c r="C52" s="120"/>
      <c r="D52" s="120"/>
      <c r="F52" s="106"/>
      <c r="G52" s="106"/>
      <c r="H52" s="106"/>
    </row>
    <row r="53" spans="2:8" s="119" customFormat="1">
      <c r="B53" s="106"/>
      <c r="C53" s="120"/>
      <c r="D53" s="120"/>
      <c r="F53" s="106"/>
      <c r="G53" s="106"/>
      <c r="H53" s="106"/>
    </row>
    <row r="54" spans="2:8" s="119" customFormat="1">
      <c r="B54" s="106"/>
      <c r="C54" s="120"/>
      <c r="D54" s="120"/>
      <c r="F54" s="106"/>
      <c r="G54" s="106"/>
      <c r="H54" s="106"/>
    </row>
    <row r="55" spans="2:8" s="119" customFormat="1">
      <c r="B55" s="106"/>
      <c r="C55" s="120"/>
      <c r="D55" s="120"/>
      <c r="F55" s="106"/>
      <c r="G55" s="106"/>
      <c r="H55" s="106"/>
    </row>
    <row r="56" spans="2:8" s="119" customFormat="1">
      <c r="B56" s="106"/>
      <c r="C56" s="120"/>
      <c r="D56" s="120"/>
      <c r="F56" s="106"/>
      <c r="G56" s="106"/>
      <c r="H56" s="106"/>
    </row>
    <row r="57" spans="2:8" s="119" customFormat="1">
      <c r="B57" s="106"/>
      <c r="C57" s="120"/>
      <c r="D57" s="120"/>
      <c r="F57" s="106"/>
      <c r="G57" s="106"/>
      <c r="H57" s="106"/>
    </row>
    <row r="58" spans="2:8" s="119" customFormat="1">
      <c r="B58" s="106"/>
      <c r="C58" s="120"/>
      <c r="D58" s="120"/>
      <c r="F58" s="106"/>
      <c r="G58" s="106"/>
      <c r="H58" s="106"/>
    </row>
    <row r="59" spans="2:8" s="119" customFormat="1">
      <c r="B59" s="106"/>
      <c r="C59" s="120"/>
      <c r="D59" s="120"/>
      <c r="F59" s="106"/>
      <c r="G59" s="106"/>
      <c r="H59" s="106"/>
    </row>
    <row r="60" spans="2:8" s="119" customFormat="1">
      <c r="B60" s="106"/>
      <c r="C60" s="120"/>
      <c r="D60" s="120"/>
      <c r="F60" s="106"/>
      <c r="G60" s="106"/>
      <c r="H60" s="106"/>
    </row>
    <row r="61" spans="2:8" s="119" customFormat="1">
      <c r="B61" s="106"/>
      <c r="C61" s="120"/>
      <c r="D61" s="120"/>
      <c r="F61" s="106"/>
      <c r="G61" s="106"/>
      <c r="H61" s="106"/>
    </row>
    <row r="62" spans="2:8" s="119" customFormat="1">
      <c r="B62" s="106"/>
      <c r="C62" s="120"/>
      <c r="D62" s="120"/>
      <c r="F62" s="106"/>
      <c r="G62" s="106"/>
      <c r="H62" s="106"/>
    </row>
    <row r="63" spans="2:8" s="119" customFormat="1">
      <c r="B63" s="106"/>
      <c r="C63" s="120"/>
      <c r="D63" s="120"/>
      <c r="F63" s="106"/>
      <c r="G63" s="106"/>
      <c r="H63" s="106"/>
    </row>
    <row r="64" spans="2:8" s="119" customFormat="1">
      <c r="B64" s="106"/>
      <c r="C64" s="120"/>
      <c r="D64" s="120"/>
      <c r="F64" s="106"/>
      <c r="G64" s="106"/>
      <c r="H64" s="106"/>
    </row>
    <row r="65" spans="2:8" s="119" customFormat="1">
      <c r="B65" s="106"/>
      <c r="C65" s="120"/>
      <c r="D65" s="120"/>
      <c r="F65" s="106"/>
      <c r="G65" s="106"/>
      <c r="H65" s="106"/>
    </row>
    <row r="66" spans="2:8" s="119" customFormat="1">
      <c r="B66" s="106"/>
      <c r="C66" s="120"/>
      <c r="D66" s="120"/>
      <c r="F66" s="106"/>
      <c r="G66" s="106"/>
      <c r="H66" s="106"/>
    </row>
    <row r="67" spans="2:8" s="119" customFormat="1">
      <c r="B67" s="106"/>
      <c r="C67" s="120"/>
      <c r="D67" s="120"/>
      <c r="F67" s="106"/>
      <c r="G67" s="106"/>
      <c r="H67" s="106"/>
    </row>
    <row r="68" spans="2:8" s="119" customFormat="1">
      <c r="B68" s="106"/>
      <c r="C68" s="120"/>
      <c r="D68" s="120"/>
      <c r="F68" s="106"/>
      <c r="G68" s="106"/>
      <c r="H68" s="106"/>
    </row>
    <row r="69" spans="2:8" s="119" customFormat="1">
      <c r="B69" s="106"/>
      <c r="C69" s="120"/>
      <c r="D69" s="120"/>
      <c r="F69" s="106"/>
      <c r="G69" s="106"/>
      <c r="H69" s="106"/>
    </row>
    <row r="70" spans="2:8" s="119" customFormat="1">
      <c r="B70" s="106"/>
      <c r="C70" s="120"/>
      <c r="D70" s="120"/>
      <c r="F70" s="106"/>
      <c r="G70" s="106"/>
      <c r="H70" s="106"/>
    </row>
    <row r="71" spans="2:8" s="119" customFormat="1">
      <c r="B71" s="106"/>
      <c r="C71" s="120"/>
      <c r="D71" s="120"/>
      <c r="F71" s="106"/>
      <c r="G71" s="106"/>
      <c r="H71" s="106"/>
    </row>
    <row r="72" spans="2:8" s="119" customFormat="1">
      <c r="B72" s="106"/>
      <c r="C72" s="120"/>
      <c r="D72" s="120"/>
      <c r="F72" s="106"/>
      <c r="G72" s="106"/>
      <c r="H72" s="106"/>
    </row>
    <row r="73" spans="2:8" s="119" customFormat="1">
      <c r="B73" s="106"/>
      <c r="C73" s="120"/>
      <c r="D73" s="120"/>
      <c r="F73" s="106"/>
      <c r="G73" s="106"/>
      <c r="H73" s="106"/>
    </row>
    <row r="74" spans="2:8" s="119" customFormat="1">
      <c r="B74" s="106"/>
      <c r="C74" s="120"/>
      <c r="D74" s="120"/>
      <c r="F74" s="106"/>
      <c r="G74" s="106"/>
      <c r="H74" s="106"/>
    </row>
    <row r="75" spans="2:8" s="119" customFormat="1">
      <c r="B75" s="106"/>
      <c r="C75" s="120"/>
      <c r="D75" s="120"/>
      <c r="F75" s="106"/>
      <c r="G75" s="106"/>
      <c r="H75" s="106"/>
    </row>
    <row r="76" spans="2:8" s="119" customFormat="1">
      <c r="B76" s="106"/>
      <c r="C76" s="120"/>
      <c r="D76" s="120"/>
      <c r="F76" s="106"/>
      <c r="G76" s="106"/>
      <c r="H76" s="106"/>
    </row>
    <row r="77" spans="2:8" s="119" customFormat="1">
      <c r="B77" s="106"/>
      <c r="C77" s="120"/>
      <c r="D77" s="120"/>
      <c r="F77" s="106"/>
      <c r="G77" s="106"/>
      <c r="H77" s="106"/>
    </row>
    <row r="78" spans="2:8" s="119" customFormat="1">
      <c r="B78" s="106"/>
      <c r="C78" s="120"/>
      <c r="D78" s="120"/>
      <c r="F78" s="106"/>
      <c r="G78" s="106"/>
      <c r="H78" s="106"/>
    </row>
    <row r="79" spans="2:8" s="119" customFormat="1">
      <c r="B79" s="106"/>
      <c r="C79" s="120"/>
      <c r="D79" s="120"/>
      <c r="F79" s="106"/>
      <c r="G79" s="106"/>
      <c r="H79" s="106"/>
    </row>
    <row r="80" spans="2:8" s="119" customFormat="1">
      <c r="B80" s="106"/>
      <c r="C80" s="120"/>
      <c r="D80" s="120"/>
      <c r="F80" s="106"/>
      <c r="G80" s="106"/>
      <c r="H80" s="106"/>
    </row>
    <row r="81" spans="2:8" s="119" customFormat="1">
      <c r="B81" s="106"/>
      <c r="C81" s="121"/>
      <c r="D81" s="121"/>
      <c r="F81" s="106"/>
      <c r="G81" s="106"/>
      <c r="H81" s="106"/>
    </row>
    <row r="82" spans="2:8" s="119" customFormat="1">
      <c r="B82" s="121"/>
      <c r="C82" s="121"/>
      <c r="D82" s="121"/>
      <c r="F82" s="106"/>
      <c r="G82" s="106"/>
      <c r="H82" s="106"/>
    </row>
    <row r="83" spans="2:8" s="119" customFormat="1">
      <c r="B83" s="121"/>
      <c r="C83" s="121"/>
      <c r="D83" s="121"/>
      <c r="F83" s="106"/>
      <c r="G83" s="106"/>
      <c r="H83" s="106"/>
    </row>
  </sheetData>
  <mergeCells count="3">
    <mergeCell ref="A10:B10"/>
    <mergeCell ref="E6:E8"/>
    <mergeCell ref="B2:C2"/>
  </mergeCells>
  <conditionalFormatting sqref="I12:I30">
    <cfRule type="colorScale" priority="1">
      <colorScale>
        <cfvo type="percentile" val="10"/>
        <cfvo type="percentile" val="50"/>
        <cfvo type="percentile" val="70"/>
        <color rgb="FFF8696B"/>
        <color rgb="FFFFEB84"/>
        <color rgb="FF63BE7B"/>
      </colorScale>
    </cfRule>
  </conditionalFormatting>
  <pageMargins left="0.43307086614173229" right="0.35433070866141736" top="0.98425196850393704" bottom="0.98425196850393704" header="0.51181102362204722" footer="0.51181102362204722"/>
  <pageSetup paperSize="9" scale="89" orientation="portrait" r:id="rId1"/>
  <headerFooter alignWithMargins="0"/>
  <customProperties>
    <customPr name="QAA_DRILLPATH_NODE_ID" r:id="rId2"/>
  </customProperties>
  <ignoredErrors>
    <ignoredError sqref="B7:D7 A9:A10 B25 E6 B12:B15 B31 B16:B24 B26:B30" unlockedFormula="1"/>
    <ignoredError sqref="A27 A12 A14 A16 A18 A21 A24 A30" numberStoredAsText="1"/>
    <ignoredError sqref="D27 D16 D24 D21 D14 D18" formula="1"/>
    <ignoredError sqref="C30:C31 E30 D31:E31" evalError="1"/>
    <ignoredError sqref="D30" evalError="1" formula="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12</vt:i4>
      </vt:variant>
      <vt:variant>
        <vt:lpstr>Benoemde bereiken</vt:lpstr>
      </vt:variant>
      <vt:variant>
        <vt:i4>28</vt:i4>
      </vt:variant>
    </vt:vector>
  </HeadingPairs>
  <TitlesOfParts>
    <vt:vector size="40" baseType="lpstr">
      <vt:lpstr>CALCULS</vt:lpstr>
      <vt:lpstr>Instructions</vt:lpstr>
      <vt:lpstr>Summary Score</vt:lpstr>
      <vt:lpstr>PEOPLE PLANNING</vt:lpstr>
      <vt:lpstr>PAYROLL</vt:lpstr>
      <vt:lpstr>RECRUITMENT AND SELECTION</vt:lpstr>
      <vt:lpstr>REWARD AND PERFORMANCE</vt:lpstr>
      <vt:lpstr>ENGAGEMENT AND RECOGNITION</vt:lpstr>
      <vt:lpstr>HR POLICIES AND ADMINISTRATION</vt:lpstr>
      <vt:lpstr>WELFARE HEALTH AND SAFETY</vt:lpstr>
      <vt:lpstr>LEARNING AND DEVELOPMENT</vt:lpstr>
      <vt:lpstr>SCORE</vt:lpstr>
      <vt:lpstr>'ENGAGEMENT AND RECOGNITION'!Afdrukbereik</vt:lpstr>
      <vt:lpstr>'HR POLICIES AND ADMINISTRATION'!Afdrukbereik</vt:lpstr>
      <vt:lpstr>Instructions!Afdrukbereik</vt:lpstr>
      <vt:lpstr>'LEARNING AND DEVELOPMENT'!Afdrukbereik</vt:lpstr>
      <vt:lpstr>PAYROLL!Afdrukbereik</vt:lpstr>
      <vt:lpstr>'PEOPLE PLANNING'!Afdrukbereik</vt:lpstr>
      <vt:lpstr>'RECRUITMENT AND SELECTION'!Afdrukbereik</vt:lpstr>
      <vt:lpstr>'REWARD AND PERFORMANCE'!Afdrukbereik</vt:lpstr>
      <vt:lpstr>SCORE!Afdrukbereik</vt:lpstr>
      <vt:lpstr>'Summary Score'!Afdrukbereik</vt:lpstr>
      <vt:lpstr>'WELFARE HEALTH AND SAFETY'!Afdrukbereik</vt:lpstr>
      <vt:lpstr>SCORE!Bleu</vt:lpstr>
      <vt:lpstr>SCORE!Complet</vt:lpstr>
      <vt:lpstr>LANGUEVFVA</vt:lpstr>
      <vt:lpstr>liste1</vt:lpstr>
      <vt:lpstr>liste2</vt:lpstr>
      <vt:lpstr>liste3</vt:lpstr>
      <vt:lpstr>liste4</vt:lpstr>
      <vt:lpstr>Liste6</vt:lpstr>
      <vt:lpstr>SCORE!NO</vt:lpstr>
      <vt:lpstr>Non_répondu</vt:lpstr>
      <vt:lpstr>SCORE!Pénalité</vt:lpstr>
      <vt:lpstr>SCORE!Reponse1</vt:lpstr>
      <vt:lpstr>SCORE!Reponse2</vt:lpstr>
      <vt:lpstr>SCORE!Reponse8</vt:lpstr>
      <vt:lpstr>SCORE!VF</vt:lpstr>
      <vt:lpstr>VFVA</vt:lpstr>
      <vt:lpstr>SCORE!Yes</vt:lpstr>
    </vt:vector>
  </TitlesOfParts>
  <Manager/>
  <Company>AMAN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Abdourahmane Ndiaye</dc:creator>
  <cp:keywords/>
  <dc:description/>
  <cp:lastModifiedBy>Bart Strubbe</cp:lastModifiedBy>
  <cp:revision/>
  <dcterms:created xsi:type="dcterms:W3CDTF">2000-06-26T14:59:28Z</dcterms:created>
  <dcterms:modified xsi:type="dcterms:W3CDTF">2024-11-05T13:58:47Z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PSDescription">
    <vt:lpwstr/>
  </property>
  <property fmtid="{D5CDD505-2E9C-101B-9397-08002B2CF9AE}" pid="3" name="Lien image">
    <vt:lpwstr>,</vt:lpwstr>
  </property>
  <property fmtid="{D5CDD505-2E9C-101B-9397-08002B2CF9AE}" pid="4" name="Owner">
    <vt:lpwstr/>
  </property>
  <property fmtid="{D5CDD505-2E9C-101B-9397-08002B2CF9AE}" pid="5" name="Status">
    <vt:lpwstr/>
  </property>
</Properties>
</file>