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30E2669-CC41-448D-812A-8EC4858D05BB}" xr6:coauthVersionLast="47" xr6:coauthVersionMax="47" xr10:uidLastSave="{00000000-0000-0000-0000-000000000000}"/>
  <bookViews>
    <workbookView xWindow="-120" yWindow="-120" windowWidth="29040" windowHeight="15990" xr2:uid="{2BACF624-7EA2-457C-8028-5545B449C759}"/>
  </bookViews>
  <sheets>
    <sheet name="Feuil1" sheetId="1" r:id="rId1"/>
  </sheets>
  <definedNames>
    <definedName name="solver_adj" localSheetId="0" hidden="1">Feuil1!$E$26:$E$29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Feuil1!$E$26:$E$29</definedName>
    <definedName name="solver_lhs2" localSheetId="0" hidden="1">Feuil1!$E$26:$E$29</definedName>
    <definedName name="solver_lhs3" localSheetId="0" hidden="1">Feuil1!$E$30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Feuil1!$E$30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4</definedName>
    <definedName name="solver_rel3" localSheetId="0" hidden="1">1</definedName>
    <definedName name="solver_rhs1" localSheetId="0" hidden="1">Feuil1!$F$26:$F$29</definedName>
    <definedName name="solver_rhs2" localSheetId="0" hidden="1">"geheeltallig"</definedName>
    <definedName name="solver_rhs3" localSheetId="0" hidden="1">Feuil1!$F$30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  <c r="U4" i="1" s="1"/>
  <c r="Y4" i="1" s="1"/>
  <c r="W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E30" i="1"/>
  <c r="K20" i="1"/>
  <c r="I20" i="1"/>
  <c r="G20" i="1"/>
  <c r="E20" i="1"/>
  <c r="C20" i="1"/>
  <c r="T4" i="1" l="1"/>
  <c r="X4" i="1"/>
  <c r="W5" i="1" s="1"/>
  <c r="X5" i="1" l="1"/>
  <c r="V5" i="1"/>
  <c r="U5" i="1" l="1"/>
  <c r="Y5" i="1" l="1"/>
  <c r="W6" i="1" s="1"/>
  <c r="X6" i="1" s="1"/>
  <c r="T5" i="1"/>
  <c r="V6" i="1" l="1"/>
  <c r="U6" i="1" s="1"/>
  <c r="Y6" i="1" l="1"/>
  <c r="W7" i="1" s="1"/>
  <c r="X7" i="1" s="1"/>
  <c r="T6" i="1"/>
  <c r="V7" i="1" l="1"/>
  <c r="U7" i="1" s="1"/>
  <c r="Y7" i="1" l="1"/>
  <c r="W8" i="1" s="1"/>
  <c r="V8" i="1" s="1"/>
  <c r="T7" i="1"/>
  <c r="X8" i="1" l="1"/>
  <c r="U8" i="1"/>
  <c r="Y8" i="1" l="1"/>
  <c r="W9" i="1" s="1"/>
  <c r="X9" i="1" s="1"/>
  <c r="T8" i="1"/>
  <c r="V9" i="1" l="1"/>
  <c r="U9" i="1" s="1"/>
  <c r="Y9" i="1" l="1"/>
  <c r="W10" i="1" s="1"/>
  <c r="X10" i="1" s="1"/>
  <c r="T9" i="1"/>
  <c r="V10" i="1" l="1"/>
  <c r="U10" i="1" s="1"/>
  <c r="Y10" i="1" l="1"/>
  <c r="W11" i="1" s="1"/>
  <c r="X11" i="1" s="1"/>
  <c r="T10" i="1"/>
  <c r="V11" i="1" l="1"/>
  <c r="U11" i="1" s="1"/>
  <c r="Y11" i="1" l="1"/>
  <c r="W12" i="1" s="1"/>
  <c r="X12" i="1" s="1"/>
  <c r="T11" i="1"/>
  <c r="V12" i="1" l="1"/>
  <c r="U12" i="1" s="1"/>
  <c r="Y12" i="1" l="1"/>
  <c r="W13" i="1" s="1"/>
  <c r="X13" i="1" s="1"/>
  <c r="T12" i="1"/>
  <c r="V13" i="1" l="1"/>
  <c r="U13" i="1" s="1"/>
  <c r="Y13" i="1" l="1"/>
  <c r="W14" i="1" s="1"/>
  <c r="X14" i="1" s="1"/>
  <c r="T13" i="1"/>
  <c r="V14" i="1" l="1"/>
  <c r="U14" i="1" s="1"/>
  <c r="Y14" i="1" l="1"/>
  <c r="W15" i="1" s="1"/>
  <c r="X15" i="1" s="1"/>
  <c r="T14" i="1"/>
  <c r="V15" i="1" l="1"/>
  <c r="U15" i="1" s="1"/>
  <c r="Y15" i="1" l="1"/>
  <c r="W16" i="1" s="1"/>
  <c r="X16" i="1" s="1"/>
  <c r="T15" i="1"/>
  <c r="V16" i="1" l="1"/>
  <c r="U16" i="1" s="1"/>
  <c r="Y16" i="1" l="1"/>
  <c r="W17" i="1" s="1"/>
  <c r="X17" i="1" s="1"/>
  <c r="T16" i="1"/>
  <c r="V17" i="1" l="1"/>
  <c r="U17" i="1" s="1"/>
  <c r="Y17" i="1" l="1"/>
  <c r="W18" i="1" s="1"/>
  <c r="X18" i="1" s="1"/>
  <c r="T17" i="1"/>
  <c r="V18" i="1" l="1"/>
  <c r="U18" i="1" s="1"/>
  <c r="Y18" i="1" l="1"/>
  <c r="W19" i="1" s="1"/>
  <c r="X19" i="1" s="1"/>
  <c r="T18" i="1"/>
  <c r="V19" i="1" l="1"/>
  <c r="U19" i="1" s="1"/>
  <c r="Y19" i="1" l="1"/>
  <c r="W20" i="1" s="1"/>
  <c r="X20" i="1" s="1"/>
  <c r="T19" i="1"/>
  <c r="V20" i="1" l="1"/>
  <c r="U20" i="1" s="1"/>
  <c r="Y20" i="1" l="1"/>
  <c r="T20" i="1"/>
</calcChain>
</file>

<file path=xl/sharedStrings.xml><?xml version="1.0" encoding="utf-8"?>
<sst xmlns="http://schemas.openxmlformats.org/spreadsheetml/2006/main" count="71" uniqueCount="38">
  <si>
    <t>ARTICLE</t>
  </si>
  <si>
    <t>TEMPS/UNITE</t>
  </si>
  <si>
    <t>QUANTITE A PRODUIRE</t>
  </si>
  <si>
    <t>ART-1</t>
  </si>
  <si>
    <t>ART-2</t>
  </si>
  <si>
    <t>ART-3</t>
  </si>
  <si>
    <t>ART-4</t>
  </si>
  <si>
    <t>,,,,</t>
  </si>
  <si>
    <t>LUNDI (8h)</t>
  </si>
  <si>
    <t>MARDI (8h)</t>
  </si>
  <si>
    <t>MERCREDI (8h)</t>
  </si>
  <si>
    <t>JEUDI (8h)</t>
  </si>
  <si>
    <t>VENDREDI (7h)</t>
  </si>
  <si>
    <t>Temps</t>
  </si>
  <si>
    <t>Base de données</t>
  </si>
  <si>
    <t>PLANNING</t>
  </si>
  <si>
    <t>Art-1</t>
  </si>
  <si>
    <t>Total</t>
  </si>
  <si>
    <t>Art-2</t>
  </si>
  <si>
    <t>Art-3</t>
  </si>
  <si>
    <t>Art-4</t>
  </si>
  <si>
    <t>mer</t>
  </si>
  <si>
    <t>jeu</t>
  </si>
  <si>
    <t>ven</t>
  </si>
  <si>
    <t>article</t>
  </si>
  <si>
    <t>durée</t>
  </si>
  <si>
    <t>début</t>
  </si>
  <si>
    <t>fin</t>
  </si>
  <si>
    <t>jour</t>
  </si>
  <si>
    <t>heures</t>
  </si>
  <si>
    <t>max heures</t>
  </si>
  <si>
    <t>semaine</t>
  </si>
  <si>
    <t>nom</t>
  </si>
  <si>
    <t>lun</t>
  </si>
  <si>
    <t>mar</t>
  </si>
  <si>
    <t>Début</t>
  </si>
  <si>
    <t>&lt;&lt;&lt;&lt; modifiez cette date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</si>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</sst>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/mm/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6" borderId="18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2" fillId="0" borderId="0" xfId="0" applyFont="1" applyAlignment="1"/>
    <xf numFmtId="2" fontId="0" fillId="0" borderId="0" xfId="0" quotePrefix="1" applyNumberFormat="1" applyFill="1" applyBorder="1" applyAlignment="1">
      <alignment horizontal="center"/>
    </xf>
  </cellXfs>
  <cellStyles count="1">
    <cellStyle name="Standaard" xfId="0" builtinId="0"/>
  </cellStyles>
  <dxfs count="18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ddd\ d/mm/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>
        <bottom style="thin">
          <color rgb="FFFF0000"/>
        </bottom>
        <vertical/>
        <horizontal/>
      </border>
    </dxf>
    <dxf>
      <border>
        <bottom style="thin">
          <color theme="1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9BA206-7C9B-455A-BB4C-8F0F1BFFCF54}" name="Tabel1" displayName="Tabel1" ref="R3:Y20" totalsRowShown="0" headerRowDxfId="1" dataDxfId="0">
  <autoFilter ref="R3:Y20" xr:uid="{B19BA206-7C9B-455A-BB4C-8F0F1BFFCF54}"/>
  <tableColumns count="8">
    <tableColumn id="1" xr3:uid="{1C457267-F52D-4745-9AF5-D0E183D0CACD}" name="article" dataDxfId="9"/>
    <tableColumn id="2" xr3:uid="{9D2F166D-077C-48FF-9E0E-0B2476494628}" name="durée" dataDxfId="8">
      <calculatedColumnFormula>VLOOKUP(R4,$M$4:$N$19,2,0)</calculatedColumnFormula>
    </tableColumn>
    <tableColumn id="7" xr3:uid="{D03D51D9-526C-407F-97AA-C71E19B1A50B}" name="semaine" dataDxfId="7">
      <calculatedColumnFormula>_xlfn.ISOWEEKNUM(Tabel1[[#This Row],[date]])</calculatedColumnFormula>
    </tableColumn>
    <tableColumn id="8" xr3:uid="{DF800A53-1D3C-4AFD-9258-55C239F255B0}" name="date" dataDxfId="6">
      <calculatedColumnFormula>WORKDAY.INTL($U$2-1,Tabel1[[#This Row],[jour]])</calculatedColumnFormula>
    </tableColumn>
    <tableColumn id="6" xr3:uid="{CDFF9AEE-7C2A-4EF2-8897-658ABEE04CF8}" name="jour" dataDxfId="5">
      <calculatedColumnFormula>IF(ROW()-ROW(Tabel1[[#Headers],[jour]])=1,1,SUM(OFFSET(Tabel1[[#This Row],[jour]],-1,),(Tabel1[[#This Row],[début]]=0)))</calculatedColumnFormula>
    </tableColumn>
    <tableColumn id="3" xr3:uid="{718B0D8D-EAF4-4AA8-84B3-B01B5E9D6888}" name="début" dataDxfId="4">
      <calculatedColumnFormula>IF(ROW()=ROW(Tabel1[[#Headers],[durée]])+1,0,IF(OFFSET(Tabel1[[#This Row],[max heures]],-1,)-OFFSET(Tabel1[[#This Row],[fin]],-1,)&gt;=Tabel1[[#This Row],[durée]],OFFSET(Tabel1[[#This Row],[fin]],-1,),0))</calculatedColumnFormula>
    </tableColumn>
    <tableColumn id="4" xr3:uid="{A997A37A-5002-4637-A2BA-185DEF371EF9}" name="fin" dataDxfId="3">
      <calculatedColumnFormula>+Tabel1[[#This Row],[début]]+Tabel1[[#This Row],[durée]]</calculatedColumnFormula>
    </tableColumn>
    <tableColumn id="5" xr3:uid="{B08AEA9A-69B1-4D5D-8F4C-EAA87DF94D4B}" name="max heures" dataDxfId="2">
      <calculatedColumnFormula>IFERROR(VLOOKUP(WEEKDAY(Tabel1[[#This Row],[date]],2),$AA$4:$AB$8,2,0),"-")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F96D4C-4B9D-4F23-BBDB-377D48BD677B}" name="Tabel2" displayName="Tabel2" ref="AA3:AC8" totalsRowShown="0" headerRowDxfId="15" dataDxfId="14">
  <autoFilter ref="AA3:AC8" xr:uid="{93F96D4C-4B9D-4F23-BBDB-377D48BD677B}"/>
  <tableColumns count="3">
    <tableColumn id="1" xr3:uid="{8CF84CAE-576B-4B64-A7CC-84F81E072FCC}" name="jour" dataDxfId="17"/>
    <tableColumn id="2" xr3:uid="{F32B40D7-6BF5-4AD1-BF3C-6EC0FDA577FF}" name="heures" dataDxfId="16"/>
    <tableColumn id="3" xr3:uid="{3C0D0059-962A-4E30-A8D8-F84B386A56C6}" name="nom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9B64A-EA33-4C14-97E9-F00E31C5B368}">
  <dimension ref="A1:AD36"/>
  <sheetViews>
    <sheetView tabSelected="1" topLeftCell="N1" workbookViewId="0">
      <selection activeCell="U28" sqref="U28"/>
    </sheetView>
  </sheetViews>
  <sheetFormatPr defaultColWidth="11.42578125" defaultRowHeight="15" x14ac:dyDescent="0.25"/>
  <cols>
    <col min="2" max="2" width="11.42578125" style="1"/>
    <col min="3" max="3" width="6.7109375" style="1" customWidth="1"/>
    <col min="4" max="4" width="11.42578125" style="1"/>
    <col min="5" max="5" width="6.7109375" style="1" customWidth="1"/>
    <col min="6" max="6" width="13.5703125" style="1" customWidth="1"/>
    <col min="7" max="7" width="6.7109375" style="1" customWidth="1"/>
    <col min="8" max="8" width="11.42578125" style="1"/>
    <col min="9" max="9" width="6.7109375" style="1" customWidth="1"/>
    <col min="10" max="10" width="14.28515625" style="1" customWidth="1"/>
    <col min="11" max="11" width="6.7109375" style="1" customWidth="1"/>
    <col min="12" max="12" width="13.5703125" style="1" customWidth="1"/>
    <col min="13" max="13" width="11.42578125" style="4"/>
    <col min="14" max="14" width="13.85546875" style="4" customWidth="1"/>
    <col min="15" max="15" width="22.85546875" style="4" customWidth="1"/>
    <col min="18" max="18" width="11.140625" style="4" bestFit="1" customWidth="1"/>
    <col min="19" max="19" width="10.85546875" style="4" bestFit="1" customWidth="1"/>
    <col min="20" max="20" width="10.85546875" style="4" customWidth="1"/>
    <col min="21" max="21" width="16.28515625" style="57" bestFit="1" customWidth="1"/>
    <col min="22" max="22" width="10.5703125" style="4" bestFit="1" customWidth="1"/>
    <col min="23" max="23" width="10.85546875" style="55" bestFit="1" customWidth="1"/>
    <col min="24" max="24" width="10.5703125" style="55" bestFit="1" customWidth="1"/>
    <col min="25" max="25" width="15.85546875" style="55" bestFit="1" customWidth="1"/>
    <col min="26" max="26" width="11.42578125" style="4"/>
    <col min="27" max="27" width="9.140625" style="4" bestFit="1" customWidth="1"/>
    <col min="28" max="28" width="11.7109375" style="4" bestFit="1" customWidth="1"/>
    <col min="29" max="30" width="11.42578125" style="4"/>
  </cols>
  <sheetData>
    <row r="1" spans="2:29" ht="15.75" thickBot="1" x14ac:dyDescent="0.3">
      <c r="B1" s="52" t="s">
        <v>15</v>
      </c>
      <c r="C1" s="52"/>
      <c r="D1" s="52"/>
      <c r="E1" s="52"/>
      <c r="F1" s="52"/>
      <c r="G1" s="52"/>
      <c r="H1" s="52"/>
      <c r="I1" s="52"/>
      <c r="J1" s="52"/>
      <c r="K1" s="52"/>
    </row>
    <row r="2" spans="2:29" ht="19.5" thickBot="1" x14ac:dyDescent="0.35">
      <c r="B2" s="11" t="s">
        <v>8</v>
      </c>
      <c r="C2" s="12" t="s">
        <v>13</v>
      </c>
      <c r="D2" s="11" t="s">
        <v>9</v>
      </c>
      <c r="E2" s="12" t="s">
        <v>13</v>
      </c>
      <c r="F2" s="11" t="s">
        <v>10</v>
      </c>
      <c r="G2" s="12" t="s">
        <v>13</v>
      </c>
      <c r="H2" s="11" t="s">
        <v>11</v>
      </c>
      <c r="I2" s="12" t="s">
        <v>13</v>
      </c>
      <c r="J2" s="16" t="s">
        <v>12</v>
      </c>
      <c r="K2" s="12" t="s">
        <v>13</v>
      </c>
      <c r="M2" s="52" t="s">
        <v>14</v>
      </c>
      <c r="N2" s="52"/>
      <c r="O2" s="52"/>
      <c r="T2" s="59" t="s">
        <v>35</v>
      </c>
      <c r="U2" s="60">
        <v>45528</v>
      </c>
      <c r="V2" s="61" t="s">
        <v>36</v>
      </c>
    </row>
    <row r="3" spans="2:29" ht="15.75" thickBot="1" x14ac:dyDescent="0.3">
      <c r="B3" s="19" t="s">
        <v>16</v>
      </c>
      <c r="C3" s="20">
        <v>2.5</v>
      </c>
      <c r="D3" s="19" t="s">
        <v>16</v>
      </c>
      <c r="E3" s="20">
        <v>2.5</v>
      </c>
      <c r="F3" s="27" t="s">
        <v>18</v>
      </c>
      <c r="G3" s="28">
        <v>4</v>
      </c>
      <c r="H3" s="29" t="s">
        <v>19</v>
      </c>
      <c r="I3" s="30">
        <v>1.25</v>
      </c>
      <c r="J3" s="33" t="s">
        <v>20</v>
      </c>
      <c r="K3" s="34">
        <v>3.5</v>
      </c>
      <c r="M3" s="13" t="s">
        <v>0</v>
      </c>
      <c r="N3" s="14" t="s">
        <v>1</v>
      </c>
      <c r="O3" s="15" t="s">
        <v>2</v>
      </c>
      <c r="R3" s="53" t="s">
        <v>24</v>
      </c>
      <c r="S3" s="53" t="s">
        <v>25</v>
      </c>
      <c r="T3" s="53" t="s">
        <v>31</v>
      </c>
      <c r="U3" s="58" t="s">
        <v>37</v>
      </c>
      <c r="V3" s="53" t="s">
        <v>28</v>
      </c>
      <c r="W3" s="56" t="s">
        <v>26</v>
      </c>
      <c r="X3" s="56" t="s">
        <v>27</v>
      </c>
      <c r="Y3" s="56" t="s">
        <v>30</v>
      </c>
      <c r="AA3" s="53" t="s">
        <v>28</v>
      </c>
      <c r="AB3" s="53" t="s">
        <v>29</v>
      </c>
      <c r="AC3" s="54" t="s">
        <v>32</v>
      </c>
    </row>
    <row r="4" spans="2:29" x14ac:dyDescent="0.25">
      <c r="B4" s="21" t="s">
        <v>16</v>
      </c>
      <c r="C4" s="22">
        <v>2.5</v>
      </c>
      <c r="D4" s="25" t="s">
        <v>18</v>
      </c>
      <c r="E4" s="26">
        <v>4</v>
      </c>
      <c r="F4" s="25" t="s">
        <v>18</v>
      </c>
      <c r="G4" s="26">
        <v>4</v>
      </c>
      <c r="H4" s="31" t="s">
        <v>19</v>
      </c>
      <c r="I4" s="32">
        <v>1.25</v>
      </c>
      <c r="J4" s="35" t="s">
        <v>20</v>
      </c>
      <c r="K4" s="36">
        <v>3.5</v>
      </c>
      <c r="M4" s="41" t="s">
        <v>3</v>
      </c>
      <c r="N4" s="42">
        <v>2.5</v>
      </c>
      <c r="O4" s="43">
        <v>4</v>
      </c>
      <c r="R4" s="53" t="s">
        <v>3</v>
      </c>
      <c r="S4" s="53">
        <f>VLOOKUP(R4,$M$4:$N$19,2,0)</f>
        <v>2.5</v>
      </c>
      <c r="T4" s="53">
        <f ca="1">_xlfn.ISOWEEKNUM(Tabel1[[#This Row],[date]])</f>
        <v>35</v>
      </c>
      <c r="U4" s="58">
        <f ca="1">WORKDAY.INTL($U$2-1,Tabel1[[#This Row],[jour]])</f>
        <v>45530</v>
      </c>
      <c r="V4" s="53">
        <f ca="1">IF(ROW()-ROW(Tabel1[[#Headers],[jour]])=1,1,SUM(OFFSET(Tabel1[[#This Row],[jour]],-1,),(Tabel1[[#This Row],[début]]=0)))</f>
        <v>1</v>
      </c>
      <c r="W4" s="62">
        <f ca="1">IF(ROW()=ROW(Tabel1[[#Headers],[durée]])+1,0,IF(OFFSET(Tabel1[[#This Row],[max heures]],-1,)-OFFSET(Tabel1[[#This Row],[fin]],-1,)&gt;=Tabel1[[#This Row],[durée]],OFFSET(Tabel1[[#This Row],[fin]],-1,),0))</f>
        <v>0</v>
      </c>
      <c r="X4" s="56">
        <f ca="1">+Tabel1[[#This Row],[début]]+Tabel1[[#This Row],[durée]]</f>
        <v>2.5</v>
      </c>
      <c r="Y4" s="56">
        <f ca="1">IFERROR(VLOOKUP(WEEKDAY(Tabel1[[#This Row],[date]],2),$AA$4:$AB$8,2,0),"-")</f>
        <v>8</v>
      </c>
      <c r="AA4" s="4">
        <v>1</v>
      </c>
      <c r="AB4" s="4">
        <v>8</v>
      </c>
      <c r="AC4" s="4" t="s">
        <v>33</v>
      </c>
    </row>
    <row r="5" spans="2:29" x14ac:dyDescent="0.25">
      <c r="B5" s="21" t="s">
        <v>16</v>
      </c>
      <c r="C5" s="22">
        <v>2.5</v>
      </c>
      <c r="D5" s="2"/>
      <c r="E5" s="3"/>
      <c r="F5" s="2"/>
      <c r="G5" s="3"/>
      <c r="H5" s="31" t="s">
        <v>19</v>
      </c>
      <c r="I5" s="32">
        <v>1.25</v>
      </c>
      <c r="J5" s="17"/>
      <c r="K5" s="3"/>
      <c r="M5" s="44" t="s">
        <v>4</v>
      </c>
      <c r="N5" s="45">
        <v>4</v>
      </c>
      <c r="O5" s="46">
        <v>3</v>
      </c>
      <c r="R5" s="53" t="s">
        <v>3</v>
      </c>
      <c r="S5" s="53">
        <f t="shared" ref="S5:S20" si="0">VLOOKUP(R5,$M$4:$N$19,2,0)</f>
        <v>2.5</v>
      </c>
      <c r="T5" s="53">
        <f ca="1">_xlfn.ISOWEEKNUM(Tabel1[[#This Row],[date]])</f>
        <v>35</v>
      </c>
      <c r="U5" s="58">
        <f ca="1">WORKDAY.INTL($U$2-1,Tabel1[[#This Row],[jour]])</f>
        <v>45530</v>
      </c>
      <c r="V5" s="53">
        <f ca="1">IF(ROW()-ROW(Tabel1[[#Headers],[jour]])=1,1,SUM(OFFSET(Tabel1[[#This Row],[jour]],-1,),(Tabel1[[#This Row],[début]]=0)))</f>
        <v>1</v>
      </c>
      <c r="W5" s="56">
        <f ca="1">IF(ROW()=ROW(Tabel1[[#Headers],[durée]])+1,0,IF(OFFSET(Tabel1[[#This Row],[max heures]],-1,)-OFFSET(Tabel1[[#This Row],[fin]],-1,)&gt;=Tabel1[[#This Row],[durée]],OFFSET(Tabel1[[#This Row],[fin]],-1,),0))</f>
        <v>2.5</v>
      </c>
      <c r="X5" s="56">
        <f ca="1">+Tabel1[[#This Row],[début]]+Tabel1[[#This Row],[durée]]</f>
        <v>5</v>
      </c>
      <c r="Y5" s="56">
        <f ca="1">IFERROR(VLOOKUP(WEEKDAY(Tabel1[[#This Row],[date]],2),$AA$4:$AB$8,2,0),"-")</f>
        <v>8</v>
      </c>
      <c r="AA5" s="4">
        <v>2</v>
      </c>
      <c r="AB5" s="4">
        <v>8</v>
      </c>
      <c r="AC5" s="4" t="s">
        <v>34</v>
      </c>
    </row>
    <row r="6" spans="2:29" x14ac:dyDescent="0.25">
      <c r="B6" s="23"/>
      <c r="C6" s="24"/>
      <c r="D6" s="2"/>
      <c r="E6" s="3"/>
      <c r="F6" s="2"/>
      <c r="G6" s="3"/>
      <c r="H6" s="31" t="s">
        <v>19</v>
      </c>
      <c r="I6" s="32">
        <v>1.25</v>
      </c>
      <c r="J6" s="17"/>
      <c r="K6" s="3"/>
      <c r="M6" s="47" t="s">
        <v>5</v>
      </c>
      <c r="N6" s="48">
        <v>1.25</v>
      </c>
      <c r="O6" s="32">
        <v>7</v>
      </c>
      <c r="R6" s="53" t="s">
        <v>3</v>
      </c>
      <c r="S6" s="53">
        <f t="shared" si="0"/>
        <v>2.5</v>
      </c>
      <c r="T6" s="53">
        <f ca="1">_xlfn.ISOWEEKNUM(Tabel1[[#This Row],[date]])</f>
        <v>35</v>
      </c>
      <c r="U6" s="58">
        <f ca="1">WORKDAY.INTL($U$2-1,Tabel1[[#This Row],[jour]])</f>
        <v>45530</v>
      </c>
      <c r="V6" s="53">
        <f ca="1">IF(ROW()-ROW(Tabel1[[#Headers],[jour]])=1,1,SUM(OFFSET(Tabel1[[#This Row],[jour]],-1,),(Tabel1[[#This Row],[début]]=0)))</f>
        <v>1</v>
      </c>
      <c r="W6" s="56">
        <f ca="1">IF(ROW()=ROW(Tabel1[[#Headers],[durée]])+1,0,IF(OFFSET(Tabel1[[#This Row],[max heures]],-1,)-OFFSET(Tabel1[[#This Row],[fin]],-1,)&gt;=Tabel1[[#This Row],[durée]],OFFSET(Tabel1[[#This Row],[fin]],-1,),0))</f>
        <v>5</v>
      </c>
      <c r="X6" s="56">
        <f ca="1">+Tabel1[[#This Row],[début]]+Tabel1[[#This Row],[durée]]</f>
        <v>7.5</v>
      </c>
      <c r="Y6" s="56">
        <f ca="1">IFERROR(VLOOKUP(WEEKDAY(Tabel1[[#This Row],[date]],2),$AA$4:$AB$8,2,0),"-")</f>
        <v>8</v>
      </c>
      <c r="AA6" s="4">
        <v>3</v>
      </c>
      <c r="AB6" s="4">
        <v>8</v>
      </c>
      <c r="AC6" s="4" t="s">
        <v>21</v>
      </c>
    </row>
    <row r="7" spans="2:29" x14ac:dyDescent="0.25">
      <c r="B7" s="23"/>
      <c r="C7" s="24"/>
      <c r="D7" s="2"/>
      <c r="E7" s="3"/>
      <c r="F7" s="2"/>
      <c r="G7" s="3"/>
      <c r="H7" s="31" t="s">
        <v>19</v>
      </c>
      <c r="I7" s="32">
        <v>1.25</v>
      </c>
      <c r="J7" s="17"/>
      <c r="K7" s="3"/>
      <c r="M7" s="49" t="s">
        <v>6</v>
      </c>
      <c r="N7" s="50">
        <v>3.5</v>
      </c>
      <c r="O7" s="51">
        <v>3</v>
      </c>
      <c r="R7" s="53" t="s">
        <v>3</v>
      </c>
      <c r="S7" s="53">
        <f t="shared" si="0"/>
        <v>2.5</v>
      </c>
      <c r="T7" s="53">
        <f ca="1">_xlfn.ISOWEEKNUM(Tabel1[[#This Row],[date]])</f>
        <v>35</v>
      </c>
      <c r="U7" s="58">
        <f ca="1">WORKDAY.INTL($U$2-1,Tabel1[[#This Row],[jour]])</f>
        <v>45531</v>
      </c>
      <c r="V7" s="53">
        <f ca="1">IF(ROW()-ROW(Tabel1[[#Headers],[jour]])=1,1,SUM(OFFSET(Tabel1[[#This Row],[jour]],-1,),(Tabel1[[#This Row],[début]]=0)))</f>
        <v>2</v>
      </c>
      <c r="W7" s="56">
        <f ca="1">IF(ROW()=ROW(Tabel1[[#Headers],[durée]])+1,0,IF(OFFSET(Tabel1[[#This Row],[max heures]],-1,)-OFFSET(Tabel1[[#This Row],[fin]],-1,)&gt;=Tabel1[[#This Row],[durée]],OFFSET(Tabel1[[#This Row],[fin]],-1,),0))</f>
        <v>0</v>
      </c>
      <c r="X7" s="56">
        <f ca="1">+Tabel1[[#This Row],[début]]+Tabel1[[#This Row],[durée]]</f>
        <v>2.5</v>
      </c>
      <c r="Y7" s="56">
        <f ca="1">IFERROR(VLOOKUP(WEEKDAY(Tabel1[[#This Row],[date]],2),$AA$4:$AB$8,2,0),"-")</f>
        <v>8</v>
      </c>
      <c r="AA7" s="4">
        <v>4</v>
      </c>
      <c r="AB7" s="4">
        <v>8</v>
      </c>
      <c r="AC7" s="4" t="s">
        <v>22</v>
      </c>
    </row>
    <row r="8" spans="2:29" x14ac:dyDescent="0.25">
      <c r="B8" s="23"/>
      <c r="C8" s="24"/>
      <c r="D8" s="2"/>
      <c r="E8" s="3"/>
      <c r="F8" s="2"/>
      <c r="G8" s="3"/>
      <c r="H8" s="31" t="s">
        <v>19</v>
      </c>
      <c r="I8" s="32">
        <v>1.25</v>
      </c>
      <c r="J8" s="17"/>
      <c r="K8" s="3"/>
      <c r="M8" s="5" t="s">
        <v>7</v>
      </c>
      <c r="N8" s="6"/>
      <c r="O8" s="7"/>
      <c r="R8" s="53" t="s">
        <v>4</v>
      </c>
      <c r="S8" s="53">
        <f t="shared" si="0"/>
        <v>4</v>
      </c>
      <c r="T8" s="53">
        <f ca="1">_xlfn.ISOWEEKNUM(Tabel1[[#This Row],[date]])</f>
        <v>35</v>
      </c>
      <c r="U8" s="58">
        <f ca="1">WORKDAY.INTL($U$2-1,Tabel1[[#This Row],[jour]])</f>
        <v>45531</v>
      </c>
      <c r="V8" s="53">
        <f ca="1">IF(ROW()-ROW(Tabel1[[#Headers],[jour]])=1,1,SUM(OFFSET(Tabel1[[#This Row],[jour]],-1,),(Tabel1[[#This Row],[début]]=0)))</f>
        <v>2</v>
      </c>
      <c r="W8" s="56">
        <f ca="1">IF(ROW()=ROW(Tabel1[[#Headers],[durée]])+1,0,IF(OFFSET(Tabel1[[#This Row],[max heures]],-1,)-OFFSET(Tabel1[[#This Row],[fin]],-1,)&gt;=Tabel1[[#This Row],[durée]],OFFSET(Tabel1[[#This Row],[fin]],-1,),0))</f>
        <v>2.5</v>
      </c>
      <c r="X8" s="56">
        <f ca="1">+Tabel1[[#This Row],[début]]+Tabel1[[#This Row],[durée]]</f>
        <v>6.5</v>
      </c>
      <c r="Y8" s="56">
        <f ca="1">IFERROR(VLOOKUP(WEEKDAY(Tabel1[[#This Row],[date]],2),$AA$4:$AB$8,2,0),"-")</f>
        <v>8</v>
      </c>
      <c r="AA8" s="4">
        <v>5</v>
      </c>
      <c r="AB8" s="4">
        <v>7</v>
      </c>
      <c r="AC8" s="4" t="s">
        <v>23</v>
      </c>
    </row>
    <row r="9" spans="2:29" x14ac:dyDescent="0.25">
      <c r="B9" s="23"/>
      <c r="C9" s="24"/>
      <c r="D9" s="2"/>
      <c r="E9" s="3"/>
      <c r="F9" s="2"/>
      <c r="G9" s="3"/>
      <c r="H9" s="2"/>
      <c r="I9" s="3"/>
      <c r="J9" s="17"/>
      <c r="K9" s="3"/>
      <c r="M9" s="5"/>
      <c r="N9" s="6"/>
      <c r="O9" s="7"/>
      <c r="R9" s="53" t="s">
        <v>4</v>
      </c>
      <c r="S9" s="53">
        <f t="shared" si="0"/>
        <v>4</v>
      </c>
      <c r="T9" s="53">
        <f ca="1">_xlfn.ISOWEEKNUM(Tabel1[[#This Row],[date]])</f>
        <v>35</v>
      </c>
      <c r="U9" s="58">
        <f ca="1">WORKDAY.INTL($U$2-1,Tabel1[[#This Row],[jour]])</f>
        <v>45532</v>
      </c>
      <c r="V9" s="53">
        <f ca="1">IF(ROW()-ROW(Tabel1[[#Headers],[jour]])=1,1,SUM(OFFSET(Tabel1[[#This Row],[jour]],-1,),(Tabel1[[#This Row],[début]]=0)))</f>
        <v>3</v>
      </c>
      <c r="W9" s="56">
        <f ca="1">IF(ROW()=ROW(Tabel1[[#Headers],[durée]])+1,0,IF(OFFSET(Tabel1[[#This Row],[max heures]],-1,)-OFFSET(Tabel1[[#This Row],[fin]],-1,)&gt;=Tabel1[[#This Row],[durée]],OFFSET(Tabel1[[#This Row],[fin]],-1,),0))</f>
        <v>0</v>
      </c>
      <c r="X9" s="56">
        <f ca="1">+Tabel1[[#This Row],[début]]+Tabel1[[#This Row],[durée]]</f>
        <v>4</v>
      </c>
      <c r="Y9" s="56">
        <f ca="1">IFERROR(VLOOKUP(WEEKDAY(Tabel1[[#This Row],[date]],2),$AA$4:$AB$8,2,0),"-")</f>
        <v>8</v>
      </c>
    </row>
    <row r="10" spans="2:29" x14ac:dyDescent="0.25">
      <c r="B10" s="23"/>
      <c r="C10" s="24"/>
      <c r="D10" s="2"/>
      <c r="E10" s="3"/>
      <c r="F10" s="2"/>
      <c r="G10" s="3"/>
      <c r="H10" s="2"/>
      <c r="I10" s="3"/>
      <c r="J10" s="17"/>
      <c r="K10" s="3"/>
      <c r="M10" s="5"/>
      <c r="N10" s="6"/>
      <c r="O10" s="7"/>
      <c r="R10" s="53" t="s">
        <v>4</v>
      </c>
      <c r="S10" s="53">
        <f t="shared" si="0"/>
        <v>4</v>
      </c>
      <c r="T10" s="53">
        <f ca="1">_xlfn.ISOWEEKNUM(Tabel1[[#This Row],[date]])</f>
        <v>35</v>
      </c>
      <c r="U10" s="58">
        <f ca="1">WORKDAY.INTL($U$2-1,Tabel1[[#This Row],[jour]])</f>
        <v>45532</v>
      </c>
      <c r="V10" s="53">
        <f ca="1">IF(ROW()-ROW(Tabel1[[#Headers],[jour]])=1,1,SUM(OFFSET(Tabel1[[#This Row],[jour]],-1,),(Tabel1[[#This Row],[début]]=0)))</f>
        <v>3</v>
      </c>
      <c r="W10" s="56">
        <f ca="1">IF(ROW()=ROW(Tabel1[[#Headers],[durée]])+1,0,IF(OFFSET(Tabel1[[#This Row],[max heures]],-1,)-OFFSET(Tabel1[[#This Row],[fin]],-1,)&gt;=Tabel1[[#This Row],[durée]],OFFSET(Tabel1[[#This Row],[fin]],-1,),0))</f>
        <v>4</v>
      </c>
      <c r="X10" s="56">
        <f ca="1">+Tabel1[[#This Row],[début]]+Tabel1[[#This Row],[durée]]</f>
        <v>8</v>
      </c>
      <c r="Y10" s="56">
        <f ca="1">IFERROR(VLOOKUP(WEEKDAY(Tabel1[[#This Row],[date]],2),$AA$4:$AB$8,2,0),"-")</f>
        <v>8</v>
      </c>
    </row>
    <row r="11" spans="2:29" x14ac:dyDescent="0.25">
      <c r="B11" s="23"/>
      <c r="C11" s="24"/>
      <c r="D11" s="2"/>
      <c r="E11" s="3"/>
      <c r="F11" s="2"/>
      <c r="G11" s="3"/>
      <c r="H11" s="2"/>
      <c r="I11" s="3"/>
      <c r="J11" s="17"/>
      <c r="K11" s="3"/>
      <c r="M11" s="5"/>
      <c r="N11" s="6"/>
      <c r="O11" s="7"/>
      <c r="R11" s="53" t="s">
        <v>5</v>
      </c>
      <c r="S11" s="53">
        <f t="shared" si="0"/>
        <v>1.25</v>
      </c>
      <c r="T11" s="53">
        <f ca="1">_xlfn.ISOWEEKNUM(Tabel1[[#This Row],[date]])</f>
        <v>35</v>
      </c>
      <c r="U11" s="58">
        <f ca="1">WORKDAY.INTL($U$2-1,Tabel1[[#This Row],[jour]])</f>
        <v>45533</v>
      </c>
      <c r="V11" s="53">
        <f ca="1">IF(ROW()-ROW(Tabel1[[#Headers],[jour]])=1,1,SUM(OFFSET(Tabel1[[#This Row],[jour]],-1,),(Tabel1[[#This Row],[début]]=0)))</f>
        <v>4</v>
      </c>
      <c r="W11" s="56">
        <f ca="1">IF(ROW()=ROW(Tabel1[[#Headers],[durée]])+1,0,IF(OFFSET(Tabel1[[#This Row],[max heures]],-1,)-OFFSET(Tabel1[[#This Row],[fin]],-1,)&gt;=Tabel1[[#This Row],[durée]],OFFSET(Tabel1[[#This Row],[fin]],-1,),0))</f>
        <v>0</v>
      </c>
      <c r="X11" s="56">
        <f ca="1">+Tabel1[[#This Row],[début]]+Tabel1[[#This Row],[durée]]</f>
        <v>1.25</v>
      </c>
      <c r="Y11" s="56">
        <f ca="1">IFERROR(VLOOKUP(WEEKDAY(Tabel1[[#This Row],[date]],2),$AA$4:$AB$8,2,0),"-")</f>
        <v>8</v>
      </c>
    </row>
    <row r="12" spans="2:29" x14ac:dyDescent="0.25">
      <c r="B12" s="23"/>
      <c r="C12" s="24"/>
      <c r="D12" s="2"/>
      <c r="E12" s="3"/>
      <c r="F12" s="2"/>
      <c r="G12" s="3"/>
      <c r="H12" s="2"/>
      <c r="I12" s="3"/>
      <c r="J12" s="17"/>
      <c r="K12" s="3"/>
      <c r="M12" s="5"/>
      <c r="N12" s="6"/>
      <c r="O12" s="7"/>
      <c r="R12" s="53" t="s">
        <v>5</v>
      </c>
      <c r="S12" s="53">
        <f t="shared" si="0"/>
        <v>1.25</v>
      </c>
      <c r="T12" s="53">
        <f ca="1">_xlfn.ISOWEEKNUM(Tabel1[[#This Row],[date]])</f>
        <v>35</v>
      </c>
      <c r="U12" s="58">
        <f ca="1">WORKDAY.INTL($U$2-1,Tabel1[[#This Row],[jour]])</f>
        <v>45533</v>
      </c>
      <c r="V12" s="53">
        <f ca="1">IF(ROW()-ROW(Tabel1[[#Headers],[jour]])=1,1,SUM(OFFSET(Tabel1[[#This Row],[jour]],-1,),(Tabel1[[#This Row],[début]]=0)))</f>
        <v>4</v>
      </c>
      <c r="W12" s="56">
        <f ca="1">IF(ROW()=ROW(Tabel1[[#Headers],[durée]])+1,0,IF(OFFSET(Tabel1[[#This Row],[max heures]],-1,)-OFFSET(Tabel1[[#This Row],[fin]],-1,)&gt;=Tabel1[[#This Row],[durée]],OFFSET(Tabel1[[#This Row],[fin]],-1,),0))</f>
        <v>1.25</v>
      </c>
      <c r="X12" s="56">
        <f ca="1">+Tabel1[[#This Row],[début]]+Tabel1[[#This Row],[durée]]</f>
        <v>2.5</v>
      </c>
      <c r="Y12" s="56">
        <f ca="1">IFERROR(VLOOKUP(WEEKDAY(Tabel1[[#This Row],[date]],2),$AA$4:$AB$8,2,0),"-")</f>
        <v>8</v>
      </c>
    </row>
    <row r="13" spans="2:29" x14ac:dyDescent="0.25">
      <c r="B13" s="23"/>
      <c r="C13" s="24"/>
      <c r="D13" s="2"/>
      <c r="E13" s="3"/>
      <c r="F13" s="2"/>
      <c r="G13" s="3"/>
      <c r="H13" s="2"/>
      <c r="I13" s="3"/>
      <c r="J13" s="17"/>
      <c r="K13" s="3"/>
      <c r="M13" s="5"/>
      <c r="N13" s="6"/>
      <c r="O13" s="7"/>
      <c r="R13" s="53" t="s">
        <v>5</v>
      </c>
      <c r="S13" s="53">
        <f t="shared" si="0"/>
        <v>1.25</v>
      </c>
      <c r="T13" s="53">
        <f ca="1">_xlfn.ISOWEEKNUM(Tabel1[[#This Row],[date]])</f>
        <v>35</v>
      </c>
      <c r="U13" s="58">
        <f ca="1">WORKDAY.INTL($U$2-1,Tabel1[[#This Row],[jour]])</f>
        <v>45533</v>
      </c>
      <c r="V13" s="53">
        <f ca="1">IF(ROW()-ROW(Tabel1[[#Headers],[jour]])=1,1,SUM(OFFSET(Tabel1[[#This Row],[jour]],-1,),(Tabel1[[#This Row],[début]]=0)))</f>
        <v>4</v>
      </c>
      <c r="W13" s="56">
        <f ca="1">IF(ROW()=ROW(Tabel1[[#Headers],[durée]])+1,0,IF(OFFSET(Tabel1[[#This Row],[max heures]],-1,)-OFFSET(Tabel1[[#This Row],[fin]],-1,)&gt;=Tabel1[[#This Row],[durée]],OFFSET(Tabel1[[#This Row],[fin]],-1,),0))</f>
        <v>2.5</v>
      </c>
      <c r="X13" s="56">
        <f ca="1">+Tabel1[[#This Row],[début]]+Tabel1[[#This Row],[durée]]</f>
        <v>3.75</v>
      </c>
      <c r="Y13" s="56">
        <f ca="1">IFERROR(VLOOKUP(WEEKDAY(Tabel1[[#This Row],[date]],2),$AA$4:$AB$8,2,0),"-")</f>
        <v>8</v>
      </c>
    </row>
    <row r="14" spans="2:29" x14ac:dyDescent="0.25">
      <c r="B14" s="23"/>
      <c r="C14" s="24"/>
      <c r="D14" s="2"/>
      <c r="E14" s="3"/>
      <c r="F14" s="2"/>
      <c r="G14" s="3"/>
      <c r="H14" s="2"/>
      <c r="I14" s="3"/>
      <c r="J14" s="17"/>
      <c r="K14" s="3"/>
      <c r="M14" s="5"/>
      <c r="N14" s="6"/>
      <c r="O14" s="7"/>
      <c r="R14" s="53" t="s">
        <v>5</v>
      </c>
      <c r="S14" s="53">
        <f t="shared" si="0"/>
        <v>1.25</v>
      </c>
      <c r="T14" s="53">
        <f ca="1">_xlfn.ISOWEEKNUM(Tabel1[[#This Row],[date]])</f>
        <v>35</v>
      </c>
      <c r="U14" s="58">
        <f ca="1">WORKDAY.INTL($U$2-1,Tabel1[[#This Row],[jour]])</f>
        <v>45533</v>
      </c>
      <c r="V14" s="53">
        <f ca="1">IF(ROW()-ROW(Tabel1[[#Headers],[jour]])=1,1,SUM(OFFSET(Tabel1[[#This Row],[jour]],-1,),(Tabel1[[#This Row],[début]]=0)))</f>
        <v>4</v>
      </c>
      <c r="W14" s="56">
        <f ca="1">IF(ROW()=ROW(Tabel1[[#Headers],[durée]])+1,0,IF(OFFSET(Tabel1[[#This Row],[max heures]],-1,)-OFFSET(Tabel1[[#This Row],[fin]],-1,)&gt;=Tabel1[[#This Row],[durée]],OFFSET(Tabel1[[#This Row],[fin]],-1,),0))</f>
        <v>3.75</v>
      </c>
      <c r="X14" s="56">
        <f ca="1">+Tabel1[[#This Row],[début]]+Tabel1[[#This Row],[durée]]</f>
        <v>5</v>
      </c>
      <c r="Y14" s="56">
        <f ca="1">IFERROR(VLOOKUP(WEEKDAY(Tabel1[[#This Row],[date]],2),$AA$4:$AB$8,2,0),"-")</f>
        <v>8</v>
      </c>
    </row>
    <row r="15" spans="2:29" x14ac:dyDescent="0.25">
      <c r="B15" s="23"/>
      <c r="C15" s="24"/>
      <c r="D15" s="2"/>
      <c r="E15" s="3"/>
      <c r="F15" s="2"/>
      <c r="G15" s="3"/>
      <c r="H15" s="2"/>
      <c r="I15" s="3"/>
      <c r="J15" s="17"/>
      <c r="K15" s="3"/>
      <c r="M15" s="5"/>
      <c r="N15" s="6"/>
      <c r="O15" s="7"/>
      <c r="R15" s="53" t="s">
        <v>5</v>
      </c>
      <c r="S15" s="53">
        <f t="shared" si="0"/>
        <v>1.25</v>
      </c>
      <c r="T15" s="53">
        <f ca="1">_xlfn.ISOWEEKNUM(Tabel1[[#This Row],[date]])</f>
        <v>35</v>
      </c>
      <c r="U15" s="58">
        <f ca="1">WORKDAY.INTL($U$2-1,Tabel1[[#This Row],[jour]])</f>
        <v>45533</v>
      </c>
      <c r="V15" s="53">
        <f ca="1">IF(ROW()-ROW(Tabel1[[#Headers],[jour]])=1,1,SUM(OFFSET(Tabel1[[#This Row],[jour]],-1,),(Tabel1[[#This Row],[début]]=0)))</f>
        <v>4</v>
      </c>
      <c r="W15" s="56">
        <f ca="1">IF(ROW()=ROW(Tabel1[[#Headers],[durée]])+1,0,IF(OFFSET(Tabel1[[#This Row],[max heures]],-1,)-OFFSET(Tabel1[[#This Row],[fin]],-1,)&gt;=Tabel1[[#This Row],[durée]],OFFSET(Tabel1[[#This Row],[fin]],-1,),0))</f>
        <v>5</v>
      </c>
      <c r="X15" s="56">
        <f ca="1">+Tabel1[[#This Row],[début]]+Tabel1[[#This Row],[durée]]</f>
        <v>6.25</v>
      </c>
      <c r="Y15" s="56">
        <f ca="1">IFERROR(VLOOKUP(WEEKDAY(Tabel1[[#This Row],[date]],2),$AA$4:$AB$8,2,0),"-")</f>
        <v>8</v>
      </c>
    </row>
    <row r="16" spans="2:29" x14ac:dyDescent="0.25">
      <c r="B16" s="23"/>
      <c r="C16" s="24"/>
      <c r="D16" s="2"/>
      <c r="E16" s="3"/>
      <c r="F16" s="2"/>
      <c r="G16" s="3"/>
      <c r="H16" s="2"/>
      <c r="I16" s="3"/>
      <c r="J16" s="17"/>
      <c r="K16" s="3"/>
      <c r="M16" s="5"/>
      <c r="N16" s="6"/>
      <c r="O16" s="7"/>
      <c r="R16" s="53" t="s">
        <v>5</v>
      </c>
      <c r="S16" s="53">
        <f t="shared" si="0"/>
        <v>1.25</v>
      </c>
      <c r="T16" s="53">
        <f ca="1">_xlfn.ISOWEEKNUM(Tabel1[[#This Row],[date]])</f>
        <v>35</v>
      </c>
      <c r="U16" s="58">
        <f ca="1">WORKDAY.INTL($U$2-1,Tabel1[[#This Row],[jour]])</f>
        <v>45533</v>
      </c>
      <c r="V16" s="53">
        <f ca="1">IF(ROW()-ROW(Tabel1[[#Headers],[jour]])=1,1,SUM(OFFSET(Tabel1[[#This Row],[jour]],-1,),(Tabel1[[#This Row],[début]]=0)))</f>
        <v>4</v>
      </c>
      <c r="W16" s="56">
        <f ca="1">IF(ROW()=ROW(Tabel1[[#Headers],[durée]])+1,0,IF(OFFSET(Tabel1[[#This Row],[max heures]],-1,)-OFFSET(Tabel1[[#This Row],[fin]],-1,)&gt;=Tabel1[[#This Row],[durée]],OFFSET(Tabel1[[#This Row],[fin]],-1,),0))</f>
        <v>6.25</v>
      </c>
      <c r="X16" s="56">
        <f ca="1">+Tabel1[[#This Row],[début]]+Tabel1[[#This Row],[durée]]</f>
        <v>7.5</v>
      </c>
      <c r="Y16" s="56">
        <f ca="1">IFERROR(VLOOKUP(WEEKDAY(Tabel1[[#This Row],[date]],2),$AA$4:$AB$8,2,0),"-")</f>
        <v>8</v>
      </c>
    </row>
    <row r="17" spans="1:25" x14ac:dyDescent="0.25">
      <c r="B17" s="23"/>
      <c r="C17" s="24"/>
      <c r="D17" s="2"/>
      <c r="E17" s="3"/>
      <c r="F17" s="2"/>
      <c r="G17" s="3"/>
      <c r="H17" s="2"/>
      <c r="I17" s="3"/>
      <c r="J17" s="17"/>
      <c r="K17" s="3"/>
      <c r="M17" s="5"/>
      <c r="N17" s="6"/>
      <c r="O17" s="7"/>
      <c r="R17" s="53" t="s">
        <v>5</v>
      </c>
      <c r="S17" s="53">
        <f t="shared" si="0"/>
        <v>1.25</v>
      </c>
      <c r="T17" s="53">
        <f ca="1">_xlfn.ISOWEEKNUM(Tabel1[[#This Row],[date]])</f>
        <v>35</v>
      </c>
      <c r="U17" s="58">
        <f ca="1">WORKDAY.INTL($U$2-1,Tabel1[[#This Row],[jour]])</f>
        <v>45534</v>
      </c>
      <c r="V17" s="53">
        <f ca="1">IF(ROW()-ROW(Tabel1[[#Headers],[jour]])=1,1,SUM(OFFSET(Tabel1[[#This Row],[jour]],-1,),(Tabel1[[#This Row],[début]]=0)))</f>
        <v>5</v>
      </c>
      <c r="W17" s="56">
        <f ca="1">IF(ROW()=ROW(Tabel1[[#Headers],[durée]])+1,0,IF(OFFSET(Tabel1[[#This Row],[max heures]],-1,)-OFFSET(Tabel1[[#This Row],[fin]],-1,)&gt;=Tabel1[[#This Row],[durée]],OFFSET(Tabel1[[#This Row],[fin]],-1,),0))</f>
        <v>0</v>
      </c>
      <c r="X17" s="56">
        <f ca="1">+Tabel1[[#This Row],[début]]+Tabel1[[#This Row],[durée]]</f>
        <v>1.25</v>
      </c>
      <c r="Y17" s="56">
        <f ca="1">IFERROR(VLOOKUP(WEEKDAY(Tabel1[[#This Row],[date]],2),$AA$4:$AB$8,2,0),"-")</f>
        <v>7</v>
      </c>
    </row>
    <row r="18" spans="1:25" x14ac:dyDescent="0.25">
      <c r="B18" s="2"/>
      <c r="C18" s="3"/>
      <c r="D18" s="2"/>
      <c r="E18" s="3"/>
      <c r="F18" s="2"/>
      <c r="G18" s="3"/>
      <c r="H18" s="2"/>
      <c r="I18" s="3"/>
      <c r="J18" s="17"/>
      <c r="K18" s="3"/>
      <c r="M18" s="5"/>
      <c r="N18" s="6"/>
      <c r="O18" s="7"/>
      <c r="R18" s="53" t="s">
        <v>6</v>
      </c>
      <c r="S18" s="53">
        <f t="shared" si="0"/>
        <v>3.5</v>
      </c>
      <c r="T18" s="53">
        <f ca="1">_xlfn.ISOWEEKNUM(Tabel1[[#This Row],[date]])</f>
        <v>35</v>
      </c>
      <c r="U18" s="58">
        <f ca="1">WORKDAY.INTL($U$2-1,Tabel1[[#This Row],[jour]])</f>
        <v>45534</v>
      </c>
      <c r="V18" s="53">
        <f ca="1">IF(ROW()-ROW(Tabel1[[#Headers],[jour]])=1,1,SUM(OFFSET(Tabel1[[#This Row],[jour]],-1,),(Tabel1[[#This Row],[début]]=0)))</f>
        <v>5</v>
      </c>
      <c r="W18" s="56">
        <f ca="1">IF(ROW()=ROW(Tabel1[[#Headers],[durée]])+1,0,IF(OFFSET(Tabel1[[#This Row],[max heures]],-1,)-OFFSET(Tabel1[[#This Row],[fin]],-1,)&gt;=Tabel1[[#This Row],[durée]],OFFSET(Tabel1[[#This Row],[fin]],-1,),0))</f>
        <v>1.25</v>
      </c>
      <c r="X18" s="56">
        <f ca="1">+Tabel1[[#This Row],[début]]+Tabel1[[#This Row],[durée]]</f>
        <v>4.75</v>
      </c>
      <c r="Y18" s="56">
        <f ca="1">IFERROR(VLOOKUP(WEEKDAY(Tabel1[[#This Row],[date]],2),$AA$4:$AB$8,2,0),"-")</f>
        <v>7</v>
      </c>
    </row>
    <row r="19" spans="1:25" ht="15.75" thickBot="1" x14ac:dyDescent="0.3">
      <c r="B19" s="37"/>
      <c r="C19" s="38"/>
      <c r="D19" s="37"/>
      <c r="E19" s="38"/>
      <c r="F19" s="37"/>
      <c r="G19" s="38"/>
      <c r="H19" s="37"/>
      <c r="I19" s="38"/>
      <c r="J19" s="39"/>
      <c r="K19" s="38"/>
      <c r="M19" s="8"/>
      <c r="N19" s="9"/>
      <c r="O19" s="10"/>
      <c r="R19" s="53" t="s">
        <v>6</v>
      </c>
      <c r="S19" s="53">
        <f t="shared" si="0"/>
        <v>3.5</v>
      </c>
      <c r="T19" s="53">
        <f ca="1">_xlfn.ISOWEEKNUM(Tabel1[[#This Row],[date]])</f>
        <v>36</v>
      </c>
      <c r="U19" s="58">
        <f ca="1">WORKDAY.INTL($U$2-1,Tabel1[[#This Row],[jour]])</f>
        <v>45537</v>
      </c>
      <c r="V19" s="53">
        <f ca="1">IF(ROW()-ROW(Tabel1[[#Headers],[jour]])=1,1,SUM(OFFSET(Tabel1[[#This Row],[jour]],-1,),(Tabel1[[#This Row],[début]]=0)))</f>
        <v>6</v>
      </c>
      <c r="W19" s="56">
        <f ca="1">IF(ROW()=ROW(Tabel1[[#Headers],[durée]])+1,0,IF(OFFSET(Tabel1[[#This Row],[max heures]],-1,)-OFFSET(Tabel1[[#This Row],[fin]],-1,)&gt;=Tabel1[[#This Row],[durée]],OFFSET(Tabel1[[#This Row],[fin]],-1,),0))</f>
        <v>0</v>
      </c>
      <c r="X19" s="56">
        <f ca="1">+Tabel1[[#This Row],[début]]+Tabel1[[#This Row],[durée]]</f>
        <v>3.5</v>
      </c>
      <c r="Y19" s="56">
        <f ca="1">IFERROR(VLOOKUP(WEEKDAY(Tabel1[[#This Row],[date]],2),$AA$4:$AB$8,2,0),"-")</f>
        <v>8</v>
      </c>
    </row>
    <row r="20" spans="1:25" ht="15.75" thickBot="1" x14ac:dyDescent="0.3">
      <c r="A20" s="40" t="s">
        <v>17</v>
      </c>
      <c r="B20" s="11"/>
      <c r="C20" s="12">
        <f>SUM(C3:C19)</f>
        <v>7.5</v>
      </c>
      <c r="D20" s="11"/>
      <c r="E20" s="12">
        <f>SUM(E3:E19)</f>
        <v>6.5</v>
      </c>
      <c r="F20" s="16"/>
      <c r="G20" s="18">
        <f>SUM(G3:G19)</f>
        <v>8</v>
      </c>
      <c r="H20" s="11"/>
      <c r="I20" s="12">
        <f>SUM(I3:I19)</f>
        <v>7.5</v>
      </c>
      <c r="J20" s="16"/>
      <c r="K20" s="12">
        <f>SUM(K3:K19)</f>
        <v>7</v>
      </c>
      <c r="R20" s="53" t="s">
        <v>6</v>
      </c>
      <c r="S20" s="53">
        <f t="shared" si="0"/>
        <v>3.5</v>
      </c>
      <c r="T20" s="53">
        <f ca="1">_xlfn.ISOWEEKNUM(Tabel1[[#This Row],[date]])</f>
        <v>36</v>
      </c>
      <c r="U20" s="58">
        <f ca="1">WORKDAY.INTL($U$2-1,Tabel1[[#This Row],[jour]])</f>
        <v>45537</v>
      </c>
      <c r="V20" s="53">
        <f ca="1">IF(ROW()-ROW(Tabel1[[#Headers],[jour]])=1,1,SUM(OFFSET(Tabel1[[#This Row],[jour]],-1,),(Tabel1[[#This Row],[début]]=0)))</f>
        <v>6</v>
      </c>
      <c r="W20" s="56">
        <f ca="1">IF(ROW()=ROW(Tabel1[[#Headers],[durée]])+1,0,IF(OFFSET(Tabel1[[#This Row],[max heures]],-1,)-OFFSET(Tabel1[[#This Row],[fin]],-1,)&gt;=Tabel1[[#This Row],[durée]],OFFSET(Tabel1[[#This Row],[fin]],-1,),0))</f>
        <v>3.5</v>
      </c>
      <c r="X20" s="56">
        <f ca="1">+Tabel1[[#This Row],[début]]+Tabel1[[#This Row],[durée]]</f>
        <v>7</v>
      </c>
      <c r="Y20" s="56">
        <f ca="1">IFERROR(VLOOKUP(WEEKDAY(Tabel1[[#This Row],[date]],2),$AA$4:$AB$8,2,0),"-")</f>
        <v>8</v>
      </c>
    </row>
    <row r="21" spans="1:25" x14ac:dyDescent="0.25">
      <c r="R21" s="53"/>
      <c r="S21" s="53"/>
      <c r="T21" s="53"/>
      <c r="U21" s="58"/>
      <c r="V21" s="53"/>
      <c r="W21" s="56"/>
      <c r="X21" s="56"/>
      <c r="Y21" s="56"/>
    </row>
    <row r="22" spans="1:25" x14ac:dyDescent="0.25">
      <c r="R22" s="53"/>
      <c r="S22" s="53"/>
      <c r="T22" s="53"/>
      <c r="U22" s="58"/>
      <c r="V22" s="53"/>
      <c r="W22" s="56"/>
      <c r="X22" s="56"/>
      <c r="Y22" s="56"/>
    </row>
    <row r="23" spans="1:25" x14ac:dyDescent="0.25">
      <c r="R23" s="53"/>
      <c r="S23" s="53"/>
      <c r="T23" s="53"/>
      <c r="U23" s="58"/>
      <c r="V23" s="53"/>
      <c r="W23" s="56"/>
      <c r="X23" s="56"/>
      <c r="Y23" s="56"/>
    </row>
    <row r="24" spans="1:25" x14ac:dyDescent="0.25">
      <c r="R24" s="53"/>
      <c r="S24" s="53"/>
      <c r="T24" s="53"/>
      <c r="U24" s="58"/>
      <c r="V24" s="53"/>
      <c r="W24" s="56"/>
      <c r="X24" s="56"/>
      <c r="Y24" s="56"/>
    </row>
    <row r="25" spans="1:25" x14ac:dyDescent="0.25">
      <c r="R25" s="53"/>
      <c r="S25" s="53"/>
      <c r="T25" s="53"/>
      <c r="U25" s="58"/>
      <c r="V25" s="53"/>
      <c r="W25" s="56"/>
      <c r="X25" s="56"/>
      <c r="Y25" s="56"/>
    </row>
    <row r="26" spans="1:25" x14ac:dyDescent="0.25">
      <c r="D26" s="1">
        <v>2.5</v>
      </c>
      <c r="E26" s="1">
        <v>0</v>
      </c>
      <c r="F26" s="1">
        <v>5</v>
      </c>
      <c r="R26" s="53"/>
      <c r="S26" s="53"/>
      <c r="T26" s="53"/>
      <c r="U26" s="58"/>
      <c r="V26" s="53"/>
      <c r="W26" s="56"/>
      <c r="X26" s="56"/>
      <c r="Y26" s="56"/>
    </row>
    <row r="27" spans="1:25" x14ac:dyDescent="0.25">
      <c r="D27" s="1">
        <v>4</v>
      </c>
      <c r="E27" s="1">
        <v>0</v>
      </c>
      <c r="F27" s="1">
        <v>5</v>
      </c>
      <c r="R27" s="53"/>
      <c r="S27" s="53"/>
      <c r="T27" s="53"/>
      <c r="U27" s="58"/>
      <c r="V27" s="53"/>
      <c r="W27" s="56"/>
      <c r="X27" s="56"/>
      <c r="Y27" s="56"/>
    </row>
    <row r="28" spans="1:25" x14ac:dyDescent="0.25">
      <c r="D28" s="1">
        <v>1.25</v>
      </c>
      <c r="E28" s="1">
        <v>0</v>
      </c>
      <c r="F28" s="1">
        <v>5</v>
      </c>
      <c r="R28" s="53"/>
      <c r="S28" s="53"/>
      <c r="T28" s="53"/>
      <c r="U28" s="58"/>
      <c r="V28" s="53"/>
      <c r="W28" s="56"/>
      <c r="X28" s="56"/>
      <c r="Y28" s="56"/>
    </row>
    <row r="29" spans="1:25" x14ac:dyDescent="0.25">
      <c r="D29" s="1">
        <v>3.5</v>
      </c>
      <c r="E29" s="1">
        <v>2</v>
      </c>
      <c r="F29" s="1">
        <v>5</v>
      </c>
      <c r="R29" s="53"/>
      <c r="S29" s="53"/>
      <c r="T29" s="53"/>
      <c r="U29" s="58"/>
      <c r="V29" s="53"/>
      <c r="W29" s="56"/>
      <c r="X29" s="56"/>
      <c r="Y29" s="56"/>
    </row>
    <row r="30" spans="1:25" x14ac:dyDescent="0.25">
      <c r="E30" s="1">
        <f>SUMPRODUCT(D26:D29,E26:E29)</f>
        <v>7</v>
      </c>
      <c r="F30" s="1">
        <v>7</v>
      </c>
      <c r="R30" s="53"/>
      <c r="S30" s="53"/>
      <c r="T30" s="53"/>
      <c r="U30" s="58"/>
      <c r="V30" s="53"/>
      <c r="W30" s="56"/>
      <c r="X30" s="56"/>
      <c r="Y30" s="56"/>
    </row>
    <row r="31" spans="1:25" x14ac:dyDescent="0.25">
      <c r="R31" s="53"/>
      <c r="S31" s="53"/>
      <c r="T31" s="53"/>
      <c r="U31" s="58"/>
      <c r="V31" s="53"/>
      <c r="W31" s="56"/>
      <c r="X31" s="56"/>
      <c r="Y31" s="56"/>
    </row>
    <row r="32" spans="1:25" x14ac:dyDescent="0.25">
      <c r="R32" s="53"/>
      <c r="S32" s="53"/>
      <c r="T32" s="53"/>
      <c r="U32" s="58"/>
      <c r="V32" s="53"/>
      <c r="W32" s="56"/>
      <c r="X32" s="56"/>
      <c r="Y32" s="56"/>
    </row>
    <row r="33" spans="18:25" x14ac:dyDescent="0.25">
      <c r="R33" s="53"/>
      <c r="S33" s="53"/>
      <c r="T33" s="53"/>
      <c r="U33" s="58"/>
      <c r="V33" s="53"/>
      <c r="W33" s="56"/>
      <c r="X33" s="56"/>
      <c r="Y33" s="56"/>
    </row>
    <row r="34" spans="18:25" x14ac:dyDescent="0.25">
      <c r="R34" s="53"/>
      <c r="S34" s="53"/>
      <c r="T34" s="53"/>
      <c r="U34" s="58"/>
      <c r="V34" s="53"/>
      <c r="W34" s="56"/>
      <c r="X34" s="56"/>
      <c r="Y34" s="56"/>
    </row>
    <row r="35" spans="18:25" x14ac:dyDescent="0.25">
      <c r="R35" s="53"/>
      <c r="S35" s="53"/>
      <c r="T35" s="53"/>
      <c r="U35" s="58"/>
      <c r="V35" s="53"/>
      <c r="W35" s="56"/>
      <c r="X35" s="56"/>
      <c r="Y35" s="56"/>
    </row>
    <row r="36" spans="18:25" x14ac:dyDescent="0.25">
      <c r="R36" s="53"/>
      <c r="S36" s="53"/>
      <c r="T36" s="53"/>
      <c r="U36" s="58"/>
      <c r="V36" s="53"/>
      <c r="W36" s="56"/>
      <c r="X36" s="56"/>
      <c r="Y36" s="56"/>
    </row>
  </sheetData>
  <mergeCells count="2">
    <mergeCell ref="M2:O2"/>
    <mergeCell ref="B1:K1"/>
  </mergeCells>
  <conditionalFormatting sqref="R3:Y20">
    <cfRule type="expression" dxfId="11" priority="2">
      <formula>$V3&lt;&gt;OFFSET($V3,1,)</formula>
    </cfRule>
    <cfRule type="expression" dxfId="12" priority="1">
      <formula>$T3&lt;&gt;OFFSET($T3,1,)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Chéron</dc:creator>
  <cp:lastModifiedBy>Bart Strubbe</cp:lastModifiedBy>
  <dcterms:created xsi:type="dcterms:W3CDTF">2024-08-22T17:43:26Z</dcterms:created>
  <dcterms:modified xsi:type="dcterms:W3CDTF">2024-08-24T07:19:08Z</dcterms:modified>
</cp:coreProperties>
</file>