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86C3EB8-41D0-4675-8E2E-FF6B8B80F036}" xr6:coauthVersionLast="47" xr6:coauthVersionMax="47" xr10:uidLastSave="{00000000-0000-0000-0000-000000000000}"/>
  <bookViews>
    <workbookView xWindow="-120" yWindow="-120" windowWidth="29040" windowHeight="15990" tabRatio="819" xr2:uid="{7037221F-C0DA-4283-9C30-9A335032B10C}"/>
  </bookViews>
  <sheets>
    <sheet name="Maintenance Schedule" sheetId="1" r:id="rId1"/>
    <sheet name="Daily Reading" sheetId="4" r:id="rId2"/>
    <sheet name="Set Up" sheetId="2" r:id="rId3"/>
    <sheet name="Maintenance Tasks" sheetId="3" r:id="rId4"/>
  </sheets>
  <definedNames>
    <definedName name="Tab">'Daily Reading'!$F$5:$HAW$9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9" i="1" l="1"/>
  <c r="N7" i="1"/>
  <c r="N9" i="1"/>
  <c r="Y6" i="1"/>
  <c r="Y7" i="1"/>
  <c r="Y8" i="1"/>
  <c r="Y9" i="1"/>
  <c r="Y5" i="1"/>
  <c r="AA9" i="1"/>
  <c r="Z9" i="1"/>
  <c r="X9" i="1"/>
  <c r="AA8" i="1"/>
  <c r="Z8" i="1"/>
  <c r="X8" i="1"/>
  <c r="AA6" i="1"/>
  <c r="Z6" i="1"/>
  <c r="X6" i="1"/>
  <c r="AA5" i="1"/>
  <c r="Z5" i="1"/>
  <c r="X5" i="1"/>
  <c r="AA7" i="1"/>
  <c r="Z7" i="1"/>
  <c r="X7" i="1"/>
  <c r="S6" i="1"/>
  <c r="T6" i="1"/>
  <c r="U6" i="1"/>
  <c r="V6" i="1"/>
  <c r="S7" i="1"/>
  <c r="T7" i="1"/>
  <c r="U7" i="1"/>
  <c r="V7" i="1"/>
  <c r="S8" i="1"/>
  <c r="T8" i="1"/>
  <c r="U8" i="1"/>
  <c r="V8" i="1"/>
  <c r="S9" i="1"/>
  <c r="T9" i="1"/>
  <c r="U9" i="1"/>
  <c r="V9" i="1"/>
  <c r="V5" i="1"/>
  <c r="U5" i="1"/>
  <c r="T5" i="1"/>
  <c r="S5" i="1"/>
  <c r="D6" i="4"/>
  <c r="D7" i="4"/>
  <c r="D8" i="4"/>
  <c r="D9" i="4"/>
  <c r="D5" i="4"/>
  <c r="L9" i="1"/>
  <c r="Q9" i="1" s="1"/>
  <c r="P9" i="1" s="1"/>
  <c r="M9" i="1"/>
  <c r="M8" i="1"/>
  <c r="L8" i="1"/>
  <c r="N8" i="1" s="1"/>
  <c r="M7" i="1"/>
  <c r="L7" i="1"/>
  <c r="Q7" i="1" s="1"/>
  <c r="P7" i="1" s="1"/>
  <c r="M6" i="1"/>
  <c r="L6" i="1"/>
  <c r="Q6" i="1" s="1"/>
  <c r="P6" i="1" s="1"/>
  <c r="M5" i="1"/>
  <c r="L5" i="1"/>
  <c r="Q5" i="1" s="1"/>
  <c r="P5" i="1" s="1"/>
  <c r="F6" i="1"/>
  <c r="F7" i="1"/>
  <c r="F8" i="1"/>
  <c r="F5" i="1"/>
  <c r="F9" i="1"/>
  <c r="G4" i="4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AN4" i="4" s="1"/>
  <c r="AO4" i="4" s="1"/>
  <c r="AP4" i="4" s="1"/>
  <c r="AQ4" i="4" s="1"/>
  <c r="AR4" i="4" s="1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N5" i="1" l="1"/>
  <c r="N6" i="1"/>
  <c r="O6" i="1" s="1"/>
  <c r="Q8" i="1"/>
  <c r="O5" i="1"/>
  <c r="O7" i="1"/>
  <c r="O8" i="1"/>
  <c r="O9" i="1"/>
  <c r="P8" i="1" l="1"/>
</calcChain>
</file>

<file path=xl/sharedStrings.xml><?xml version="1.0" encoding="utf-8"?>
<sst xmlns="http://schemas.openxmlformats.org/spreadsheetml/2006/main" count="263" uniqueCount="102">
  <si>
    <t>NO</t>
  </si>
  <si>
    <t>CODE
UNIT</t>
  </si>
  <si>
    <t>Model</t>
  </si>
  <si>
    <t>BRAND</t>
  </si>
  <si>
    <t>MAINTENACE TYPE</t>
  </si>
  <si>
    <t>FREQUENCY</t>
  </si>
  <si>
    <t>FAULT &amp; JOB DONE</t>
  </si>
  <si>
    <t>LAST SERVICE</t>
  </si>
  <si>
    <t>DATE</t>
  </si>
  <si>
    <t xml:space="preserve">HM ACTUAL SERVICE </t>
  </si>
  <si>
    <t>HOUR METER (HM) CUMUL</t>
  </si>
  <si>
    <t>FREQUENCY OF SERVICE</t>
  </si>
  <si>
    <t>NEXT PLAN 
SERVICE</t>
  </si>
  <si>
    <t>REMIND</t>
  </si>
  <si>
    <t>HM / KM</t>
  </si>
  <si>
    <t>DAY</t>
  </si>
  <si>
    <t>PLAN DUE
DATE</t>
  </si>
  <si>
    <t>Excavators</t>
  </si>
  <si>
    <t>EX01</t>
  </si>
  <si>
    <t>EX02</t>
  </si>
  <si>
    <t>EX03</t>
  </si>
  <si>
    <t>EX04</t>
  </si>
  <si>
    <t>EX05</t>
  </si>
  <si>
    <t>CAT320E</t>
  </si>
  <si>
    <t>Caterpillar</t>
  </si>
  <si>
    <t>CAT323E</t>
  </si>
  <si>
    <t>CAT325D</t>
  </si>
  <si>
    <t>CAT329E</t>
  </si>
  <si>
    <t>SET UP</t>
  </si>
  <si>
    <t>Code Unit</t>
  </si>
  <si>
    <t>Routine </t>
  </si>
  <si>
    <t>Preventive</t>
  </si>
  <si>
    <t>Daily</t>
  </si>
  <si>
    <t>Emergency </t>
  </si>
  <si>
    <t>Weekly</t>
  </si>
  <si>
    <t>Predictive</t>
  </si>
  <si>
    <t>Monthly</t>
  </si>
  <si>
    <t>Repairs</t>
  </si>
  <si>
    <t>Quarterly</t>
  </si>
  <si>
    <t>Janitorial</t>
  </si>
  <si>
    <t>Yearly</t>
  </si>
  <si>
    <t>EX06</t>
  </si>
  <si>
    <t>CAT345D</t>
  </si>
  <si>
    <t>EX07</t>
  </si>
  <si>
    <t>Hi460</t>
  </si>
  <si>
    <t>EX08</t>
  </si>
  <si>
    <t>Hi520LCH</t>
  </si>
  <si>
    <t>Preventive Maintenance Tasks</t>
  </si>
  <si>
    <t>Tasks Performed</t>
  </si>
  <si>
    <t>-</t>
  </si>
  <si>
    <t>Next 250 Hrs PM Service - Excavator CAT320E</t>
  </si>
  <si>
    <t>Next 250 Hrs PM Service - Excavator CAT323E</t>
  </si>
  <si>
    <t>Next 250 Hrs PM Service - Excavator CAT325D</t>
  </si>
  <si>
    <t>Next 250 Hrs PM Service - Excavator CAT329E</t>
  </si>
  <si>
    <t>Cycle</t>
  </si>
  <si>
    <t>Next 500 Hrs PM Service - Excavator CAT320E</t>
  </si>
  <si>
    <t>Next 1000 Hrs PM Service - Excavator CAT320E</t>
  </si>
  <si>
    <t>Next 2000 Hrs PM Service - Excavator CAT320E</t>
  </si>
  <si>
    <t>Hours Between Services</t>
  </si>
  <si>
    <t>Next 500 Hrs PM Service - Excavator CAT323E</t>
  </si>
  <si>
    <t>Next 1000 Hrs PM Service - Excavator CAT323E</t>
  </si>
  <si>
    <t>Next 2000 Hrs PM Service - Excavator CAT323E</t>
  </si>
  <si>
    <t>Type</t>
  </si>
  <si>
    <t>Next 500 Hrs PM Service - Excavator CAT325D</t>
  </si>
  <si>
    <t>Next 1000 Hrs PM Service - Excavator CAT325D</t>
  </si>
  <si>
    <t>Next 2000 Hrs PM Service - Excavator CAT325D</t>
  </si>
  <si>
    <t>Next 500 Hrs PM Service - Excavator CAT329E</t>
  </si>
  <si>
    <t>Next 1000 Hrs PM Service - Excavator CAT329E</t>
  </si>
  <si>
    <t>Next 2000 Hrs PM Service - Excavator CAT329E</t>
  </si>
  <si>
    <t>son compteur est en panne</t>
  </si>
  <si>
    <t xml:space="preserve">avoir une fonction pour appeler le type de maintenace dans Feuille "Maintenance Tasks" selon le type de task, 250hrs, 500hrs, 250hrs, 1000hrs, ... </t>
  </si>
  <si>
    <t>KMS / HRS</t>
  </si>
  <si>
    <t>Service</t>
  </si>
  <si>
    <t>250 hrs</t>
  </si>
  <si>
    <t>500 hrs</t>
  </si>
  <si>
    <t>1000 hrs</t>
  </si>
  <si>
    <t>2000 hrs</t>
  </si>
  <si>
    <t>Days Between Services</t>
  </si>
  <si>
    <t>son compteur est en panne, a le meme cycle mais periodiquement chaque 15 jours</t>
  </si>
  <si>
    <t>periodic</t>
  </si>
  <si>
    <t>Daily Reading For Equipment</t>
  </si>
  <si>
    <t>June - 2024</t>
  </si>
  <si>
    <t>July - 2024</t>
  </si>
  <si>
    <t>Equipment</t>
  </si>
  <si>
    <t>Max</t>
  </si>
  <si>
    <t>Average</t>
  </si>
  <si>
    <t>Parking Number</t>
  </si>
  <si>
    <t>HM Down</t>
  </si>
  <si>
    <t>service 1</t>
  </si>
  <si>
    <t>service 2</t>
  </si>
  <si>
    <t>service 3</t>
  </si>
  <si>
    <t>service 4</t>
  </si>
  <si>
    <t>service 1 (250 hrs)</t>
  </si>
  <si>
    <t>service 2 (500 hrs)</t>
  </si>
  <si>
    <t>service 3 (1000 hrs)</t>
  </si>
  <si>
    <t>service 4 (2000 hrs)</t>
  </si>
  <si>
    <t>NEXT SERVICE GENERAL MONITORING (TYPE PS)</t>
  </si>
  <si>
    <t>NEXT SERVICE  GENERAL MONITORING (DATE)</t>
  </si>
  <si>
    <t>DAYS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</si>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</sst>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_);_(* \(#,##0\);_(* &quot;-&quot;??_);_(@_)"/>
    <numFmt numFmtId="165" formatCode="yyyy\-mm\-dd;@"/>
    <numFmt numFmtId="166" formatCode="d/mm/yy;@"/>
    <numFmt numFmtId="167" formatCode="0_ ;[Red]\-0\ 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434343"/>
      <name val="Poppins"/>
    </font>
    <font>
      <sz val="10"/>
      <name val="Arial"/>
      <family val="2"/>
    </font>
    <font>
      <b/>
      <sz val="14"/>
      <color rgb="FF434343"/>
      <name val="Poppins"/>
    </font>
    <font>
      <sz val="10"/>
      <color theme="1"/>
      <name val="Poppins"/>
    </font>
    <font>
      <sz val="8"/>
      <name val="Calibri"/>
      <family val="2"/>
      <scheme val="minor"/>
    </font>
    <font>
      <b/>
      <sz val="8"/>
      <color rgb="FF434343"/>
      <name val="Poppins"/>
    </font>
    <font>
      <sz val="11"/>
      <color theme="1"/>
      <name val="Poppins"/>
    </font>
    <font>
      <sz val="8"/>
      <color theme="1"/>
      <name val="Poppins"/>
    </font>
    <font>
      <b/>
      <sz val="8"/>
      <name val="Poppins"/>
    </font>
    <font>
      <b/>
      <sz val="10"/>
      <name val="Poppins"/>
    </font>
    <font>
      <b/>
      <sz val="9"/>
      <name val="Poppins"/>
    </font>
    <font>
      <sz val="8"/>
      <color rgb="FF434343"/>
      <name val="Poppins"/>
    </font>
    <font>
      <sz val="8"/>
      <name val="Poppins"/>
    </font>
    <font>
      <b/>
      <sz val="18"/>
      <name val="Poppins"/>
    </font>
    <font>
      <b/>
      <sz val="8"/>
      <color theme="0"/>
      <name val="Poppins"/>
    </font>
    <font>
      <sz val="10"/>
      <color rgb="FF000000"/>
      <name val="Poppins"/>
    </font>
    <font>
      <sz val="11"/>
      <color rgb="FFFF0000"/>
      <name val="Poppins"/>
    </font>
    <font>
      <b/>
      <sz val="11"/>
      <color rgb="FFFF0000"/>
      <name val="Poppins"/>
    </font>
    <font>
      <b/>
      <sz val="12"/>
      <color rgb="FFFF0000"/>
      <name val="Poppins"/>
    </font>
  </fonts>
  <fills count="13">
    <fill>
      <patternFill patternType="none"/>
    </fill>
    <fill>
      <patternFill patternType="gray125"/>
    </fill>
    <fill>
      <patternFill patternType="solid">
        <fgColor theme="2" tint="-0.14999847407452621"/>
        <bgColor rgb="FFD9D9D9"/>
      </patternFill>
    </fill>
    <fill>
      <patternFill patternType="solid">
        <fgColor rgb="FFD9D9D9"/>
        <bgColor indexed="64"/>
      </patternFill>
    </fill>
    <fill>
      <patternFill patternType="solid">
        <fgColor rgb="FFFADBD8"/>
        <bgColor rgb="FFFADBD8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2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rgb="FF434343"/>
      </top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158">
    <xf numFmtId="0" fontId="0" fillId="0" borderId="0" xfId="0"/>
    <xf numFmtId="0" fontId="2" fillId="0" borderId="1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Continuous" vertical="center" wrapText="1"/>
    </xf>
    <xf numFmtId="0" fontId="7" fillId="2" borderId="8" xfId="0" applyFont="1" applyFill="1" applyBorder="1" applyAlignment="1">
      <alignment horizontal="centerContinuous" vertical="center" wrapText="1"/>
    </xf>
    <xf numFmtId="0" fontId="7" fillId="2" borderId="2" xfId="0" applyFont="1" applyFill="1" applyBorder="1" applyAlignment="1">
      <alignment horizontal="centerContinuous" vertical="center" wrapText="1"/>
    </xf>
    <xf numFmtId="0" fontId="7" fillId="2" borderId="4" xfId="0" applyFont="1" applyFill="1" applyBorder="1" applyAlignment="1">
      <alignment horizontal="center" vertical="center" wrapText="1"/>
    </xf>
    <xf numFmtId="1" fontId="7" fillId="2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10" fillId="3" borderId="9" xfId="1" applyNumberFormat="1" applyFont="1" applyFill="1" applyBorder="1" applyAlignment="1">
      <alignment horizontal="centerContinuous" vertical="center" wrapText="1"/>
    </xf>
    <xf numFmtId="1" fontId="10" fillId="3" borderId="10" xfId="1" applyNumberFormat="1" applyFont="1" applyFill="1" applyBorder="1" applyAlignment="1">
      <alignment horizontal="centerContinuous" vertical="center" wrapText="1"/>
    </xf>
    <xf numFmtId="1" fontId="10" fillId="3" borderId="11" xfId="1" applyNumberFormat="1" applyFont="1" applyFill="1" applyBorder="1" applyAlignment="1">
      <alignment horizontal="centerContinuous" vertical="center" wrapText="1"/>
    </xf>
    <xf numFmtId="165" fontId="10" fillId="3" borderId="9" xfId="1" applyNumberFormat="1" applyFont="1" applyFill="1" applyBorder="1" applyAlignment="1">
      <alignment horizontal="centerContinuous" vertical="center" wrapText="1"/>
    </xf>
    <xf numFmtId="165" fontId="10" fillId="3" borderId="10" xfId="1" applyNumberFormat="1" applyFont="1" applyFill="1" applyBorder="1" applyAlignment="1">
      <alignment horizontal="centerContinuous" vertical="center" wrapText="1"/>
    </xf>
    <xf numFmtId="165" fontId="10" fillId="3" borderId="11" xfId="1" applyNumberFormat="1" applyFont="1" applyFill="1" applyBorder="1" applyAlignment="1">
      <alignment horizontal="centerContinuous" vertical="center" wrapText="1"/>
    </xf>
    <xf numFmtId="1" fontId="10" fillId="10" borderId="13" xfId="1" applyNumberFormat="1" applyFont="1" applyFill="1" applyBorder="1" applyAlignment="1">
      <alignment horizontal="center" vertical="center" wrapText="1"/>
    </xf>
    <xf numFmtId="1" fontId="13" fillId="0" borderId="15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" fontId="13" fillId="0" borderId="16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1" fontId="13" fillId="0" borderId="19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1" fontId="13" fillId="0" borderId="20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/>
    </xf>
    <xf numFmtId="1" fontId="9" fillId="0" borderId="20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4" fontId="9" fillId="0" borderId="20" xfId="0" applyNumberFormat="1" applyFont="1" applyBorder="1" applyAlignment="1">
      <alignment horizontal="center" vertical="center"/>
    </xf>
    <xf numFmtId="1" fontId="13" fillId="0" borderId="49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" fontId="13" fillId="0" borderId="50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/>
    </xf>
    <xf numFmtId="1" fontId="9" fillId="0" borderId="50" xfId="0" applyNumberFormat="1" applyFont="1" applyBorder="1" applyAlignment="1">
      <alignment horizontal="center" vertical="center"/>
    </xf>
    <xf numFmtId="14" fontId="9" fillId="0" borderId="50" xfId="0" applyNumberFormat="1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2" applyFont="1" applyAlignment="1">
      <alignment horizontal="center" vertical="center"/>
    </xf>
    <xf numFmtId="14" fontId="9" fillId="0" borderId="16" xfId="0" applyNumberFormat="1" applyFont="1" applyBorder="1" applyAlignment="1">
      <alignment horizontal="center" vertical="center"/>
    </xf>
    <xf numFmtId="14" fontId="9" fillId="0" borderId="15" xfId="0" applyNumberFormat="1" applyFont="1" applyBorder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 vertical="center"/>
    </xf>
    <xf numFmtId="14" fontId="9" fillId="0" borderId="17" xfId="0" applyNumberFormat="1" applyFont="1" applyBorder="1" applyAlignment="1">
      <alignment horizontal="center" vertical="center"/>
    </xf>
    <xf numFmtId="14" fontId="9" fillId="0" borderId="49" xfId="0" applyNumberFormat="1" applyFont="1" applyBorder="1" applyAlignment="1">
      <alignment horizontal="center" vertical="center"/>
    </xf>
    <xf numFmtId="14" fontId="9" fillId="0" borderId="51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" fontId="12" fillId="7" borderId="26" xfId="0" applyNumberFormat="1" applyFont="1" applyFill="1" applyBorder="1" applyAlignment="1">
      <alignment horizontal="center" vertical="center"/>
    </xf>
    <xf numFmtId="17" fontId="12" fillId="7" borderId="27" xfId="0" applyNumberFormat="1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16" fontId="11" fillId="8" borderId="37" xfId="0" applyNumberFormat="1" applyFont="1" applyFill="1" applyBorder="1" applyAlignment="1">
      <alignment horizontal="center" vertical="center"/>
    </xf>
    <xf numFmtId="16" fontId="11" fillId="8" borderId="38" xfId="0" applyNumberFormat="1" applyFont="1" applyFill="1" applyBorder="1" applyAlignment="1">
      <alignment horizontal="center" vertical="center"/>
    </xf>
    <xf numFmtId="16" fontId="11" fillId="8" borderId="35" xfId="0" applyNumberFormat="1" applyFont="1" applyFill="1" applyBorder="1" applyAlignment="1">
      <alignment horizontal="center" vertical="center"/>
    </xf>
    <xf numFmtId="16" fontId="11" fillId="8" borderId="34" xfId="0" applyNumberFormat="1" applyFont="1" applyFill="1" applyBorder="1" applyAlignment="1">
      <alignment horizontal="center" vertical="center"/>
    </xf>
    <xf numFmtId="16" fontId="11" fillId="8" borderId="39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52" xfId="0" applyFont="1" applyFill="1" applyBorder="1" applyAlignment="1">
      <alignment horizontal="center" vertical="center"/>
    </xf>
    <xf numFmtId="0" fontId="10" fillId="7" borderId="53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10" fillId="7" borderId="42" xfId="0" applyFont="1" applyFill="1" applyBorder="1" applyAlignment="1">
      <alignment horizontal="center" vertical="center"/>
    </xf>
    <xf numFmtId="0" fontId="10" fillId="7" borderId="40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9" borderId="4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46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17" fillId="0" borderId="13" xfId="0" applyFont="1" applyBorder="1" applyAlignment="1">
      <alignment vertical="center"/>
    </xf>
    <xf numFmtId="0" fontId="17" fillId="0" borderId="13" xfId="0" applyFont="1" applyBorder="1" applyAlignment="1">
      <alignment horizontal="center" vertical="center"/>
    </xf>
    <xf numFmtId="3" fontId="8" fillId="0" borderId="1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8" fillId="0" borderId="0" xfId="0" applyFont="1" applyAlignment="1">
      <alignment horizontal="centerContinuous" vertical="center"/>
    </xf>
    <xf numFmtId="3" fontId="8" fillId="0" borderId="0" xfId="0" applyNumberFormat="1" applyFont="1" applyAlignment="1">
      <alignment horizontal="centerContinuous" vertical="center"/>
    </xf>
    <xf numFmtId="0" fontId="9" fillId="11" borderId="20" xfId="0" applyFont="1" applyFill="1" applyBorder="1" applyAlignment="1">
      <alignment horizontal="center" vertical="center" wrapText="1"/>
    </xf>
    <xf numFmtId="1" fontId="13" fillId="6" borderId="16" xfId="0" applyNumberFormat="1" applyFont="1" applyFill="1" applyBorder="1" applyAlignment="1">
      <alignment horizontal="center" vertical="center"/>
    </xf>
    <xf numFmtId="0" fontId="10" fillId="6" borderId="53" xfId="0" applyFont="1" applyFill="1" applyBorder="1" applyAlignment="1">
      <alignment horizontal="center" vertical="center"/>
    </xf>
    <xf numFmtId="166" fontId="9" fillId="0" borderId="0" xfId="0" applyNumberFormat="1" applyFont="1" applyAlignment="1">
      <alignment vertical="center"/>
    </xf>
    <xf numFmtId="166" fontId="9" fillId="0" borderId="0" xfId="0" applyNumberFormat="1" applyFont="1" applyAlignment="1">
      <alignment horizontal="center" vertical="center"/>
    </xf>
    <xf numFmtId="166" fontId="9" fillId="0" borderId="16" xfId="0" applyNumberFormat="1" applyFont="1" applyBorder="1" applyAlignment="1">
      <alignment horizontal="center" vertical="center"/>
    </xf>
    <xf numFmtId="167" fontId="9" fillId="0" borderId="0" xfId="0" applyNumberFormat="1" applyFont="1" applyAlignment="1">
      <alignment vertical="center"/>
    </xf>
    <xf numFmtId="167" fontId="7" fillId="2" borderId="2" xfId="0" applyNumberFormat="1" applyFont="1" applyFill="1" applyBorder="1" applyAlignment="1">
      <alignment horizontal="centerContinuous" vertical="center" wrapText="1"/>
    </xf>
    <xf numFmtId="167" fontId="7" fillId="2" borderId="4" xfId="0" applyNumberFormat="1" applyFont="1" applyFill="1" applyBorder="1" applyAlignment="1">
      <alignment horizontal="center" vertical="center" wrapText="1"/>
    </xf>
    <xf numFmtId="167" fontId="9" fillId="0" borderId="0" xfId="0" applyNumberFormat="1" applyFont="1" applyAlignment="1">
      <alignment horizontal="center" vertical="center"/>
    </xf>
    <xf numFmtId="167" fontId="9" fillId="0" borderId="16" xfId="0" applyNumberFormat="1" applyFont="1" applyBorder="1" applyAlignment="1">
      <alignment horizontal="center" vertical="center" wrapText="1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 wrapText="1"/>
    </xf>
    <xf numFmtId="1" fontId="9" fillId="0" borderId="0" xfId="0" applyNumberFormat="1" applyFont="1" applyAlignment="1">
      <alignment vertic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166" fontId="7" fillId="2" borderId="5" xfId="0" applyNumberFormat="1" applyFont="1" applyFill="1" applyBorder="1" applyAlignment="1">
      <alignment horizontal="center" vertical="center" wrapText="1"/>
    </xf>
    <xf numFmtId="166" fontId="7" fillId="2" borderId="6" xfId="0" applyNumberFormat="1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14" fontId="7" fillId="2" borderId="6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17" fontId="12" fillId="7" borderId="24" xfId="0" applyNumberFormat="1" applyFont="1" applyFill="1" applyBorder="1" applyAlignment="1">
      <alignment horizontal="center" vertical="center"/>
    </xf>
    <xf numFmtId="17" fontId="12" fillId="7" borderId="25" xfId="0" applyNumberFormat="1" applyFont="1" applyFill="1" applyBorder="1" applyAlignment="1">
      <alignment horizontal="center" vertical="center"/>
    </xf>
    <xf numFmtId="49" fontId="15" fillId="7" borderId="28" xfId="0" applyNumberFormat="1" applyFont="1" applyFill="1" applyBorder="1" applyAlignment="1">
      <alignment horizontal="center" vertical="center"/>
    </xf>
    <xf numFmtId="49" fontId="15" fillId="7" borderId="26" xfId="0" applyNumberFormat="1" applyFont="1" applyFill="1" applyBorder="1" applyAlignment="1">
      <alignment horizontal="center" vertical="center"/>
    </xf>
    <xf numFmtId="49" fontId="15" fillId="7" borderId="29" xfId="0" applyNumberFormat="1" applyFont="1" applyFill="1" applyBorder="1" applyAlignment="1">
      <alignment horizontal="center" vertical="center"/>
    </xf>
    <xf numFmtId="49" fontId="15" fillId="7" borderId="31" xfId="0" applyNumberFormat="1" applyFont="1" applyFill="1" applyBorder="1" applyAlignment="1">
      <alignment horizontal="center" vertical="center"/>
    </xf>
    <xf numFmtId="49" fontId="15" fillId="7" borderId="32" xfId="0" applyNumberFormat="1" applyFont="1" applyFill="1" applyBorder="1" applyAlignment="1">
      <alignment horizontal="center" vertical="center"/>
    </xf>
    <xf numFmtId="49" fontId="15" fillId="7" borderId="3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18" fillId="5" borderId="13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 wrapText="1"/>
    </xf>
    <xf numFmtId="0" fontId="20" fillId="0" borderId="13" xfId="0" applyFont="1" applyBorder="1" applyAlignment="1">
      <alignment horizontal="center" vertical="center"/>
    </xf>
  </cellXfs>
  <cellStyles count="3">
    <cellStyle name="Normal 10 2 11" xfId="2" xr:uid="{3EA99369-4A1B-43C3-AB77-BC4F69C844FE}"/>
    <cellStyle name="Normal 2" xfId="1" xr:uid="{62E295B1-C6D9-4053-B436-D30C3AEF0422}"/>
    <cellStyle name="Standaard" xfId="0" builtinId="0"/>
  </cellStyles>
  <dxfs count="19">
    <dxf>
      <font>
        <b/>
        <i val="0"/>
        <u val="double"/>
      </font>
    </dxf>
    <dxf>
      <font>
        <b/>
        <i val="0"/>
        <u val="double"/>
      </font>
    </dxf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font>
        <b/>
        <i val="0"/>
        <u val="double"/>
      </font>
    </dxf>
    <dxf>
      <font>
        <b/>
        <i val="0"/>
        <u val="double"/>
      </font>
    </dxf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font>
        <b/>
        <i val="0"/>
        <u val="double"/>
      </font>
    </dxf>
    <dxf>
      <font>
        <b/>
        <i val="0"/>
        <u val="double"/>
      </font>
    </dxf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font>
        <b/>
        <i val="0"/>
        <u val="double"/>
      </font>
    </dxf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CBE2-8D1A-4E12-9A48-1DB991F7CD8F}">
  <sheetPr codeName="Blad1">
    <tabColor rgb="FFFFC000"/>
  </sheetPr>
  <dimension ref="B1:AA19"/>
  <sheetViews>
    <sheetView tabSelected="1" workbookViewId="0">
      <selection activeCell="M11" sqref="M11"/>
    </sheetView>
  </sheetViews>
  <sheetFormatPr defaultColWidth="11.42578125" defaultRowHeight="15.75" x14ac:dyDescent="0.25"/>
  <cols>
    <col min="1" max="1" width="1.85546875" style="16" customWidth="1"/>
    <col min="2" max="2" width="9.85546875" style="16" bestFit="1" customWidth="1"/>
    <col min="3" max="3" width="5.42578125" style="16" bestFit="1" customWidth="1"/>
    <col min="4" max="4" width="7.85546875" style="16" bestFit="1" customWidth="1"/>
    <col min="5" max="5" width="9.140625" style="16" bestFit="1" customWidth="1"/>
    <col min="6" max="6" width="11" style="16" bestFit="1" customWidth="1"/>
    <col min="7" max="7" width="11.28515625" style="16" bestFit="1" customWidth="1"/>
    <col min="8" max="8" width="10.28515625" style="16" bestFit="1" customWidth="1"/>
    <col min="9" max="9" width="37.5703125" style="16" bestFit="1" customWidth="1"/>
    <col min="10" max="11" width="10.140625" style="16" bestFit="1" customWidth="1"/>
    <col min="12" max="12" width="5.5703125" style="16" bestFit="1" customWidth="1"/>
    <col min="13" max="13" width="8" style="16" bestFit="1" customWidth="1"/>
    <col min="14" max="14" width="10" style="114" bestFit="1" customWidth="1"/>
    <col min="15" max="15" width="7.42578125" style="16" bestFit="1" customWidth="1"/>
    <col min="16" max="16" width="20" style="117" bestFit="1" customWidth="1"/>
    <col min="17" max="17" width="14.42578125" style="122" bestFit="1" customWidth="1"/>
    <col min="18" max="18" width="1.85546875" style="16" customWidth="1"/>
    <col min="19" max="19" width="26.85546875" style="16" bestFit="1" customWidth="1"/>
    <col min="20" max="20" width="26.140625" style="16" bestFit="1" customWidth="1"/>
    <col min="21" max="21" width="24.28515625" style="16" bestFit="1" customWidth="1"/>
    <col min="22" max="22" width="25" style="16" bestFit="1" customWidth="1"/>
    <col min="23" max="23" width="1.85546875" style="16" customWidth="1"/>
    <col min="24" max="24" width="28.140625" style="16" bestFit="1" customWidth="1"/>
    <col min="25" max="25" width="27.140625" style="16" bestFit="1" customWidth="1"/>
    <col min="26" max="26" width="25.5703125" style="16" bestFit="1" customWidth="1"/>
    <col min="27" max="27" width="26.42578125" style="16" bestFit="1" customWidth="1"/>
    <col min="28" max="28" width="1.85546875" style="16" customWidth="1"/>
    <col min="29" max="16384" width="11.42578125" style="16"/>
  </cols>
  <sheetData>
    <row r="1" spans="2:27" ht="16.5" thickBot="1" x14ac:dyDescent="0.3"/>
    <row r="2" spans="2:27" ht="31.5" x14ac:dyDescent="0.25">
      <c r="B2" s="134" t="s">
        <v>0</v>
      </c>
      <c r="C2" s="126" t="s">
        <v>1</v>
      </c>
      <c r="D2" s="137" t="s">
        <v>2</v>
      </c>
      <c r="E2" s="137" t="s">
        <v>3</v>
      </c>
      <c r="F2" s="126" t="s">
        <v>10</v>
      </c>
      <c r="G2" s="126" t="s">
        <v>4</v>
      </c>
      <c r="H2" s="126" t="s">
        <v>5</v>
      </c>
      <c r="I2" s="128" t="s">
        <v>6</v>
      </c>
      <c r="J2" s="10" t="s">
        <v>7</v>
      </c>
      <c r="K2" s="11"/>
      <c r="L2" s="12" t="s">
        <v>11</v>
      </c>
      <c r="M2" s="12"/>
      <c r="N2" s="130" t="s">
        <v>12</v>
      </c>
      <c r="O2" s="12" t="s">
        <v>13</v>
      </c>
      <c r="P2" s="118"/>
      <c r="Q2" s="132" t="s">
        <v>16</v>
      </c>
    </row>
    <row r="3" spans="2:27" ht="32.25" thickBot="1" x14ac:dyDescent="0.3">
      <c r="B3" s="135"/>
      <c r="C3" s="136"/>
      <c r="D3" s="136"/>
      <c r="E3" s="136"/>
      <c r="F3" s="127"/>
      <c r="G3" s="127"/>
      <c r="H3" s="127"/>
      <c r="I3" s="129"/>
      <c r="J3" s="13" t="s">
        <v>8</v>
      </c>
      <c r="K3" s="14" t="s">
        <v>9</v>
      </c>
      <c r="L3" s="13" t="s">
        <v>71</v>
      </c>
      <c r="M3" s="156" t="s">
        <v>98</v>
      </c>
      <c r="N3" s="131"/>
      <c r="O3" s="13" t="s">
        <v>14</v>
      </c>
      <c r="P3" s="119" t="s">
        <v>15</v>
      </c>
      <c r="Q3" s="133"/>
      <c r="S3" s="17" t="s">
        <v>96</v>
      </c>
      <c r="T3" s="18"/>
      <c r="U3" s="18"/>
      <c r="V3" s="19"/>
      <c r="X3" s="20" t="s">
        <v>97</v>
      </c>
      <c r="Y3" s="21"/>
      <c r="Z3" s="21"/>
      <c r="AA3" s="22"/>
    </row>
    <row r="4" spans="2:27" s="53" customFormat="1" x14ac:dyDescent="0.25">
      <c r="B4" s="54" t="s">
        <v>17</v>
      </c>
      <c r="C4" s="54"/>
      <c r="D4" s="54"/>
      <c r="E4" s="54"/>
      <c r="F4" s="54"/>
      <c r="N4" s="115"/>
      <c r="P4" s="120"/>
      <c r="Q4" s="123"/>
      <c r="S4" s="23" t="s">
        <v>92</v>
      </c>
      <c r="T4" s="23" t="s">
        <v>93</v>
      </c>
      <c r="U4" s="23" t="s">
        <v>94</v>
      </c>
      <c r="V4" s="23" t="s">
        <v>95</v>
      </c>
      <c r="X4" s="23" t="s">
        <v>88</v>
      </c>
      <c r="Y4" s="23" t="s">
        <v>89</v>
      </c>
      <c r="Z4" s="23" t="s">
        <v>90</v>
      </c>
      <c r="AA4" s="23" t="s">
        <v>91</v>
      </c>
    </row>
    <row r="5" spans="2:27" s="53" customFormat="1" ht="63" x14ac:dyDescent="0.25">
      <c r="B5" s="24">
        <v>1</v>
      </c>
      <c r="C5" s="25" t="s">
        <v>18</v>
      </c>
      <c r="D5" s="26" t="s">
        <v>23</v>
      </c>
      <c r="E5" s="26" t="s">
        <v>24</v>
      </c>
      <c r="F5" s="112">
        <f>IFERROR(VLOOKUP(C5,'Daily Reading'!$C$5:$D$9,2,FALSE),"")</f>
        <v>18313</v>
      </c>
      <c r="G5" s="25" t="s">
        <v>31</v>
      </c>
      <c r="H5" s="27" t="s">
        <v>30</v>
      </c>
      <c r="I5" s="30" t="s">
        <v>70</v>
      </c>
      <c r="J5" s="55">
        <v>45439</v>
      </c>
      <c r="K5" s="28">
        <v>18285</v>
      </c>
      <c r="L5" s="29">
        <f>IFERROR(_xlfn.IFNA(VLOOKUP(C5,'Maintenance Tasks'!$C:$H,5,FALSE),""),"")</f>
        <v>250</v>
      </c>
      <c r="M5" s="29">
        <f>IFERROR(_xlfn.IFNA(VLOOKUP(C5,'Maintenance Tasks'!$C:$H,6,FALSE),""),"")</f>
        <v>100</v>
      </c>
      <c r="N5" s="116" t="str">
        <f>IFERROR(IF(K5="HM down","-",IF(L5&lt;&gt;"-",K5+L5 &amp; " km",EDATE(J5,M5))),"")</f>
        <v>18535 km</v>
      </c>
      <c r="O5" s="29" t="str">
        <f t="shared" ref="O5" ca="1" si="0">IFERROR(IF(L5&lt;&gt;"-",(N5-F5),(DATEDIF(N5,TODAY(),"d"))),"")</f>
        <v/>
      </c>
      <c r="P5" s="121">
        <f ca="1">IF(ISNUMBER(Q5),Q5-TODAY(),"-")</f>
        <v>45</v>
      </c>
      <c r="Q5" s="124">
        <f ca="1">IF(COUNT(L5:M5)=0,"???",J5+MIN(IF(ISNUMBER(M5),M5,999),IF(ISNUMBER(L5),L5*(TODAY()-J5)/(F5-K5),1000)))</f>
        <v>45539</v>
      </c>
      <c r="S5" s="31" t="str">
        <f>IFERROR(IF(K5="HM Down","HM Down","HM service cycle 1,3,5,7 (250 hrs)"),"")</f>
        <v>HM service cycle 1,3,5,7 (250 hrs)</v>
      </c>
      <c r="T5" s="28" t="str">
        <f>IFERROR(IF(K5="HM Down","HM Down","HM service  cycles 2,6 (500 hrs)"),"")</f>
        <v>HM service  cycles 2,6 (500 hrs)</v>
      </c>
      <c r="U5" s="28" t="str">
        <f>IFERROR(IF(K5="HM Down","HM Down","HM service cycle 4 (1000 hrs)"),"")</f>
        <v>HM service cycle 4 (1000 hrs)</v>
      </c>
      <c r="V5" s="32" t="str">
        <f>IFERROR(IF(K5="HM Down","HM Down","HM service cycle 8  (2000 hrs)"),"")</f>
        <v>HM service cycle 8  (2000 hrs)</v>
      </c>
      <c r="X5" s="56" t="str">
        <f t="shared" ref="X5:X6" si="1">IFERROR(IF(K5="HM Down","Date 1er service","Date service cycle 1,3,5,7 (250 hrs)"),"")</f>
        <v>Date service cycle 1,3,5,7 (250 hrs)</v>
      </c>
      <c r="Y5" s="55" t="str">
        <f>IFERROR(IF(K5="HM Down","Date 2eme service","Date service cycles 2,6 (500 hrs)"),"")</f>
        <v>Date service cycles 2,6 (500 hrs)</v>
      </c>
      <c r="Z5" s="55" t="str">
        <f t="shared" ref="Z5:Z6" si="2">IFERROR(IF(K5="HM Down","Date 3eme service","Date service cycle 4 (1000 hrs)"),"")</f>
        <v>Date service cycle 4 (1000 hrs)</v>
      </c>
      <c r="AA5" s="57" t="str">
        <f t="shared" ref="AA5:AA6" si="3">IFERROR(IF(K5="HM Down","Date 4eme service","Date service cycle 8  (2000 hrs)"),"")</f>
        <v>Date service cycle 8  (2000 hrs)</v>
      </c>
    </row>
    <row r="6" spans="2:27" s="53" customFormat="1" x14ac:dyDescent="0.25">
      <c r="B6" s="33">
        <v>2</v>
      </c>
      <c r="C6" s="34" t="s">
        <v>19</v>
      </c>
      <c r="D6" s="35" t="s">
        <v>25</v>
      </c>
      <c r="E6" s="35" t="s">
        <v>24</v>
      </c>
      <c r="F6" s="35">
        <f>IFERROR(VLOOKUP(C6,'Daily Reading'!$C$5:$D$9,2,FALSE),"")</f>
        <v>37444</v>
      </c>
      <c r="G6" s="34" t="s">
        <v>31</v>
      </c>
      <c r="H6" s="36" t="s">
        <v>30</v>
      </c>
      <c r="I6" s="39" t="s">
        <v>51</v>
      </c>
      <c r="J6" s="42">
        <v>45458</v>
      </c>
      <c r="K6" s="37">
        <v>37180</v>
      </c>
      <c r="L6" s="38">
        <f>IFERROR(_xlfn.IFNA(VLOOKUP(C6,'Maintenance Tasks'!$C:$H,5,FALSE),""),"")</f>
        <v>250</v>
      </c>
      <c r="M6" s="38" t="str">
        <f>IFERROR(_xlfn.IFNA(VLOOKUP(C6,'Maintenance Tasks'!$C:$H,6,FALSE),""),"")</f>
        <v>-</v>
      </c>
      <c r="N6" s="116" t="str">
        <f t="shared" ref="N6:N9" si="4">IFERROR(IF(K6="HM down","-",IF(L6&lt;&gt;"-",K6+L6 &amp; " km",EDATE(J6,M6))),"")</f>
        <v>37430 km</v>
      </c>
      <c r="O6" s="38" t="str">
        <f ca="1">IFERROR(IF(L6&lt;&gt;"-",(N6-F6),(DATEDIF(N6,TODAY(),"d"))),"")</f>
        <v/>
      </c>
      <c r="P6" s="121">
        <f t="shared" ref="P6:P9" ca="1" si="5">IF(ISNUMBER(Q6),Q6-TODAY(),"-")</f>
        <v>-1.9090909090882633</v>
      </c>
      <c r="Q6" s="124">
        <f t="shared" ref="Q6:Q9" ca="1" si="6">IF(COUNT(L6:M6)=0,"???",J6+MIN(IF(ISNUMBER(M6),M6,999),IF(ISNUMBER(L6),L6*(TODAY()-J6)/(F6-K6),1000)))</f>
        <v>45492.090909090912</v>
      </c>
      <c r="S6" s="40" t="str">
        <f t="shared" ref="S6:S9" si="7">IFERROR(IF(K6="HM Down","HM Down","HM service cycle 1,3,5,7 (250 hrs)"),"")</f>
        <v>HM service cycle 1,3,5,7 (250 hrs)</v>
      </c>
      <c r="T6" s="37" t="str">
        <f t="shared" ref="T6:T9" si="8">IFERROR(IF(K6="HM Down","HM Down","HM service  cycles 2,6 (500 hrs)"),"")</f>
        <v>HM service  cycles 2,6 (500 hrs)</v>
      </c>
      <c r="U6" s="37" t="str">
        <f t="shared" ref="U6:U9" si="9">IFERROR(IF(K6="HM Down","HM Down","HM service cycle 4 (1000 hrs)"),"")</f>
        <v>HM service cycle 4 (1000 hrs)</v>
      </c>
      <c r="V6" s="41" t="str">
        <f t="shared" ref="V6:V9" si="10">IFERROR(IF(K6="HM Down","HM Down","HM service cycle 8  (2000 hrs)"),"")</f>
        <v>HM service cycle 8  (2000 hrs)</v>
      </c>
      <c r="X6" s="58" t="str">
        <f t="shared" si="1"/>
        <v>Date service cycle 1,3,5,7 (250 hrs)</v>
      </c>
      <c r="Y6" s="42" t="str">
        <f t="shared" ref="Y6:Y9" si="11">IFERROR(IF(K6="HM Down","Date 2eme service","Date service cycles 2,6 (500 hrs)"),"")</f>
        <v>Date service cycles 2,6 (500 hrs)</v>
      </c>
      <c r="Z6" s="42" t="str">
        <f t="shared" si="2"/>
        <v>Date service cycle 4 (1000 hrs)</v>
      </c>
      <c r="AA6" s="59" t="str">
        <f t="shared" si="3"/>
        <v>Date service cycle 8  (2000 hrs)</v>
      </c>
    </row>
    <row r="7" spans="2:27" s="53" customFormat="1" ht="31.5" x14ac:dyDescent="0.25">
      <c r="B7" s="33">
        <v>3</v>
      </c>
      <c r="C7" s="34" t="s">
        <v>20</v>
      </c>
      <c r="D7" s="35" t="s">
        <v>25</v>
      </c>
      <c r="E7" s="35" t="s">
        <v>24</v>
      </c>
      <c r="F7" s="35" t="str">
        <f>IFERROR(VLOOKUP(C7,'Daily Reading'!$C$5:$D$9,2,FALSE),"")</f>
        <v>HM Down</v>
      </c>
      <c r="G7" s="34" t="s">
        <v>31</v>
      </c>
      <c r="H7" s="36" t="s">
        <v>79</v>
      </c>
      <c r="I7" s="111" t="s">
        <v>78</v>
      </c>
      <c r="J7" s="42">
        <v>45464</v>
      </c>
      <c r="K7" s="37" t="s">
        <v>87</v>
      </c>
      <c r="L7" s="38" t="str">
        <f>IFERROR(_xlfn.IFNA(VLOOKUP(C7,'Maintenance Tasks'!$C:$H,5,FALSE),""),"")</f>
        <v>-</v>
      </c>
      <c r="M7" s="38">
        <f>IFERROR(_xlfn.IFNA(VLOOKUP(C7,'Maintenance Tasks'!$C:$H,6,FALSE),""),"")</f>
        <v>15</v>
      </c>
      <c r="N7" s="116" t="str">
        <f t="shared" si="4"/>
        <v>-</v>
      </c>
      <c r="O7" s="38" t="str">
        <f t="shared" ref="O7:O9" ca="1" si="12">IFERROR(IF(L7&lt;&gt;"-",(N7-F7),(DATEDIF(N7,TODAY(),"d"))),"")</f>
        <v/>
      </c>
      <c r="P7" s="121">
        <f t="shared" ca="1" si="5"/>
        <v>-15</v>
      </c>
      <c r="Q7" s="124">
        <f t="shared" ca="1" si="6"/>
        <v>45479</v>
      </c>
      <c r="S7" s="40" t="str">
        <f t="shared" si="7"/>
        <v>HM Down</v>
      </c>
      <c r="T7" s="37" t="str">
        <f t="shared" si="8"/>
        <v>HM Down</v>
      </c>
      <c r="U7" s="37" t="str">
        <f t="shared" si="9"/>
        <v>HM Down</v>
      </c>
      <c r="V7" s="41" t="str">
        <f t="shared" si="10"/>
        <v>HM Down</v>
      </c>
      <c r="X7" s="58" t="str">
        <f>IFERROR(IF(K7="HM Down","Date 1er service","Date service cycle 1,3,5,7 (250 hrs)"),"")</f>
        <v>Date 1er service</v>
      </c>
      <c r="Y7" s="42" t="str">
        <f t="shared" si="11"/>
        <v>Date 2eme service</v>
      </c>
      <c r="Z7" s="42" t="str">
        <f>IFERROR(IF(K7="HM Down","Date 3eme service","Date service cycle 4 (1000 hrs)"),"")</f>
        <v>Date 3eme service</v>
      </c>
      <c r="AA7" s="59" t="str">
        <f>IFERROR(IF(K7="HM Down","Date 4eme service","Date service cycle 8  (2000 hrs)"),"")</f>
        <v>Date 4eme service</v>
      </c>
    </row>
    <row r="8" spans="2:27" s="53" customFormat="1" x14ac:dyDescent="0.25">
      <c r="B8" s="33">
        <v>4</v>
      </c>
      <c r="C8" s="34" t="s">
        <v>21</v>
      </c>
      <c r="D8" s="35" t="s">
        <v>26</v>
      </c>
      <c r="E8" s="35" t="s">
        <v>24</v>
      </c>
      <c r="F8" s="35">
        <f>IFERROR(VLOOKUP(C8,'Daily Reading'!$C$5:$D$9,2,FALSE),"")</f>
        <v>24752</v>
      </c>
      <c r="G8" s="34" t="s">
        <v>31</v>
      </c>
      <c r="H8" s="36" t="s">
        <v>30</v>
      </c>
      <c r="I8" s="39" t="s">
        <v>63</v>
      </c>
      <c r="J8" s="42">
        <v>45473</v>
      </c>
      <c r="K8" s="37">
        <v>24622</v>
      </c>
      <c r="L8" s="38">
        <f>IFERROR(_xlfn.IFNA(VLOOKUP(C8,'Maintenance Tasks'!$C:$H,5,FALSE),""),"")</f>
        <v>250</v>
      </c>
      <c r="M8" s="38" t="str">
        <f>IFERROR(_xlfn.IFNA(VLOOKUP(C8,'Maintenance Tasks'!$C:$H,6,FALSE),""),"")</f>
        <v>-</v>
      </c>
      <c r="N8" s="116" t="str">
        <f t="shared" si="4"/>
        <v>24872 km</v>
      </c>
      <c r="O8" s="38" t="str">
        <f t="shared" ca="1" si="12"/>
        <v/>
      </c>
      <c r="P8" s="121">
        <f t="shared" ca="1" si="5"/>
        <v>19.384615384617064</v>
      </c>
      <c r="Q8" s="124">
        <f t="shared" ca="1" si="6"/>
        <v>45513.384615384617</v>
      </c>
      <c r="S8" s="40" t="str">
        <f t="shared" si="7"/>
        <v>HM service cycle 1,3,5,7 (250 hrs)</v>
      </c>
      <c r="T8" s="37" t="str">
        <f t="shared" si="8"/>
        <v>HM service  cycles 2,6 (500 hrs)</v>
      </c>
      <c r="U8" s="37" t="str">
        <f t="shared" si="9"/>
        <v>HM service cycle 4 (1000 hrs)</v>
      </c>
      <c r="V8" s="41" t="str">
        <f t="shared" si="10"/>
        <v>HM service cycle 8  (2000 hrs)</v>
      </c>
      <c r="X8" s="58" t="str">
        <f t="shared" ref="X8:X9" si="13">IFERROR(IF(K8="HM Down","Date 1er service","Date service cycle 1,3,5,7 (250 hrs)"),"")</f>
        <v>Date service cycle 1,3,5,7 (250 hrs)</v>
      </c>
      <c r="Y8" s="42" t="str">
        <f t="shared" si="11"/>
        <v>Date service cycles 2,6 (500 hrs)</v>
      </c>
      <c r="Z8" s="42" t="str">
        <f t="shared" ref="Z8:Z9" si="14">IFERROR(IF(K8="HM Down","Date 3eme service","Date service cycle 4 (1000 hrs)"),"")</f>
        <v>Date service cycle 4 (1000 hrs)</v>
      </c>
      <c r="AA8" s="59" t="str">
        <f t="shared" ref="AA8:AA9" si="15">IFERROR(IF(K8="HM Down","Date 4eme service","Date service cycle 8  (2000 hrs)"),"")</f>
        <v>Date service cycle 8  (2000 hrs)</v>
      </c>
    </row>
    <row r="9" spans="2:27" s="53" customFormat="1" x14ac:dyDescent="0.25">
      <c r="B9" s="43">
        <v>5</v>
      </c>
      <c r="C9" s="44" t="s">
        <v>22</v>
      </c>
      <c r="D9" s="45" t="s">
        <v>27</v>
      </c>
      <c r="E9" s="45" t="s">
        <v>24</v>
      </c>
      <c r="F9" s="45" t="str">
        <f>IFERROR(VLOOKUP(C9,'Daily Reading'!$C$5:$D$9,2,FALSE),"")</f>
        <v>HM Down</v>
      </c>
      <c r="G9" s="44" t="s">
        <v>31</v>
      </c>
      <c r="H9" s="46" t="s">
        <v>30</v>
      </c>
      <c r="I9" s="50" t="s">
        <v>68</v>
      </c>
      <c r="J9" s="49">
        <v>45417</v>
      </c>
      <c r="K9" s="47" t="s">
        <v>87</v>
      </c>
      <c r="L9" s="48" t="str">
        <f>IFERROR(_xlfn.IFNA(VLOOKUP(C9,'Maintenance Tasks'!$C:$H,5,FALSE),""),"")</f>
        <v>-</v>
      </c>
      <c r="M9" s="48">
        <f>IFERROR(_xlfn.IFNA(VLOOKUP(C9,'Maintenance Tasks'!$C:$H,6,FALSE),""),"")</f>
        <v>20</v>
      </c>
      <c r="N9" s="116" t="str">
        <f t="shared" si="4"/>
        <v>-</v>
      </c>
      <c r="O9" s="48" t="str">
        <f t="shared" ca="1" si="12"/>
        <v/>
      </c>
      <c r="P9" s="121">
        <f t="shared" ca="1" si="5"/>
        <v>-57</v>
      </c>
      <c r="Q9" s="124">
        <f t="shared" ca="1" si="6"/>
        <v>45437</v>
      </c>
      <c r="S9" s="51" t="str">
        <f t="shared" si="7"/>
        <v>HM Down</v>
      </c>
      <c r="T9" s="47" t="str">
        <f t="shared" si="8"/>
        <v>HM Down</v>
      </c>
      <c r="U9" s="47" t="str">
        <f t="shared" si="9"/>
        <v>HM Down</v>
      </c>
      <c r="V9" s="52" t="str">
        <f t="shared" si="10"/>
        <v>HM Down</v>
      </c>
      <c r="X9" s="60" t="str">
        <f t="shared" si="13"/>
        <v>Date 1er service</v>
      </c>
      <c r="Y9" s="49" t="str">
        <f t="shared" si="11"/>
        <v>Date 2eme service</v>
      </c>
      <c r="Z9" s="49" t="str">
        <f t="shared" si="14"/>
        <v>Date 3eme service</v>
      </c>
      <c r="AA9" s="61" t="str">
        <f t="shared" si="15"/>
        <v>Date 4eme service</v>
      </c>
    </row>
    <row r="12" spans="2:27" x14ac:dyDescent="0.25">
      <c r="K12" s="125"/>
    </row>
    <row r="19" spans="8:12" x14ac:dyDescent="0.25">
      <c r="H19" s="16" t="s">
        <v>99</v>
      </c>
      <c r="I19" s="16" t="s">
        <v>100</v>
      </c>
      <c r="J19" s="16" t="s">
        <v>101</v>
      </c>
      <c r="K19" s="16">
        <v>5</v>
      </c>
      <c r="L19" s="16">
        <f>MIN(H19:K19)</f>
        <v>5</v>
      </c>
    </row>
  </sheetData>
  <mergeCells count="10">
    <mergeCell ref="B2:B3"/>
    <mergeCell ref="C2:C3"/>
    <mergeCell ref="D2:D3"/>
    <mergeCell ref="E2:E3"/>
    <mergeCell ref="F2:F3"/>
    <mergeCell ref="H2:H3"/>
    <mergeCell ref="I2:I3"/>
    <mergeCell ref="N2:N3"/>
    <mergeCell ref="Q2:Q3"/>
    <mergeCell ref="G2:G3"/>
  </mergeCells>
  <phoneticPr fontId="6" type="noConversion"/>
  <conditionalFormatting sqref="O5:O9">
    <cfRule type="expression" dxfId="4" priority="5">
      <formula>O5&lt;=0</formula>
    </cfRule>
  </conditionalFormatting>
  <conditionalFormatting sqref="Q5:Q9">
    <cfRule type="expression" dxfId="3" priority="3" stopIfTrue="1">
      <formula>Q5&lt;=TODAY()</formula>
    </cfRule>
    <cfRule type="expression" dxfId="2" priority="4">
      <formula>Q5&lt;=TODAY()+7</formula>
    </cfRule>
  </conditionalFormatting>
  <conditionalFormatting sqref="L5:L9">
    <cfRule type="expression" dxfId="0" priority="2">
      <formula>OR($Q5&lt;&gt;$J5+N($M5),NOT(ISNUMBER($M5)))</formula>
    </cfRule>
  </conditionalFormatting>
  <conditionalFormatting sqref="M5:M9">
    <cfRule type="expression" dxfId="1" priority="1">
      <formula>$Q5=$J5+$M5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64237E9D-26E0-478B-8B1B-83B30EC81C08}">
          <x14:formula1>
            <xm:f>'Set Up'!$D$4:$D$8</xm:f>
          </x14:formula1>
          <xm:sqref>G5:G9</xm:sqref>
        </x14:dataValidation>
        <x14:dataValidation type="list" allowBlank="1" showInputMessage="1" showErrorMessage="1" xr:uid="{18D10B6A-76E0-469B-BA86-438E705E59C5}">
          <x14:formula1>
            <xm:f>'Set Up'!$B$4:$B$10</xm:f>
          </x14:formula1>
          <xm:sqref>H5:H9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D22B0-E46A-403C-AA21-6202DA7EBE9F}">
  <sheetPr codeName="Blad2">
    <tabColor rgb="FFFFC000"/>
  </sheetPr>
  <dimension ref="B1:BN9"/>
  <sheetViews>
    <sheetView workbookViewId="0">
      <selection activeCell="D5" sqref="D5"/>
    </sheetView>
  </sheetViews>
  <sheetFormatPr defaultColWidth="9.140625" defaultRowHeight="21.75" x14ac:dyDescent="0.25"/>
  <cols>
    <col min="1" max="1" width="2.28515625" style="63" customWidth="1"/>
    <col min="2" max="2" width="8.28515625" style="62" bestFit="1" customWidth="1"/>
    <col min="3" max="3" width="14" style="63" bestFit="1" customWidth="1"/>
    <col min="4" max="4" width="8.42578125" style="63" bestFit="1" customWidth="1"/>
    <col min="5" max="5" width="7.85546875" style="63" bestFit="1" customWidth="1"/>
    <col min="6" max="6" width="8" style="63" bestFit="1" customWidth="1"/>
    <col min="7" max="7" width="8.28515625" style="63" bestFit="1" customWidth="1"/>
    <col min="8" max="8" width="8.42578125" style="63" bestFit="1" customWidth="1"/>
    <col min="9" max="9" width="8.5703125" style="63" bestFit="1" customWidth="1"/>
    <col min="10" max="11" width="8.42578125" style="63" bestFit="1" customWidth="1"/>
    <col min="12" max="12" width="8.28515625" style="63" bestFit="1" customWidth="1"/>
    <col min="13" max="14" width="8.42578125" style="63" bestFit="1" customWidth="1"/>
    <col min="15" max="15" width="8" style="63" bestFit="1" customWidth="1"/>
    <col min="16" max="16" width="7.5703125" style="63" bestFit="1" customWidth="1"/>
    <col min="17" max="17" width="7.85546875" style="63" bestFit="1" customWidth="1"/>
    <col min="18" max="18" width="8" style="63" bestFit="1" customWidth="1"/>
    <col min="19" max="19" width="8.140625" style="63" bestFit="1" customWidth="1"/>
    <col min="20" max="21" width="8" style="63" bestFit="1" customWidth="1"/>
    <col min="22" max="22" width="7.85546875" style="63" bestFit="1" customWidth="1"/>
    <col min="23" max="24" width="8" style="63" bestFit="1" customWidth="1"/>
    <col min="25" max="25" width="8.28515625" style="63" bestFit="1" customWidth="1"/>
    <col min="26" max="26" width="7.85546875" style="63" bestFit="1" customWidth="1"/>
    <col min="27" max="27" width="8.140625" style="63" bestFit="1" customWidth="1"/>
    <col min="28" max="28" width="8.28515625" style="63" bestFit="1" customWidth="1"/>
    <col min="29" max="29" width="8.42578125" style="63" bestFit="1" customWidth="1"/>
    <col min="30" max="31" width="8.28515625" style="63" bestFit="1" customWidth="1"/>
    <col min="32" max="32" width="8.140625" style="63" bestFit="1" customWidth="1"/>
    <col min="33" max="34" width="8.28515625" style="63" bestFit="1" customWidth="1"/>
    <col min="35" max="35" width="8.42578125" style="63" bestFit="1" customWidth="1"/>
    <col min="36" max="36" width="7.28515625" style="63" bestFit="1" customWidth="1"/>
    <col min="37" max="37" width="7.5703125" style="63" bestFit="1" customWidth="1"/>
    <col min="38" max="38" width="7.7109375" style="63" bestFit="1" customWidth="1"/>
    <col min="39" max="39" width="7.85546875" style="63" bestFit="1" customWidth="1"/>
    <col min="40" max="41" width="7.7109375" style="63" bestFit="1" customWidth="1"/>
    <col min="42" max="42" width="7.5703125" style="63" bestFit="1" customWidth="1"/>
    <col min="43" max="44" width="7.7109375" style="63" bestFit="1" customWidth="1"/>
    <col min="45" max="45" width="7.28515625" style="63" bestFit="1" customWidth="1"/>
    <col min="46" max="46" width="6.85546875" style="63" bestFit="1" customWidth="1"/>
    <col min="47" max="47" width="7.140625" style="63" bestFit="1" customWidth="1"/>
    <col min="48" max="48" width="7.28515625" style="63" bestFit="1" customWidth="1"/>
    <col min="49" max="49" width="7.42578125" style="63" bestFit="1" customWidth="1"/>
    <col min="50" max="51" width="7.28515625" style="63" bestFit="1" customWidth="1"/>
    <col min="52" max="52" width="7.140625" style="63" bestFit="1" customWidth="1"/>
    <col min="53" max="54" width="7.28515625" style="63" bestFit="1" customWidth="1"/>
    <col min="55" max="55" width="7.5703125" style="63" bestFit="1" customWidth="1"/>
    <col min="56" max="56" width="7.140625" style="63" bestFit="1" customWidth="1"/>
    <col min="57" max="57" width="7.42578125" style="63" bestFit="1" customWidth="1"/>
    <col min="58" max="58" width="7.5703125" style="63" bestFit="1" customWidth="1"/>
    <col min="59" max="59" width="7.7109375" style="63" bestFit="1" customWidth="1"/>
    <col min="60" max="61" width="7.5703125" style="63" bestFit="1" customWidth="1"/>
    <col min="62" max="62" width="7.42578125" style="63" bestFit="1" customWidth="1"/>
    <col min="63" max="64" width="7.5703125" style="63" bestFit="1" customWidth="1"/>
    <col min="65" max="65" width="7.7109375" style="63" bestFit="1" customWidth="1"/>
    <col min="66" max="66" width="7.28515625" style="63" bestFit="1" customWidth="1"/>
    <col min="67" max="225" width="9.140625" style="63"/>
    <col min="226" max="226" width="2.28515625" style="63" customWidth="1"/>
    <col min="227" max="227" width="16.85546875" style="63" bestFit="1" customWidth="1"/>
    <col min="228" max="228" width="7.85546875" style="63" bestFit="1" customWidth="1"/>
    <col min="229" max="229" width="0" style="63" hidden="1" customWidth="1"/>
    <col min="230" max="259" width="6.85546875" style="63" customWidth="1"/>
    <col min="260" max="260" width="8.42578125" style="63" bestFit="1" customWidth="1"/>
    <col min="261" max="261" width="1.5703125" style="63" customWidth="1"/>
    <col min="262" max="481" width="9.140625" style="63"/>
    <col min="482" max="482" width="2.28515625" style="63" customWidth="1"/>
    <col min="483" max="483" width="16.85546875" style="63" bestFit="1" customWidth="1"/>
    <col min="484" max="484" width="7.85546875" style="63" bestFit="1" customWidth="1"/>
    <col min="485" max="485" width="0" style="63" hidden="1" customWidth="1"/>
    <col min="486" max="515" width="6.85546875" style="63" customWidth="1"/>
    <col min="516" max="516" width="8.42578125" style="63" bestFit="1" customWidth="1"/>
    <col min="517" max="517" width="1.5703125" style="63" customWidth="1"/>
    <col min="518" max="737" width="9.140625" style="63"/>
    <col min="738" max="738" width="2.28515625" style="63" customWidth="1"/>
    <col min="739" max="739" width="16.85546875" style="63" bestFit="1" customWidth="1"/>
    <col min="740" max="740" width="7.85546875" style="63" bestFit="1" customWidth="1"/>
    <col min="741" max="741" width="0" style="63" hidden="1" customWidth="1"/>
    <col min="742" max="771" width="6.85546875" style="63" customWidth="1"/>
    <col min="772" max="772" width="8.42578125" style="63" bestFit="1" customWidth="1"/>
    <col min="773" max="773" width="1.5703125" style="63" customWidth="1"/>
    <col min="774" max="993" width="9.140625" style="63"/>
    <col min="994" max="994" width="2.28515625" style="63" customWidth="1"/>
    <col min="995" max="995" width="16.85546875" style="63" bestFit="1" customWidth="1"/>
    <col min="996" max="996" width="7.85546875" style="63" bestFit="1" customWidth="1"/>
    <col min="997" max="997" width="0" style="63" hidden="1" customWidth="1"/>
    <col min="998" max="1027" width="6.85546875" style="63" customWidth="1"/>
    <col min="1028" max="1028" width="8.42578125" style="63" bestFit="1" customWidth="1"/>
    <col min="1029" max="1029" width="1.5703125" style="63" customWidth="1"/>
    <col min="1030" max="1249" width="9.140625" style="63"/>
    <col min="1250" max="1250" width="2.28515625" style="63" customWidth="1"/>
    <col min="1251" max="1251" width="16.85546875" style="63" bestFit="1" customWidth="1"/>
    <col min="1252" max="1252" width="7.85546875" style="63" bestFit="1" customWidth="1"/>
    <col min="1253" max="1253" width="0" style="63" hidden="1" customWidth="1"/>
    <col min="1254" max="1283" width="6.85546875" style="63" customWidth="1"/>
    <col min="1284" max="1284" width="8.42578125" style="63" bestFit="1" customWidth="1"/>
    <col min="1285" max="1285" width="1.5703125" style="63" customWidth="1"/>
    <col min="1286" max="1505" width="9.140625" style="63"/>
    <col min="1506" max="1506" width="2.28515625" style="63" customWidth="1"/>
    <col min="1507" max="1507" width="16.85546875" style="63" bestFit="1" customWidth="1"/>
    <col min="1508" max="1508" width="7.85546875" style="63" bestFit="1" customWidth="1"/>
    <col min="1509" max="1509" width="0" style="63" hidden="1" customWidth="1"/>
    <col min="1510" max="1539" width="6.85546875" style="63" customWidth="1"/>
    <col min="1540" max="1540" width="8.42578125" style="63" bestFit="1" customWidth="1"/>
    <col min="1541" max="1541" width="1.5703125" style="63" customWidth="1"/>
    <col min="1542" max="1761" width="9.140625" style="63"/>
    <col min="1762" max="1762" width="2.28515625" style="63" customWidth="1"/>
    <col min="1763" max="1763" width="16.85546875" style="63" bestFit="1" customWidth="1"/>
    <col min="1764" max="1764" width="7.85546875" style="63" bestFit="1" customWidth="1"/>
    <col min="1765" max="1765" width="0" style="63" hidden="1" customWidth="1"/>
    <col min="1766" max="1795" width="6.85546875" style="63" customWidth="1"/>
    <col min="1796" max="1796" width="8.42578125" style="63" bestFit="1" customWidth="1"/>
    <col min="1797" max="1797" width="1.5703125" style="63" customWidth="1"/>
    <col min="1798" max="2017" width="9.140625" style="63"/>
    <col min="2018" max="2018" width="2.28515625" style="63" customWidth="1"/>
    <col min="2019" max="2019" width="16.85546875" style="63" bestFit="1" customWidth="1"/>
    <col min="2020" max="2020" width="7.85546875" style="63" bestFit="1" customWidth="1"/>
    <col min="2021" max="2021" width="0" style="63" hidden="1" customWidth="1"/>
    <col min="2022" max="2051" width="6.85546875" style="63" customWidth="1"/>
    <col min="2052" max="2052" width="8.42578125" style="63" bestFit="1" customWidth="1"/>
    <col min="2053" max="2053" width="1.5703125" style="63" customWidth="1"/>
    <col min="2054" max="2273" width="9.140625" style="63"/>
    <col min="2274" max="2274" width="2.28515625" style="63" customWidth="1"/>
    <col min="2275" max="2275" width="16.85546875" style="63" bestFit="1" customWidth="1"/>
    <col min="2276" max="2276" width="7.85546875" style="63" bestFit="1" customWidth="1"/>
    <col min="2277" max="2277" width="0" style="63" hidden="1" customWidth="1"/>
    <col min="2278" max="2307" width="6.85546875" style="63" customWidth="1"/>
    <col min="2308" max="2308" width="8.42578125" style="63" bestFit="1" customWidth="1"/>
    <col min="2309" max="2309" width="1.5703125" style="63" customWidth="1"/>
    <col min="2310" max="2529" width="9.140625" style="63"/>
    <col min="2530" max="2530" width="2.28515625" style="63" customWidth="1"/>
    <col min="2531" max="2531" width="16.85546875" style="63" bestFit="1" customWidth="1"/>
    <col min="2532" max="2532" width="7.85546875" style="63" bestFit="1" customWidth="1"/>
    <col min="2533" max="2533" width="0" style="63" hidden="1" customWidth="1"/>
    <col min="2534" max="2563" width="6.85546875" style="63" customWidth="1"/>
    <col min="2564" max="2564" width="8.42578125" style="63" bestFit="1" customWidth="1"/>
    <col min="2565" max="2565" width="1.5703125" style="63" customWidth="1"/>
    <col min="2566" max="2785" width="9.140625" style="63"/>
    <col min="2786" max="2786" width="2.28515625" style="63" customWidth="1"/>
    <col min="2787" max="2787" width="16.85546875" style="63" bestFit="1" customWidth="1"/>
    <col min="2788" max="2788" width="7.85546875" style="63" bestFit="1" customWidth="1"/>
    <col min="2789" max="2789" width="0" style="63" hidden="1" customWidth="1"/>
    <col min="2790" max="2819" width="6.85546875" style="63" customWidth="1"/>
    <col min="2820" max="2820" width="8.42578125" style="63" bestFit="1" customWidth="1"/>
    <col min="2821" max="2821" width="1.5703125" style="63" customWidth="1"/>
    <col min="2822" max="3041" width="9.140625" style="63"/>
    <col min="3042" max="3042" width="2.28515625" style="63" customWidth="1"/>
    <col min="3043" max="3043" width="16.85546875" style="63" bestFit="1" customWidth="1"/>
    <col min="3044" max="3044" width="7.85546875" style="63" bestFit="1" customWidth="1"/>
    <col min="3045" max="3045" width="0" style="63" hidden="1" customWidth="1"/>
    <col min="3046" max="3075" width="6.85546875" style="63" customWidth="1"/>
    <col min="3076" max="3076" width="8.42578125" style="63" bestFit="1" customWidth="1"/>
    <col min="3077" max="3077" width="1.5703125" style="63" customWidth="1"/>
    <col min="3078" max="3297" width="9.140625" style="63"/>
    <col min="3298" max="3298" width="2.28515625" style="63" customWidth="1"/>
    <col min="3299" max="3299" width="16.85546875" style="63" bestFit="1" customWidth="1"/>
    <col min="3300" max="3300" width="7.85546875" style="63" bestFit="1" customWidth="1"/>
    <col min="3301" max="3301" width="0" style="63" hidden="1" customWidth="1"/>
    <col min="3302" max="3331" width="6.85546875" style="63" customWidth="1"/>
    <col min="3332" max="3332" width="8.42578125" style="63" bestFit="1" customWidth="1"/>
    <col min="3333" max="3333" width="1.5703125" style="63" customWidth="1"/>
    <col min="3334" max="3553" width="9.140625" style="63"/>
    <col min="3554" max="3554" width="2.28515625" style="63" customWidth="1"/>
    <col min="3555" max="3555" width="16.85546875" style="63" bestFit="1" customWidth="1"/>
    <col min="3556" max="3556" width="7.85546875" style="63" bestFit="1" customWidth="1"/>
    <col min="3557" max="3557" width="0" style="63" hidden="1" customWidth="1"/>
    <col min="3558" max="3587" width="6.85546875" style="63" customWidth="1"/>
    <col min="3588" max="3588" width="8.42578125" style="63" bestFit="1" customWidth="1"/>
    <col min="3589" max="3589" width="1.5703125" style="63" customWidth="1"/>
    <col min="3590" max="3809" width="9.140625" style="63"/>
    <col min="3810" max="3810" width="2.28515625" style="63" customWidth="1"/>
    <col min="3811" max="3811" width="16.85546875" style="63" bestFit="1" customWidth="1"/>
    <col min="3812" max="3812" width="7.85546875" style="63" bestFit="1" customWidth="1"/>
    <col min="3813" max="3813" width="0" style="63" hidden="1" customWidth="1"/>
    <col min="3814" max="3843" width="6.85546875" style="63" customWidth="1"/>
    <col min="3844" max="3844" width="8.42578125" style="63" bestFit="1" customWidth="1"/>
    <col min="3845" max="3845" width="1.5703125" style="63" customWidth="1"/>
    <col min="3846" max="4065" width="9.140625" style="63"/>
    <col min="4066" max="4066" width="2.28515625" style="63" customWidth="1"/>
    <col min="4067" max="4067" width="16.85546875" style="63" bestFit="1" customWidth="1"/>
    <col min="4068" max="4068" width="7.85546875" style="63" bestFit="1" customWidth="1"/>
    <col min="4069" max="4069" width="0" style="63" hidden="1" customWidth="1"/>
    <col min="4070" max="4099" width="6.85546875" style="63" customWidth="1"/>
    <col min="4100" max="4100" width="8.42578125" style="63" bestFit="1" customWidth="1"/>
    <col min="4101" max="4101" width="1.5703125" style="63" customWidth="1"/>
    <col min="4102" max="4321" width="9.140625" style="63"/>
    <col min="4322" max="4322" width="2.28515625" style="63" customWidth="1"/>
    <col min="4323" max="4323" width="16.85546875" style="63" bestFit="1" customWidth="1"/>
    <col min="4324" max="4324" width="7.85546875" style="63" bestFit="1" customWidth="1"/>
    <col min="4325" max="4325" width="0" style="63" hidden="1" customWidth="1"/>
    <col min="4326" max="4355" width="6.85546875" style="63" customWidth="1"/>
    <col min="4356" max="4356" width="8.42578125" style="63" bestFit="1" customWidth="1"/>
    <col min="4357" max="4357" width="1.5703125" style="63" customWidth="1"/>
    <col min="4358" max="4577" width="9.140625" style="63"/>
    <col min="4578" max="4578" width="2.28515625" style="63" customWidth="1"/>
    <col min="4579" max="4579" width="16.85546875" style="63" bestFit="1" customWidth="1"/>
    <col min="4580" max="4580" width="7.85546875" style="63" bestFit="1" customWidth="1"/>
    <col min="4581" max="4581" width="0" style="63" hidden="1" customWidth="1"/>
    <col min="4582" max="4611" width="6.85546875" style="63" customWidth="1"/>
    <col min="4612" max="4612" width="8.42578125" style="63" bestFit="1" customWidth="1"/>
    <col min="4613" max="4613" width="1.5703125" style="63" customWidth="1"/>
    <col min="4614" max="4833" width="9.140625" style="63"/>
    <col min="4834" max="4834" width="2.28515625" style="63" customWidth="1"/>
    <col min="4835" max="4835" width="16.85546875" style="63" bestFit="1" customWidth="1"/>
    <col min="4836" max="4836" width="7.85546875" style="63" bestFit="1" customWidth="1"/>
    <col min="4837" max="4837" width="0" style="63" hidden="1" customWidth="1"/>
    <col min="4838" max="4867" width="6.85546875" style="63" customWidth="1"/>
    <col min="4868" max="4868" width="8.42578125" style="63" bestFit="1" customWidth="1"/>
    <col min="4869" max="4869" width="1.5703125" style="63" customWidth="1"/>
    <col min="4870" max="5089" width="9.140625" style="63"/>
    <col min="5090" max="5090" width="2.28515625" style="63" customWidth="1"/>
    <col min="5091" max="5091" width="16.85546875" style="63" bestFit="1" customWidth="1"/>
    <col min="5092" max="5092" width="7.85546875" style="63" bestFit="1" customWidth="1"/>
    <col min="5093" max="5093" width="0" style="63" hidden="1" customWidth="1"/>
    <col min="5094" max="5123" width="6.85546875" style="63" customWidth="1"/>
    <col min="5124" max="5124" width="8.42578125" style="63" bestFit="1" customWidth="1"/>
    <col min="5125" max="5125" width="1.5703125" style="63" customWidth="1"/>
    <col min="5126" max="5345" width="9.140625" style="63"/>
    <col min="5346" max="5346" width="2.28515625" style="63" customWidth="1"/>
    <col min="5347" max="5347" width="16.85546875" style="63" bestFit="1" customWidth="1"/>
    <col min="5348" max="5348" width="7.85546875" style="63" bestFit="1" customWidth="1"/>
    <col min="5349" max="5349" width="0" style="63" hidden="1" customWidth="1"/>
    <col min="5350" max="5379" width="6.85546875" style="63" customWidth="1"/>
    <col min="5380" max="5380" width="8.42578125" style="63" bestFit="1" customWidth="1"/>
    <col min="5381" max="5381" width="1.5703125" style="63" customWidth="1"/>
    <col min="5382" max="5601" width="9.140625" style="63"/>
    <col min="5602" max="5602" width="2.28515625" style="63" customWidth="1"/>
    <col min="5603" max="5603" width="16.85546875" style="63" bestFit="1" customWidth="1"/>
    <col min="5604" max="5604" width="7.85546875" style="63" bestFit="1" customWidth="1"/>
    <col min="5605" max="5605" width="0" style="63" hidden="1" customWidth="1"/>
    <col min="5606" max="5635" width="6.85546875" style="63" customWidth="1"/>
    <col min="5636" max="5636" width="8.42578125" style="63" bestFit="1" customWidth="1"/>
    <col min="5637" max="5637" width="1.5703125" style="63" customWidth="1"/>
    <col min="5638" max="5857" width="9.140625" style="63"/>
    <col min="5858" max="5858" width="2.28515625" style="63" customWidth="1"/>
    <col min="5859" max="5859" width="16.85546875" style="63" bestFit="1" customWidth="1"/>
    <col min="5860" max="5860" width="7.85546875" style="63" bestFit="1" customWidth="1"/>
    <col min="5861" max="5861" width="0" style="63" hidden="1" customWidth="1"/>
    <col min="5862" max="5891" width="6.85546875" style="63" customWidth="1"/>
    <col min="5892" max="5892" width="8.42578125" style="63" bestFit="1" customWidth="1"/>
    <col min="5893" max="5893" width="1.5703125" style="63" customWidth="1"/>
    <col min="5894" max="6113" width="9.140625" style="63"/>
    <col min="6114" max="6114" width="2.28515625" style="63" customWidth="1"/>
    <col min="6115" max="6115" width="16.85546875" style="63" bestFit="1" customWidth="1"/>
    <col min="6116" max="6116" width="7.85546875" style="63" bestFit="1" customWidth="1"/>
    <col min="6117" max="6117" width="0" style="63" hidden="1" customWidth="1"/>
    <col min="6118" max="6147" width="6.85546875" style="63" customWidth="1"/>
    <col min="6148" max="6148" width="8.42578125" style="63" bestFit="1" customWidth="1"/>
    <col min="6149" max="6149" width="1.5703125" style="63" customWidth="1"/>
    <col min="6150" max="6369" width="9.140625" style="63"/>
    <col min="6370" max="6370" width="2.28515625" style="63" customWidth="1"/>
    <col min="6371" max="6371" width="16.85546875" style="63" bestFit="1" customWidth="1"/>
    <col min="6372" max="6372" width="7.85546875" style="63" bestFit="1" customWidth="1"/>
    <col min="6373" max="6373" width="0" style="63" hidden="1" customWidth="1"/>
    <col min="6374" max="6403" width="6.85546875" style="63" customWidth="1"/>
    <col min="6404" max="6404" width="8.42578125" style="63" bestFit="1" customWidth="1"/>
    <col min="6405" max="6405" width="1.5703125" style="63" customWidth="1"/>
    <col min="6406" max="6625" width="9.140625" style="63"/>
    <col min="6626" max="6626" width="2.28515625" style="63" customWidth="1"/>
    <col min="6627" max="6627" width="16.85546875" style="63" bestFit="1" customWidth="1"/>
    <col min="6628" max="6628" width="7.85546875" style="63" bestFit="1" customWidth="1"/>
    <col min="6629" max="6629" width="0" style="63" hidden="1" customWidth="1"/>
    <col min="6630" max="6659" width="6.85546875" style="63" customWidth="1"/>
    <col min="6660" max="6660" width="8.42578125" style="63" bestFit="1" customWidth="1"/>
    <col min="6661" max="6661" width="1.5703125" style="63" customWidth="1"/>
    <col min="6662" max="6881" width="9.140625" style="63"/>
    <col min="6882" max="6882" width="2.28515625" style="63" customWidth="1"/>
    <col min="6883" max="6883" width="16.85546875" style="63" bestFit="1" customWidth="1"/>
    <col min="6884" max="6884" width="7.85546875" style="63" bestFit="1" customWidth="1"/>
    <col min="6885" max="6885" width="0" style="63" hidden="1" customWidth="1"/>
    <col min="6886" max="6915" width="6.85546875" style="63" customWidth="1"/>
    <col min="6916" max="6916" width="8.42578125" style="63" bestFit="1" customWidth="1"/>
    <col min="6917" max="6917" width="1.5703125" style="63" customWidth="1"/>
    <col min="6918" max="7137" width="9.140625" style="63"/>
    <col min="7138" max="7138" width="2.28515625" style="63" customWidth="1"/>
    <col min="7139" max="7139" width="16.85546875" style="63" bestFit="1" customWidth="1"/>
    <col min="7140" max="7140" width="7.85546875" style="63" bestFit="1" customWidth="1"/>
    <col min="7141" max="7141" width="0" style="63" hidden="1" customWidth="1"/>
    <col min="7142" max="7171" width="6.85546875" style="63" customWidth="1"/>
    <col min="7172" max="7172" width="8.42578125" style="63" bestFit="1" customWidth="1"/>
    <col min="7173" max="7173" width="1.5703125" style="63" customWidth="1"/>
    <col min="7174" max="7393" width="9.140625" style="63"/>
    <col min="7394" max="7394" width="2.28515625" style="63" customWidth="1"/>
    <col min="7395" max="7395" width="16.85546875" style="63" bestFit="1" customWidth="1"/>
    <col min="7396" max="7396" width="7.85546875" style="63" bestFit="1" customWidth="1"/>
    <col min="7397" max="7397" width="0" style="63" hidden="1" customWidth="1"/>
    <col min="7398" max="7427" width="6.85546875" style="63" customWidth="1"/>
    <col min="7428" max="7428" width="8.42578125" style="63" bestFit="1" customWidth="1"/>
    <col min="7429" max="7429" width="1.5703125" style="63" customWidth="1"/>
    <col min="7430" max="7649" width="9.140625" style="63"/>
    <col min="7650" max="7650" width="2.28515625" style="63" customWidth="1"/>
    <col min="7651" max="7651" width="16.85546875" style="63" bestFit="1" customWidth="1"/>
    <col min="7652" max="7652" width="7.85546875" style="63" bestFit="1" customWidth="1"/>
    <col min="7653" max="7653" width="0" style="63" hidden="1" customWidth="1"/>
    <col min="7654" max="7683" width="6.85546875" style="63" customWidth="1"/>
    <col min="7684" max="7684" width="8.42578125" style="63" bestFit="1" customWidth="1"/>
    <col min="7685" max="7685" width="1.5703125" style="63" customWidth="1"/>
    <col min="7686" max="7905" width="9.140625" style="63"/>
    <col min="7906" max="7906" width="2.28515625" style="63" customWidth="1"/>
    <col min="7907" max="7907" width="16.85546875" style="63" bestFit="1" customWidth="1"/>
    <col min="7908" max="7908" width="7.85546875" style="63" bestFit="1" customWidth="1"/>
    <col min="7909" max="7909" width="0" style="63" hidden="1" customWidth="1"/>
    <col min="7910" max="7939" width="6.85546875" style="63" customWidth="1"/>
    <col min="7940" max="7940" width="8.42578125" style="63" bestFit="1" customWidth="1"/>
    <col min="7941" max="7941" width="1.5703125" style="63" customWidth="1"/>
    <col min="7942" max="8161" width="9.140625" style="63"/>
    <col min="8162" max="8162" width="2.28515625" style="63" customWidth="1"/>
    <col min="8163" max="8163" width="16.85546875" style="63" bestFit="1" customWidth="1"/>
    <col min="8164" max="8164" width="7.85546875" style="63" bestFit="1" customWidth="1"/>
    <col min="8165" max="8165" width="0" style="63" hidden="1" customWidth="1"/>
    <col min="8166" max="8195" width="6.85546875" style="63" customWidth="1"/>
    <col min="8196" max="8196" width="8.42578125" style="63" bestFit="1" customWidth="1"/>
    <col min="8197" max="8197" width="1.5703125" style="63" customWidth="1"/>
    <col min="8198" max="8417" width="9.140625" style="63"/>
    <col min="8418" max="8418" width="2.28515625" style="63" customWidth="1"/>
    <col min="8419" max="8419" width="16.85546875" style="63" bestFit="1" customWidth="1"/>
    <col min="8420" max="8420" width="7.85546875" style="63" bestFit="1" customWidth="1"/>
    <col min="8421" max="8421" width="0" style="63" hidden="1" customWidth="1"/>
    <col min="8422" max="8451" width="6.85546875" style="63" customWidth="1"/>
    <col min="8452" max="8452" width="8.42578125" style="63" bestFit="1" customWidth="1"/>
    <col min="8453" max="8453" width="1.5703125" style="63" customWidth="1"/>
    <col min="8454" max="8673" width="9.140625" style="63"/>
    <col min="8674" max="8674" width="2.28515625" style="63" customWidth="1"/>
    <col min="8675" max="8675" width="16.85546875" style="63" bestFit="1" customWidth="1"/>
    <col min="8676" max="8676" width="7.85546875" style="63" bestFit="1" customWidth="1"/>
    <col min="8677" max="8677" width="0" style="63" hidden="1" customWidth="1"/>
    <col min="8678" max="8707" width="6.85546875" style="63" customWidth="1"/>
    <col min="8708" max="8708" width="8.42578125" style="63" bestFit="1" customWidth="1"/>
    <col min="8709" max="8709" width="1.5703125" style="63" customWidth="1"/>
    <col min="8710" max="8929" width="9.140625" style="63"/>
    <col min="8930" max="8930" width="2.28515625" style="63" customWidth="1"/>
    <col min="8931" max="8931" width="16.85546875" style="63" bestFit="1" customWidth="1"/>
    <col min="8932" max="8932" width="7.85546875" style="63" bestFit="1" customWidth="1"/>
    <col min="8933" max="8933" width="0" style="63" hidden="1" customWidth="1"/>
    <col min="8934" max="8963" width="6.85546875" style="63" customWidth="1"/>
    <col min="8964" max="8964" width="8.42578125" style="63" bestFit="1" customWidth="1"/>
    <col min="8965" max="8965" width="1.5703125" style="63" customWidth="1"/>
    <col min="8966" max="9185" width="9.140625" style="63"/>
    <col min="9186" max="9186" width="2.28515625" style="63" customWidth="1"/>
    <col min="9187" max="9187" width="16.85546875" style="63" bestFit="1" customWidth="1"/>
    <col min="9188" max="9188" width="7.85546875" style="63" bestFit="1" customWidth="1"/>
    <col min="9189" max="9189" width="0" style="63" hidden="1" customWidth="1"/>
    <col min="9190" max="9219" width="6.85546875" style="63" customWidth="1"/>
    <col min="9220" max="9220" width="8.42578125" style="63" bestFit="1" customWidth="1"/>
    <col min="9221" max="9221" width="1.5703125" style="63" customWidth="1"/>
    <col min="9222" max="9441" width="9.140625" style="63"/>
    <col min="9442" max="9442" width="2.28515625" style="63" customWidth="1"/>
    <col min="9443" max="9443" width="16.85546875" style="63" bestFit="1" customWidth="1"/>
    <col min="9444" max="9444" width="7.85546875" style="63" bestFit="1" customWidth="1"/>
    <col min="9445" max="9445" width="0" style="63" hidden="1" customWidth="1"/>
    <col min="9446" max="9475" width="6.85546875" style="63" customWidth="1"/>
    <col min="9476" max="9476" width="8.42578125" style="63" bestFit="1" customWidth="1"/>
    <col min="9477" max="9477" width="1.5703125" style="63" customWidth="1"/>
    <col min="9478" max="9697" width="9.140625" style="63"/>
    <col min="9698" max="9698" width="2.28515625" style="63" customWidth="1"/>
    <col min="9699" max="9699" width="16.85546875" style="63" bestFit="1" customWidth="1"/>
    <col min="9700" max="9700" width="7.85546875" style="63" bestFit="1" customWidth="1"/>
    <col min="9701" max="9701" width="0" style="63" hidden="1" customWidth="1"/>
    <col min="9702" max="9731" width="6.85546875" style="63" customWidth="1"/>
    <col min="9732" max="9732" width="8.42578125" style="63" bestFit="1" customWidth="1"/>
    <col min="9733" max="9733" width="1.5703125" style="63" customWidth="1"/>
    <col min="9734" max="9953" width="9.140625" style="63"/>
    <col min="9954" max="9954" width="2.28515625" style="63" customWidth="1"/>
    <col min="9955" max="9955" width="16.85546875" style="63" bestFit="1" customWidth="1"/>
    <col min="9956" max="9956" width="7.85546875" style="63" bestFit="1" customWidth="1"/>
    <col min="9957" max="9957" width="0" style="63" hidden="1" customWidth="1"/>
    <col min="9958" max="9987" width="6.85546875" style="63" customWidth="1"/>
    <col min="9988" max="9988" width="8.42578125" style="63" bestFit="1" customWidth="1"/>
    <col min="9989" max="9989" width="1.5703125" style="63" customWidth="1"/>
    <col min="9990" max="10209" width="9.140625" style="63"/>
    <col min="10210" max="10210" width="2.28515625" style="63" customWidth="1"/>
    <col min="10211" max="10211" width="16.85546875" style="63" bestFit="1" customWidth="1"/>
    <col min="10212" max="10212" width="7.85546875" style="63" bestFit="1" customWidth="1"/>
    <col min="10213" max="10213" width="0" style="63" hidden="1" customWidth="1"/>
    <col min="10214" max="10243" width="6.85546875" style="63" customWidth="1"/>
    <col min="10244" max="10244" width="8.42578125" style="63" bestFit="1" customWidth="1"/>
    <col min="10245" max="10245" width="1.5703125" style="63" customWidth="1"/>
    <col min="10246" max="10465" width="9.140625" style="63"/>
    <col min="10466" max="10466" width="2.28515625" style="63" customWidth="1"/>
    <col min="10467" max="10467" width="16.85546875" style="63" bestFit="1" customWidth="1"/>
    <col min="10468" max="10468" width="7.85546875" style="63" bestFit="1" customWidth="1"/>
    <col min="10469" max="10469" width="0" style="63" hidden="1" customWidth="1"/>
    <col min="10470" max="10499" width="6.85546875" style="63" customWidth="1"/>
    <col min="10500" max="10500" width="8.42578125" style="63" bestFit="1" customWidth="1"/>
    <col min="10501" max="10501" width="1.5703125" style="63" customWidth="1"/>
    <col min="10502" max="10721" width="9.140625" style="63"/>
    <col min="10722" max="10722" width="2.28515625" style="63" customWidth="1"/>
    <col min="10723" max="10723" width="16.85546875" style="63" bestFit="1" customWidth="1"/>
    <col min="10724" max="10724" width="7.85546875" style="63" bestFit="1" customWidth="1"/>
    <col min="10725" max="10725" width="0" style="63" hidden="1" customWidth="1"/>
    <col min="10726" max="10755" width="6.85546875" style="63" customWidth="1"/>
    <col min="10756" max="10756" width="8.42578125" style="63" bestFit="1" customWidth="1"/>
    <col min="10757" max="10757" width="1.5703125" style="63" customWidth="1"/>
    <col min="10758" max="10977" width="9.140625" style="63"/>
    <col min="10978" max="10978" width="2.28515625" style="63" customWidth="1"/>
    <col min="10979" max="10979" width="16.85546875" style="63" bestFit="1" customWidth="1"/>
    <col min="10980" max="10980" width="7.85546875" style="63" bestFit="1" customWidth="1"/>
    <col min="10981" max="10981" width="0" style="63" hidden="1" customWidth="1"/>
    <col min="10982" max="11011" width="6.85546875" style="63" customWidth="1"/>
    <col min="11012" max="11012" width="8.42578125" style="63" bestFit="1" customWidth="1"/>
    <col min="11013" max="11013" width="1.5703125" style="63" customWidth="1"/>
    <col min="11014" max="11233" width="9.140625" style="63"/>
    <col min="11234" max="11234" width="2.28515625" style="63" customWidth="1"/>
    <col min="11235" max="11235" width="16.85546875" style="63" bestFit="1" customWidth="1"/>
    <col min="11236" max="11236" width="7.85546875" style="63" bestFit="1" customWidth="1"/>
    <col min="11237" max="11237" width="0" style="63" hidden="1" customWidth="1"/>
    <col min="11238" max="11267" width="6.85546875" style="63" customWidth="1"/>
    <col min="11268" max="11268" width="8.42578125" style="63" bestFit="1" customWidth="1"/>
    <col min="11269" max="11269" width="1.5703125" style="63" customWidth="1"/>
    <col min="11270" max="11489" width="9.140625" style="63"/>
    <col min="11490" max="11490" width="2.28515625" style="63" customWidth="1"/>
    <col min="11491" max="11491" width="16.85546875" style="63" bestFit="1" customWidth="1"/>
    <col min="11492" max="11492" width="7.85546875" style="63" bestFit="1" customWidth="1"/>
    <col min="11493" max="11493" width="0" style="63" hidden="1" customWidth="1"/>
    <col min="11494" max="11523" width="6.85546875" style="63" customWidth="1"/>
    <col min="11524" max="11524" width="8.42578125" style="63" bestFit="1" customWidth="1"/>
    <col min="11525" max="11525" width="1.5703125" style="63" customWidth="1"/>
    <col min="11526" max="11745" width="9.140625" style="63"/>
    <col min="11746" max="11746" width="2.28515625" style="63" customWidth="1"/>
    <col min="11747" max="11747" width="16.85546875" style="63" bestFit="1" customWidth="1"/>
    <col min="11748" max="11748" width="7.85546875" style="63" bestFit="1" customWidth="1"/>
    <col min="11749" max="11749" width="0" style="63" hidden="1" customWidth="1"/>
    <col min="11750" max="11779" width="6.85546875" style="63" customWidth="1"/>
    <col min="11780" max="11780" width="8.42578125" style="63" bestFit="1" customWidth="1"/>
    <col min="11781" max="11781" width="1.5703125" style="63" customWidth="1"/>
    <col min="11782" max="12001" width="9.140625" style="63"/>
    <col min="12002" max="12002" width="2.28515625" style="63" customWidth="1"/>
    <col min="12003" max="12003" width="16.85546875" style="63" bestFit="1" customWidth="1"/>
    <col min="12004" max="12004" width="7.85546875" style="63" bestFit="1" customWidth="1"/>
    <col min="12005" max="12005" width="0" style="63" hidden="1" customWidth="1"/>
    <col min="12006" max="12035" width="6.85546875" style="63" customWidth="1"/>
    <col min="12036" max="12036" width="8.42578125" style="63" bestFit="1" customWidth="1"/>
    <col min="12037" max="12037" width="1.5703125" style="63" customWidth="1"/>
    <col min="12038" max="12257" width="9.140625" style="63"/>
    <col min="12258" max="12258" width="2.28515625" style="63" customWidth="1"/>
    <col min="12259" max="12259" width="16.85546875" style="63" bestFit="1" customWidth="1"/>
    <col min="12260" max="12260" width="7.85546875" style="63" bestFit="1" customWidth="1"/>
    <col min="12261" max="12261" width="0" style="63" hidden="1" customWidth="1"/>
    <col min="12262" max="12291" width="6.85546875" style="63" customWidth="1"/>
    <col min="12292" max="12292" width="8.42578125" style="63" bestFit="1" customWidth="1"/>
    <col min="12293" max="12293" width="1.5703125" style="63" customWidth="1"/>
    <col min="12294" max="12513" width="9.140625" style="63"/>
    <col min="12514" max="12514" width="2.28515625" style="63" customWidth="1"/>
    <col min="12515" max="12515" width="16.85546875" style="63" bestFit="1" customWidth="1"/>
    <col min="12516" max="12516" width="7.85546875" style="63" bestFit="1" customWidth="1"/>
    <col min="12517" max="12517" width="0" style="63" hidden="1" customWidth="1"/>
    <col min="12518" max="12547" width="6.85546875" style="63" customWidth="1"/>
    <col min="12548" max="12548" width="8.42578125" style="63" bestFit="1" customWidth="1"/>
    <col min="12549" max="12549" width="1.5703125" style="63" customWidth="1"/>
    <col min="12550" max="12769" width="9.140625" style="63"/>
    <col min="12770" max="12770" width="2.28515625" style="63" customWidth="1"/>
    <col min="12771" max="12771" width="16.85546875" style="63" bestFit="1" customWidth="1"/>
    <col min="12772" max="12772" width="7.85546875" style="63" bestFit="1" customWidth="1"/>
    <col min="12773" max="12773" width="0" style="63" hidden="1" customWidth="1"/>
    <col min="12774" max="12803" width="6.85546875" style="63" customWidth="1"/>
    <col min="12804" max="12804" width="8.42578125" style="63" bestFit="1" customWidth="1"/>
    <col min="12805" max="12805" width="1.5703125" style="63" customWidth="1"/>
    <col min="12806" max="13025" width="9.140625" style="63"/>
    <col min="13026" max="13026" width="2.28515625" style="63" customWidth="1"/>
    <col min="13027" max="13027" width="16.85546875" style="63" bestFit="1" customWidth="1"/>
    <col min="13028" max="13028" width="7.85546875" style="63" bestFit="1" customWidth="1"/>
    <col min="13029" max="13029" width="0" style="63" hidden="1" customWidth="1"/>
    <col min="13030" max="13059" width="6.85546875" style="63" customWidth="1"/>
    <col min="13060" max="13060" width="8.42578125" style="63" bestFit="1" customWidth="1"/>
    <col min="13061" max="13061" width="1.5703125" style="63" customWidth="1"/>
    <col min="13062" max="13281" width="9.140625" style="63"/>
    <col min="13282" max="13282" width="2.28515625" style="63" customWidth="1"/>
    <col min="13283" max="13283" width="16.85546875" style="63" bestFit="1" customWidth="1"/>
    <col min="13284" max="13284" width="7.85546875" style="63" bestFit="1" customWidth="1"/>
    <col min="13285" max="13285" width="0" style="63" hidden="1" customWidth="1"/>
    <col min="13286" max="13315" width="6.85546875" style="63" customWidth="1"/>
    <col min="13316" max="13316" width="8.42578125" style="63" bestFit="1" customWidth="1"/>
    <col min="13317" max="13317" width="1.5703125" style="63" customWidth="1"/>
    <col min="13318" max="13537" width="9.140625" style="63"/>
    <col min="13538" max="13538" width="2.28515625" style="63" customWidth="1"/>
    <col min="13539" max="13539" width="16.85546875" style="63" bestFit="1" customWidth="1"/>
    <col min="13540" max="13540" width="7.85546875" style="63" bestFit="1" customWidth="1"/>
    <col min="13541" max="13541" width="0" style="63" hidden="1" customWidth="1"/>
    <col min="13542" max="13571" width="6.85546875" style="63" customWidth="1"/>
    <col min="13572" max="13572" width="8.42578125" style="63" bestFit="1" customWidth="1"/>
    <col min="13573" max="13573" width="1.5703125" style="63" customWidth="1"/>
    <col min="13574" max="13793" width="9.140625" style="63"/>
    <col min="13794" max="13794" width="2.28515625" style="63" customWidth="1"/>
    <col min="13795" max="13795" width="16.85546875" style="63" bestFit="1" customWidth="1"/>
    <col min="13796" max="13796" width="7.85546875" style="63" bestFit="1" customWidth="1"/>
    <col min="13797" max="13797" width="0" style="63" hidden="1" customWidth="1"/>
    <col min="13798" max="13827" width="6.85546875" style="63" customWidth="1"/>
    <col min="13828" max="13828" width="8.42578125" style="63" bestFit="1" customWidth="1"/>
    <col min="13829" max="13829" width="1.5703125" style="63" customWidth="1"/>
    <col min="13830" max="14049" width="9.140625" style="63"/>
    <col min="14050" max="14050" width="2.28515625" style="63" customWidth="1"/>
    <col min="14051" max="14051" width="16.85546875" style="63" bestFit="1" customWidth="1"/>
    <col min="14052" max="14052" width="7.85546875" style="63" bestFit="1" customWidth="1"/>
    <col min="14053" max="14053" width="0" style="63" hidden="1" customWidth="1"/>
    <col min="14054" max="14083" width="6.85546875" style="63" customWidth="1"/>
    <col min="14084" max="14084" width="8.42578125" style="63" bestFit="1" customWidth="1"/>
    <col min="14085" max="14085" width="1.5703125" style="63" customWidth="1"/>
    <col min="14086" max="14305" width="9.140625" style="63"/>
    <col min="14306" max="14306" width="2.28515625" style="63" customWidth="1"/>
    <col min="14307" max="14307" width="16.85546875" style="63" bestFit="1" customWidth="1"/>
    <col min="14308" max="14308" width="7.85546875" style="63" bestFit="1" customWidth="1"/>
    <col min="14309" max="14309" width="0" style="63" hidden="1" customWidth="1"/>
    <col min="14310" max="14339" width="6.85546875" style="63" customWidth="1"/>
    <col min="14340" max="14340" width="8.42578125" style="63" bestFit="1" customWidth="1"/>
    <col min="14341" max="14341" width="1.5703125" style="63" customWidth="1"/>
    <col min="14342" max="14561" width="9.140625" style="63"/>
    <col min="14562" max="14562" width="2.28515625" style="63" customWidth="1"/>
    <col min="14563" max="14563" width="16.85546875" style="63" bestFit="1" customWidth="1"/>
    <col min="14564" max="14564" width="7.85546875" style="63" bestFit="1" customWidth="1"/>
    <col min="14565" max="14565" width="0" style="63" hidden="1" customWidth="1"/>
    <col min="14566" max="14595" width="6.85546875" style="63" customWidth="1"/>
    <col min="14596" max="14596" width="8.42578125" style="63" bestFit="1" customWidth="1"/>
    <col min="14597" max="14597" width="1.5703125" style="63" customWidth="1"/>
    <col min="14598" max="14817" width="9.140625" style="63"/>
    <col min="14818" max="14818" width="2.28515625" style="63" customWidth="1"/>
    <col min="14819" max="14819" width="16.85546875" style="63" bestFit="1" customWidth="1"/>
    <col min="14820" max="14820" width="7.85546875" style="63" bestFit="1" customWidth="1"/>
    <col min="14821" max="14821" width="0" style="63" hidden="1" customWidth="1"/>
    <col min="14822" max="14851" width="6.85546875" style="63" customWidth="1"/>
    <col min="14852" max="14852" width="8.42578125" style="63" bestFit="1" customWidth="1"/>
    <col min="14853" max="14853" width="1.5703125" style="63" customWidth="1"/>
    <col min="14854" max="15073" width="9.140625" style="63"/>
    <col min="15074" max="15074" width="2.28515625" style="63" customWidth="1"/>
    <col min="15075" max="15075" width="16.85546875" style="63" bestFit="1" customWidth="1"/>
    <col min="15076" max="15076" width="7.85546875" style="63" bestFit="1" customWidth="1"/>
    <col min="15077" max="15077" width="0" style="63" hidden="1" customWidth="1"/>
    <col min="15078" max="15107" width="6.85546875" style="63" customWidth="1"/>
    <col min="15108" max="15108" width="8.42578125" style="63" bestFit="1" customWidth="1"/>
    <col min="15109" max="15109" width="1.5703125" style="63" customWidth="1"/>
    <col min="15110" max="15329" width="9.140625" style="63"/>
    <col min="15330" max="15330" width="2.28515625" style="63" customWidth="1"/>
    <col min="15331" max="15331" width="16.85546875" style="63" bestFit="1" customWidth="1"/>
    <col min="15332" max="15332" width="7.85546875" style="63" bestFit="1" customWidth="1"/>
    <col min="15333" max="15333" width="0" style="63" hidden="1" customWidth="1"/>
    <col min="15334" max="15363" width="6.85546875" style="63" customWidth="1"/>
    <col min="15364" max="15364" width="8.42578125" style="63" bestFit="1" customWidth="1"/>
    <col min="15365" max="15365" width="1.5703125" style="63" customWidth="1"/>
    <col min="15366" max="15585" width="9.140625" style="63"/>
    <col min="15586" max="15586" width="2.28515625" style="63" customWidth="1"/>
    <col min="15587" max="15587" width="16.85546875" style="63" bestFit="1" customWidth="1"/>
    <col min="15588" max="15588" width="7.85546875" style="63" bestFit="1" customWidth="1"/>
    <col min="15589" max="15589" width="0" style="63" hidden="1" customWidth="1"/>
    <col min="15590" max="15619" width="6.85546875" style="63" customWidth="1"/>
    <col min="15620" max="15620" width="8.42578125" style="63" bestFit="1" customWidth="1"/>
    <col min="15621" max="15621" width="1.5703125" style="63" customWidth="1"/>
    <col min="15622" max="15841" width="9.140625" style="63"/>
    <col min="15842" max="15842" width="2.28515625" style="63" customWidth="1"/>
    <col min="15843" max="15843" width="16.85546875" style="63" bestFit="1" customWidth="1"/>
    <col min="15844" max="15844" width="7.85546875" style="63" bestFit="1" customWidth="1"/>
    <col min="15845" max="15845" width="0" style="63" hidden="1" customWidth="1"/>
    <col min="15846" max="15875" width="6.85546875" style="63" customWidth="1"/>
    <col min="15876" max="15876" width="8.42578125" style="63" bestFit="1" customWidth="1"/>
    <col min="15877" max="15877" width="1.5703125" style="63" customWidth="1"/>
    <col min="15878" max="16097" width="9.140625" style="63"/>
    <col min="16098" max="16098" width="2.28515625" style="63" customWidth="1"/>
    <col min="16099" max="16099" width="16.85546875" style="63" bestFit="1" customWidth="1"/>
    <col min="16100" max="16100" width="7.85546875" style="63" bestFit="1" customWidth="1"/>
    <col min="16101" max="16101" width="0" style="63" hidden="1" customWidth="1"/>
    <col min="16102" max="16131" width="6.85546875" style="63" customWidth="1"/>
    <col min="16132" max="16132" width="8.42578125" style="63" bestFit="1" customWidth="1"/>
    <col min="16133" max="16133" width="1.5703125" style="63" customWidth="1"/>
    <col min="16134" max="16384" width="9.140625" style="63"/>
  </cols>
  <sheetData>
    <row r="1" spans="2:66" ht="22.5" thickBot="1" x14ac:dyDescent="0.3"/>
    <row r="2" spans="2:66" ht="24" customHeight="1" thickBot="1" x14ac:dyDescent="0.3">
      <c r="B2" s="138" t="s">
        <v>80</v>
      </c>
      <c r="C2" s="139"/>
      <c r="D2" s="64"/>
      <c r="E2" s="65"/>
      <c r="F2" s="140" t="s">
        <v>81</v>
      </c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142"/>
      <c r="AJ2" s="140" t="s">
        <v>82</v>
      </c>
      <c r="AK2" s="141"/>
      <c r="AL2" s="141"/>
      <c r="AM2" s="141"/>
      <c r="AN2" s="141"/>
      <c r="AO2" s="141"/>
      <c r="AP2" s="141"/>
      <c r="AQ2" s="141"/>
      <c r="AR2" s="141"/>
      <c r="AS2" s="141"/>
      <c r="AT2" s="141"/>
      <c r="AU2" s="141"/>
      <c r="AV2" s="141"/>
      <c r="AW2" s="141"/>
      <c r="AX2" s="141"/>
      <c r="AY2" s="141"/>
      <c r="AZ2" s="141"/>
      <c r="BA2" s="141"/>
      <c r="BB2" s="141"/>
      <c r="BC2" s="141"/>
      <c r="BD2" s="141"/>
      <c r="BE2" s="141"/>
      <c r="BF2" s="141"/>
      <c r="BG2" s="141"/>
      <c r="BH2" s="141"/>
      <c r="BI2" s="141"/>
      <c r="BJ2" s="141"/>
      <c r="BK2" s="141"/>
      <c r="BL2" s="141"/>
      <c r="BM2" s="141"/>
      <c r="BN2" s="142"/>
    </row>
    <row r="3" spans="2:66" s="67" customFormat="1" ht="20.25" thickBot="1" x14ac:dyDescent="0.3">
      <c r="B3" s="146" t="s">
        <v>83</v>
      </c>
      <c r="C3" s="147"/>
      <c r="D3" s="66" t="s">
        <v>84</v>
      </c>
      <c r="E3" s="66" t="s">
        <v>85</v>
      </c>
      <c r="F3" s="143"/>
      <c r="G3" s="144"/>
      <c r="H3" s="144"/>
      <c r="I3" s="144"/>
      <c r="J3" s="144"/>
      <c r="K3" s="144"/>
      <c r="L3" s="144"/>
      <c r="M3" s="144"/>
      <c r="N3" s="144"/>
      <c r="O3" s="144"/>
      <c r="P3" s="144"/>
      <c r="Q3" s="144"/>
      <c r="R3" s="144"/>
      <c r="S3" s="144"/>
      <c r="T3" s="144"/>
      <c r="U3" s="144"/>
      <c r="V3" s="144"/>
      <c r="W3" s="144"/>
      <c r="X3" s="144"/>
      <c r="Y3" s="144"/>
      <c r="Z3" s="144"/>
      <c r="AA3" s="144"/>
      <c r="AB3" s="144"/>
      <c r="AC3" s="144"/>
      <c r="AD3" s="144"/>
      <c r="AE3" s="144"/>
      <c r="AF3" s="144"/>
      <c r="AG3" s="144"/>
      <c r="AH3" s="144"/>
      <c r="AI3" s="145"/>
      <c r="AJ3" s="143"/>
      <c r="AK3" s="144"/>
      <c r="AL3" s="144"/>
      <c r="AM3" s="144"/>
      <c r="AN3" s="144"/>
      <c r="AO3" s="144"/>
      <c r="AP3" s="144"/>
      <c r="AQ3" s="144"/>
      <c r="AR3" s="144"/>
      <c r="AS3" s="144"/>
      <c r="AT3" s="144"/>
      <c r="AU3" s="144"/>
      <c r="AV3" s="144"/>
      <c r="AW3" s="144"/>
      <c r="AX3" s="144"/>
      <c r="AY3" s="144"/>
      <c r="AZ3" s="144"/>
      <c r="BA3" s="144"/>
      <c r="BB3" s="144"/>
      <c r="BC3" s="144"/>
      <c r="BD3" s="144"/>
      <c r="BE3" s="144"/>
      <c r="BF3" s="144"/>
      <c r="BG3" s="144"/>
      <c r="BH3" s="144"/>
      <c r="BI3" s="144"/>
      <c r="BJ3" s="144"/>
      <c r="BK3" s="144"/>
      <c r="BL3" s="144"/>
      <c r="BM3" s="144"/>
      <c r="BN3" s="145"/>
    </row>
    <row r="4" spans="2:66" s="67" customFormat="1" ht="20.25" thickBot="1" x14ac:dyDescent="0.3">
      <c r="B4" s="68" t="s">
        <v>62</v>
      </c>
      <c r="C4" s="69" t="s">
        <v>86</v>
      </c>
      <c r="D4" s="70"/>
      <c r="E4" s="70"/>
      <c r="F4" s="71">
        <v>45444</v>
      </c>
      <c r="G4" s="72">
        <f t="shared" ref="G4:BN4" si="0">F4+1</f>
        <v>45445</v>
      </c>
      <c r="H4" s="72">
        <f t="shared" si="0"/>
        <v>45446</v>
      </c>
      <c r="I4" s="72">
        <f t="shared" si="0"/>
        <v>45447</v>
      </c>
      <c r="J4" s="72">
        <f t="shared" si="0"/>
        <v>45448</v>
      </c>
      <c r="K4" s="72">
        <f t="shared" si="0"/>
        <v>45449</v>
      </c>
      <c r="L4" s="72">
        <f t="shared" si="0"/>
        <v>45450</v>
      </c>
      <c r="M4" s="72">
        <f t="shared" si="0"/>
        <v>45451</v>
      </c>
      <c r="N4" s="72">
        <f t="shared" si="0"/>
        <v>45452</v>
      </c>
      <c r="O4" s="72">
        <f t="shared" si="0"/>
        <v>45453</v>
      </c>
      <c r="P4" s="72">
        <f t="shared" si="0"/>
        <v>45454</v>
      </c>
      <c r="Q4" s="72">
        <f t="shared" si="0"/>
        <v>45455</v>
      </c>
      <c r="R4" s="72">
        <f t="shared" si="0"/>
        <v>45456</v>
      </c>
      <c r="S4" s="72">
        <f t="shared" si="0"/>
        <v>45457</v>
      </c>
      <c r="T4" s="72">
        <f t="shared" si="0"/>
        <v>45458</v>
      </c>
      <c r="U4" s="72">
        <f t="shared" si="0"/>
        <v>45459</v>
      </c>
      <c r="V4" s="72">
        <f t="shared" si="0"/>
        <v>45460</v>
      </c>
      <c r="W4" s="72">
        <f t="shared" si="0"/>
        <v>45461</v>
      </c>
      <c r="X4" s="72">
        <f t="shared" si="0"/>
        <v>45462</v>
      </c>
      <c r="Y4" s="72">
        <f t="shared" si="0"/>
        <v>45463</v>
      </c>
      <c r="Z4" s="72">
        <f t="shared" si="0"/>
        <v>45464</v>
      </c>
      <c r="AA4" s="72">
        <f t="shared" si="0"/>
        <v>45465</v>
      </c>
      <c r="AB4" s="72">
        <f t="shared" si="0"/>
        <v>45466</v>
      </c>
      <c r="AC4" s="72">
        <f t="shared" si="0"/>
        <v>45467</v>
      </c>
      <c r="AD4" s="72">
        <f t="shared" si="0"/>
        <v>45468</v>
      </c>
      <c r="AE4" s="72">
        <f t="shared" si="0"/>
        <v>45469</v>
      </c>
      <c r="AF4" s="72">
        <f t="shared" si="0"/>
        <v>45470</v>
      </c>
      <c r="AG4" s="72">
        <f t="shared" si="0"/>
        <v>45471</v>
      </c>
      <c r="AH4" s="72">
        <f t="shared" si="0"/>
        <v>45472</v>
      </c>
      <c r="AI4" s="73">
        <f t="shared" si="0"/>
        <v>45473</v>
      </c>
      <c r="AJ4" s="74">
        <f t="shared" si="0"/>
        <v>45474</v>
      </c>
      <c r="AK4" s="72">
        <f t="shared" si="0"/>
        <v>45475</v>
      </c>
      <c r="AL4" s="72">
        <f t="shared" si="0"/>
        <v>45476</v>
      </c>
      <c r="AM4" s="72">
        <f t="shared" si="0"/>
        <v>45477</v>
      </c>
      <c r="AN4" s="72">
        <f t="shared" si="0"/>
        <v>45478</v>
      </c>
      <c r="AO4" s="72">
        <f t="shared" si="0"/>
        <v>45479</v>
      </c>
      <c r="AP4" s="72">
        <f t="shared" si="0"/>
        <v>45480</v>
      </c>
      <c r="AQ4" s="72">
        <f t="shared" si="0"/>
        <v>45481</v>
      </c>
      <c r="AR4" s="72">
        <f t="shared" si="0"/>
        <v>45482</v>
      </c>
      <c r="AS4" s="72">
        <f t="shared" si="0"/>
        <v>45483</v>
      </c>
      <c r="AT4" s="72">
        <f t="shared" si="0"/>
        <v>45484</v>
      </c>
      <c r="AU4" s="72">
        <f t="shared" si="0"/>
        <v>45485</v>
      </c>
      <c r="AV4" s="72">
        <f t="shared" si="0"/>
        <v>45486</v>
      </c>
      <c r="AW4" s="72">
        <f t="shared" si="0"/>
        <v>45487</v>
      </c>
      <c r="AX4" s="72">
        <f t="shared" si="0"/>
        <v>45488</v>
      </c>
      <c r="AY4" s="72">
        <f t="shared" si="0"/>
        <v>45489</v>
      </c>
      <c r="AZ4" s="72">
        <f t="shared" si="0"/>
        <v>45490</v>
      </c>
      <c r="BA4" s="72">
        <f t="shared" si="0"/>
        <v>45491</v>
      </c>
      <c r="BB4" s="72">
        <f t="shared" si="0"/>
        <v>45492</v>
      </c>
      <c r="BC4" s="72">
        <f t="shared" si="0"/>
        <v>45493</v>
      </c>
      <c r="BD4" s="72">
        <f t="shared" si="0"/>
        <v>45494</v>
      </c>
      <c r="BE4" s="72">
        <f t="shared" si="0"/>
        <v>45495</v>
      </c>
      <c r="BF4" s="72">
        <f t="shared" si="0"/>
        <v>45496</v>
      </c>
      <c r="BG4" s="72">
        <f t="shared" si="0"/>
        <v>45497</v>
      </c>
      <c r="BH4" s="72">
        <f t="shared" si="0"/>
        <v>45498</v>
      </c>
      <c r="BI4" s="72">
        <f t="shared" si="0"/>
        <v>45499</v>
      </c>
      <c r="BJ4" s="72">
        <f t="shared" si="0"/>
        <v>45500</v>
      </c>
      <c r="BK4" s="72">
        <f t="shared" si="0"/>
        <v>45501</v>
      </c>
      <c r="BL4" s="72">
        <f t="shared" si="0"/>
        <v>45502</v>
      </c>
      <c r="BM4" s="72">
        <f t="shared" si="0"/>
        <v>45503</v>
      </c>
      <c r="BN4" s="75">
        <f t="shared" si="0"/>
        <v>45504</v>
      </c>
    </row>
    <row r="5" spans="2:66" s="67" customFormat="1" ht="19.5" x14ac:dyDescent="0.25">
      <c r="B5" s="76" t="s">
        <v>23</v>
      </c>
      <c r="C5" s="77" t="s">
        <v>18</v>
      </c>
      <c r="D5" s="113">
        <f>IF(MAX(F5:BZH5)-F5=0,"HM Down",MAX(F5:BZH5))</f>
        <v>18313</v>
      </c>
      <c r="E5" s="78"/>
      <c r="F5" s="79">
        <v>18183</v>
      </c>
      <c r="G5" s="80">
        <v>18190</v>
      </c>
      <c r="H5" s="80">
        <v>18193</v>
      </c>
      <c r="I5" s="80">
        <v>18199</v>
      </c>
      <c r="J5" s="80">
        <v>18202</v>
      </c>
      <c r="K5" s="80">
        <v>18208</v>
      </c>
      <c r="L5" s="80">
        <v>18212</v>
      </c>
      <c r="M5" s="80">
        <v>18217</v>
      </c>
      <c r="N5" s="80">
        <v>18222</v>
      </c>
      <c r="O5" s="80">
        <v>18223</v>
      </c>
      <c r="P5" s="80">
        <v>18226</v>
      </c>
      <c r="Q5" s="80">
        <v>18227</v>
      </c>
      <c r="R5" s="80">
        <v>18230</v>
      </c>
      <c r="S5" s="80">
        <v>18236</v>
      </c>
      <c r="T5" s="80">
        <v>18242</v>
      </c>
      <c r="U5" s="80">
        <v>18246</v>
      </c>
      <c r="V5" s="80">
        <v>18250</v>
      </c>
      <c r="W5" s="80">
        <v>18255</v>
      </c>
      <c r="X5" s="80">
        <v>18260</v>
      </c>
      <c r="Y5" s="80">
        <v>18266</v>
      </c>
      <c r="Z5" s="80">
        <v>18269</v>
      </c>
      <c r="AA5" s="80">
        <v>18275</v>
      </c>
      <c r="AB5" s="80">
        <v>18281</v>
      </c>
      <c r="AC5" s="80">
        <v>18287</v>
      </c>
      <c r="AD5" s="80">
        <v>18293</v>
      </c>
      <c r="AE5" s="80">
        <v>18297</v>
      </c>
      <c r="AF5" s="80">
        <v>18305</v>
      </c>
      <c r="AG5" s="80">
        <v>18306</v>
      </c>
      <c r="AH5" s="80">
        <v>18313</v>
      </c>
      <c r="AI5" s="81"/>
      <c r="AJ5" s="79">
        <v>18313</v>
      </c>
      <c r="AK5" s="80"/>
      <c r="AL5" s="80"/>
      <c r="AM5" s="80"/>
      <c r="AN5" s="80"/>
      <c r="AO5" s="80"/>
      <c r="AP5" s="80"/>
      <c r="AQ5" s="80"/>
      <c r="AR5" s="80"/>
      <c r="AS5" s="80"/>
      <c r="AT5" s="80"/>
      <c r="AU5" s="80"/>
      <c r="AV5" s="80"/>
      <c r="AW5" s="80"/>
      <c r="AX5" s="80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K5" s="80"/>
      <c r="BL5" s="80"/>
      <c r="BM5" s="82"/>
      <c r="BN5" s="81"/>
    </row>
    <row r="6" spans="2:66" s="67" customFormat="1" ht="19.5" x14ac:dyDescent="0.25">
      <c r="B6" s="83" t="s">
        <v>25</v>
      </c>
      <c r="C6" s="84" t="s">
        <v>19</v>
      </c>
      <c r="D6" s="85">
        <f>IF(MAX(F6:BZH6)-F6=0,"HM Down",MAX(F6:BZH6))</f>
        <v>37444</v>
      </c>
      <c r="E6" s="86"/>
      <c r="F6" s="87">
        <v>37356</v>
      </c>
      <c r="G6" s="7">
        <v>37358</v>
      </c>
      <c r="H6" s="7">
        <v>37363</v>
      </c>
      <c r="I6" s="7">
        <v>37370</v>
      </c>
      <c r="J6" s="7">
        <v>37371</v>
      </c>
      <c r="K6" s="7">
        <v>37377</v>
      </c>
      <c r="L6" s="7">
        <v>37383</v>
      </c>
      <c r="M6" s="7">
        <v>37388</v>
      </c>
      <c r="N6" s="7">
        <v>37392</v>
      </c>
      <c r="O6" s="7"/>
      <c r="P6" s="7">
        <v>37399</v>
      </c>
      <c r="Q6" s="7">
        <v>37406</v>
      </c>
      <c r="R6" s="7">
        <v>37407</v>
      </c>
      <c r="S6" s="7"/>
      <c r="T6" s="7"/>
      <c r="U6" s="7">
        <v>37413</v>
      </c>
      <c r="V6" s="7"/>
      <c r="W6" s="7"/>
      <c r="X6" s="7">
        <v>37416</v>
      </c>
      <c r="Y6" s="7">
        <v>37422</v>
      </c>
      <c r="Z6" s="7">
        <v>37423</v>
      </c>
      <c r="AA6" s="7">
        <v>37428</v>
      </c>
      <c r="AB6" s="7">
        <v>37430</v>
      </c>
      <c r="AC6" s="7">
        <v>37432</v>
      </c>
      <c r="AD6" s="7">
        <v>37440</v>
      </c>
      <c r="AE6" s="7">
        <v>37444</v>
      </c>
      <c r="AF6" s="7"/>
      <c r="AG6" s="7"/>
      <c r="AH6" s="7"/>
      <c r="AI6" s="88"/>
      <c r="AJ6" s="87">
        <v>37444</v>
      </c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89"/>
      <c r="BN6" s="88"/>
    </row>
    <row r="7" spans="2:66" s="67" customFormat="1" ht="19.5" x14ac:dyDescent="0.25">
      <c r="B7" s="83" t="s">
        <v>25</v>
      </c>
      <c r="C7" s="84" t="s">
        <v>20</v>
      </c>
      <c r="D7" s="85" t="str">
        <f>IF(MAX(F7:BZH7)-F7=0,"HM Down",MAX(F7:BZH7))</f>
        <v>HM Down</v>
      </c>
      <c r="E7" s="86"/>
      <c r="F7" s="90">
        <v>57372</v>
      </c>
      <c r="G7" s="91">
        <v>57372</v>
      </c>
      <c r="H7" s="91">
        <v>57372</v>
      </c>
      <c r="I7" s="91">
        <v>57372</v>
      </c>
      <c r="J7" s="91">
        <v>57372</v>
      </c>
      <c r="K7" s="91">
        <v>57372</v>
      </c>
      <c r="L7" s="91">
        <v>57372</v>
      </c>
      <c r="M7" s="91">
        <v>57372</v>
      </c>
      <c r="N7" s="91">
        <v>57372</v>
      </c>
      <c r="O7" s="91">
        <v>57372</v>
      </c>
      <c r="P7" s="91">
        <v>57372</v>
      </c>
      <c r="Q7" s="91">
        <v>57372</v>
      </c>
      <c r="R7" s="91">
        <v>57372</v>
      </c>
      <c r="S7" s="91">
        <v>57372</v>
      </c>
      <c r="T7" s="91">
        <v>57372</v>
      </c>
      <c r="U7" s="91">
        <v>57372</v>
      </c>
      <c r="V7" s="91">
        <v>57372</v>
      </c>
      <c r="W7" s="91">
        <v>57372</v>
      </c>
      <c r="X7" s="91">
        <v>57372</v>
      </c>
      <c r="Y7" s="91">
        <v>57372</v>
      </c>
      <c r="Z7" s="91">
        <v>57372</v>
      </c>
      <c r="AA7" s="91">
        <v>57372</v>
      </c>
      <c r="AB7" s="91">
        <v>57372</v>
      </c>
      <c r="AC7" s="91">
        <v>57372</v>
      </c>
      <c r="AD7" s="91">
        <v>57372</v>
      </c>
      <c r="AE7" s="91">
        <v>57372</v>
      </c>
      <c r="AF7" s="91">
        <v>57372</v>
      </c>
      <c r="AG7" s="91">
        <v>57372</v>
      </c>
      <c r="AH7" s="91">
        <v>57372</v>
      </c>
      <c r="AI7" s="92">
        <v>57372</v>
      </c>
      <c r="AJ7" s="90">
        <v>57372</v>
      </c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3"/>
      <c r="BN7" s="92"/>
    </row>
    <row r="8" spans="2:66" s="67" customFormat="1" ht="19.5" x14ac:dyDescent="0.25">
      <c r="B8" s="83" t="s">
        <v>26</v>
      </c>
      <c r="C8" s="84" t="s">
        <v>21</v>
      </c>
      <c r="D8" s="85">
        <f>IF(MAX(F8:BZH8)-F8=0,"HM Down",MAX(F8:BZH8))</f>
        <v>24752</v>
      </c>
      <c r="E8" s="86"/>
      <c r="F8" s="87">
        <v>24605</v>
      </c>
      <c r="G8" s="7">
        <v>24610</v>
      </c>
      <c r="H8" s="7">
        <v>24617</v>
      </c>
      <c r="I8" s="7">
        <v>24623</v>
      </c>
      <c r="J8" s="7">
        <v>24628</v>
      </c>
      <c r="K8" s="7">
        <v>24632</v>
      </c>
      <c r="L8" s="7">
        <v>24637</v>
      </c>
      <c r="M8" s="7">
        <v>24643</v>
      </c>
      <c r="N8" s="7">
        <v>24647</v>
      </c>
      <c r="O8" s="7">
        <v>24653</v>
      </c>
      <c r="P8" s="7">
        <v>24659</v>
      </c>
      <c r="Q8" s="7">
        <v>24666</v>
      </c>
      <c r="R8" s="7"/>
      <c r="S8" s="7">
        <v>24671</v>
      </c>
      <c r="T8" s="7">
        <v>24676</v>
      </c>
      <c r="U8" s="7"/>
      <c r="V8" s="7">
        <v>24686</v>
      </c>
      <c r="W8" s="7"/>
      <c r="X8" s="7"/>
      <c r="Y8" s="7">
        <v>24691</v>
      </c>
      <c r="Z8" s="7">
        <v>24693</v>
      </c>
      <c r="AA8" s="7">
        <v>24700</v>
      </c>
      <c r="AB8" s="7">
        <v>24705</v>
      </c>
      <c r="AC8" s="7">
        <v>24711</v>
      </c>
      <c r="AD8" s="7">
        <v>24715</v>
      </c>
      <c r="AE8" s="7">
        <v>24720</v>
      </c>
      <c r="AF8" s="7">
        <v>24726</v>
      </c>
      <c r="AG8" s="7">
        <v>24730</v>
      </c>
      <c r="AH8" s="7">
        <v>24735</v>
      </c>
      <c r="AI8" s="88">
        <v>24741</v>
      </c>
      <c r="AJ8" s="87">
        <v>24747</v>
      </c>
      <c r="AK8" s="7">
        <v>24752</v>
      </c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89"/>
      <c r="BN8" s="88"/>
    </row>
    <row r="9" spans="2:66" s="67" customFormat="1" ht="20.25" thickBot="1" x14ac:dyDescent="0.3">
      <c r="B9" s="94" t="s">
        <v>27</v>
      </c>
      <c r="C9" s="95" t="s">
        <v>22</v>
      </c>
      <c r="D9" s="96" t="str">
        <f>IF(MAX(F9:BZH9)-F9=0,"HM Down",MAX(F9:BZH9))</f>
        <v>HM Down</v>
      </c>
      <c r="E9" s="97"/>
      <c r="F9" s="98">
        <v>12377</v>
      </c>
      <c r="G9" s="99">
        <v>12377</v>
      </c>
      <c r="H9" s="99">
        <v>12377</v>
      </c>
      <c r="I9" s="99">
        <v>12377</v>
      </c>
      <c r="J9" s="99">
        <v>12377</v>
      </c>
      <c r="K9" s="99">
        <v>12377</v>
      </c>
      <c r="L9" s="99">
        <v>12377</v>
      </c>
      <c r="M9" s="99">
        <v>12377</v>
      </c>
      <c r="N9" s="99">
        <v>12377</v>
      </c>
      <c r="O9" s="99">
        <v>12377</v>
      </c>
      <c r="P9" s="99">
        <v>12377</v>
      </c>
      <c r="Q9" s="99">
        <v>12377</v>
      </c>
      <c r="R9" s="99">
        <v>12377</v>
      </c>
      <c r="S9" s="99">
        <v>12377</v>
      </c>
      <c r="T9" s="99">
        <v>12377</v>
      </c>
      <c r="U9" s="99">
        <v>12377</v>
      </c>
      <c r="V9" s="99">
        <v>12377</v>
      </c>
      <c r="W9" s="99">
        <v>12377</v>
      </c>
      <c r="X9" s="99">
        <v>12377</v>
      </c>
      <c r="Y9" s="99">
        <v>12377</v>
      </c>
      <c r="Z9" s="99">
        <v>12377</v>
      </c>
      <c r="AA9" s="99">
        <v>12377</v>
      </c>
      <c r="AB9" s="99">
        <v>12377</v>
      </c>
      <c r="AC9" s="99">
        <v>12377</v>
      </c>
      <c r="AD9" s="99">
        <v>12377</v>
      </c>
      <c r="AE9" s="99">
        <v>12377</v>
      </c>
      <c r="AF9" s="99">
        <v>12377</v>
      </c>
      <c r="AG9" s="99">
        <v>12377</v>
      </c>
      <c r="AH9" s="99">
        <v>12377</v>
      </c>
      <c r="AI9" s="100">
        <v>12377</v>
      </c>
      <c r="AJ9" s="98">
        <v>12377</v>
      </c>
      <c r="AK9" s="99">
        <v>12377</v>
      </c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101"/>
      <c r="BN9" s="100"/>
    </row>
  </sheetData>
  <mergeCells count="4">
    <mergeCell ref="B2:C2"/>
    <mergeCell ref="F2:AI3"/>
    <mergeCell ref="AJ2:BN3"/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EB4EB-7689-4EFD-8039-77D84C58DCB3}">
  <sheetPr codeName="Blad3"/>
  <dimension ref="B1:H11"/>
  <sheetViews>
    <sheetView topLeftCell="A2" workbookViewId="0">
      <selection activeCell="A2" sqref="A1:XFD1048576"/>
    </sheetView>
  </sheetViews>
  <sheetFormatPr defaultColWidth="12.5703125" defaultRowHeight="21.75" x14ac:dyDescent="0.25"/>
  <cols>
    <col min="1" max="1" width="4.5703125" style="63" customWidth="1"/>
    <col min="2" max="2" width="12.28515625" style="63" bestFit="1" customWidth="1"/>
    <col min="3" max="3" width="1.85546875" style="63" customWidth="1"/>
    <col min="4" max="4" width="19" style="63" bestFit="1" customWidth="1"/>
    <col min="5" max="5" width="1.85546875" style="63" customWidth="1"/>
    <col min="6" max="6" width="10.5703125" style="63" bestFit="1" customWidth="1"/>
    <col min="7" max="7" width="23.140625" style="63" bestFit="1" customWidth="1"/>
    <col min="8" max="8" width="23.140625" style="63" customWidth="1"/>
    <col min="9" max="16384" width="12.5703125" style="63"/>
  </cols>
  <sheetData>
    <row r="1" spans="2:8" ht="23.25" customHeight="1" x14ac:dyDescent="0.25"/>
    <row r="2" spans="2:8" ht="23.25" customHeight="1" x14ac:dyDescent="0.25">
      <c r="B2" s="148" t="s">
        <v>28</v>
      </c>
      <c r="C2" s="149"/>
      <c r="D2" s="149"/>
      <c r="E2" s="149"/>
      <c r="F2" s="149"/>
      <c r="G2" s="149"/>
      <c r="H2" s="149"/>
    </row>
    <row r="3" spans="2:8" ht="23.25" customHeight="1" x14ac:dyDescent="0.25">
      <c r="B3" s="1" t="s">
        <v>5</v>
      </c>
      <c r="C3" s="2"/>
      <c r="D3" s="1" t="s">
        <v>4</v>
      </c>
      <c r="E3" s="2"/>
      <c r="F3" s="3" t="s">
        <v>29</v>
      </c>
      <c r="G3" s="4" t="s">
        <v>2</v>
      </c>
      <c r="H3" s="4" t="s">
        <v>3</v>
      </c>
    </row>
    <row r="4" spans="2:8" x14ac:dyDescent="0.25">
      <c r="B4" s="5" t="s">
        <v>30</v>
      </c>
      <c r="C4" s="2"/>
      <c r="D4" s="5" t="s">
        <v>31</v>
      </c>
      <c r="E4" s="2"/>
      <c r="F4" s="9" t="s">
        <v>18</v>
      </c>
      <c r="G4" s="9" t="s">
        <v>23</v>
      </c>
      <c r="H4" s="9" t="s">
        <v>24</v>
      </c>
    </row>
    <row r="5" spans="2:8" x14ac:dyDescent="0.25">
      <c r="B5" s="6" t="s">
        <v>79</v>
      </c>
      <c r="C5" s="2"/>
      <c r="D5" s="6" t="s">
        <v>33</v>
      </c>
      <c r="E5" s="2"/>
      <c r="F5" s="9" t="s">
        <v>19</v>
      </c>
      <c r="G5" s="9" t="s">
        <v>25</v>
      </c>
      <c r="H5" s="9" t="s">
        <v>24</v>
      </c>
    </row>
    <row r="6" spans="2:8" x14ac:dyDescent="0.25">
      <c r="B6" s="6" t="s">
        <v>32</v>
      </c>
      <c r="C6" s="2"/>
      <c r="D6" s="6" t="s">
        <v>35</v>
      </c>
      <c r="E6" s="2"/>
      <c r="F6" s="9" t="s">
        <v>20</v>
      </c>
      <c r="G6" s="9" t="s">
        <v>25</v>
      </c>
      <c r="H6" s="9" t="s">
        <v>24</v>
      </c>
    </row>
    <row r="7" spans="2:8" x14ac:dyDescent="0.25">
      <c r="B7" s="6" t="s">
        <v>34</v>
      </c>
      <c r="C7" s="2"/>
      <c r="D7" s="6" t="s">
        <v>37</v>
      </c>
      <c r="E7" s="2"/>
      <c r="F7" s="9" t="s">
        <v>21</v>
      </c>
      <c r="G7" s="9" t="s">
        <v>26</v>
      </c>
      <c r="H7" s="9" t="s">
        <v>24</v>
      </c>
    </row>
    <row r="8" spans="2:8" x14ac:dyDescent="0.25">
      <c r="B8" s="6" t="s">
        <v>36</v>
      </c>
      <c r="D8" s="8" t="s">
        <v>39</v>
      </c>
      <c r="F8" s="9" t="s">
        <v>22</v>
      </c>
      <c r="G8" s="9" t="s">
        <v>27</v>
      </c>
      <c r="H8" s="9" t="s">
        <v>24</v>
      </c>
    </row>
    <row r="9" spans="2:8" x14ac:dyDescent="0.25">
      <c r="B9" s="6" t="s">
        <v>38</v>
      </c>
      <c r="F9" s="9" t="s">
        <v>41</v>
      </c>
      <c r="G9" s="9" t="s">
        <v>42</v>
      </c>
      <c r="H9" s="9" t="s">
        <v>24</v>
      </c>
    </row>
    <row r="10" spans="2:8" x14ac:dyDescent="0.25">
      <c r="B10" s="8" t="s">
        <v>40</v>
      </c>
      <c r="F10" s="9" t="s">
        <v>43</v>
      </c>
      <c r="G10" s="9" t="s">
        <v>44</v>
      </c>
      <c r="H10" s="9" t="s">
        <v>24</v>
      </c>
    </row>
    <row r="11" spans="2:8" x14ac:dyDescent="0.25">
      <c r="F11" s="9" t="s">
        <v>45</v>
      </c>
      <c r="G11" s="9" t="s">
        <v>46</v>
      </c>
      <c r="H11" s="9" t="s">
        <v>24</v>
      </c>
    </row>
  </sheetData>
  <mergeCells count="1">
    <mergeCell ref="B2:H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C660E-790E-4B3E-AFC5-D08768D9358C}">
  <sheetPr codeName="Blad4"/>
  <dimension ref="B2:K68"/>
  <sheetViews>
    <sheetView workbookViewId="0">
      <selection activeCell="H5" sqref="H5"/>
    </sheetView>
  </sheetViews>
  <sheetFormatPr defaultColWidth="11.42578125" defaultRowHeight="21.75" x14ac:dyDescent="0.25"/>
  <cols>
    <col min="1" max="1" width="11.42578125" style="15"/>
    <col min="2" max="2" width="11" style="15" bestFit="1" customWidth="1"/>
    <col min="3" max="3" width="6.28515625" style="15" bestFit="1" customWidth="1"/>
    <col min="4" max="4" width="7.28515625" style="15" bestFit="1" customWidth="1"/>
    <col min="5" max="5" width="44.140625" style="15" bestFit="1" customWidth="1"/>
    <col min="6" max="6" width="9" style="63" bestFit="1" customWidth="1"/>
    <col min="7" max="7" width="27" style="102" bestFit="1" customWidth="1"/>
    <col min="8" max="8" width="25.85546875" style="63" bestFit="1" customWidth="1"/>
    <col min="9" max="16384" width="11.42578125" style="15"/>
  </cols>
  <sheetData>
    <row r="2" spans="2:8" x14ac:dyDescent="0.25">
      <c r="B2" s="109" t="s">
        <v>47</v>
      </c>
      <c r="C2" s="109"/>
      <c r="D2" s="109"/>
      <c r="E2" s="109"/>
      <c r="F2" s="109"/>
      <c r="G2" s="110"/>
      <c r="H2" s="109"/>
    </row>
    <row r="4" spans="2:8" x14ac:dyDescent="0.25">
      <c r="B4" s="15" t="s">
        <v>62</v>
      </c>
      <c r="D4" s="15" t="s">
        <v>54</v>
      </c>
      <c r="E4" s="15" t="s">
        <v>48</v>
      </c>
      <c r="F4" s="63" t="s">
        <v>72</v>
      </c>
      <c r="G4" s="102" t="s">
        <v>58</v>
      </c>
      <c r="H4" s="63" t="s">
        <v>77</v>
      </c>
    </row>
    <row r="5" spans="2:8" ht="23.25" x14ac:dyDescent="0.25">
      <c r="B5" s="152" t="s">
        <v>23</v>
      </c>
      <c r="C5" s="152" t="s">
        <v>18</v>
      </c>
      <c r="D5" s="103">
        <v>1</v>
      </c>
      <c r="E5" s="104" t="s">
        <v>50</v>
      </c>
      <c r="F5" s="105" t="s">
        <v>73</v>
      </c>
      <c r="G5" s="106">
        <v>250</v>
      </c>
      <c r="H5" s="157">
        <v>100</v>
      </c>
    </row>
    <row r="6" spans="2:8" x14ac:dyDescent="0.25">
      <c r="B6" s="152"/>
      <c r="C6" s="152"/>
      <c r="D6" s="103">
        <v>2</v>
      </c>
      <c r="E6" s="104" t="s">
        <v>55</v>
      </c>
      <c r="F6" s="105" t="s">
        <v>74</v>
      </c>
      <c r="G6" s="106">
        <v>250</v>
      </c>
      <c r="H6" s="105" t="s">
        <v>49</v>
      </c>
    </row>
    <row r="7" spans="2:8" x14ac:dyDescent="0.25">
      <c r="B7" s="152"/>
      <c r="C7" s="152"/>
      <c r="D7" s="103">
        <v>3</v>
      </c>
      <c r="E7" s="104" t="s">
        <v>50</v>
      </c>
      <c r="F7" s="105" t="s">
        <v>73</v>
      </c>
      <c r="G7" s="106">
        <v>250</v>
      </c>
      <c r="H7" s="105" t="s">
        <v>49</v>
      </c>
    </row>
    <row r="8" spans="2:8" x14ac:dyDescent="0.25">
      <c r="B8" s="152"/>
      <c r="C8" s="152"/>
      <c r="D8" s="103">
        <v>4</v>
      </c>
      <c r="E8" s="104" t="s">
        <v>56</v>
      </c>
      <c r="F8" s="105" t="s">
        <v>75</v>
      </c>
      <c r="G8" s="106">
        <v>250</v>
      </c>
      <c r="H8" s="105" t="s">
        <v>49</v>
      </c>
    </row>
    <row r="9" spans="2:8" x14ac:dyDescent="0.25">
      <c r="B9" s="152"/>
      <c r="C9" s="152"/>
      <c r="D9" s="103">
        <v>5</v>
      </c>
      <c r="E9" s="104" t="s">
        <v>50</v>
      </c>
      <c r="F9" s="105" t="s">
        <v>73</v>
      </c>
      <c r="G9" s="106">
        <v>250</v>
      </c>
      <c r="H9" s="105" t="s">
        <v>49</v>
      </c>
    </row>
    <row r="10" spans="2:8" x14ac:dyDescent="0.25">
      <c r="B10" s="152"/>
      <c r="C10" s="152"/>
      <c r="D10" s="103">
        <v>6</v>
      </c>
      <c r="E10" s="104" t="s">
        <v>55</v>
      </c>
      <c r="F10" s="105" t="s">
        <v>74</v>
      </c>
      <c r="G10" s="106">
        <v>250</v>
      </c>
      <c r="H10" s="105" t="s">
        <v>49</v>
      </c>
    </row>
    <row r="11" spans="2:8" x14ac:dyDescent="0.25">
      <c r="B11" s="152"/>
      <c r="C11" s="152"/>
      <c r="D11" s="103">
        <v>7</v>
      </c>
      <c r="E11" s="104" t="s">
        <v>50</v>
      </c>
      <c r="F11" s="105" t="s">
        <v>73</v>
      </c>
      <c r="G11" s="106">
        <v>250</v>
      </c>
      <c r="H11" s="105" t="s">
        <v>49</v>
      </c>
    </row>
    <row r="12" spans="2:8" x14ac:dyDescent="0.25">
      <c r="B12" s="152"/>
      <c r="C12" s="152"/>
      <c r="D12" s="103">
        <v>8</v>
      </c>
      <c r="E12" s="104" t="s">
        <v>57</v>
      </c>
      <c r="F12" s="105" t="s">
        <v>76</v>
      </c>
      <c r="G12" s="106">
        <v>250</v>
      </c>
      <c r="H12" s="105" t="s">
        <v>49</v>
      </c>
    </row>
    <row r="13" spans="2:8" x14ac:dyDescent="0.25">
      <c r="E13" s="107"/>
      <c r="F13" s="108"/>
      <c r="H13" s="108"/>
    </row>
    <row r="14" spans="2:8" x14ac:dyDescent="0.25">
      <c r="B14" s="151" t="s">
        <v>25</v>
      </c>
      <c r="C14" s="153" t="s">
        <v>19</v>
      </c>
      <c r="D14" s="103">
        <v>1</v>
      </c>
      <c r="E14" s="104" t="s">
        <v>51</v>
      </c>
      <c r="F14" s="105" t="s">
        <v>73</v>
      </c>
      <c r="G14" s="106">
        <v>250</v>
      </c>
      <c r="H14" s="105" t="s">
        <v>49</v>
      </c>
    </row>
    <row r="15" spans="2:8" x14ac:dyDescent="0.25">
      <c r="B15" s="151"/>
      <c r="C15" s="154"/>
      <c r="D15" s="103">
        <v>2</v>
      </c>
      <c r="E15" s="104" t="s">
        <v>59</v>
      </c>
      <c r="F15" s="105" t="s">
        <v>74</v>
      </c>
      <c r="G15" s="106">
        <v>250</v>
      </c>
      <c r="H15" s="105" t="s">
        <v>49</v>
      </c>
    </row>
    <row r="16" spans="2:8" x14ac:dyDescent="0.25">
      <c r="B16" s="151"/>
      <c r="C16" s="154"/>
      <c r="D16" s="103">
        <v>3</v>
      </c>
      <c r="E16" s="104" t="s">
        <v>51</v>
      </c>
      <c r="F16" s="105" t="s">
        <v>73</v>
      </c>
      <c r="G16" s="106">
        <v>250</v>
      </c>
      <c r="H16" s="105" t="s">
        <v>49</v>
      </c>
    </row>
    <row r="17" spans="2:11" x14ac:dyDescent="0.25">
      <c r="B17" s="151"/>
      <c r="C17" s="154"/>
      <c r="D17" s="103">
        <v>4</v>
      </c>
      <c r="E17" s="104" t="s">
        <v>60</v>
      </c>
      <c r="F17" s="105" t="s">
        <v>75</v>
      </c>
      <c r="G17" s="106">
        <v>250</v>
      </c>
      <c r="H17" s="105" t="s">
        <v>49</v>
      </c>
    </row>
    <row r="18" spans="2:11" x14ac:dyDescent="0.25">
      <c r="B18" s="151"/>
      <c r="C18" s="154"/>
      <c r="D18" s="103">
        <v>5</v>
      </c>
      <c r="E18" s="104" t="s">
        <v>51</v>
      </c>
      <c r="F18" s="105" t="s">
        <v>73</v>
      </c>
      <c r="G18" s="106">
        <v>250</v>
      </c>
      <c r="H18" s="105" t="s">
        <v>49</v>
      </c>
    </row>
    <row r="19" spans="2:11" x14ac:dyDescent="0.25">
      <c r="B19" s="151"/>
      <c r="C19" s="154"/>
      <c r="D19" s="103">
        <v>6</v>
      </c>
      <c r="E19" s="104" t="s">
        <v>59</v>
      </c>
      <c r="F19" s="105" t="s">
        <v>74</v>
      </c>
      <c r="G19" s="106">
        <v>250</v>
      </c>
      <c r="H19" s="105" t="s">
        <v>49</v>
      </c>
    </row>
    <row r="20" spans="2:11" x14ac:dyDescent="0.25">
      <c r="B20" s="151"/>
      <c r="C20" s="154"/>
      <c r="D20" s="103">
        <v>7</v>
      </c>
      <c r="E20" s="104" t="s">
        <v>51</v>
      </c>
      <c r="F20" s="105" t="s">
        <v>73</v>
      </c>
      <c r="G20" s="106">
        <v>250</v>
      </c>
      <c r="H20" s="105" t="s">
        <v>49</v>
      </c>
    </row>
    <row r="21" spans="2:11" x14ac:dyDescent="0.25">
      <c r="B21" s="151"/>
      <c r="C21" s="155"/>
      <c r="D21" s="103">
        <v>8</v>
      </c>
      <c r="E21" s="104" t="s">
        <v>61</v>
      </c>
      <c r="F21" s="105" t="s">
        <v>76</v>
      </c>
      <c r="G21" s="106">
        <v>250</v>
      </c>
      <c r="H21" s="105" t="s">
        <v>49</v>
      </c>
    </row>
    <row r="22" spans="2:11" x14ac:dyDescent="0.25">
      <c r="E22" s="107"/>
      <c r="F22" s="108"/>
      <c r="H22" s="108"/>
    </row>
    <row r="23" spans="2:11" x14ac:dyDescent="0.25">
      <c r="B23" s="151" t="s">
        <v>25</v>
      </c>
      <c r="C23" s="153" t="s">
        <v>20</v>
      </c>
      <c r="D23" s="103">
        <v>1</v>
      </c>
      <c r="E23" s="104" t="s">
        <v>51</v>
      </c>
      <c r="F23" s="105" t="s">
        <v>73</v>
      </c>
      <c r="G23" s="105" t="s">
        <v>49</v>
      </c>
      <c r="H23" s="105">
        <v>15</v>
      </c>
      <c r="I23" s="150" t="s">
        <v>69</v>
      </c>
      <c r="J23" s="150"/>
      <c r="K23" s="150"/>
    </row>
    <row r="24" spans="2:11" x14ac:dyDescent="0.25">
      <c r="B24" s="151"/>
      <c r="C24" s="154"/>
      <c r="D24" s="103">
        <v>2</v>
      </c>
      <c r="E24" s="104" t="s">
        <v>59</v>
      </c>
      <c r="F24" s="105" t="s">
        <v>74</v>
      </c>
      <c r="G24" s="105" t="s">
        <v>49</v>
      </c>
      <c r="H24" s="105">
        <v>15</v>
      </c>
      <c r="I24" s="150"/>
      <c r="J24" s="150"/>
      <c r="K24" s="150"/>
    </row>
    <row r="25" spans="2:11" x14ac:dyDescent="0.25">
      <c r="B25" s="151"/>
      <c r="C25" s="154"/>
      <c r="D25" s="103">
        <v>3</v>
      </c>
      <c r="E25" s="104" t="s">
        <v>51</v>
      </c>
      <c r="F25" s="105" t="s">
        <v>73</v>
      </c>
      <c r="G25" s="105" t="s">
        <v>49</v>
      </c>
      <c r="H25" s="105">
        <v>15</v>
      </c>
      <c r="I25" s="150"/>
      <c r="J25" s="150"/>
      <c r="K25" s="150"/>
    </row>
    <row r="26" spans="2:11" x14ac:dyDescent="0.25">
      <c r="B26" s="151"/>
      <c r="C26" s="154"/>
      <c r="D26" s="103">
        <v>4</v>
      </c>
      <c r="E26" s="104" t="s">
        <v>60</v>
      </c>
      <c r="F26" s="105" t="s">
        <v>75</v>
      </c>
      <c r="G26" s="105" t="s">
        <v>49</v>
      </c>
      <c r="H26" s="105">
        <v>15</v>
      </c>
      <c r="I26" s="150"/>
      <c r="J26" s="150"/>
      <c r="K26" s="150"/>
    </row>
    <row r="27" spans="2:11" x14ac:dyDescent="0.25">
      <c r="B27" s="151"/>
      <c r="C27" s="154"/>
      <c r="D27" s="103">
        <v>5</v>
      </c>
      <c r="E27" s="104" t="s">
        <v>51</v>
      </c>
      <c r="F27" s="105" t="s">
        <v>73</v>
      </c>
      <c r="G27" s="105" t="s">
        <v>49</v>
      </c>
      <c r="H27" s="105">
        <v>15</v>
      </c>
      <c r="I27" s="150"/>
      <c r="J27" s="150"/>
      <c r="K27" s="150"/>
    </row>
    <row r="28" spans="2:11" x14ac:dyDescent="0.25">
      <c r="B28" s="151"/>
      <c r="C28" s="154"/>
      <c r="D28" s="103">
        <v>6</v>
      </c>
      <c r="E28" s="104" t="s">
        <v>59</v>
      </c>
      <c r="F28" s="105" t="s">
        <v>74</v>
      </c>
      <c r="G28" s="105" t="s">
        <v>49</v>
      </c>
      <c r="H28" s="105">
        <v>15</v>
      </c>
      <c r="I28" s="150"/>
      <c r="J28" s="150"/>
      <c r="K28" s="150"/>
    </row>
    <row r="29" spans="2:11" x14ac:dyDescent="0.25">
      <c r="B29" s="151"/>
      <c r="C29" s="154"/>
      <c r="D29" s="103">
        <v>7</v>
      </c>
      <c r="E29" s="104" t="s">
        <v>51</v>
      </c>
      <c r="F29" s="105" t="s">
        <v>73</v>
      </c>
      <c r="G29" s="105" t="s">
        <v>49</v>
      </c>
      <c r="H29" s="105">
        <v>15</v>
      </c>
      <c r="I29" s="150"/>
      <c r="J29" s="150"/>
      <c r="K29" s="150"/>
    </row>
    <row r="30" spans="2:11" x14ac:dyDescent="0.25">
      <c r="B30" s="151"/>
      <c r="C30" s="155"/>
      <c r="D30" s="103">
        <v>8</v>
      </c>
      <c r="E30" s="104" t="s">
        <v>61</v>
      </c>
      <c r="F30" s="105" t="s">
        <v>76</v>
      </c>
      <c r="G30" s="105" t="s">
        <v>49</v>
      </c>
      <c r="H30" s="105">
        <v>15</v>
      </c>
      <c r="I30" s="150"/>
      <c r="J30" s="150"/>
      <c r="K30" s="150"/>
    </row>
    <row r="31" spans="2:11" x14ac:dyDescent="0.25">
      <c r="E31" s="107"/>
      <c r="F31" s="108"/>
      <c r="H31" s="108"/>
    </row>
    <row r="32" spans="2:11" x14ac:dyDescent="0.25">
      <c r="B32" s="152" t="s">
        <v>26</v>
      </c>
      <c r="C32" s="153" t="s">
        <v>21</v>
      </c>
      <c r="D32" s="103">
        <v>1</v>
      </c>
      <c r="E32" s="104" t="s">
        <v>52</v>
      </c>
      <c r="F32" s="105" t="s">
        <v>73</v>
      </c>
      <c r="G32" s="106">
        <v>250</v>
      </c>
      <c r="H32" s="105" t="s">
        <v>49</v>
      </c>
    </row>
    <row r="33" spans="2:11" x14ac:dyDescent="0.25">
      <c r="B33" s="152"/>
      <c r="C33" s="154"/>
      <c r="D33" s="103">
        <v>2</v>
      </c>
      <c r="E33" s="104" t="s">
        <v>63</v>
      </c>
      <c r="F33" s="105" t="s">
        <v>74</v>
      </c>
      <c r="G33" s="106">
        <v>250</v>
      </c>
      <c r="H33" s="105" t="s">
        <v>49</v>
      </c>
    </row>
    <row r="34" spans="2:11" x14ac:dyDescent="0.25">
      <c r="B34" s="152"/>
      <c r="C34" s="154"/>
      <c r="D34" s="103">
        <v>3</v>
      </c>
      <c r="E34" s="104" t="s">
        <v>52</v>
      </c>
      <c r="F34" s="105" t="s">
        <v>73</v>
      </c>
      <c r="G34" s="106">
        <v>250</v>
      </c>
      <c r="H34" s="105" t="s">
        <v>49</v>
      </c>
    </row>
    <row r="35" spans="2:11" x14ac:dyDescent="0.25">
      <c r="B35" s="152"/>
      <c r="C35" s="154"/>
      <c r="D35" s="103">
        <v>4</v>
      </c>
      <c r="E35" s="104" t="s">
        <v>64</v>
      </c>
      <c r="F35" s="105" t="s">
        <v>75</v>
      </c>
      <c r="G35" s="106">
        <v>250</v>
      </c>
      <c r="H35" s="105" t="s">
        <v>49</v>
      </c>
    </row>
    <row r="36" spans="2:11" x14ac:dyDescent="0.25">
      <c r="B36" s="152"/>
      <c r="C36" s="154"/>
      <c r="D36" s="103">
        <v>5</v>
      </c>
      <c r="E36" s="104" t="s">
        <v>52</v>
      </c>
      <c r="F36" s="105" t="s">
        <v>73</v>
      </c>
      <c r="G36" s="106">
        <v>250</v>
      </c>
      <c r="H36" s="105" t="s">
        <v>49</v>
      </c>
    </row>
    <row r="37" spans="2:11" x14ac:dyDescent="0.25">
      <c r="B37" s="152"/>
      <c r="C37" s="154"/>
      <c r="D37" s="103">
        <v>6</v>
      </c>
      <c r="E37" s="104" t="s">
        <v>63</v>
      </c>
      <c r="F37" s="105" t="s">
        <v>74</v>
      </c>
      <c r="G37" s="106">
        <v>250</v>
      </c>
      <c r="H37" s="105" t="s">
        <v>49</v>
      </c>
    </row>
    <row r="38" spans="2:11" x14ac:dyDescent="0.25">
      <c r="B38" s="152"/>
      <c r="C38" s="154"/>
      <c r="D38" s="103">
        <v>7</v>
      </c>
      <c r="E38" s="104" t="s">
        <v>52</v>
      </c>
      <c r="F38" s="105" t="s">
        <v>73</v>
      </c>
      <c r="G38" s="106">
        <v>250</v>
      </c>
      <c r="H38" s="105" t="s">
        <v>49</v>
      </c>
    </row>
    <row r="39" spans="2:11" x14ac:dyDescent="0.25">
      <c r="B39" s="152"/>
      <c r="C39" s="155"/>
      <c r="D39" s="103">
        <v>8</v>
      </c>
      <c r="E39" s="104" t="s">
        <v>65</v>
      </c>
      <c r="F39" s="105" t="s">
        <v>76</v>
      </c>
      <c r="G39" s="106">
        <v>250</v>
      </c>
      <c r="H39" s="105" t="s">
        <v>49</v>
      </c>
    </row>
    <row r="40" spans="2:11" x14ac:dyDescent="0.25">
      <c r="E40" s="107"/>
      <c r="F40" s="108"/>
      <c r="H40" s="108"/>
    </row>
    <row r="41" spans="2:11" x14ac:dyDescent="0.25">
      <c r="B41" s="152" t="s">
        <v>27</v>
      </c>
      <c r="C41" s="153" t="s">
        <v>22</v>
      </c>
      <c r="D41" s="103">
        <v>1</v>
      </c>
      <c r="E41" s="104" t="s">
        <v>53</v>
      </c>
      <c r="F41" s="105" t="s">
        <v>73</v>
      </c>
      <c r="G41" s="105" t="s">
        <v>49</v>
      </c>
      <c r="H41" s="105">
        <v>20</v>
      </c>
      <c r="I41" s="150" t="s">
        <v>69</v>
      </c>
      <c r="J41" s="150"/>
      <c r="K41" s="150"/>
    </row>
    <row r="42" spans="2:11" x14ac:dyDescent="0.25">
      <c r="B42" s="152"/>
      <c r="C42" s="154"/>
      <c r="D42" s="103">
        <v>2</v>
      </c>
      <c r="E42" s="104" t="s">
        <v>66</v>
      </c>
      <c r="F42" s="105" t="s">
        <v>74</v>
      </c>
      <c r="G42" s="105" t="s">
        <v>49</v>
      </c>
      <c r="H42" s="105">
        <v>20</v>
      </c>
      <c r="I42" s="150"/>
      <c r="J42" s="150"/>
      <c r="K42" s="150"/>
    </row>
    <row r="43" spans="2:11" x14ac:dyDescent="0.25">
      <c r="B43" s="152"/>
      <c r="C43" s="154"/>
      <c r="D43" s="103">
        <v>3</v>
      </c>
      <c r="E43" s="104" t="s">
        <v>53</v>
      </c>
      <c r="F43" s="105" t="s">
        <v>73</v>
      </c>
      <c r="G43" s="105" t="s">
        <v>49</v>
      </c>
      <c r="H43" s="105">
        <v>20</v>
      </c>
      <c r="I43" s="150"/>
      <c r="J43" s="150"/>
      <c r="K43" s="150"/>
    </row>
    <row r="44" spans="2:11" x14ac:dyDescent="0.25">
      <c r="B44" s="152"/>
      <c r="C44" s="154"/>
      <c r="D44" s="103">
        <v>4</v>
      </c>
      <c r="E44" s="104" t="s">
        <v>67</v>
      </c>
      <c r="F44" s="105" t="s">
        <v>75</v>
      </c>
      <c r="G44" s="105" t="s">
        <v>49</v>
      </c>
      <c r="H44" s="105">
        <v>20</v>
      </c>
      <c r="I44" s="150"/>
      <c r="J44" s="150"/>
      <c r="K44" s="150"/>
    </row>
    <row r="45" spans="2:11" x14ac:dyDescent="0.25">
      <c r="B45" s="152"/>
      <c r="C45" s="154"/>
      <c r="D45" s="103">
        <v>5</v>
      </c>
      <c r="E45" s="104" t="s">
        <v>53</v>
      </c>
      <c r="F45" s="105" t="s">
        <v>73</v>
      </c>
      <c r="G45" s="105" t="s">
        <v>49</v>
      </c>
      <c r="H45" s="105">
        <v>20</v>
      </c>
      <c r="I45" s="150"/>
      <c r="J45" s="150"/>
      <c r="K45" s="150"/>
    </row>
    <row r="46" spans="2:11" x14ac:dyDescent="0.25">
      <c r="B46" s="152"/>
      <c r="C46" s="154"/>
      <c r="D46" s="103">
        <v>6</v>
      </c>
      <c r="E46" s="104" t="s">
        <v>66</v>
      </c>
      <c r="F46" s="105" t="s">
        <v>74</v>
      </c>
      <c r="G46" s="105" t="s">
        <v>49</v>
      </c>
      <c r="H46" s="105">
        <v>20</v>
      </c>
      <c r="I46" s="150"/>
      <c r="J46" s="150"/>
      <c r="K46" s="150"/>
    </row>
    <row r="47" spans="2:11" x14ac:dyDescent="0.25">
      <c r="B47" s="152"/>
      <c r="C47" s="154"/>
      <c r="D47" s="103">
        <v>7</v>
      </c>
      <c r="E47" s="104" t="s">
        <v>53</v>
      </c>
      <c r="F47" s="105" t="s">
        <v>73</v>
      </c>
      <c r="G47" s="105" t="s">
        <v>49</v>
      </c>
      <c r="H47" s="105">
        <v>20</v>
      </c>
      <c r="I47" s="150"/>
      <c r="J47" s="150"/>
      <c r="K47" s="150"/>
    </row>
    <row r="48" spans="2:11" x14ac:dyDescent="0.25">
      <c r="B48" s="152"/>
      <c r="C48" s="155"/>
      <c r="D48" s="103">
        <v>8</v>
      </c>
      <c r="E48" s="104" t="s">
        <v>68</v>
      </c>
      <c r="F48" s="105" t="s">
        <v>76</v>
      </c>
      <c r="G48" s="105" t="s">
        <v>49</v>
      </c>
      <c r="H48" s="105">
        <v>20</v>
      </c>
      <c r="I48" s="150"/>
      <c r="J48" s="150"/>
      <c r="K48" s="150"/>
    </row>
    <row r="49" spans="5:8" x14ac:dyDescent="0.25">
      <c r="H49" s="108"/>
    </row>
    <row r="50" spans="5:8" x14ac:dyDescent="0.25">
      <c r="H50" s="108"/>
    </row>
    <row r="51" spans="5:8" x14ac:dyDescent="0.25">
      <c r="E51" s="107"/>
      <c r="F51" s="108"/>
      <c r="H51" s="108"/>
    </row>
    <row r="52" spans="5:8" x14ac:dyDescent="0.25">
      <c r="E52" s="107"/>
      <c r="F52" s="108"/>
      <c r="H52" s="108"/>
    </row>
    <row r="53" spans="5:8" x14ac:dyDescent="0.25">
      <c r="E53" s="107"/>
      <c r="F53" s="108"/>
      <c r="H53" s="108"/>
    </row>
    <row r="54" spans="5:8" x14ac:dyDescent="0.25">
      <c r="E54" s="107"/>
      <c r="F54" s="108"/>
      <c r="H54" s="108"/>
    </row>
    <row r="55" spans="5:8" x14ac:dyDescent="0.25">
      <c r="E55" s="107"/>
      <c r="F55" s="108"/>
      <c r="H55" s="108"/>
    </row>
    <row r="64" spans="5:8" x14ac:dyDescent="0.25">
      <c r="E64" s="107"/>
      <c r="F64" s="108"/>
    </row>
    <row r="65" spans="5:6" x14ac:dyDescent="0.25">
      <c r="E65" s="107"/>
      <c r="F65" s="108"/>
    </row>
    <row r="66" spans="5:6" x14ac:dyDescent="0.25">
      <c r="E66" s="107"/>
      <c r="F66" s="108"/>
    </row>
    <row r="67" spans="5:6" x14ac:dyDescent="0.25">
      <c r="E67" s="107"/>
      <c r="F67" s="108"/>
    </row>
    <row r="68" spans="5:6" x14ac:dyDescent="0.25">
      <c r="E68" s="107"/>
      <c r="F68" s="108"/>
    </row>
  </sheetData>
  <mergeCells count="12">
    <mergeCell ref="I41:K48"/>
    <mergeCell ref="B23:B30"/>
    <mergeCell ref="I23:K30"/>
    <mergeCell ref="C5:C12"/>
    <mergeCell ref="C14:C21"/>
    <mergeCell ref="C23:C30"/>
    <mergeCell ref="C32:C39"/>
    <mergeCell ref="C41:C48"/>
    <mergeCell ref="B5:B12"/>
    <mergeCell ref="B14:B21"/>
    <mergeCell ref="B32:B39"/>
    <mergeCell ref="B41:B48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Maintenance Schedule</vt:lpstr>
      <vt:lpstr>Daily Reading</vt:lpstr>
      <vt:lpstr>Set Up</vt:lpstr>
      <vt:lpstr>Maintenance Tasks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Bart Strubbe</cp:lastModifiedBy>
  <dcterms:created xsi:type="dcterms:W3CDTF">2024-07-17T19:19:20Z</dcterms:created>
  <dcterms:modified xsi:type="dcterms:W3CDTF">2024-07-21T06:24:02Z</dcterms:modified>
</cp:coreProperties>
</file>