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328"/>
  <workbookPr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15BF056-7458-404A-8AEB-91CE09F730C2}" xr6:coauthVersionLast="47" xr6:coauthVersionMax="47" xr10:uidLastSave="{00000000-0000-0000-0000-000000000000}"/>
  <bookViews>
    <workbookView xWindow="-120" yWindow="-120" windowWidth="29040" windowHeight="15990" firstSheet="1" activeTab="1" xr2:uid="{00000000-000D-0000-FFFF-FFFF00000000}"/>
  </bookViews>
  <sheets>
    <sheet name="_56F9DC9755BA473782653E2940F9" sheetId="2" state="veryHidden" r:id="rId1"/>
    <sheet name="Fichier de travail " sheetId="4" r:id="rId2"/>
    <sheet name="Form1" sheetId="3" r:id="rId3"/>
    <sheet name="Feuil3" sheetId="8" r:id="rId4"/>
    <sheet name="Feuil2" sheetId="5" r:id="rId5"/>
    <sheet name="Form1 (2)" sheetId="6" r:id="rId6"/>
    <sheet name="parental partiel " sheetId="7" r:id="rId7"/>
  </sheets>
  <definedNames>
    <definedName name="_56F9DC9755BA473782653E2940F9FormId">"O5svFfaHUUWzWdwlJ9GQvgPKs_zZv5xGoK6jp8FCWJFUMVkzN0NDMFRUWVBDQVRSOERWOUtJWUtPTCQlQCN0PWcu"</definedName>
    <definedName name="_56F9DC9755BA473782653E2940F9ResponseSheet">"Form1"</definedName>
    <definedName name="_56F9DC9755BA473782653E2940F9SourceDocId">"{5d3b90ea-39b8-451e-929a-4d4c1d909185}"</definedName>
    <definedName name="Type_Demande">Tabel3[Type Demande]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W39" i="4" l="1"/>
  <c r="U40" i="4"/>
  <c r="T39" i="4"/>
  <c r="T40" i="4"/>
  <c r="S39" i="4"/>
  <c r="O39" i="4"/>
  <c r="P39" i="4"/>
  <c r="Q40" i="4"/>
  <c r="M40" i="4" a="1"/>
  <c r="M40" i="4" s="1"/>
  <c r="R40" i="4" s="1"/>
  <c r="H31" i="4" a="1"/>
  <c r="H31" i="4" s="1"/>
  <c r="A32" i="4"/>
  <c r="E32" i="4" s="1" a="1"/>
  <c r="E32" i="4" s="1"/>
  <c r="A33" i="4"/>
  <c r="C33" i="4" s="1" a="1"/>
  <c r="C33" i="4" s="1"/>
  <c r="A34" i="4"/>
  <c r="E34" i="4" s="1" a="1"/>
  <c r="E34" i="4" s="1"/>
  <c r="A35" i="4"/>
  <c r="L35" i="4" s="1" a="1"/>
  <c r="L35" i="4" s="1"/>
  <c r="A36" i="4"/>
  <c r="B36" i="4" s="1" a="1"/>
  <c r="B36" i="4" s="1"/>
  <c r="A37" i="4"/>
  <c r="C37" i="4" s="1" a="1"/>
  <c r="C37" i="4" s="1"/>
  <c r="A38" i="4"/>
  <c r="E38" i="4" s="1" a="1"/>
  <c r="E38" i="4" s="1"/>
  <c r="A39" i="4"/>
  <c r="M39" i="4" s="1" a="1"/>
  <c r="M39" i="4" s="1"/>
  <c r="A40" i="4"/>
  <c r="E40" i="4" s="1" a="1"/>
  <c r="E40" i="4" s="1"/>
  <c r="A41" i="4"/>
  <c r="C41" i="4" s="1" a="1"/>
  <c r="C41" i="4" s="1"/>
  <c r="A42" i="4"/>
  <c r="E42" i="4" s="1" a="1"/>
  <c r="E42" i="4" s="1"/>
  <c r="A43" i="4"/>
  <c r="I43" i="4" s="1" a="1"/>
  <c r="I43" i="4" s="1"/>
  <c r="A31" i="4"/>
  <c r="C31" i="4" s="1" a="1"/>
  <c r="C31" i="4" s="1"/>
  <c r="P19" i="4"/>
  <c r="R19" i="4"/>
  <c r="R20" i="4"/>
  <c r="R21" i="4"/>
  <c r="O19" i="4"/>
  <c r="P20" i="4"/>
  <c r="P21" i="4"/>
  <c r="O20" i="4"/>
  <c r="O21" i="4"/>
  <c r="N19" i="4"/>
  <c r="N20" i="4"/>
  <c r="N21" i="4"/>
  <c r="O18" i="4"/>
  <c r="P18" i="4"/>
  <c r="Q18" i="4"/>
  <c r="R18" i="4"/>
  <c r="S18" i="4"/>
  <c r="T18" i="4"/>
  <c r="N18" i="4"/>
  <c r="O22" i="4"/>
  <c r="G5" i="8"/>
  <c r="C4" i="8"/>
  <c r="D4" i="8" s="1"/>
  <c r="E4" i="8" s="1"/>
  <c r="F4" i="8" s="1"/>
  <c r="C3" i="8"/>
  <c r="D3" i="8" s="1"/>
  <c r="E3" i="8" s="1"/>
  <c r="F3" i="8" s="1"/>
  <c r="C5" i="8"/>
  <c r="D5" i="8" s="1"/>
  <c r="E5" i="8" s="1"/>
  <c r="H5" i="8" s="1"/>
  <c r="I5" i="8" s="1"/>
  <c r="C6" i="8"/>
  <c r="D6" i="8"/>
  <c r="E6" i="8" s="1"/>
  <c r="C7" i="8"/>
  <c r="D7" i="8" s="1"/>
  <c r="E7" i="8" s="1"/>
  <c r="C8" i="8"/>
  <c r="D8" i="8" s="1"/>
  <c r="E8" i="8" s="1"/>
  <c r="F8" i="8" s="1"/>
  <c r="C9" i="8"/>
  <c r="D9" i="8" s="1"/>
  <c r="E9" i="8" s="1"/>
  <c r="H9" i="8" s="1"/>
  <c r="C10" i="8"/>
  <c r="D10" i="8" s="1"/>
  <c r="E10" i="8" s="1"/>
  <c r="C11" i="8"/>
  <c r="D11" i="8"/>
  <c r="E11" i="8" s="1"/>
  <c r="D2" i="8"/>
  <c r="E2" i="8" s="1"/>
  <c r="F2" i="8" s="1"/>
  <c r="C2" i="8"/>
  <c r="C14" i="8"/>
  <c r="D14" i="8" s="1"/>
  <c r="E14" i="8" s="1"/>
  <c r="J2" i="4"/>
  <c r="B6" i="4"/>
  <c r="C6" i="4"/>
  <c r="D6" i="4"/>
  <c r="E6" i="4"/>
  <c r="F6" i="4"/>
  <c r="G6" i="4"/>
  <c r="H6" i="4"/>
  <c r="I6" i="4"/>
  <c r="J6" i="4"/>
  <c r="K6" i="4"/>
  <c r="L6" i="4"/>
  <c r="B7" i="4"/>
  <c r="C7" i="4"/>
  <c r="D7" i="4"/>
  <c r="E7" i="4"/>
  <c r="F7" i="4"/>
  <c r="G7" i="4"/>
  <c r="H7" i="4"/>
  <c r="I7" i="4"/>
  <c r="J7" i="4"/>
  <c r="K7" i="4"/>
  <c r="L7" i="4"/>
  <c r="B8" i="4"/>
  <c r="C8" i="4"/>
  <c r="D8" i="4"/>
  <c r="E8" i="4"/>
  <c r="F8" i="4"/>
  <c r="G8" i="4"/>
  <c r="H8" i="4"/>
  <c r="I8" i="4"/>
  <c r="J8" i="4"/>
  <c r="K8" i="4"/>
  <c r="L8" i="4"/>
  <c r="B9" i="4"/>
  <c r="C9" i="4"/>
  <c r="D9" i="4"/>
  <c r="E9" i="4"/>
  <c r="F9" i="4"/>
  <c r="G9" i="4"/>
  <c r="H9" i="4"/>
  <c r="I9" i="4"/>
  <c r="J9" i="4"/>
  <c r="K9" i="4"/>
  <c r="L9" i="4"/>
  <c r="B10" i="4"/>
  <c r="C10" i="4"/>
  <c r="D10" i="4"/>
  <c r="E10" i="4"/>
  <c r="F10" i="4"/>
  <c r="G10" i="4"/>
  <c r="H10" i="4"/>
  <c r="I10" i="4"/>
  <c r="J10" i="4"/>
  <c r="K10" i="4"/>
  <c r="L10" i="4"/>
  <c r="B11" i="4"/>
  <c r="C11" i="4"/>
  <c r="D11" i="4"/>
  <c r="E11" i="4"/>
  <c r="F11" i="4"/>
  <c r="G11" i="4"/>
  <c r="H11" i="4"/>
  <c r="I11" i="4"/>
  <c r="J11" i="4"/>
  <c r="K11" i="4"/>
  <c r="L11" i="4"/>
  <c r="B12" i="4"/>
  <c r="C12" i="4"/>
  <c r="D12" i="4"/>
  <c r="E12" i="4"/>
  <c r="F12" i="4"/>
  <c r="G12" i="4"/>
  <c r="H12" i="4"/>
  <c r="I12" i="4"/>
  <c r="J12" i="4"/>
  <c r="K12" i="4"/>
  <c r="L12" i="4"/>
  <c r="B13" i="4"/>
  <c r="C13" i="4"/>
  <c r="D13" i="4"/>
  <c r="E13" i="4"/>
  <c r="F13" i="4"/>
  <c r="G13" i="4"/>
  <c r="H13" i="4"/>
  <c r="I13" i="4"/>
  <c r="J13" i="4"/>
  <c r="K13" i="4"/>
  <c r="L13" i="4"/>
  <c r="B14" i="4"/>
  <c r="C14" i="4"/>
  <c r="D14" i="4"/>
  <c r="E14" i="4"/>
  <c r="F14" i="4"/>
  <c r="G14" i="4"/>
  <c r="H14" i="4"/>
  <c r="I14" i="4"/>
  <c r="J14" i="4"/>
  <c r="K14" i="4"/>
  <c r="L14" i="4"/>
  <c r="H3" i="4"/>
  <c r="I3" i="4"/>
  <c r="J3" i="4"/>
  <c r="K3" i="4"/>
  <c r="L3" i="4"/>
  <c r="H4" i="4"/>
  <c r="I4" i="4"/>
  <c r="J4" i="4"/>
  <c r="K4" i="4"/>
  <c r="L4" i="4"/>
  <c r="H5" i="4"/>
  <c r="I5" i="4"/>
  <c r="J5" i="4"/>
  <c r="K5" i="4"/>
  <c r="L5" i="4"/>
  <c r="L2" i="4"/>
  <c r="M14" i="4"/>
  <c r="Q14" i="4" s="1"/>
  <c r="F3" i="4"/>
  <c r="G3" i="4"/>
  <c r="F4" i="4"/>
  <c r="G4" i="4"/>
  <c r="F5" i="4"/>
  <c r="G5" i="4"/>
  <c r="H2" i="4"/>
  <c r="I2" i="4"/>
  <c r="K2" i="4"/>
  <c r="G2" i="4"/>
  <c r="F2" i="4"/>
  <c r="B3" i="4"/>
  <c r="C3" i="4"/>
  <c r="D3" i="4"/>
  <c r="E3" i="4"/>
  <c r="B4" i="4"/>
  <c r="C4" i="4"/>
  <c r="D4" i="4"/>
  <c r="E4" i="4"/>
  <c r="B5" i="4"/>
  <c r="C5" i="4"/>
  <c r="D5" i="4"/>
  <c r="E5" i="4"/>
  <c r="E2" i="4"/>
  <c r="D2" i="4"/>
  <c r="C2" i="4"/>
  <c r="B2" i="4"/>
  <c r="M3" i="4"/>
  <c r="O3" i="4" s="1"/>
  <c r="M4" i="4"/>
  <c r="M5" i="4"/>
  <c r="O5" i="4" s="1"/>
  <c r="M6" i="4"/>
  <c r="Q6" i="4" s="1"/>
  <c r="M7" i="4"/>
  <c r="O7" i="4" s="1"/>
  <c r="M8" i="4"/>
  <c r="O8" i="4" s="1"/>
  <c r="M9" i="4"/>
  <c r="O9" i="4" s="1"/>
  <c r="M10" i="4"/>
  <c r="Q10" i="4" s="1"/>
  <c r="M11" i="4"/>
  <c r="O11" i="4" s="1"/>
  <c r="M12" i="4"/>
  <c r="M13" i="4"/>
  <c r="O13" i="4" s="1"/>
  <c r="M2" i="4"/>
  <c r="V2" i="4" s="1"/>
  <c r="A1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" i="5"/>
  <c r="A2" i="5"/>
  <c r="O42" i="4" l="1"/>
  <c r="S42" i="4"/>
  <c r="V42" i="4"/>
  <c r="N31" i="4"/>
  <c r="N40" i="4"/>
  <c r="Q42" i="4"/>
  <c r="P41" i="4"/>
  <c r="O40" i="4"/>
  <c r="R39" i="4"/>
  <c r="R31" i="4"/>
  <c r="S41" i="4"/>
  <c r="T42" i="4"/>
  <c r="T38" i="4"/>
  <c r="U42" i="4"/>
  <c r="W40" i="4"/>
  <c r="V39" i="4"/>
  <c r="V31" i="4"/>
  <c r="N42" i="4"/>
  <c r="N41" i="4"/>
  <c r="N37" i="4"/>
  <c r="P40" i="4"/>
  <c r="Q37" i="4"/>
  <c r="V38" i="4"/>
  <c r="B38" i="4" a="1"/>
  <c r="B38" i="4" s="1"/>
  <c r="N39" i="4"/>
  <c r="P42" i="4"/>
  <c r="O41" i="4"/>
  <c r="Q39" i="4"/>
  <c r="O37" i="4"/>
  <c r="Q31" i="4"/>
  <c r="R42" i="4"/>
  <c r="S31" i="4"/>
  <c r="S40" i="4"/>
  <c r="T41" i="4"/>
  <c r="T37" i="4"/>
  <c r="W41" i="4"/>
  <c r="V40" i="4"/>
  <c r="U39" i="4"/>
  <c r="U31" i="4"/>
  <c r="C38" i="4" a="1"/>
  <c r="C38" i="4" s="1"/>
  <c r="G36" i="4" a="1"/>
  <c r="G36" i="4" s="1"/>
  <c r="L42" i="4" a="1"/>
  <c r="L42" i="4" s="1"/>
  <c r="M36" i="4" a="1"/>
  <c r="M36" i="4" s="1"/>
  <c r="S14" i="4"/>
  <c r="K32" i="4" a="1"/>
  <c r="K32" i="4" s="1"/>
  <c r="L34" i="4" a="1"/>
  <c r="L34" i="4" s="1"/>
  <c r="M32" i="4" a="1"/>
  <c r="M32" i="4" s="1"/>
  <c r="G40" i="4" a="1"/>
  <c r="G40" i="4" s="1"/>
  <c r="M31" i="4" a="1"/>
  <c r="M31" i="4" s="1"/>
  <c r="O6" i="4"/>
  <c r="S10" i="4"/>
  <c r="C34" i="4" a="1"/>
  <c r="C34" i="4" s="1"/>
  <c r="J41" i="4" a="1"/>
  <c r="J41" i="4" s="1"/>
  <c r="K40" i="4" a="1"/>
  <c r="K40" i="4" s="1"/>
  <c r="I39" i="4" a="1"/>
  <c r="I39" i="4" s="1"/>
  <c r="J37" i="4" a="1"/>
  <c r="J37" i="4" s="1"/>
  <c r="K36" i="4" a="1"/>
  <c r="K36" i="4" s="1"/>
  <c r="K34" i="4" a="1"/>
  <c r="K34" i="4" s="1"/>
  <c r="J32" i="4" a="1"/>
  <c r="J32" i="4" s="1"/>
  <c r="L31" i="4" a="1"/>
  <c r="L31" i="4" s="1"/>
  <c r="L39" i="4" a="1"/>
  <c r="L39" i="4" s="1"/>
  <c r="L36" i="4" a="1"/>
  <c r="L36" i="4" s="1"/>
  <c r="M43" i="4" a="1"/>
  <c r="M43" i="4" s="1"/>
  <c r="M35" i="4" a="1"/>
  <c r="M35" i="4" s="1"/>
  <c r="L37" i="4" a="1"/>
  <c r="L37" i="4" s="1"/>
  <c r="O10" i="4"/>
  <c r="K42" i="4" a="1"/>
  <c r="K42" i="4" s="1"/>
  <c r="J40" i="4" a="1"/>
  <c r="J40" i="4" s="1"/>
  <c r="K38" i="4" a="1"/>
  <c r="K38" i="4" s="1"/>
  <c r="J36" i="4" a="1"/>
  <c r="J36" i="4" s="1"/>
  <c r="G33" i="4" a="1"/>
  <c r="G33" i="4" s="1"/>
  <c r="I32" i="4" a="1"/>
  <c r="I32" i="4" s="1"/>
  <c r="K31" i="4" a="1"/>
  <c r="K31" i="4" s="1"/>
  <c r="L41" i="4" a="1"/>
  <c r="L41" i="4" s="1"/>
  <c r="L38" i="4" a="1"/>
  <c r="L38" i="4" s="1"/>
  <c r="L33" i="4" a="1"/>
  <c r="L33" i="4" s="1"/>
  <c r="M42" i="4" a="1"/>
  <c r="M42" i="4" s="1"/>
  <c r="W42" i="4" s="1"/>
  <c r="M38" i="4" a="1"/>
  <c r="M38" i="4" s="1"/>
  <c r="N38" i="4" s="1"/>
  <c r="M34" i="4" a="1"/>
  <c r="M34" i="4" s="1"/>
  <c r="Q34" i="4" s="1"/>
  <c r="J33" i="4" a="1"/>
  <c r="J33" i="4" s="1"/>
  <c r="S2" i="4"/>
  <c r="S6" i="4"/>
  <c r="C42" i="4" a="1"/>
  <c r="C42" i="4" s="1"/>
  <c r="G41" i="4" a="1"/>
  <c r="G41" i="4" s="1"/>
  <c r="I40" i="4" a="1"/>
  <c r="I40" i="4" s="1"/>
  <c r="G37" i="4" a="1"/>
  <c r="G37" i="4" s="1"/>
  <c r="I36" i="4" a="1"/>
  <c r="I36" i="4" s="1"/>
  <c r="G32" i="4" a="1"/>
  <c r="G32" i="4" s="1"/>
  <c r="I31" i="4" a="1"/>
  <c r="I31" i="4" s="1"/>
  <c r="L43" i="4" a="1"/>
  <c r="L43" i="4" s="1"/>
  <c r="L40" i="4" a="1"/>
  <c r="L40" i="4" s="1"/>
  <c r="L32" i="4" a="1"/>
  <c r="L32" i="4" s="1"/>
  <c r="M41" i="4" a="1"/>
  <c r="M41" i="4" s="1"/>
  <c r="M37" i="4" a="1"/>
  <c r="M37" i="4" s="1"/>
  <c r="M33" i="4" a="1"/>
  <c r="M33" i="4" s="1"/>
  <c r="Q4" i="4"/>
  <c r="S4" i="4"/>
  <c r="W4" i="4"/>
  <c r="Q12" i="4"/>
  <c r="S12" i="4"/>
  <c r="W12" i="4"/>
  <c r="O4" i="4"/>
  <c r="Q8" i="4"/>
  <c r="S8" i="4"/>
  <c r="W8" i="4"/>
  <c r="O12" i="4"/>
  <c r="C43" i="4" a="1"/>
  <c r="C43" i="4" s="1"/>
  <c r="G43" i="4" a="1"/>
  <c r="G43" i="4" s="1"/>
  <c r="B43" i="4" a="1"/>
  <c r="B43" i="4" s="1"/>
  <c r="K43" i="4" a="1"/>
  <c r="K43" i="4" s="1"/>
  <c r="J43" i="4" a="1"/>
  <c r="J43" i="4" s="1"/>
  <c r="H43" i="4" a="1"/>
  <c r="H43" i="4" s="1"/>
  <c r="E43" i="4" a="1"/>
  <c r="E43" i="4" s="1"/>
  <c r="C39" i="4" a="1"/>
  <c r="C39" i="4" s="1"/>
  <c r="G39" i="4" a="1"/>
  <c r="G39" i="4" s="1"/>
  <c r="H39" i="4" a="1"/>
  <c r="H39" i="4" s="1"/>
  <c r="E39" i="4" a="1"/>
  <c r="E39" i="4" s="1"/>
  <c r="J39" i="4" a="1"/>
  <c r="J39" i="4" s="1"/>
  <c r="K39" i="4" a="1"/>
  <c r="K39" i="4" s="1"/>
  <c r="C35" i="4" a="1"/>
  <c r="C35" i="4" s="1"/>
  <c r="G35" i="4" a="1"/>
  <c r="G35" i="4" s="1"/>
  <c r="K35" i="4" a="1"/>
  <c r="K35" i="4" s="1"/>
  <c r="J35" i="4" a="1"/>
  <c r="J35" i="4" s="1"/>
  <c r="B35" i="4" a="1"/>
  <c r="B35" i="4" s="1"/>
  <c r="H35" i="4" a="1"/>
  <c r="H35" i="4" s="1"/>
  <c r="E35" i="4" a="1"/>
  <c r="E35" i="4" s="1"/>
  <c r="I35" i="4" a="1"/>
  <c r="I35" i="4" s="1"/>
  <c r="U7" i="4"/>
  <c r="H34" i="4" a="1"/>
  <c r="H34" i="4" s="1"/>
  <c r="O2" i="4"/>
  <c r="Q11" i="4"/>
  <c r="Q7" i="4"/>
  <c r="Q3" i="4"/>
  <c r="F42" i="4" a="1"/>
  <c r="F42" i="4" s="1"/>
  <c r="F38" i="4" a="1"/>
  <c r="F38" i="4" s="1"/>
  <c r="F34" i="4" a="1"/>
  <c r="F34" i="4" s="1"/>
  <c r="J42" i="4" a="1"/>
  <c r="J42" i="4" s="1"/>
  <c r="G42" i="4" a="1"/>
  <c r="G42" i="4" s="1"/>
  <c r="I41" i="4" a="1"/>
  <c r="I41" i="4" s="1"/>
  <c r="J38" i="4" a="1"/>
  <c r="J38" i="4" s="1"/>
  <c r="G38" i="4" a="1"/>
  <c r="G38" i="4" s="1"/>
  <c r="I37" i="4" a="1"/>
  <c r="I37" i="4" s="1"/>
  <c r="J34" i="4" a="1"/>
  <c r="J34" i="4" s="1"/>
  <c r="G34" i="4" a="1"/>
  <c r="G34" i="4" s="1"/>
  <c r="I33" i="4" a="1"/>
  <c r="I33" i="4" s="1"/>
  <c r="J31" i="4" a="1"/>
  <c r="J31" i="4" s="1"/>
  <c r="O14" i="4"/>
  <c r="U11" i="4"/>
  <c r="U3" i="4"/>
  <c r="H42" i="4" a="1"/>
  <c r="H42" i="4" s="1"/>
  <c r="H38" i="4" a="1"/>
  <c r="H38" i="4" s="1"/>
  <c r="W14" i="4"/>
  <c r="W10" i="4"/>
  <c r="W6" i="4"/>
  <c r="D42" i="4" a="1"/>
  <c r="D42" i="4" s="1"/>
  <c r="D38" i="4" a="1"/>
  <c r="D38" i="4" s="1"/>
  <c r="D34" i="4" a="1"/>
  <c r="D34" i="4" s="1"/>
  <c r="I42" i="4" a="1"/>
  <c r="I42" i="4" s="1"/>
  <c r="K41" i="4" a="1"/>
  <c r="K41" i="4" s="1"/>
  <c r="H41" i="4" a="1"/>
  <c r="H41" i="4" s="1"/>
  <c r="H40" i="4" a="1"/>
  <c r="H40" i="4" s="1"/>
  <c r="I38" i="4" a="1"/>
  <c r="I38" i="4" s="1"/>
  <c r="K37" i="4" a="1"/>
  <c r="K37" i="4" s="1"/>
  <c r="H37" i="4" a="1"/>
  <c r="H37" i="4" s="1"/>
  <c r="H36" i="4" a="1"/>
  <c r="H36" i="4" s="1"/>
  <c r="I34" i="4" a="1"/>
  <c r="I34" i="4" s="1"/>
  <c r="K33" i="4" a="1"/>
  <c r="K33" i="4" s="1"/>
  <c r="H33" i="4" a="1"/>
  <c r="H33" i="4" s="1"/>
  <c r="H32" i="4" a="1"/>
  <c r="H32" i="4" s="1"/>
  <c r="G31" i="4" a="1"/>
  <c r="G31" i="4" s="1"/>
  <c r="Q13" i="4"/>
  <c r="T2" i="4"/>
  <c r="P2" i="4"/>
  <c r="U2" i="4"/>
  <c r="T14" i="4"/>
  <c r="P14" i="4"/>
  <c r="V13" i="4"/>
  <c r="R13" i="4"/>
  <c r="N13" i="4"/>
  <c r="T12" i="4"/>
  <c r="P12" i="4"/>
  <c r="V11" i="4"/>
  <c r="R11" i="4"/>
  <c r="N11" i="4"/>
  <c r="T10" i="4"/>
  <c r="P10" i="4"/>
  <c r="V9" i="4"/>
  <c r="R9" i="4"/>
  <c r="N9" i="4"/>
  <c r="T8" i="4"/>
  <c r="P8" i="4"/>
  <c r="V7" i="4"/>
  <c r="R7" i="4"/>
  <c r="N7" i="4"/>
  <c r="T6" i="4"/>
  <c r="P6" i="4"/>
  <c r="V5" i="4"/>
  <c r="R5" i="4"/>
  <c r="N5" i="4"/>
  <c r="T4" i="4"/>
  <c r="P4" i="4"/>
  <c r="V3" i="4"/>
  <c r="R3" i="4"/>
  <c r="N3" i="4"/>
  <c r="B31" i="4" a="1"/>
  <c r="B31" i="4" s="1"/>
  <c r="B41" i="4" a="1"/>
  <c r="B41" i="4" s="1"/>
  <c r="B33" i="4" a="1"/>
  <c r="B33" i="4" s="1"/>
  <c r="E41" i="4" a="1"/>
  <c r="E41" i="4" s="1"/>
  <c r="D40" i="4" a="1"/>
  <c r="D40" i="4" s="1"/>
  <c r="E37" i="4" a="1"/>
  <c r="E37" i="4" s="1"/>
  <c r="D36" i="4" a="1"/>
  <c r="D36" i="4" s="1"/>
  <c r="E33" i="4" a="1"/>
  <c r="E33" i="4" s="1"/>
  <c r="D32" i="4" a="1"/>
  <c r="D32" i="4" s="1"/>
  <c r="E31" i="4" a="1"/>
  <c r="E31" i="4" s="1"/>
  <c r="B40" i="4" a="1"/>
  <c r="B40" i="4" s="1"/>
  <c r="B32" i="4" a="1"/>
  <c r="B32" i="4" s="1"/>
  <c r="F40" i="4" a="1"/>
  <c r="F40" i="4" s="1"/>
  <c r="C40" i="4" a="1"/>
  <c r="C40" i="4" s="1"/>
  <c r="F36" i="4" a="1"/>
  <c r="F36" i="4" s="1"/>
  <c r="C36" i="4" a="1"/>
  <c r="C36" i="4" s="1"/>
  <c r="F32" i="4" a="1"/>
  <c r="F32" i="4" s="1"/>
  <c r="C32" i="4" a="1"/>
  <c r="C32" i="4" s="1"/>
  <c r="U13" i="4"/>
  <c r="U9" i="4"/>
  <c r="Q9" i="4"/>
  <c r="U5" i="4"/>
  <c r="Q5" i="4"/>
  <c r="R2" i="4"/>
  <c r="W2" i="4"/>
  <c r="V14" i="4"/>
  <c r="R14" i="4"/>
  <c r="N14" i="4"/>
  <c r="T13" i="4"/>
  <c r="P13" i="4"/>
  <c r="V12" i="4"/>
  <c r="R12" i="4"/>
  <c r="N12" i="4"/>
  <c r="T11" i="4"/>
  <c r="P11" i="4"/>
  <c r="V10" i="4"/>
  <c r="R10" i="4"/>
  <c r="N10" i="4"/>
  <c r="T9" i="4"/>
  <c r="P9" i="4"/>
  <c r="V8" i="4"/>
  <c r="R8" i="4"/>
  <c r="N8" i="4"/>
  <c r="T7" i="4"/>
  <c r="P7" i="4"/>
  <c r="V6" i="4"/>
  <c r="R6" i="4"/>
  <c r="N6" i="4"/>
  <c r="T5" i="4"/>
  <c r="P5" i="4"/>
  <c r="V4" i="4"/>
  <c r="R4" i="4"/>
  <c r="N4" i="4"/>
  <c r="T3" i="4"/>
  <c r="P3" i="4"/>
  <c r="B42" i="4" a="1"/>
  <c r="B42" i="4" s="1"/>
  <c r="B37" i="4" a="1"/>
  <c r="B37" i="4" s="1"/>
  <c r="B34" i="4" a="1"/>
  <c r="B34" i="4" s="1"/>
  <c r="D43" i="4" a="1"/>
  <c r="D43" i="4" s="1"/>
  <c r="D41" i="4" a="1"/>
  <c r="D41" i="4" s="1"/>
  <c r="D39" i="4" a="1"/>
  <c r="D39" i="4" s="1"/>
  <c r="D37" i="4" a="1"/>
  <c r="D37" i="4" s="1"/>
  <c r="E36" i="4" a="1"/>
  <c r="E36" i="4" s="1"/>
  <c r="D35" i="4" a="1"/>
  <c r="D35" i="4" s="1"/>
  <c r="D33" i="4" a="1"/>
  <c r="D33" i="4" s="1"/>
  <c r="D31" i="4" a="1"/>
  <c r="D31" i="4" s="1"/>
  <c r="N2" i="4"/>
  <c r="Q2" i="4"/>
  <c r="U14" i="4"/>
  <c r="W13" i="4"/>
  <c r="S13" i="4"/>
  <c r="U12" i="4"/>
  <c r="W11" i="4"/>
  <c r="S11" i="4"/>
  <c r="U10" i="4"/>
  <c r="W9" i="4"/>
  <c r="S9" i="4"/>
  <c r="U8" i="4"/>
  <c r="W7" i="4"/>
  <c r="S7" i="4"/>
  <c r="U6" i="4"/>
  <c r="W5" i="4"/>
  <c r="S5" i="4"/>
  <c r="U4" i="4"/>
  <c r="W3" i="4"/>
  <c r="S3" i="4"/>
  <c r="B39" i="4" a="1"/>
  <c r="B39" i="4" s="1"/>
  <c r="F43" i="4" a="1"/>
  <c r="F43" i="4" s="1"/>
  <c r="F41" i="4" a="1"/>
  <c r="F41" i="4" s="1"/>
  <c r="F39" i="4" a="1"/>
  <c r="F39" i="4" s="1"/>
  <c r="F37" i="4" a="1"/>
  <c r="F37" i="4" s="1"/>
  <c r="F35" i="4" a="1"/>
  <c r="F35" i="4" s="1"/>
  <c r="F33" i="4" a="1"/>
  <c r="F33" i="4" s="1"/>
  <c r="F31" i="4" a="1"/>
  <c r="F31" i="4" s="1"/>
  <c r="W35" i="4" l="1"/>
  <c r="O35" i="4"/>
  <c r="P35" i="4"/>
  <c r="T35" i="4"/>
  <c r="S35" i="4"/>
  <c r="Q35" i="4"/>
  <c r="V33" i="4"/>
  <c r="R33" i="4"/>
  <c r="T43" i="4"/>
  <c r="O43" i="4"/>
  <c r="S43" i="4"/>
  <c r="W43" i="4"/>
  <c r="P43" i="4"/>
  <c r="R32" i="4"/>
  <c r="T32" i="4"/>
  <c r="Q32" i="4"/>
  <c r="P32" i="4"/>
  <c r="U32" i="4"/>
  <c r="T36" i="4"/>
  <c r="R36" i="4"/>
  <c r="P36" i="4"/>
  <c r="U36" i="4"/>
  <c r="Q36" i="4"/>
  <c r="V36" i="4"/>
  <c r="N43" i="4"/>
  <c r="V35" i="4"/>
  <c r="R43" i="4"/>
  <c r="O36" i="4"/>
  <c r="O34" i="4"/>
  <c r="V37" i="4"/>
  <c r="R37" i="4"/>
  <c r="V32" i="4"/>
  <c r="W37" i="4"/>
  <c r="U43" i="4"/>
  <c r="S32" i="4"/>
  <c r="R34" i="4"/>
  <c r="O33" i="4"/>
  <c r="P38" i="4"/>
  <c r="Q43" i="4"/>
  <c r="S34" i="4"/>
  <c r="W36" i="4"/>
  <c r="O32" i="4"/>
  <c r="P37" i="4"/>
  <c r="V41" i="4"/>
  <c r="R41" i="4"/>
  <c r="W31" i="4"/>
  <c r="O31" i="4"/>
  <c r="P31" i="4"/>
  <c r="T31" i="4"/>
  <c r="W33" i="4"/>
  <c r="T33" i="4"/>
  <c r="S36" i="4"/>
  <c r="R38" i="4"/>
  <c r="P34" i="4"/>
  <c r="N35" i="4"/>
  <c r="U33" i="4"/>
  <c r="S38" i="4"/>
  <c r="Q41" i="4"/>
  <c r="W32" i="4"/>
  <c r="U38" i="4"/>
  <c r="V43" i="4"/>
  <c r="S33" i="4"/>
  <c r="R35" i="4"/>
  <c r="P33" i="4"/>
  <c r="Q38" i="4"/>
  <c r="N32" i="4"/>
  <c r="V34" i="4"/>
  <c r="W34" i="4"/>
  <c r="N34" i="4"/>
  <c r="U35" i="4"/>
  <c r="U37" i="4"/>
  <c r="Q33" i="4"/>
  <c r="N33" i="4"/>
  <c r="O38" i="4"/>
  <c r="U34" i="4"/>
  <c r="T34" i="4"/>
  <c r="S37" i="4"/>
  <c r="N36" i="4"/>
  <c r="U41" i="4"/>
  <c r="W38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<sst xmlns="http://schemas.openxmlformats.org/spreadsheetml/2006/main" count="762" uniqueCount="232">
  <si>
    <t>O5svFfaHUUWzWdwlJ9GQvgPKs_zZv5xGoK6jp8FCWJFUMVkzN0NDMFRUWVBDQVRSOERWOUtJWUtPTCQlQCN0PWcu</t>
  </si>
  <si>
    <t>Form1</t>
  </si>
  <si>
    <t>{5d3b90ea-39b8-451e-929a-4d4c1d909185}</t>
  </si>
  <si>
    <t>ID</t>
  </si>
  <si>
    <t>Heure de début</t>
  </si>
  <si>
    <t>Heure de fin</t>
  </si>
  <si>
    <t xml:space="preserve">Adresse de messagerie </t>
  </si>
  <si>
    <t>Nom</t>
  </si>
  <si>
    <t>Nom du responsable à l'initiative de cette demande</t>
  </si>
  <si>
    <t>Matricule du salarié</t>
  </si>
  <si>
    <t>Nom du salarié</t>
  </si>
  <si>
    <t>Prénom du salarié</t>
  </si>
  <si>
    <t>Norme horaire du salarié</t>
  </si>
  <si>
    <t>Etablissement de rattachement du salarié</t>
  </si>
  <si>
    <t>Nom du responsable RH</t>
  </si>
  <si>
    <t>Type de demande </t>
  </si>
  <si>
    <t>Date de la demande du collaborateur </t>
  </si>
  <si>
    <t xml:space="preserve">Demande initiale ou renouvellement 
</t>
  </si>
  <si>
    <t>Date de début de l'avenant </t>
  </si>
  <si>
    <t>Date de fin de l'avenant </t>
  </si>
  <si>
    <t>Temps de travail </t>
  </si>
  <si>
    <t>Jour(s) d'absence </t>
  </si>
  <si>
    <t>Maintien des cotisations à taux plein (Complémentaire retraite) </t>
  </si>
  <si>
    <t>Utilisation du CET/CCFC</t>
  </si>
  <si>
    <t>Commentaire </t>
  </si>
  <si>
    <t>Nombre et type de jours rachetés dans le cadre du renoncement/rachat jour de repos </t>
  </si>
  <si>
    <t xml:space="preserve">Commentaire GAM </t>
  </si>
  <si>
    <t>Adresse de messagerie</t>
  </si>
  <si>
    <t>Heure de la dernière modification</t>
  </si>
  <si>
    <t xml:space="preserve">Utilisation du CET/CCFC
</t>
  </si>
  <si>
    <t xml:space="preserve">Nombre de jour(s) 
</t>
  </si>
  <si>
    <t>Date de la demande du collaborateur 2</t>
  </si>
  <si>
    <t>Demande initiale ou renouvellement </t>
  </si>
  <si>
    <t>Date de début de l'avenant 2</t>
  </si>
  <si>
    <t>Date de fin de l'avenant 2</t>
  </si>
  <si>
    <t>Nombre de jour(s) </t>
  </si>
  <si>
    <t>Commentaire 2</t>
  </si>
  <si>
    <t>Document(s) mis en GED </t>
  </si>
  <si>
    <t>Date de la demande du collaborateur 3</t>
  </si>
  <si>
    <t>Demande initiale ou renouvellement 2</t>
  </si>
  <si>
    <t>Demande initiale ou renouvellement 3</t>
  </si>
  <si>
    <t>Date de début de l'avenant 3</t>
  </si>
  <si>
    <t>Date de fin de l'avenant 3</t>
  </si>
  <si>
    <t>Utilisation du CET/CCFC2</t>
  </si>
  <si>
    <t>Nombre de jour(s)</t>
  </si>
  <si>
    <t>Commentaire 3</t>
  </si>
  <si>
    <t>Document(s) mis en GED</t>
  </si>
  <si>
    <t>Date de la demande du collaborateur 4</t>
  </si>
  <si>
    <t>Demande initiale ou renouvellement 4</t>
  </si>
  <si>
    <t>Date de début de l'avenant 4</t>
  </si>
  <si>
    <t>Date de fin de l'avenant 4</t>
  </si>
  <si>
    <t>Utilisation du CET/CCFC3</t>
  </si>
  <si>
    <t>Nombre de jour(s) 2</t>
  </si>
  <si>
    <t>Commentaire 4</t>
  </si>
  <si>
    <t>Congés proche aidant </t>
  </si>
  <si>
    <t>Document(s) mis en GED 2</t>
  </si>
  <si>
    <t>Date de la demande du collaborateur 5</t>
  </si>
  <si>
    <t>Document(s) mis en GED2</t>
  </si>
  <si>
    <t>Date de la demande du collaborateur 6</t>
  </si>
  <si>
    <t>Demande initiale ou renouvellement 5</t>
  </si>
  <si>
    <t>Date de début de l'avenant 5</t>
  </si>
  <si>
    <t>Date de fin de l'avenant 5</t>
  </si>
  <si>
    <t>Nombre de jour(s) d'absence </t>
  </si>
  <si>
    <t>Utilisation du CET/CCFC4</t>
  </si>
  <si>
    <t>Question</t>
  </si>
  <si>
    <t>Nombre de jour(s) 3</t>
  </si>
  <si>
    <t>Commentaire 5</t>
  </si>
  <si>
    <t>Document(s) en GED </t>
  </si>
  <si>
    <t>Date de la demande du collaborateur 7</t>
  </si>
  <si>
    <t>Demande initiale ou renouvellement 6</t>
  </si>
  <si>
    <t>Date de début de l'avenant 6</t>
  </si>
  <si>
    <t>Date de fin de l'avenant 6</t>
  </si>
  <si>
    <t>Nombre de jour(s) d'absence 2</t>
  </si>
  <si>
    <t>Utilisation du CET/CCFC5</t>
  </si>
  <si>
    <t>Nombre de jour(s) 4</t>
  </si>
  <si>
    <t>Commentaire 6</t>
  </si>
  <si>
    <t>Date de la demande du collaborateur 8</t>
  </si>
  <si>
    <t>Demande initiale ou renouvellement 7</t>
  </si>
  <si>
    <t>Date de début de l'avenant 7</t>
  </si>
  <si>
    <t>Date de fin de l'avenant 7</t>
  </si>
  <si>
    <t>Utilisation du CET/CCFC6</t>
  </si>
  <si>
    <t>Nombre de jour(s)2</t>
  </si>
  <si>
    <t>Commentaire 7</t>
  </si>
  <si>
    <t>Document(s) mis en GED3</t>
  </si>
  <si>
    <t>Date de la demande du collaborateur 9</t>
  </si>
  <si>
    <t>Demande initiale ou renouvellement 8</t>
  </si>
  <si>
    <t>Date de début de l'avenant 8</t>
  </si>
  <si>
    <t>Date de fin de l'avenant 8</t>
  </si>
  <si>
    <t>Pourcentage du temps de travail </t>
  </si>
  <si>
    <t>Jour(s) d'absence 2</t>
  </si>
  <si>
    <t>Commentaire 8</t>
  </si>
  <si>
    <t>Date de la demande du collaborateur 10</t>
  </si>
  <si>
    <t>Demande initiale ou renouvellement 9</t>
  </si>
  <si>
    <t>Date de début de l'avenant 9</t>
  </si>
  <si>
    <t>Date de fin de l'avenant 9</t>
  </si>
  <si>
    <t>Temps de travail 2</t>
  </si>
  <si>
    <t>Maintien des cotisation à taux plein (Complémentaire retraite) </t>
  </si>
  <si>
    <t>Utilisation du CET/CCFC7</t>
  </si>
  <si>
    <t>Nombre de jour(s) 5</t>
  </si>
  <si>
    <t>Commentaire 9</t>
  </si>
  <si>
    <t>Date de la demande du collaborateur 11</t>
  </si>
  <si>
    <t>Demande initiale ou renouvellement 10</t>
  </si>
  <si>
    <t>Date de début de l'avenant 10</t>
  </si>
  <si>
    <t>Date de fin de l'avenant 10</t>
  </si>
  <si>
    <t>Temps de travail 4</t>
  </si>
  <si>
    <t>Jour(s) d'absence 3</t>
  </si>
  <si>
    <t>Maintien des cotisations à taux plein (Complémentaire retraite) 2</t>
  </si>
  <si>
    <t>Utilisation du CET/CCFC  </t>
  </si>
  <si>
    <t>Nombre de jour(s) 6</t>
  </si>
  <si>
    <t>Commentaire 10</t>
  </si>
  <si>
    <t>Date de la demande du collaborateur 12</t>
  </si>
  <si>
    <t>Date de fin de l'avenant souhaitée </t>
  </si>
  <si>
    <t>Date de reprise à temps plein souhaitée </t>
  </si>
  <si>
    <t>Commentaire 11</t>
  </si>
  <si>
    <t>Date de la demande du collaborateur 13</t>
  </si>
  <si>
    <t>Commentaire 12</t>
  </si>
  <si>
    <t>Document(s) mis en GED4</t>
  </si>
  <si>
    <t>Date de la demande du collaborateur 14</t>
  </si>
  <si>
    <t>Demande initiale ou renouvellement 11</t>
  </si>
  <si>
    <t>Date de début de l'avenant 11</t>
  </si>
  <si>
    <t>Date de fin de l'avenant 11</t>
  </si>
  <si>
    <t>Nombre de jour(s) de télétravail par semaine </t>
  </si>
  <si>
    <t>Quel(s) jour(s) </t>
  </si>
  <si>
    <t>Commentaire 13</t>
  </si>
  <si>
    <t>capucine.jerome@framatome.com</t>
  </si>
  <si>
    <t>Capucine JEROME</t>
  </si>
  <si>
    <t xml:space="preserve">Capucine </t>
  </si>
  <si>
    <t>TEST 1</t>
  </si>
  <si>
    <t>Chalon</t>
  </si>
  <si>
    <t>Forfait jour </t>
  </si>
  <si>
    <t xml:space="preserve">Congé création d'entreprise </t>
  </si>
  <si>
    <t>24/05/2024</t>
  </si>
  <si>
    <t>Initiale</t>
  </si>
  <si>
    <t>31/05/2025</t>
  </si>
  <si>
    <t>NON</t>
  </si>
  <si>
    <t>TEST 2</t>
  </si>
  <si>
    <t>Courbevoie</t>
  </si>
  <si>
    <t>Horaire variable </t>
  </si>
  <si>
    <t xml:space="preserve">Congé formation </t>
  </si>
  <si>
    <t>Renouvellement</t>
  </si>
  <si>
    <t>31/10/2024</t>
  </si>
  <si>
    <t xml:space="preserve">Elise </t>
  </si>
  <si>
    <t>TEST 3</t>
  </si>
  <si>
    <t>Intercontrole</t>
  </si>
  <si>
    <t>Posté </t>
  </si>
  <si>
    <t xml:space="preserve">Congé parental total </t>
  </si>
  <si>
    <t>OUI</t>
  </si>
  <si>
    <t>14/05/2024</t>
  </si>
  <si>
    <t>Renouvellement </t>
  </si>
  <si>
    <t>17/07/2024</t>
  </si>
  <si>
    <t>31/12/2024</t>
  </si>
  <si>
    <t xml:space="preserve">Marine </t>
  </si>
  <si>
    <t>TEST 4</t>
  </si>
  <si>
    <t>Jarrie</t>
  </si>
  <si>
    <t>Cadre en heures </t>
  </si>
  <si>
    <t xml:space="preserve">Congé parental à temps partiel </t>
  </si>
  <si>
    <t>Initiale </t>
  </si>
  <si>
    <t>31/08/2025</t>
  </si>
  <si>
    <t>JEUDI</t>
  </si>
  <si>
    <t>2</t>
  </si>
  <si>
    <t xml:space="preserve">Annick </t>
  </si>
  <si>
    <t>TEST 5</t>
  </si>
  <si>
    <t>Jeumont</t>
  </si>
  <si>
    <t xml:space="preserve">Congé proche aidant </t>
  </si>
  <si>
    <t>31/01/2025</t>
  </si>
  <si>
    <t>18</t>
  </si>
  <si>
    <t xml:space="preserve">Sabrina </t>
  </si>
  <si>
    <t>TEST 6</t>
  </si>
  <si>
    <t>Le Creusot</t>
  </si>
  <si>
    <t xml:space="preserve">Congé de présence parentale </t>
  </si>
  <si>
    <t>18/05/2024</t>
  </si>
  <si>
    <t>18/11/2024</t>
  </si>
  <si>
    <t>17/05/2025</t>
  </si>
  <si>
    <t>250</t>
  </si>
  <si>
    <t xml:space="preserve">Florian </t>
  </si>
  <si>
    <t>TEST 7</t>
  </si>
  <si>
    <t>Lyon</t>
  </si>
  <si>
    <t xml:space="preserve">Congé sabbatique </t>
  </si>
  <si>
    <t>4</t>
  </si>
  <si>
    <t xml:space="preserve">Cécile </t>
  </si>
  <si>
    <t>TEST 8</t>
  </si>
  <si>
    <t>Maubeuge</t>
  </si>
  <si>
    <t>Réduction du temps de travail Thérapeutique</t>
  </si>
  <si>
    <t>31/07/2024</t>
  </si>
  <si>
    <t>50</t>
  </si>
  <si>
    <t xml:space="preserve">Mardi et jeudi journée complète et mercredi matin  </t>
  </si>
  <si>
    <t xml:space="preserve">Lucie </t>
  </si>
  <si>
    <t>TEST 9</t>
  </si>
  <si>
    <t>Meylan </t>
  </si>
  <si>
    <t>Réduction du temps de travail TP vacances scolaires</t>
  </si>
  <si>
    <t>16/06/2024</t>
  </si>
  <si>
    <t>90</t>
  </si>
  <si>
    <t>Option 1</t>
  </si>
  <si>
    <t xml:space="preserve">Fabien </t>
  </si>
  <si>
    <t>TEST 10</t>
  </si>
  <si>
    <t>Montbard</t>
  </si>
  <si>
    <t>Réduction du temps de travail Convenance personnelle</t>
  </si>
  <si>
    <t>31/07/2025</t>
  </si>
  <si>
    <t>80</t>
  </si>
  <si>
    <t xml:space="preserve">MERCREDI </t>
  </si>
  <si>
    <t>33</t>
  </si>
  <si>
    <t xml:space="preserve">Léa </t>
  </si>
  <si>
    <t>TEST 11</t>
  </si>
  <si>
    <t>Paimboeuf</t>
  </si>
  <si>
    <t xml:space="preserve">Reprise à temps plein </t>
  </si>
  <si>
    <t>31/05/2024</t>
  </si>
  <si>
    <t xml:space="preserve">Clément </t>
  </si>
  <si>
    <t>TEST 12</t>
  </si>
  <si>
    <t>Saint Marcel</t>
  </si>
  <si>
    <t>Renoncement/rachat jour de repos Salariés forfait jour</t>
  </si>
  <si>
    <t>22/05/2024</t>
  </si>
  <si>
    <t>8</t>
  </si>
  <si>
    <t xml:space="preserve">Coralie </t>
  </si>
  <si>
    <t>Sully</t>
  </si>
  <si>
    <t xml:space="preserve">Télétravail Thérapeutique </t>
  </si>
  <si>
    <t>30/06/2024</t>
  </si>
  <si>
    <t xml:space="preserve">LUNDI MARDI JEUDI VENDREDI </t>
  </si>
  <si>
    <t>non utile</t>
  </si>
  <si>
    <t>fixe</t>
  </si>
  <si>
    <t>L</t>
  </si>
  <si>
    <t>a</t>
  </si>
  <si>
    <t>b</t>
  </si>
  <si>
    <t>c</t>
  </si>
  <si>
    <t>d</t>
  </si>
  <si>
    <t>e</t>
  </si>
  <si>
    <t>f</t>
  </si>
  <si>
    <t>g</t>
  </si>
  <si>
    <t>fg</t>
  </si>
  <si>
    <t>non</t>
  </si>
  <si>
    <t>oui</t>
  </si>
  <si>
    <t>bof</t>
  </si>
  <si>
    <t>Type Demande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</si>
</sst>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m/d/yy\ h:mm:ss"/>
    <numFmt numFmtId="165" formatCode="[$-F400]h:mm:ss\ AM/PM"/>
    <numFmt numFmtId="166" formatCode="hh:mm:ss;@"/>
    <numFmt numFmtId="168" formatCode="d/mm/yyyy;@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5">
    <xf numFmtId="0" fontId="0" fillId="0" borderId="0" xfId="0"/>
    <xf numFmtId="49" fontId="0" fillId="0" borderId="0" xfId="0" applyNumberFormat="1"/>
    <xf numFmtId="16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/>
    <xf numFmtId="9" fontId="0" fillId="0" borderId="0" xfId="0" applyNumberFormat="1"/>
    <xf numFmtId="0" fontId="0" fillId="0" borderId="0" xfId="0" quotePrefix="1"/>
    <xf numFmtId="0" fontId="1" fillId="2" borderId="1" xfId="0" applyFont="1" applyFill="1" applyBorder="1"/>
    <xf numFmtId="0" fontId="1" fillId="2" borderId="1" xfId="0" applyFont="1" applyFill="1" applyBorder="1" applyAlignment="1">
      <alignment vertical="top" wrapText="1"/>
    </xf>
    <xf numFmtId="0" fontId="0" fillId="3" borderId="1" xfId="0" applyFill="1" applyBorder="1"/>
    <xf numFmtId="0" fontId="0" fillId="0" borderId="1" xfId="0" applyBorder="1"/>
    <xf numFmtId="165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166" fontId="1" fillId="2" borderId="1" xfId="0" applyNumberFormat="1" applyFont="1" applyFill="1" applyBorder="1"/>
    <xf numFmtId="166" fontId="0" fillId="0" borderId="0" xfId="0" applyNumberFormat="1"/>
    <xf numFmtId="168" fontId="1" fillId="2" borderId="1" xfId="0" applyNumberFormat="1" applyFont="1" applyFill="1" applyBorder="1" applyAlignment="1"/>
    <xf numFmtId="168" fontId="0" fillId="0" borderId="0" xfId="0" applyNumberFormat="1" applyAlignment="1"/>
    <xf numFmtId="0" fontId="2" fillId="4" borderId="0" xfId="0" applyFont="1" applyFill="1"/>
    <xf numFmtId="166" fontId="2" fillId="0" borderId="0" xfId="0" applyNumberFormat="1" applyFont="1"/>
    <xf numFmtId="0" fontId="2" fillId="0" borderId="0" xfId="0" applyFont="1"/>
    <xf numFmtId="168" fontId="2" fillId="0" borderId="0" xfId="0" quotePrefix="1" applyNumberFormat="1" applyFont="1" applyAlignment="1"/>
  </cellXfs>
  <cellStyles count="1">
    <cellStyle name="Standaard" xfId="0" builtinId="0"/>
  </cellStyles>
  <dxfs count="252">
    <dxf>
      <fill>
        <patternFill>
          <bgColor theme="9" tint="0.59996337778862885"/>
        </patternFill>
      </fill>
    </dxf>
    <dxf>
      <font>
        <color theme="0" tint="-4.9989318521683403E-2"/>
      </font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ont>
        <color theme="0" tint="-4.9989318521683403E-2"/>
      </font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ont>
        <color theme="0" tint="-4.9989318521683403E-2"/>
      </font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general" vertical="center" textRotation="0" wrapText="1" indent="0" justifyLastLine="0" shrinkToFit="0" readingOrder="0"/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>
          <bgColor theme="9" tint="0.59996337778862885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m/d/yy\ h:mm:ss"/>
    </dxf>
    <dxf>
      <numFmt numFmtId="0" formatCode="General"/>
    </dxf>
    <dxf>
      <numFmt numFmtId="0" formatCode="General"/>
    </dxf>
    <dxf>
      <numFmt numFmtId="164" formatCode="m/d/yy\ h:mm:ss"/>
    </dxf>
    <dxf>
      <numFmt numFmtId="164" formatCode="m/d/yy\ h:mm:ss"/>
    </dxf>
    <dxf>
      <numFmt numFmtId="0" formatCode="General"/>
    </dxf>
    <dxf>
      <numFmt numFmtId="164" formatCode="m/d/yy\ h:mm:ss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m/d/yy\ h:mm:ss"/>
    </dxf>
    <dxf>
      <numFmt numFmtId="0" formatCode="General"/>
    </dxf>
    <dxf>
      <numFmt numFmtId="0" formatCode="General"/>
    </dxf>
    <dxf>
      <numFmt numFmtId="164" formatCode="m/d/yy\ h:mm:ss"/>
    </dxf>
    <dxf>
      <numFmt numFmtId="164" formatCode="m/d/yy\ h:mm:ss"/>
    </dxf>
    <dxf>
      <numFmt numFmtId="0" formatCode="General"/>
    </dxf>
    <dxf>
      <numFmt numFmtId="164" formatCode="m/d/yy\ h:mm:ss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0A0C5F0-05E4-45E3-B286-91CBCCB4BA9C}" name="Tableau1" displayName="Tableau1" ref="A1:DO14" totalsRowShown="0" headerRowDxfId="251">
  <autoFilter ref="A1:DO14" xr:uid="{10A0C5F0-05E4-45E3-B286-91CBCCB4BA9C}"/>
  <tableColumns count="119">
    <tableColumn id="1" xr3:uid="{FE079BE4-8A48-4D8D-981F-F6B9B2BF4748}" name="ID" dataDxfId="250"/>
    <tableColumn id="2" xr3:uid="{A6A47D92-FAEE-4A6D-9CA3-DC8E7E2E34B7}" name="Heure de début" dataDxfId="249"/>
    <tableColumn id="3" xr3:uid="{D546E2D6-BCA6-412B-B666-CDF4BECA55FB}" name="Heure de fin" dataDxfId="248"/>
    <tableColumn id="4" xr3:uid="{7DD1A0E7-0C36-404B-88F3-32E092B49817}" name="Adresse de messagerie" dataDxfId="247"/>
    <tableColumn id="5" xr3:uid="{6F5976FB-77DF-4C33-A742-912B86B37CBC}" name="Nom" dataDxfId="246"/>
    <tableColumn id="6" xr3:uid="{0E5E11CA-7CAC-45CD-9AA5-22FD299AF453}" name="Heure de la dernière modification" dataDxfId="245"/>
    <tableColumn id="7" xr3:uid="{AC234507-EEA3-47E3-8C8A-F146DEF5C89C}" name="Nom du responsable à l'initiative de cette demande" dataDxfId="244"/>
    <tableColumn id="8" xr3:uid="{59B362C4-3D58-4F42-B332-E2242568864F}" name="Nom du responsable RH" dataDxfId="243"/>
    <tableColumn id="9" xr3:uid="{8C7C5E89-FD3C-4A1A-B37C-086EF2F2C9B2}" name="Etablissement de rattachement du salarié" dataDxfId="242"/>
    <tableColumn id="10" xr3:uid="{EF407C3F-CC59-4E3F-AF18-4936F431D0A2}" name="Matricule du salarié" dataDxfId="241"/>
    <tableColumn id="11" xr3:uid="{46D69125-B232-4DE7-B321-D0D8833DFD4C}" name="Nom du salarié" dataDxfId="240"/>
    <tableColumn id="12" xr3:uid="{9B0CF576-21A7-40C7-BA6D-F73B0D88BFA0}" name="Prénom du salarié" dataDxfId="239"/>
    <tableColumn id="13" xr3:uid="{2F7F6D4C-24BB-42D3-B242-3D4ADCB087F2}" name="Norme horaire du salarié" dataDxfId="238"/>
    <tableColumn id="14" xr3:uid="{8685E3A0-D8CA-4C26-9EA8-2B7A16E573FA}" name="Type de demande " dataDxfId="237"/>
    <tableColumn id="15" xr3:uid="{61B07301-0A50-46A5-8280-F914A9E8077D}" name="Date de la demande du collaborateur " dataDxfId="236"/>
    <tableColumn id="16" xr3:uid="{F992DA9F-9EE6-47B2-9F9B-D086E05C7CD5}" name="Demande initiale ou renouvellement _x000a_" dataDxfId="235"/>
    <tableColumn id="17" xr3:uid="{EF27E6CD-DE2F-465B-8597-9FE3B2BF79A0}" name="Date de début de l'avenant " dataDxfId="234"/>
    <tableColumn id="18" xr3:uid="{C43DD90E-4CFA-4BC8-8C17-845AAAD6E58F}" name="Date de fin de l'avenant " dataDxfId="233"/>
    <tableColumn id="19" xr3:uid="{9D185BF4-094C-47FC-B996-0055F064DD15}" name="Utilisation du CET/CCFC_x000a_" dataDxfId="232"/>
    <tableColumn id="20" xr3:uid="{76E644D0-6AE6-4CE2-A458-A58D659CA2F1}" name="Nombre de jour(s) _x000a_" dataDxfId="231"/>
    <tableColumn id="21" xr3:uid="{A058126B-A253-4582-ABCE-0BEC39EECF34}" name="Commentaire " dataDxfId="230"/>
    <tableColumn id="22" xr3:uid="{EA715E0C-FF7C-4CA6-9673-9007425A0162}" name="Date de la demande du collaborateur 2" dataDxfId="229"/>
    <tableColumn id="23" xr3:uid="{443650FF-2CB4-4DD9-9BDD-4998AF3A17B8}" name="Demande initiale ou renouvellement " dataDxfId="228"/>
    <tableColumn id="24" xr3:uid="{0DFC795F-184D-473B-A8F0-BE368804DCF7}" name="Date de début de l'avenant 2" dataDxfId="227"/>
    <tableColumn id="25" xr3:uid="{803C02B3-C438-4BB3-90A1-73279E41F902}" name="Date de fin de l'avenant 2" dataDxfId="226"/>
    <tableColumn id="26" xr3:uid="{6A46BCFB-F862-4048-8A4B-FC179F94B621}" name="Utilisation du CET/CCFC" dataDxfId="225"/>
    <tableColumn id="27" xr3:uid="{E7F88070-225E-4503-A1FF-3B1EEC4334E1}" name="Nombre de jour(s) " dataDxfId="224"/>
    <tableColumn id="28" xr3:uid="{024CC4DA-00BE-45B8-917F-37EE3A66ECF2}" name="Commentaire 2" dataDxfId="223"/>
    <tableColumn id="29" xr3:uid="{C9BA8B52-2BFD-49FB-BFA7-8BDB795716ED}" name="Document(s) mis en GED " dataDxfId="222"/>
    <tableColumn id="30" xr3:uid="{95B581E0-910D-4803-B722-9835451BFB9B}" name="Date de la demande du collaborateur 3" dataDxfId="221"/>
    <tableColumn id="31" xr3:uid="{640DE286-2C90-4997-AB90-D4D5AE1709CD}" name="Demande initiale ou renouvellement 2" dataDxfId="220"/>
    <tableColumn id="32" xr3:uid="{A3F731E5-A640-4E69-AF27-741546FFE158}" name="Demande initiale ou renouvellement 3" dataDxfId="219"/>
    <tableColumn id="33" xr3:uid="{0E817620-C8D8-4400-9ED7-6BDD7DFF882F}" name="Date de début de l'avenant 3" dataDxfId="218"/>
    <tableColumn id="34" xr3:uid="{D1B1517A-A9D7-4D80-B81A-1608E84C79E0}" name="Date de fin de l'avenant 3" dataDxfId="217"/>
    <tableColumn id="35" xr3:uid="{1C0AEE54-A598-441F-A132-5969694BBFD4}" name="Utilisation du CET/CCFC2" dataDxfId="216"/>
    <tableColumn id="36" xr3:uid="{5EB3556C-79F6-4F58-9FC0-FEC696E5E1A8}" name="Nombre de jour(s)" dataDxfId="215"/>
    <tableColumn id="37" xr3:uid="{8ED5ECCF-3846-40ED-97B6-5600960775FE}" name="Commentaire 3" dataDxfId="214"/>
    <tableColumn id="38" xr3:uid="{3D949CDC-BD37-4B03-84A1-5625DD2E5665}" name="Document(s) mis en GED" dataDxfId="213"/>
    <tableColumn id="39" xr3:uid="{208C76A5-9090-4DDD-9AAA-8F3C17072B0D}" name="Date de la demande du collaborateur 4" dataDxfId="212"/>
    <tableColumn id="40" xr3:uid="{EEDF9BE4-2B13-4568-8413-88439B824FD1}" name="Demande initiale ou renouvellement 4" dataDxfId="211"/>
    <tableColumn id="41" xr3:uid="{038F2785-389B-4659-BF04-80AEBBADABE9}" name="Date de début de l'avenant 4" dataDxfId="210"/>
    <tableColumn id="42" xr3:uid="{9A3E0C76-796B-45A0-A8D8-B52B5BEFF4BE}" name="Date de fin de l'avenant 4" dataDxfId="209"/>
    <tableColumn id="43" xr3:uid="{625E28A0-9F55-4056-9CEB-11469E1CE209}" name="Temps de travail " dataDxfId="208"/>
    <tableColumn id="44" xr3:uid="{56FAE89F-355B-47F5-A57A-8CAB26CF4AC3}" name="Jour(s) d'absence " dataDxfId="207"/>
    <tableColumn id="45" xr3:uid="{2C24EFE7-B554-4B10-B70A-288DCCC59C16}" name="Maintien des cotisations à taux plein (Complémentaire retraite) " dataDxfId="206"/>
    <tableColumn id="46" xr3:uid="{7DAB22A7-65C3-4507-A154-84CF224D13D8}" name="Utilisation du CET/CCFC3" dataDxfId="205"/>
    <tableColumn id="47" xr3:uid="{9D030AA4-7AF5-4A96-B728-A93161378302}" name="Nombre de jour(s) 2" dataDxfId="204"/>
    <tableColumn id="48" xr3:uid="{8646623A-CED3-4146-A589-FD699A3BEC98}" name="Commentaire 4" dataDxfId="203"/>
    <tableColumn id="49" xr3:uid="{7BCDE23F-49F5-4B32-ACDE-A6D683E9D990}" name="Congés proche aidant " dataDxfId="202"/>
    <tableColumn id="50" xr3:uid="{94A317FF-7B14-4257-9C3F-AF4BF56DE57A}" name="Document(s) mis en GED 2" dataDxfId="201"/>
    <tableColumn id="51" xr3:uid="{EDD520EA-0D7C-403E-A316-D311F2E282F5}" name="Date de la demande du collaborateur 5" dataDxfId="200"/>
    <tableColumn id="52" xr3:uid="{885BA353-EAA6-44DB-8F55-FC99493967B4}" name="Document(s) mis en GED2" dataDxfId="199"/>
    <tableColumn id="53" xr3:uid="{CC79673B-3D8B-4152-8EAB-244BF059118D}" name="Date de la demande du collaborateur 6" dataDxfId="198"/>
    <tableColumn id="54" xr3:uid="{8CBC65FB-B583-4A5C-905F-B5694BA506CE}" name="Demande initiale ou renouvellement 5" dataDxfId="197"/>
    <tableColumn id="55" xr3:uid="{E6423407-E209-4E51-9969-8D653DE9FA95}" name="Date de début de l'avenant 5" dataDxfId="196"/>
    <tableColumn id="56" xr3:uid="{172111D2-FC7F-4A9C-BA33-A235A9D8D97F}" name="Date de fin de l'avenant 5" dataDxfId="195"/>
    <tableColumn id="57" xr3:uid="{C177E5CE-FBA8-4446-AC61-46E49FFD3467}" name="Nombre de jour(s) d'absence " dataDxfId="194"/>
    <tableColumn id="58" xr3:uid="{96465D05-5DB5-41C0-9F1E-9AAD1A2D3C50}" name="Utilisation du CET/CCFC4" dataDxfId="193"/>
    <tableColumn id="59" xr3:uid="{EE7C626C-1DC9-473F-ADB0-AD03235810A7}" name="Question" dataDxfId="192"/>
    <tableColumn id="60" xr3:uid="{B0692521-5C2C-4689-9839-375871B30B3F}" name="Nombre de jour(s) 3" dataDxfId="191"/>
    <tableColumn id="61" xr3:uid="{AF5C2D00-37F9-446D-82D5-F84F97DEA107}" name="Commentaire 5" dataDxfId="190"/>
    <tableColumn id="62" xr3:uid="{1CC8D292-FFD8-4E8A-ADF3-2B3D1D027852}" name="Document(s) en GED " dataDxfId="189"/>
    <tableColumn id="63" xr3:uid="{6DF0E174-4570-4590-8B02-A3DAD203DCE2}" name="Date de la demande du collaborateur 7" dataDxfId="188"/>
    <tableColumn id="64" xr3:uid="{2959E548-80F3-42E9-9D75-B0F48548F59C}" name="Demande initiale ou renouvellement 6" dataDxfId="187"/>
    <tableColumn id="65" xr3:uid="{435EA4D8-3A37-4C13-A37B-E93234B82039}" name="Date de début de l'avenant 6" dataDxfId="186"/>
    <tableColumn id="66" xr3:uid="{FD2A991D-A8DA-44E5-9E7F-4B16D2A58332}" name="Date de fin de l'avenant 6" dataDxfId="185"/>
    <tableColumn id="67" xr3:uid="{D9F7BE3D-9CC5-40B0-9807-D76DC0901AB2}" name="Nombre de jour(s) d'absence 2" dataDxfId="184"/>
    <tableColumn id="68" xr3:uid="{6D1EC143-8929-4311-80A8-A3A8BACDEAA0}" name="Utilisation du CET/CCFC5" dataDxfId="183"/>
    <tableColumn id="69" xr3:uid="{85CF3CA6-D79D-4DCA-9A5A-4CC24446F7ED}" name="Nombre de jour(s) 4" dataDxfId="182"/>
    <tableColumn id="70" xr3:uid="{88B99797-0920-49A7-8519-FDA1A6F4F122}" name="Commentaire 6" dataDxfId="181"/>
    <tableColumn id="71" xr3:uid="{B58A4396-637E-40AA-9F79-64D46BCF9EB0}" name="Date de la demande du collaborateur 8" dataDxfId="180"/>
    <tableColumn id="72" xr3:uid="{E1CBFF23-4AA6-4FEA-91D7-4ACF199D0FC0}" name="Demande initiale ou renouvellement 7" dataDxfId="179"/>
    <tableColumn id="73" xr3:uid="{7D1CD3B5-7C50-45D1-9111-452B3A89EDB2}" name="Date de début de l'avenant 7" dataDxfId="178"/>
    <tableColumn id="74" xr3:uid="{B8F63BEC-ACAE-4BF0-A95A-94929AC8EE6D}" name="Date de fin de l'avenant 7" dataDxfId="177"/>
    <tableColumn id="75" xr3:uid="{C02EF880-8C06-4756-B602-E31D7963E669}" name="Utilisation du CET/CCFC6" dataDxfId="176"/>
    <tableColumn id="76" xr3:uid="{1B4D354F-F4FA-4A79-AB21-180F1380D6E8}" name="Nombre de jour(s)2" dataDxfId="175"/>
    <tableColumn id="77" xr3:uid="{D5519763-5F97-481D-860B-3DA13F0FAF99}" name="Commentaire 7" dataDxfId="174"/>
    <tableColumn id="78" xr3:uid="{7D89F627-92E6-4A50-B19B-C480CF28EDA1}" name="Document(s) mis en GED3" dataDxfId="173"/>
    <tableColumn id="79" xr3:uid="{C6A80E16-2AA1-4655-9D5D-5C1393F11B5F}" name="Date de la demande du collaborateur 9" dataDxfId="172"/>
    <tableColumn id="80" xr3:uid="{1D785638-F6BC-4DBA-A714-FBEADEFB3C03}" name="Demande initiale ou renouvellement 8" dataDxfId="171"/>
    <tableColumn id="81" xr3:uid="{787E6B49-73DB-4B5F-9060-FA2A1BEA5BA3}" name="Date de début de l'avenant 8" dataDxfId="170"/>
    <tableColumn id="82" xr3:uid="{20F2CF41-D6C5-4B41-A788-E75F7BB290DE}" name="Date de fin de l'avenant 8" dataDxfId="169"/>
    <tableColumn id="83" xr3:uid="{1BEBBCC7-E3C2-408A-9274-2E1C90146DB2}" name="Pourcentage du temps de travail " dataDxfId="168"/>
    <tableColumn id="84" xr3:uid="{99123D8B-6BF0-4696-A5FE-AEF80D96FDDF}" name="Jour(s) d'absence 2" dataDxfId="167"/>
    <tableColumn id="85" xr3:uid="{D37727D3-7CC0-4B47-80D7-5162C62EB204}" name="Commentaire 8" dataDxfId="166"/>
    <tableColumn id="86" xr3:uid="{A5FE679C-E2F1-41C5-883E-B2EF3ADDF167}" name="Date de la demande du collaborateur 10" dataDxfId="165"/>
    <tableColumn id="87" xr3:uid="{1CB3D294-EF85-4C8C-8623-08DF0494B214}" name="Demande initiale ou renouvellement 9" dataDxfId="164"/>
    <tableColumn id="88" xr3:uid="{55811F0F-5580-44D9-8263-224BAE7B4305}" name="Date de début de l'avenant 9" dataDxfId="163"/>
    <tableColumn id="89" xr3:uid="{022E3D36-5A17-42E8-8647-A8FC7F2DF046}" name="Date de fin de l'avenant 9" dataDxfId="162"/>
    <tableColumn id="90" xr3:uid="{B3A9CA3D-B98B-44E0-885A-866D057B5098}" name="Temps de travail 2" dataDxfId="161"/>
    <tableColumn id="91" xr3:uid="{FF2F9052-3AC1-4394-B9F0-3197C75F6AD7}" name="Maintien des cotisation à taux plein (Complémentaire retraite) " dataDxfId="160"/>
    <tableColumn id="92" xr3:uid="{F4FD4156-B534-4C1E-8E4F-9E476E83F05D}" name="Utilisation du CET/CCFC7" dataDxfId="159"/>
    <tableColumn id="93" xr3:uid="{DD28E122-A4D3-4A0A-B910-C8F914C18908}" name="Nombre de jour(s) 5" dataDxfId="158"/>
    <tableColumn id="94" xr3:uid="{EEC712D8-D5A4-49B1-A57D-80D2ECF652F5}" name="Commentaire 9" dataDxfId="157"/>
    <tableColumn id="95" xr3:uid="{F7073BC0-1FA7-4DFF-80BB-E0232E2FE29C}" name="Date de la demande du collaborateur 11" dataDxfId="156"/>
    <tableColumn id="96" xr3:uid="{F37695C2-8E82-4E5F-A011-1544044C25C1}" name="Demande initiale ou renouvellement 10" dataDxfId="155"/>
    <tableColumn id="97" xr3:uid="{EDC26858-C184-4B8D-B5FF-39A5BA1E7632}" name="Date de début de l'avenant 10" dataDxfId="154"/>
    <tableColumn id="98" xr3:uid="{930A4ED9-1D92-48BF-A5B9-25FD268A5D65}" name="Date de fin de l'avenant 10" dataDxfId="153"/>
    <tableColumn id="99" xr3:uid="{6EF2BBB5-CC34-4715-80CE-F47D45450EC4}" name="Temps de travail 4" dataDxfId="152"/>
    <tableColumn id="100" xr3:uid="{E363AE50-D9BF-4142-B141-9F17BC882FCE}" name="Jour(s) d'absence 3" dataDxfId="151"/>
    <tableColumn id="101" xr3:uid="{BB7BF19E-C5D1-421F-A2C9-DF6BA57FD36B}" name="Maintien des cotisations à taux plein (Complémentaire retraite) 2" dataDxfId="150"/>
    <tableColumn id="102" xr3:uid="{CAEC3D6B-0581-49B9-9CF4-A8BD164763AC}" name="Utilisation du CET/CCFC  " dataDxfId="149"/>
    <tableColumn id="103" xr3:uid="{67EBDA60-9B25-428C-A20F-97DDE4C87CEF}" name="Nombre de jour(s) 6" dataDxfId="148"/>
    <tableColumn id="104" xr3:uid="{47B77F57-A8C4-41DE-A0E4-BB6A29D798DD}" name="Commentaire 10" dataDxfId="147"/>
    <tableColumn id="105" xr3:uid="{6A622D53-A525-41CB-AB3B-C214CB10B9F7}" name="Date de la demande du collaborateur 12" dataDxfId="146"/>
    <tableColumn id="106" xr3:uid="{AE1246E5-221F-4A3F-8909-ACAF4CF975F4}" name="Date de fin de l'avenant souhaitée " dataDxfId="145"/>
    <tableColumn id="107" xr3:uid="{164FDBF5-891F-4E75-B41A-41123CC8A214}" name="Date de reprise à temps plein souhaitée " dataDxfId="144"/>
    <tableColumn id="108" xr3:uid="{07AD31EE-9E8C-40F0-AF2A-3B0521FD4E66}" name="Commentaire 11" dataDxfId="143"/>
    <tableColumn id="109" xr3:uid="{20943781-7BAC-4AD3-A720-13A91BB9DC46}" name="Date de la demande du collaborateur 13" dataDxfId="142"/>
    <tableColumn id="110" xr3:uid="{BE54FB7D-68E0-4DB9-8ABB-471A3E688E60}" name="Nombre et type de jours rachetés dans le cadre du renoncement/rachat jour de repos " dataDxfId="141"/>
    <tableColumn id="111" xr3:uid="{C1DB7304-E746-475A-A230-1D6CE22B7A23}" name="Commentaire 12" dataDxfId="140"/>
    <tableColumn id="112" xr3:uid="{FCCE1841-92CC-4240-B5CD-0D9C676C4E01}" name="Document(s) mis en GED4" dataDxfId="139"/>
    <tableColumn id="113" xr3:uid="{A6311BAA-53EB-4F7C-A0C8-C915FF9E9E2E}" name="Date de la demande du collaborateur 14" dataDxfId="138"/>
    <tableColumn id="114" xr3:uid="{F79AF571-81BD-4E45-ACBF-6BAC81A8B39E}" name="Demande initiale ou renouvellement 11" dataDxfId="137"/>
    <tableColumn id="115" xr3:uid="{8185FCB3-138E-4082-BC22-CF348CC27130}" name="Date de début de l'avenant 11" dataDxfId="136"/>
    <tableColumn id="116" xr3:uid="{98F716EF-1BFC-4ECF-98D7-844BA5495F9E}" name="Date de fin de l'avenant 11" dataDxfId="135"/>
    <tableColumn id="117" xr3:uid="{0A736979-D31A-4E80-90C9-E6600594AF95}" name="Nombre de jour(s) de télétravail par semaine " dataDxfId="134"/>
    <tableColumn id="118" xr3:uid="{722D26E3-8654-45DB-A340-6D90335D42B6}" name="Quel(s) jour(s) " dataDxfId="133"/>
    <tableColumn id="119" xr3:uid="{EA6EA0EE-196D-49B4-AD71-3748CDF2535D}" name="Commentaire 13" dataDxfId="13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2A134D0-5197-405E-B809-66B418A6A8FA}" name="Tabel3" displayName="Tabel3" ref="A1:L14" totalsRowShown="0" headerRowDxfId="9">
  <autoFilter ref="A1:L14" xr:uid="{52A134D0-5197-405E-B809-66B418A6A8FA}"/>
  <tableColumns count="12">
    <tableColumn id="1" xr3:uid="{418CD204-1778-46A7-98B8-850E454C989D}" name="Type Demande" dataDxfId="10"/>
    <tableColumn id="2" xr3:uid="{88A8C039-0F96-4D1C-A963-2F9D82245B70}" name="Date de la demande du collaborateur "/>
    <tableColumn id="3" xr3:uid="{D3427458-CB5B-4EC4-8D51-287B5046A61D}" name="Demande initiale ou renouvellement _x000a_"/>
    <tableColumn id="4" xr3:uid="{472489CB-5BF2-489B-8A12-186A4A7B290E}" name="Date de début de l'avenant "/>
    <tableColumn id="5" xr3:uid="{473FEBE5-94A9-4913-8550-0652DFA648D6}" name="Date de fin de l'avenant "/>
    <tableColumn id="6" xr3:uid="{19F41609-63D8-4B68-9728-32E50822576B}" name="Utilisation du CET/CCFC"/>
    <tableColumn id="7" xr3:uid="{DBCED100-2D31-4875-8D34-C79A03233900}" name="Temps de travail "/>
    <tableColumn id="8" xr3:uid="{D1BFC892-327B-4492-A498-58BBC29351E9}" name="Jour(s) d'absence "/>
    <tableColumn id="9" xr3:uid="{ED07572F-F2D7-4FBE-9A3D-AE6B195089F3}" name="Maintien des cotisations à taux plein (Complémentaire retraite) "/>
    <tableColumn id="10" xr3:uid="{614809AA-98E9-4ED4-97AE-F540F359FEF5}" name="Commentaire "/>
    <tableColumn id="11" xr3:uid="{6D4F2903-6F88-40BB-85D4-1F7835F36916}" name="Nombre et type de jours rachetés dans le cadre du renoncement/rachat jour de repos "/>
    <tableColumn id="12" xr3:uid="{9A9A66D5-73C9-44DC-AC0B-D8B129D58A43}" name="Commentaire 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14F8474-954F-4602-B306-B9281F1394F7}" name="Tableau13" displayName="Tableau13" ref="A2:DO15" totalsRowShown="0" headerRowDxfId="131">
  <autoFilter ref="A2:DO15" xr:uid="{10A0C5F0-05E4-45E3-B286-91CBCCB4BA9C}"/>
  <tableColumns count="119">
    <tableColumn id="1" xr3:uid="{1EC19DD5-B73F-4DE5-9CC8-D875794853B9}" name="ID" dataDxfId="130"/>
    <tableColumn id="2" xr3:uid="{AD52F92C-43FE-4DDB-91B9-4A28017B775D}" name="Heure de début" dataDxfId="129"/>
    <tableColumn id="3" xr3:uid="{C25F2658-574A-494C-83CC-8A10AAC408F3}" name="Heure de fin" dataDxfId="128"/>
    <tableColumn id="4" xr3:uid="{1D21EED7-2E39-4416-9EA8-C303AEFFD78A}" name="Adresse de messagerie" dataDxfId="127"/>
    <tableColumn id="5" xr3:uid="{B944B6FC-0C9C-4C4F-9BAE-5D16E4F45FEF}" name="Nom" dataDxfId="126"/>
    <tableColumn id="6" xr3:uid="{50A75A62-0B0E-4567-8623-46FE7F10AC4C}" name="Heure de la dernière modification" dataDxfId="125"/>
    <tableColumn id="7" xr3:uid="{A627732B-8977-4211-A096-F0BB7BBF0DD0}" name="Nom du responsable à l'initiative de cette demande" dataDxfId="124"/>
    <tableColumn id="8" xr3:uid="{81BBEBF4-502E-47BF-A0EB-1AA198FA51FD}" name="Nom du responsable RH" dataDxfId="123"/>
    <tableColumn id="9" xr3:uid="{E47904F2-454C-4D64-9C02-D24784EA2084}" name="Etablissement de rattachement du salarié" dataDxfId="122"/>
    <tableColumn id="10" xr3:uid="{AED7B9E5-F8EF-4884-B2AE-50D58B9CEC35}" name="Matricule du salarié" dataDxfId="121"/>
    <tableColumn id="11" xr3:uid="{B22849BF-9972-4942-A54C-2800BA7871C2}" name="Nom du salarié" dataDxfId="120"/>
    <tableColumn id="12" xr3:uid="{CF4A5D51-A643-457C-9783-4B17B78992EF}" name="Prénom du salarié" dataDxfId="119"/>
    <tableColumn id="13" xr3:uid="{DDA88361-70C4-4468-8961-6167CDE365B8}" name="Norme horaire du salarié" dataDxfId="118"/>
    <tableColumn id="14" xr3:uid="{328FDC16-5837-459A-8E7C-71AD4DD1CDF2}" name="Type de demande " dataDxfId="117"/>
    <tableColumn id="15" xr3:uid="{4B539528-AD46-4AED-8EB4-C72D9E9CFF56}" name="Date de la demande du collaborateur " dataDxfId="116"/>
    <tableColumn id="16" xr3:uid="{0D8F78A1-955B-4C83-A10E-E9DE5FEF30DC}" name="Demande initiale ou renouvellement _x000a_" dataDxfId="115"/>
    <tableColumn id="17" xr3:uid="{E495D733-2EDE-4FDD-B1EB-4FBE5B710E49}" name="Date de début de l'avenant " dataDxfId="114"/>
    <tableColumn id="18" xr3:uid="{9E824AA0-8785-4F4C-BD87-E43E9BECB2FB}" name="Date de fin de l'avenant " dataDxfId="113"/>
    <tableColumn id="19" xr3:uid="{122C8F4B-016A-4F6E-9A56-51CF31478048}" name="Utilisation du CET/CCFC_x000a_" dataDxfId="112"/>
    <tableColumn id="20" xr3:uid="{E1D6638E-5365-46AC-85D0-A358B3519B49}" name="Nombre de jour(s) _x000a_" dataDxfId="111"/>
    <tableColumn id="21" xr3:uid="{27765403-23CB-442E-B910-24A8A486E044}" name="Commentaire " dataDxfId="110"/>
    <tableColumn id="22" xr3:uid="{4199E30D-88F7-4513-92F4-CAFB48ABCEBC}" name="Date de la demande du collaborateur 2" dataDxfId="109"/>
    <tableColumn id="23" xr3:uid="{85B7202B-33D2-414C-8E3D-213DCD95DFDF}" name="Demande initiale ou renouvellement " dataDxfId="108"/>
    <tableColumn id="24" xr3:uid="{5D162D96-39F9-4746-8793-044CE7D27197}" name="Date de début de l'avenant 2" dataDxfId="107"/>
    <tableColumn id="25" xr3:uid="{CEF149D9-3964-4406-97AD-C301256B42E6}" name="Date de fin de l'avenant 2" dataDxfId="106"/>
    <tableColumn id="26" xr3:uid="{564E91B1-1800-470F-A0FC-8FE2B215308C}" name="Utilisation du CET/CCFC" dataDxfId="105"/>
    <tableColumn id="27" xr3:uid="{DD039979-B4FE-4847-872A-D673255FEA6A}" name="Nombre de jour(s) " dataDxfId="104"/>
    <tableColumn id="28" xr3:uid="{331BC59A-AA0E-40A8-BE86-C501A892ADFC}" name="Commentaire 2" dataDxfId="103"/>
    <tableColumn id="29" xr3:uid="{20426312-51CF-43C0-82B6-AE4A6EC4E5C4}" name="Document(s) mis en GED " dataDxfId="102"/>
    <tableColumn id="30" xr3:uid="{73BD5D60-89D6-403E-BCB7-7582628E7E80}" name="Date de la demande du collaborateur 3" dataDxfId="101"/>
    <tableColumn id="31" xr3:uid="{126B9D6C-25C2-4163-8F91-CD35F78DFD6F}" name="Demande initiale ou renouvellement 2" dataDxfId="100"/>
    <tableColumn id="32" xr3:uid="{41B0E9B7-D331-4433-8C1C-98534EA9C6C8}" name="Demande initiale ou renouvellement 3" dataDxfId="99"/>
    <tableColumn id="33" xr3:uid="{708CF978-4244-4C90-B511-52770D9836FB}" name="Date de début de l'avenant 3" dataDxfId="98"/>
    <tableColumn id="34" xr3:uid="{8C13CE2C-D810-48D5-B8F9-09D3E494EA2C}" name="Date de fin de l'avenant 3" dataDxfId="97"/>
    <tableColumn id="35" xr3:uid="{66773D7C-915D-43A4-8CF4-70176384243B}" name="Utilisation du CET/CCFC2" dataDxfId="96"/>
    <tableColumn id="36" xr3:uid="{2F9EB327-548E-4164-8C09-BE68EBF52D7D}" name="Nombre de jour(s)" dataDxfId="95"/>
    <tableColumn id="37" xr3:uid="{6CF14AD3-A261-4D69-B685-595ADEDEEE74}" name="Commentaire 3" dataDxfId="94"/>
    <tableColumn id="38" xr3:uid="{70D4180B-DD42-479D-ACD6-278E1CC08A16}" name="Document(s) mis en GED" dataDxfId="93"/>
    <tableColumn id="39" xr3:uid="{AA6CB135-94A6-427D-874E-6142B28ED8EF}" name="Date de la demande du collaborateur 4" dataDxfId="92"/>
    <tableColumn id="40" xr3:uid="{C239F380-7C9E-4EF4-BAF7-B919C2A17E5F}" name="Demande initiale ou renouvellement 4" dataDxfId="91"/>
    <tableColumn id="41" xr3:uid="{264EB5C3-7E8A-454F-9B65-EB743D8AEB82}" name="Date de début de l'avenant 4" dataDxfId="90"/>
    <tableColumn id="42" xr3:uid="{FEEF71A5-5121-482F-9E84-1A4CA22AAB61}" name="Date de fin de l'avenant 4" dataDxfId="89"/>
    <tableColumn id="43" xr3:uid="{126C73BC-5B8F-45F0-88E9-51C659785171}" name="Temps de travail " dataDxfId="88"/>
    <tableColumn id="44" xr3:uid="{947E128E-F1C3-47C4-9423-354C14C81A9A}" name="Jour(s) d'absence " dataDxfId="87"/>
    <tableColumn id="45" xr3:uid="{E7B0AA1E-A98E-4E6B-9AB2-EEFD170BBB81}" name="Maintien des cotisations à taux plein (Complémentaire retraite) " dataDxfId="86"/>
    <tableColumn id="46" xr3:uid="{BF6C0C91-8941-428B-87F3-AF1A179B1B52}" name="Utilisation du CET/CCFC3" dataDxfId="85"/>
    <tableColumn id="47" xr3:uid="{330EFBF4-BFBD-41B9-9314-E40F2C6B8296}" name="Nombre de jour(s) 2" dataDxfId="84"/>
    <tableColumn id="48" xr3:uid="{8014B4BA-1136-4650-A8B4-2FC598DABC9F}" name="Commentaire 4" dataDxfId="83"/>
    <tableColumn id="49" xr3:uid="{D496976D-4655-4321-8D34-95AEC479ECE8}" name="Congés proche aidant " dataDxfId="82"/>
    <tableColumn id="50" xr3:uid="{DF57CF9C-3F9A-465D-B323-1C9B3AF3D495}" name="Document(s) mis en GED 2" dataDxfId="81"/>
    <tableColumn id="51" xr3:uid="{DFF47CB2-5075-44B0-99D7-492D3CA1800A}" name="Date de la demande du collaborateur 5" dataDxfId="80"/>
    <tableColumn id="52" xr3:uid="{96160B6F-18BA-4544-A041-DF7226416090}" name="Document(s) mis en GED2" dataDxfId="79"/>
    <tableColumn id="53" xr3:uid="{63398470-0E83-45F2-B193-AE91E79048C9}" name="Date de la demande du collaborateur 6" dataDxfId="78"/>
    <tableColumn id="54" xr3:uid="{0021D766-16D2-442D-841D-BA0BD328A07F}" name="Demande initiale ou renouvellement 5" dataDxfId="77"/>
    <tableColumn id="55" xr3:uid="{FD3F8A59-50FE-4B3A-BFA2-61AA32CB83B8}" name="Date de début de l'avenant 5" dataDxfId="76"/>
    <tableColumn id="56" xr3:uid="{EC3B11E6-FCC0-4560-9B33-FA9C5E17C509}" name="Date de fin de l'avenant 5" dataDxfId="75"/>
    <tableColumn id="57" xr3:uid="{7971615C-28B7-434E-8C70-47B2DDACDDA4}" name="Nombre de jour(s) d'absence " dataDxfId="74"/>
    <tableColumn id="58" xr3:uid="{C464E467-074F-4B85-A3F2-87E2968C797F}" name="Utilisation du CET/CCFC4" dataDxfId="73"/>
    <tableColumn id="59" xr3:uid="{37B31C66-52BF-4073-AE37-B544A5A9A00F}" name="Question" dataDxfId="72"/>
    <tableColumn id="60" xr3:uid="{91390325-82BB-4D5B-9A3A-C81DBD3D2A60}" name="Nombre de jour(s) 3" dataDxfId="71"/>
    <tableColumn id="61" xr3:uid="{075A587A-17FD-435C-998D-D3C926B673DF}" name="Commentaire 5" dataDxfId="70"/>
    <tableColumn id="62" xr3:uid="{D8FA0119-9CF4-4BC8-B3AF-9BFC0C8AC848}" name="Document(s) en GED " dataDxfId="69"/>
    <tableColumn id="63" xr3:uid="{6C339A38-48D9-4F44-8AC7-BB65AF7C125A}" name="Date de la demande du collaborateur 7" dataDxfId="68"/>
    <tableColumn id="64" xr3:uid="{E1BDAD4F-5D66-4C4E-931E-AEF04548E3D0}" name="Demande initiale ou renouvellement 6" dataDxfId="67"/>
    <tableColumn id="65" xr3:uid="{BBA3068D-617D-484C-B775-1BAE36A2DF71}" name="Date de début de l'avenant 6" dataDxfId="66"/>
    <tableColumn id="66" xr3:uid="{BB2D4128-9027-4118-BACC-9724BB51FF1A}" name="Date de fin de l'avenant 6" dataDxfId="65"/>
    <tableColumn id="67" xr3:uid="{E82856BB-DA7C-4C1E-859B-4BF1512C67B8}" name="Nombre de jour(s) d'absence 2" dataDxfId="64"/>
    <tableColumn id="68" xr3:uid="{B5DA1BDB-A520-40D5-844C-D771FBC47D3D}" name="Utilisation du CET/CCFC5" dataDxfId="63"/>
    <tableColumn id="69" xr3:uid="{8348D597-274C-4955-9E1F-2A7C77E7D632}" name="Nombre de jour(s) 4" dataDxfId="62"/>
    <tableColumn id="70" xr3:uid="{FBFADB6F-7E5A-43F9-B696-A6966A392A4A}" name="Commentaire 6" dataDxfId="61"/>
    <tableColumn id="71" xr3:uid="{A81396C1-EE36-4E31-8FA6-856E83A37667}" name="Date de la demande du collaborateur 8" dataDxfId="60"/>
    <tableColumn id="72" xr3:uid="{95CB97E3-CCD1-40AD-BC2A-581C85257220}" name="Demande initiale ou renouvellement 7" dataDxfId="59"/>
    <tableColumn id="73" xr3:uid="{A72FCC49-C7C5-4444-8D0A-042411D753F5}" name="Date de début de l'avenant 7" dataDxfId="58"/>
    <tableColumn id="74" xr3:uid="{4630D224-1983-4EC4-B5B2-C0A6067156F4}" name="Date de fin de l'avenant 7" dataDxfId="57"/>
    <tableColumn id="75" xr3:uid="{1150E907-69F1-417A-8528-893F310AA109}" name="Utilisation du CET/CCFC6" dataDxfId="56"/>
    <tableColumn id="76" xr3:uid="{77A80AC3-55F0-4E1C-B83E-04321E538A78}" name="Nombre de jour(s)2" dataDxfId="55"/>
    <tableColumn id="77" xr3:uid="{844C810F-90AE-458A-ABBF-BF31A4926706}" name="Commentaire 7" dataDxfId="54"/>
    <tableColumn id="78" xr3:uid="{2E5FDD7D-CE54-4C42-8077-FEB1E475D796}" name="Document(s) mis en GED3" dataDxfId="53"/>
    <tableColumn id="79" xr3:uid="{96A5CE50-6C63-4241-BFD2-7C51DEBDAE86}" name="Date de la demande du collaborateur 9" dataDxfId="52"/>
    <tableColumn id="80" xr3:uid="{E4450419-26CA-42E7-AB2E-382DB65EF3DA}" name="Demande initiale ou renouvellement 8" dataDxfId="51"/>
    <tableColumn id="81" xr3:uid="{14F03F3E-86CB-4F32-8433-D401E49B1B95}" name="Date de début de l'avenant 8" dataDxfId="50"/>
    <tableColumn id="82" xr3:uid="{F35D1E21-DB80-4D3D-94C9-46ADBDD10CEE}" name="Date de fin de l'avenant 8" dataDxfId="49"/>
    <tableColumn id="83" xr3:uid="{85E7115A-F4BA-4DBF-B679-A310CBDDE2BA}" name="Pourcentage du temps de travail " dataDxfId="48"/>
    <tableColumn id="84" xr3:uid="{6E08E236-58F5-4162-A243-5260D406959F}" name="Jour(s) d'absence 2" dataDxfId="47"/>
    <tableColumn id="85" xr3:uid="{C0F6B478-F76E-4FD1-9BEB-A47EB90AEE01}" name="Commentaire 8" dataDxfId="46"/>
    <tableColumn id="86" xr3:uid="{BEEF9408-06C3-4297-B322-08936DAF0BBA}" name="Date de la demande du collaborateur 10" dataDxfId="45"/>
    <tableColumn id="87" xr3:uid="{965712D8-62E8-42EF-B0A3-CDDB57C72B53}" name="Demande initiale ou renouvellement 9" dataDxfId="44"/>
    <tableColumn id="88" xr3:uid="{59365D60-7EBC-47D4-B68A-E4A66F518FC1}" name="Date de début de l'avenant 9" dataDxfId="43"/>
    <tableColumn id="89" xr3:uid="{908B4FF3-DB8C-4CC6-AAE7-114095EF1BEA}" name="Date de fin de l'avenant 9" dataDxfId="42"/>
    <tableColumn id="90" xr3:uid="{7DB332A2-5C1D-4B0E-BD1A-73F9EA90113F}" name="Temps de travail 2" dataDxfId="41"/>
    <tableColumn id="91" xr3:uid="{3E022F41-8202-4716-B7A2-21A05078A1EE}" name="Maintien des cotisation à taux plein (Complémentaire retraite) " dataDxfId="40"/>
    <tableColumn id="92" xr3:uid="{4A3505A5-7896-4C60-BD3F-2C747CE624B3}" name="Utilisation du CET/CCFC7" dataDxfId="39"/>
    <tableColumn id="93" xr3:uid="{CC5EB1BE-3978-4E24-939A-3A71F366E072}" name="Nombre de jour(s) 5" dataDxfId="38"/>
    <tableColumn id="94" xr3:uid="{1BD16CC8-2FA0-4E26-9718-890FFBA688A9}" name="Commentaire 9" dataDxfId="37"/>
    <tableColumn id="95" xr3:uid="{121EAF2E-DF25-4906-9E4F-19CA34A53E5C}" name="Date de la demande du collaborateur 11" dataDxfId="36"/>
    <tableColumn id="96" xr3:uid="{21488391-F460-483B-AF60-F1666AEFC317}" name="Demande initiale ou renouvellement 10" dataDxfId="35"/>
    <tableColumn id="97" xr3:uid="{0B6F82E5-D383-408D-964D-E30FC867E9DF}" name="Date de début de l'avenant 10" dataDxfId="34"/>
    <tableColumn id="98" xr3:uid="{A4932ABB-049A-4C88-8232-57799018B44F}" name="Date de fin de l'avenant 10" dataDxfId="33"/>
    <tableColumn id="99" xr3:uid="{7557ACDC-3AEB-4764-BC9D-271B2090020A}" name="Temps de travail 4" dataDxfId="32"/>
    <tableColumn id="100" xr3:uid="{ACC4C392-2FCA-4D16-B17C-2F6ED0639FF7}" name="Jour(s) d'absence 3" dataDxfId="31"/>
    <tableColumn id="101" xr3:uid="{FF0958DD-087F-4B15-9DC0-FDEB3A194E41}" name="Maintien des cotisations à taux plein (Complémentaire retraite) 2" dataDxfId="30"/>
    <tableColumn id="102" xr3:uid="{09C36EEA-D030-4BD8-BED7-C181DE8AF55A}" name="Utilisation du CET/CCFC  " dataDxfId="29"/>
    <tableColumn id="103" xr3:uid="{B9E67EA9-FC58-4D29-BE12-E9DBCE9EDCC4}" name="Nombre de jour(s) 6" dataDxfId="28"/>
    <tableColumn id="104" xr3:uid="{C6124000-674E-4636-A401-D8C65193FAC3}" name="Commentaire 10" dataDxfId="27"/>
    <tableColumn id="105" xr3:uid="{26816570-46CC-4483-B97B-CA73274D00FF}" name="Date de la demande du collaborateur 12" dataDxfId="26"/>
    <tableColumn id="106" xr3:uid="{A5DAC4CE-0B2E-484B-B341-09AD707FBBF0}" name="Date de fin de l'avenant souhaitée " dataDxfId="25"/>
    <tableColumn id="107" xr3:uid="{ADDDCC26-1BD6-4F63-AA1C-07592004594E}" name="Date de reprise à temps plein souhaitée " dataDxfId="24"/>
    <tableColumn id="108" xr3:uid="{0CB4A6CC-676C-45B7-86AA-383BDDFE62E1}" name="Commentaire 11" dataDxfId="23"/>
    <tableColumn id="109" xr3:uid="{DC38BB84-0963-4448-9443-CB4BF1A1CF79}" name="Date de la demande du collaborateur 13" dataDxfId="22"/>
    <tableColumn id="110" xr3:uid="{C6C0B46B-8117-4179-AC3C-F8CA1E7622D4}" name="Nombre et type de jours rachetés dans le cadre du renoncement/rachat jour de repos " dataDxfId="21"/>
    <tableColumn id="111" xr3:uid="{6DE61372-4E62-429B-9FFD-5E3F39DBAF3C}" name="Commentaire 12" dataDxfId="20"/>
    <tableColumn id="112" xr3:uid="{5CEA43B9-B03C-400F-8766-81371AF406B6}" name="Document(s) mis en GED4" dataDxfId="19"/>
    <tableColumn id="113" xr3:uid="{E457CDE0-1F58-4BD6-91B2-B6A752294F9E}" name="Date de la demande du collaborateur 14" dataDxfId="18"/>
    <tableColumn id="114" xr3:uid="{8C833467-374D-4CE1-A09E-7ECB92384369}" name="Demande initiale ou renouvellement 11" dataDxfId="17"/>
    <tableColumn id="115" xr3:uid="{06FAA711-3FBE-458B-9770-D24C2DC6AEAD}" name="Date de début de l'avenant 11" dataDxfId="16"/>
    <tableColumn id="116" xr3:uid="{BAAC7949-29EE-4FD0-9B5F-F0B68164F89D}" name="Date de fin de l'avenant 11" dataDxfId="15"/>
    <tableColumn id="117" xr3:uid="{F5F6854E-C65B-4D08-8A98-5412237E69BE}" name="Nombre de jour(s) de télétravail par semaine " dataDxfId="14"/>
    <tableColumn id="118" xr3:uid="{60C63FA6-BA54-4161-91CF-6FFDC9A32095}" name="Quel(s) jour(s) " dataDxfId="13"/>
    <tableColumn id="119" xr3:uid="{A031CB55-6246-44F6-B729-876E37891C07}" name="Commentaire 13" dataDxfId="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85296"/>
      </a:hlink>
      <a:folHlink>
        <a:srgbClr val="993366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D34115-C238-4063-9E62-E2CCEBB7FD5C}">
  <dimension ref="A1:A3"/>
  <sheetViews>
    <sheetView workbookViewId="0"/>
  </sheetViews>
  <sheetFormatPr defaultColWidth="8.85546875" defaultRowHeight="15" x14ac:dyDescent="0.25"/>
  <sheetData>
    <row r="1" spans="1:1" x14ac:dyDescent="0.25">
      <c r="A1" s="1" t="s">
        <v>0</v>
      </c>
    </row>
    <row r="2" spans="1:1" x14ac:dyDescent="0.25">
      <c r="A2" s="1" t="s">
        <v>1</v>
      </c>
    </row>
    <row r="3" spans="1:1" x14ac:dyDescent="0.25">
      <c r="A3" s="1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C82D70-889F-46BC-856C-0567CABDAF54}">
  <dimension ref="A1:X43"/>
  <sheetViews>
    <sheetView tabSelected="1" workbookViewId="0">
      <selection activeCell="A34" sqref="A34"/>
    </sheetView>
  </sheetViews>
  <sheetFormatPr defaultColWidth="8.85546875" defaultRowHeight="15" customHeight="1" x14ac:dyDescent="0.25"/>
  <cols>
    <col min="2" max="2" width="14.85546875" style="18" customWidth="1"/>
    <col min="3" max="3" width="11.85546875" style="18" customWidth="1"/>
    <col min="4" max="4" width="32.42578125" bestFit="1" customWidth="1"/>
    <col min="5" max="5" width="17" bestFit="1" customWidth="1"/>
    <col min="6" max="6" width="48.140625" customWidth="1"/>
    <col min="7" max="7" width="19.140625" customWidth="1"/>
    <col min="8" max="8" width="14.7109375" customWidth="1"/>
    <col min="9" max="9" width="17.5703125" customWidth="1"/>
    <col min="10" max="10" width="23.7109375" customWidth="1"/>
    <col min="11" max="11" width="39" customWidth="1"/>
    <col min="12" max="12" width="13.28515625" customWidth="1"/>
    <col min="13" max="13" width="50.28515625" bestFit="1" customWidth="1"/>
    <col min="14" max="14" width="35" style="20" bestFit="1" customWidth="1"/>
    <col min="15" max="15" width="44.5703125" customWidth="1"/>
    <col min="16" max="16" width="37.140625" bestFit="1" customWidth="1"/>
    <col min="17" max="17" width="24.28515625" bestFit="1" customWidth="1"/>
    <col min="18" max="18" width="22.7109375" customWidth="1"/>
    <col min="19" max="19" width="16.28515625" bestFit="1" customWidth="1"/>
    <col min="20" max="20" width="17.140625" style="3" bestFit="1" customWidth="1"/>
    <col min="21" max="21" width="59.7109375" bestFit="1" customWidth="1"/>
    <col min="22" max="22" width="15" bestFit="1" customWidth="1"/>
    <col min="23" max="23" width="79.85546875" bestFit="1" customWidth="1"/>
    <col min="24" max="24" width="19.140625" bestFit="1" customWidth="1"/>
  </cols>
  <sheetData>
    <row r="1" spans="1:24" ht="30" x14ac:dyDescent="0.25">
      <c r="A1" s="7" t="s">
        <v>3</v>
      </c>
      <c r="B1" s="17" t="s">
        <v>4</v>
      </c>
      <c r="C1" s="17" t="s">
        <v>5</v>
      </c>
      <c r="D1" s="7" t="s">
        <v>6</v>
      </c>
      <c r="E1" s="7" t="s">
        <v>7</v>
      </c>
      <c r="F1" s="7" t="s">
        <v>8</v>
      </c>
      <c r="G1" s="7" t="s">
        <v>9</v>
      </c>
      <c r="H1" s="7" t="s">
        <v>10</v>
      </c>
      <c r="I1" s="7" t="s">
        <v>11</v>
      </c>
      <c r="J1" s="7" t="s">
        <v>12</v>
      </c>
      <c r="K1" s="7" t="s">
        <v>13</v>
      </c>
      <c r="L1" s="7" t="s">
        <v>14</v>
      </c>
      <c r="M1" s="7" t="s">
        <v>15</v>
      </c>
      <c r="N1" s="19" t="s">
        <v>16</v>
      </c>
      <c r="O1" s="8" t="s">
        <v>17</v>
      </c>
      <c r="P1" s="7" t="s">
        <v>18</v>
      </c>
      <c r="Q1" s="7" t="s">
        <v>19</v>
      </c>
      <c r="R1" s="16" t="s">
        <v>29</v>
      </c>
      <c r="S1" s="7" t="s">
        <v>20</v>
      </c>
      <c r="T1" s="13" t="s">
        <v>21</v>
      </c>
      <c r="U1" s="7" t="s">
        <v>22</v>
      </c>
      <c r="V1" s="7" t="s">
        <v>24</v>
      </c>
      <c r="W1" s="7" t="s">
        <v>25</v>
      </c>
      <c r="X1" s="7" t="s">
        <v>26</v>
      </c>
    </row>
    <row r="2" spans="1:24" ht="15" customHeight="1" x14ac:dyDescent="0.25">
      <c r="A2">
        <v>1</v>
      </c>
      <c r="B2" s="18">
        <f>+_xlfn.XLOOKUP($A2,Form1!$A:$A,Form1!B:B)</f>
        <v>45436.444594907407</v>
      </c>
      <c r="C2" s="18">
        <f>+_xlfn.XLOOKUP($A2,Form1!$A:$A,Form1!C:C)</f>
        <v>45436.445034722223</v>
      </c>
      <c r="D2" s="11" t="str">
        <f>+_xlfn.XLOOKUP($A2,Form1!$A:$A,Form1!D:D)</f>
        <v>capucine.jerome@framatome.com</v>
      </c>
      <c r="E2" s="11" t="str">
        <f>+_xlfn.XLOOKUP($A2,Form1!$A:$A,Form1!E:E)</f>
        <v>Capucine JEROME</v>
      </c>
      <c r="F2" s="11" t="str">
        <f>+_xlfn.XLOOKUP($A2,Form1!$A:$A,Form1!G:G)</f>
        <v xml:space="preserve">Capucine </v>
      </c>
      <c r="G2" s="11" t="str">
        <f>+_xlfn.XLOOKUP($A2,Form1!$A:$A,Form1!J:J)</f>
        <v>TEST 1</v>
      </c>
      <c r="H2" s="11" t="str">
        <f>+_xlfn.XLOOKUP($A2,Form1!$A:$A,Form1!K:K)</f>
        <v>TEST 1</v>
      </c>
      <c r="I2" s="11" t="str">
        <f>+_xlfn.XLOOKUP($A2,Form1!$A:$A,Form1!L:L)</f>
        <v>TEST 1</v>
      </c>
      <c r="J2" s="11" t="str">
        <f>+_xlfn.XLOOKUP($A2,Form1!$A:$A,Form1!M:M)</f>
        <v>Forfait jour </v>
      </c>
      <c r="K2" s="11" t="str">
        <f>+_xlfn.XLOOKUP($A2,Form1!$A:$A,Form1!N:N)</f>
        <v xml:space="preserve">Congé création d'entreprise </v>
      </c>
      <c r="L2" t="str">
        <f>+_xlfn.XLOOKUP($A2,Form1!$A:$A,Form1!H:H)</f>
        <v>TEST 1</v>
      </c>
      <c r="M2" t="str">
        <f>+Form1!N2</f>
        <v xml:space="preserve">Congé création d'entreprise </v>
      </c>
      <c r="N2" s="20" t="str">
        <f ca="1">+IF(OFFSET(Form1!$O2,0,(_xlfn.XLOOKUP($M2,Feuil3!$A:$A,Feuil3!B:B)))=0," ",OFFSET(Form1!$O2,0,(_xlfn.XLOOKUP($M2,Feuil3!$A:$A,Feuil3!B:B))))</f>
        <v>24/05/2024</v>
      </c>
      <c r="O2" s="12" t="str">
        <f ca="1">+IF(OFFSET(Form1!$O2,0,(_xlfn.XLOOKUP($M2,Feuil3!$A:$A,Feuil3!C:C)))=0," ",OFFSET(Form1!$O2,0,(_xlfn.XLOOKUP($M2,Feuil3!$A:$A,Feuil3!C:C))))</f>
        <v>Initiale</v>
      </c>
      <c r="P2" s="12">
        <f ca="1">+IF(OFFSET(Form1!$O2,0,(_xlfn.XLOOKUP($M2,Feuil3!$A:$A,Feuil3!D:D)))=0," ",OFFSET(Form1!$O2,0,(_xlfn.XLOOKUP($M2,Feuil3!$A:$A,Feuil3!D:D))))</f>
        <v>45297</v>
      </c>
      <c r="Q2" s="12" t="str">
        <f ca="1">+IF(OFFSET(Form1!$O2,0,(_xlfn.XLOOKUP($M2,Feuil3!$A:$A,Feuil3!E:E)))=0," ",OFFSET(Form1!$O2,0,(_xlfn.XLOOKUP($M2,Feuil3!$A:$A,Feuil3!E:E))))</f>
        <v>31/05/2025</v>
      </c>
      <c r="R2" s="12" t="str">
        <f ca="1">+IF(OFFSET(Form1!$O2,0,(_xlfn.XLOOKUP($M2,Feuil3!$A:$A,Feuil3!F:F)))=0," ",OFFSET(Form1!$O2,0,(_xlfn.XLOOKUP($M2,Feuil3!$A:$A,Feuil3!F:F))))</f>
        <v>non</v>
      </c>
      <c r="S2" s="12" t="str">
        <f ca="1">+IF(OFFSET(Form1!$O2,0,(_xlfn.XLOOKUP($M2,Feuil3!$A:$A,Feuil3!G:G)))=0," ",OFFSET(Form1!$O2,0,(_xlfn.XLOOKUP($M2,Feuil3!$A:$A,Feuil3!G:G))))</f>
        <v xml:space="preserve"> </v>
      </c>
      <c r="T2" s="12" t="str">
        <f ca="1">+IF(OFFSET(Form1!$O2,0,(_xlfn.XLOOKUP($M2,Feuil3!$A:$A,Feuil3!H:H)))=0," ",OFFSET(Form1!$O2,0,(_xlfn.XLOOKUP($M2,Feuil3!$A:$A,Feuil3!H:H))))</f>
        <v xml:space="preserve"> </v>
      </c>
      <c r="U2" s="12" t="str">
        <f ca="1">+IF(OFFSET(Form1!$O2,0,(_xlfn.XLOOKUP($M2,Feuil3!$A:$A,Feuil3!I:I)))=0," ",OFFSET(Form1!$O2,0,(_xlfn.XLOOKUP($M2,Feuil3!$A:$A,Feuil3!I:I))))</f>
        <v xml:space="preserve"> </v>
      </c>
      <c r="V2" s="12">
        <f ca="1">+IF(OFFSET(Form1!$O2,0,(_xlfn.XLOOKUP($M2,Feuil3!$A:$A,Feuil3!J:J)))=0," ",OFFSET(Form1!$O2,0,(_xlfn.XLOOKUP($M2,Feuil3!$A:$A,Feuil3!J:J))))</f>
        <v>8</v>
      </c>
      <c r="W2" s="12" t="str">
        <f ca="1">+IF(OFFSET(Form1!$O2,0,(_xlfn.XLOOKUP($M2,Feuil3!$A:$A,Feuil3!K:K)))=0," ",OFFSET(Form1!$O2,0,(_xlfn.XLOOKUP($M2,Feuil3!$A:$A,Feuil3!K:K))))</f>
        <v xml:space="preserve"> </v>
      </c>
    </row>
    <row r="3" spans="1:24" ht="15" customHeight="1" x14ac:dyDescent="0.25">
      <c r="A3">
        <v>2</v>
      </c>
      <c r="B3" s="18">
        <f>+_xlfn.XLOOKUP($A3,Form1!$A:$A,Form1!B:B)</f>
        <v>45436.445069444446</v>
      </c>
      <c r="C3" s="18">
        <f>+_xlfn.XLOOKUP($A3,Form1!$A:$A,Form1!C:C)</f>
        <v>45436.44568287037</v>
      </c>
      <c r="D3" s="11" t="str">
        <f>+_xlfn.XLOOKUP($A3,Form1!$A:$A,Form1!D:D)</f>
        <v>capucine.jerome@framatome.com</v>
      </c>
      <c r="E3" s="11" t="str">
        <f>+_xlfn.XLOOKUP($A3,Form1!$A:$A,Form1!E:E)</f>
        <v>Capucine JEROME</v>
      </c>
      <c r="F3" s="11" t="str">
        <f>+_xlfn.XLOOKUP($A3,Form1!$A:$A,Form1!G:G)</f>
        <v xml:space="preserve">Capucine </v>
      </c>
      <c r="G3" s="11" t="str">
        <f>+_xlfn.XLOOKUP($A3,Form1!$A:$A,Form1!J:J)</f>
        <v>TEST 2</v>
      </c>
      <c r="H3" s="11" t="str">
        <f>+_xlfn.XLOOKUP($A3,Form1!$A:$A,Form1!K:K)</f>
        <v>TEST 2</v>
      </c>
      <c r="I3" s="11" t="str">
        <f>+_xlfn.XLOOKUP($A3,Form1!$A:$A,Form1!L:L)</f>
        <v>TEST 2</v>
      </c>
      <c r="J3" s="11" t="str">
        <f>+_xlfn.XLOOKUP($A3,Form1!$A:$A,Form1!M:M)</f>
        <v>Horaire variable </v>
      </c>
      <c r="K3" s="11" t="str">
        <f>+_xlfn.XLOOKUP($A3,Form1!$A:$A,Form1!N:N)</f>
        <v xml:space="preserve">Congé formation </v>
      </c>
      <c r="L3" t="str">
        <f>+_xlfn.XLOOKUP($A3,Form1!$A:$A,Form1!H:H)</f>
        <v>TEST 2</v>
      </c>
      <c r="M3" t="str">
        <f>+Form1!N3</f>
        <v xml:space="preserve">Congé formation </v>
      </c>
      <c r="N3" s="20">
        <f ca="1">+IF(OFFSET(Form1!$O3,0,(_xlfn.XLOOKUP($M3,Feuil3!$A:$A,Feuil3!B:B)))=0," ",OFFSET(Form1!$O3,0,(_xlfn.XLOOKUP($M3,Feuil3!$A:$A,Feuil3!B:B))))</f>
        <v>45789</v>
      </c>
      <c r="O3" s="12" t="str">
        <f ca="1">+IF(OFFSET(Form1!$O3,0,(_xlfn.XLOOKUP($M3,Feuil3!$A:$A,Feuil3!C:C)))=0," ",OFFSET(Form1!$O3,0,(_xlfn.XLOOKUP($M3,Feuil3!$A:$A,Feuil3!C:C))))</f>
        <v>Renouvellement</v>
      </c>
      <c r="P3" s="12">
        <f ca="1">+IF(OFFSET(Form1!$O3,0,(_xlfn.XLOOKUP($M3,Feuil3!$A:$A,Feuil3!D:D)))=0," ",OFFSET(Form1!$O3,0,(_xlfn.XLOOKUP($M3,Feuil3!$A:$A,Feuil3!D:D))))</f>
        <v>45298</v>
      </c>
      <c r="Q3" s="12" t="str">
        <f ca="1">+IF(OFFSET(Form1!$O3,0,(_xlfn.XLOOKUP($M3,Feuil3!$A:$A,Feuil3!E:E)))=0," ",OFFSET(Form1!$O3,0,(_xlfn.XLOOKUP($M3,Feuil3!$A:$A,Feuil3!E:E))))</f>
        <v>31/10/2024</v>
      </c>
      <c r="R3" s="12" t="str">
        <f ca="1">+IF(OFFSET(Form1!$O3,0,(_xlfn.XLOOKUP($M3,Feuil3!$A:$A,Feuil3!F:F)))=0," ",OFFSET(Form1!$O3,0,(_xlfn.XLOOKUP($M3,Feuil3!$A:$A,Feuil3!F:F))))</f>
        <v>NON</v>
      </c>
      <c r="S3" s="12" t="str">
        <f ca="1">+IF(OFFSET(Form1!$O3,0,(_xlfn.XLOOKUP($M3,Feuil3!$A:$A,Feuil3!G:G)))=0," ",OFFSET(Form1!$O3,0,(_xlfn.XLOOKUP($M3,Feuil3!$A:$A,Feuil3!G:G))))</f>
        <v>a</v>
      </c>
      <c r="T3" s="12" t="str">
        <f ca="1">+IF(OFFSET(Form1!$O3,0,(_xlfn.XLOOKUP($M3,Feuil3!$A:$A,Feuil3!H:H)))=0," ",OFFSET(Form1!$O3,0,(_xlfn.XLOOKUP($M3,Feuil3!$A:$A,Feuil3!H:H))))</f>
        <v>a</v>
      </c>
      <c r="U3" s="12" t="str">
        <f ca="1">+IF(OFFSET(Form1!$O3,0,(_xlfn.XLOOKUP($M3,Feuil3!$A:$A,Feuil3!I:I)))=0," ",OFFSET(Form1!$O3,0,(_xlfn.XLOOKUP($M3,Feuil3!$A:$A,Feuil3!I:I))))</f>
        <v>a</v>
      </c>
      <c r="V3" s="12" t="str">
        <f ca="1">+IF(OFFSET(Form1!$O3,0,(_xlfn.XLOOKUP($M3,Feuil3!$A:$A,Feuil3!J:J)))=0," ",OFFSET(Form1!$O3,0,(_xlfn.XLOOKUP($M3,Feuil3!$A:$A,Feuil3!J:J))))</f>
        <v>a</v>
      </c>
      <c r="W3" s="12" t="str">
        <f ca="1">+IF(OFFSET(Form1!$O3,0,(_xlfn.XLOOKUP($M3,Feuil3!$A:$A,Feuil3!K:K)))=0," ",OFFSET(Form1!$O3,0,(_xlfn.XLOOKUP($M3,Feuil3!$A:$A,Feuil3!K:K))))</f>
        <v>a</v>
      </c>
    </row>
    <row r="4" spans="1:24" ht="15" customHeight="1" x14ac:dyDescent="0.25">
      <c r="A4">
        <v>3</v>
      </c>
      <c r="B4" s="18">
        <f>+_xlfn.XLOOKUP($A4,Form1!$A:$A,Form1!B:B)</f>
        <v>45436.449143518519</v>
      </c>
      <c r="C4" s="18">
        <f>+_xlfn.XLOOKUP($A4,Form1!$A:$A,Form1!C:C)</f>
        <v>45436.450150462966</v>
      </c>
      <c r="D4" s="11" t="str">
        <f>+_xlfn.XLOOKUP($A4,Form1!$A:$A,Form1!D:D)</f>
        <v>capucine.jerome@framatome.com</v>
      </c>
      <c r="E4" s="11" t="str">
        <f>+_xlfn.XLOOKUP($A4,Form1!$A:$A,Form1!E:E)</f>
        <v>Capucine JEROME</v>
      </c>
      <c r="F4" s="11" t="str">
        <f>+_xlfn.XLOOKUP($A4,Form1!$A:$A,Form1!G:G)</f>
        <v xml:space="preserve">Elise </v>
      </c>
      <c r="G4" s="11" t="str">
        <f>+_xlfn.XLOOKUP($A4,Form1!$A:$A,Form1!J:J)</f>
        <v>TEST 3</v>
      </c>
      <c r="H4" s="11" t="str">
        <f>+_xlfn.XLOOKUP($A4,Form1!$A:$A,Form1!K:K)</f>
        <v>TEST 3</v>
      </c>
      <c r="I4" s="11" t="str">
        <f>+_xlfn.XLOOKUP($A4,Form1!$A:$A,Form1!L:L)</f>
        <v>TEST 3</v>
      </c>
      <c r="J4" s="11" t="str">
        <f>+_xlfn.XLOOKUP($A4,Form1!$A:$A,Form1!M:M)</f>
        <v>Posté </v>
      </c>
      <c r="K4" s="11" t="str">
        <f>+_xlfn.XLOOKUP($A4,Form1!$A:$A,Form1!N:N)</f>
        <v xml:space="preserve">Congé parental total </v>
      </c>
      <c r="L4" t="str">
        <f>+_xlfn.XLOOKUP($A4,Form1!$A:$A,Form1!H:H)</f>
        <v>TEST 3</v>
      </c>
      <c r="M4" t="str">
        <f>+Form1!N4</f>
        <v xml:space="preserve">Congé parental total </v>
      </c>
      <c r="N4" s="20" t="str">
        <f ca="1">+IF(OFFSET(Form1!$O4,0,(_xlfn.XLOOKUP($M4,Feuil3!$A:$A,Feuil3!B:B)))=0," ",OFFSET(Form1!$O4,0,(_xlfn.XLOOKUP($M4,Feuil3!$A:$A,Feuil3!B:B))))</f>
        <v>14/05/2024</v>
      </c>
      <c r="O4" s="12" t="str">
        <f ca="1">+IF(OFFSET(Form1!$O4,0,(_xlfn.XLOOKUP($M4,Feuil3!$A:$A,Feuil3!C:C)))=0," ",OFFSET(Form1!$O4,0,(_xlfn.XLOOKUP($M4,Feuil3!$A:$A,Feuil3!C:C))))</f>
        <v>Renouvellement </v>
      </c>
      <c r="P4" s="12" t="str">
        <f ca="1">+IF(OFFSET(Form1!$O4,0,(_xlfn.XLOOKUP($M4,Feuil3!$A:$A,Feuil3!D:D)))=0," ",OFFSET(Form1!$O4,0,(_xlfn.XLOOKUP($M4,Feuil3!$A:$A,Feuil3!D:D))))</f>
        <v>17/07/2024</v>
      </c>
      <c r="Q4" s="12" t="str">
        <f ca="1">+IF(OFFSET(Form1!$O4,0,(_xlfn.XLOOKUP($M4,Feuil3!$A:$A,Feuil3!E:E)))=0," ",OFFSET(Form1!$O4,0,(_xlfn.XLOOKUP($M4,Feuil3!$A:$A,Feuil3!E:E))))</f>
        <v>31/12/2024</v>
      </c>
      <c r="R4" s="12" t="str">
        <f ca="1">+IF(OFFSET(Form1!$O4,0,(_xlfn.XLOOKUP($M4,Feuil3!$A:$A,Feuil3!F:F)))=0," ",OFFSET(Form1!$O4,0,(_xlfn.XLOOKUP($M4,Feuil3!$A:$A,Feuil3!F:F))))</f>
        <v>NON</v>
      </c>
      <c r="S4" s="12" t="str">
        <f ca="1">+IF(OFFSET(Form1!$O4,0,(_xlfn.XLOOKUP($M4,Feuil3!$A:$A,Feuil3!G:G)))=0," ",OFFSET(Form1!$O4,0,(_xlfn.XLOOKUP($M4,Feuil3!$A:$A,Feuil3!G:G))))</f>
        <v>b</v>
      </c>
      <c r="T4" s="12" t="str">
        <f ca="1">+IF(OFFSET(Form1!$O4,0,(_xlfn.XLOOKUP($M4,Feuil3!$A:$A,Feuil3!H:H)))=0," ",OFFSET(Form1!$O4,0,(_xlfn.XLOOKUP($M4,Feuil3!$A:$A,Feuil3!H:H))))</f>
        <v>b</v>
      </c>
      <c r="U4" s="12" t="str">
        <f ca="1">+IF(OFFSET(Form1!$O4,0,(_xlfn.XLOOKUP($M4,Feuil3!$A:$A,Feuil3!I:I)))=0," ",OFFSET(Form1!$O4,0,(_xlfn.XLOOKUP($M4,Feuil3!$A:$A,Feuil3!I:I))))</f>
        <v>b</v>
      </c>
      <c r="V4" s="12" t="str">
        <f ca="1">+IF(OFFSET(Form1!$O4,0,(_xlfn.XLOOKUP($M4,Feuil3!$A:$A,Feuil3!J:J)))=0," ",OFFSET(Form1!$O4,0,(_xlfn.XLOOKUP($M4,Feuil3!$A:$A,Feuil3!J:J))))</f>
        <v>b</v>
      </c>
      <c r="W4" s="12" t="str">
        <f ca="1">+IF(OFFSET(Form1!$O4,0,(_xlfn.XLOOKUP($M4,Feuil3!$A:$A,Feuil3!K:K)))=0," ",OFFSET(Form1!$O4,0,(_xlfn.XLOOKUP($M4,Feuil3!$A:$A,Feuil3!K:K))))</f>
        <v>b</v>
      </c>
    </row>
    <row r="5" spans="1:24" ht="15" customHeight="1" x14ac:dyDescent="0.25">
      <c r="A5">
        <v>4</v>
      </c>
      <c r="B5" s="18">
        <f>+_xlfn.XLOOKUP($A5,Form1!$A:$A,Form1!B:B)</f>
        <v>45436.450173611112</v>
      </c>
      <c r="C5" s="18">
        <f>+_xlfn.XLOOKUP($A5,Form1!$A:$A,Form1!C:C)</f>
        <v>45436.451296296298</v>
      </c>
      <c r="D5" s="11" t="str">
        <f>+_xlfn.XLOOKUP($A5,Form1!$A:$A,Form1!D:D)</f>
        <v>capucine.jerome@framatome.com</v>
      </c>
      <c r="E5" s="11" t="str">
        <f>+_xlfn.XLOOKUP($A5,Form1!$A:$A,Form1!E:E)</f>
        <v>Capucine JEROME</v>
      </c>
      <c r="F5" s="11" t="str">
        <f>+_xlfn.XLOOKUP($A5,Form1!$A:$A,Form1!G:G)</f>
        <v xml:space="preserve">Marine </v>
      </c>
      <c r="G5" s="11" t="str">
        <f>+_xlfn.XLOOKUP($A5,Form1!$A:$A,Form1!J:J)</f>
        <v>TEST 4</v>
      </c>
      <c r="H5" s="11" t="str">
        <f>+_xlfn.XLOOKUP($A5,Form1!$A:$A,Form1!K:K)</f>
        <v>TEST 4</v>
      </c>
      <c r="I5" s="11" t="str">
        <f>+_xlfn.XLOOKUP($A5,Form1!$A:$A,Form1!L:L)</f>
        <v>TEST 4</v>
      </c>
      <c r="J5" s="11" t="str">
        <f>+_xlfn.XLOOKUP($A5,Form1!$A:$A,Form1!M:M)</f>
        <v>Cadre en heures </v>
      </c>
      <c r="K5" s="11" t="str">
        <f>+_xlfn.XLOOKUP($A5,Form1!$A:$A,Form1!N:N)</f>
        <v xml:space="preserve">Congé parental à temps partiel </v>
      </c>
      <c r="L5" t="str">
        <f>+_xlfn.XLOOKUP($A5,Form1!$A:$A,Form1!H:H)</f>
        <v>TEST 4</v>
      </c>
      <c r="M5" t="str">
        <f>+Form1!N5</f>
        <v xml:space="preserve">Congé parental à temps partiel </v>
      </c>
      <c r="N5" s="20">
        <f ca="1">+IF(OFFSET(Form1!$O5,0,(_xlfn.XLOOKUP($M5,Feuil3!$A:$A,Feuil3!B:B)))=0," ",OFFSET(Form1!$O5,0,(_xlfn.XLOOKUP($M5,Feuil3!$A:$A,Feuil3!B:B))))</f>
        <v>45327</v>
      </c>
      <c r="O5" s="12" t="str">
        <f ca="1">+IF(OFFSET(Form1!$O5,0,(_xlfn.XLOOKUP($M5,Feuil3!$A:$A,Feuil3!C:C)))=0," ",OFFSET(Form1!$O5,0,(_xlfn.XLOOKUP($M5,Feuil3!$A:$A,Feuil3!C:C))))</f>
        <v>Initiale </v>
      </c>
      <c r="P5" s="12">
        <f ca="1">+IF(OFFSET(Form1!$O5,0,(_xlfn.XLOOKUP($M5,Feuil3!$A:$A,Feuil3!D:D)))=0," ",OFFSET(Form1!$O5,0,(_xlfn.XLOOKUP($M5,Feuil3!$A:$A,Feuil3!D:D))))</f>
        <v>45300</v>
      </c>
      <c r="Q5" s="12" t="str">
        <f ca="1">+IF(OFFSET(Form1!$O5,0,(_xlfn.XLOOKUP($M5,Feuil3!$A:$A,Feuil3!E:E)))=0," ",OFFSET(Form1!$O5,0,(_xlfn.XLOOKUP($M5,Feuil3!$A:$A,Feuil3!E:E))))</f>
        <v>31/08/2025</v>
      </c>
      <c r="R5" s="12" t="str">
        <f ca="1">+IF(OFFSET(Form1!$O5,0,(_xlfn.XLOOKUP($M5,Feuil3!$A:$A,Feuil3!F:F)))=0," ",OFFSET(Form1!$O5,0,(_xlfn.XLOOKUP($M5,Feuil3!$A:$A,Feuil3!F:F))))</f>
        <v>OUI</v>
      </c>
      <c r="S5" s="12">
        <f ca="1">+IF(OFFSET(Form1!$O5,0,(_xlfn.XLOOKUP($M5,Feuil3!$A:$A,Feuil3!G:G)))=0," ",OFFSET(Form1!$O5,0,(_xlfn.XLOOKUP($M5,Feuil3!$A:$A,Feuil3!G:G))))</f>
        <v>0.8</v>
      </c>
      <c r="T5" s="12" t="str">
        <f ca="1">+IF(OFFSET(Form1!$O5,0,(_xlfn.XLOOKUP($M5,Feuil3!$A:$A,Feuil3!H:H)))=0," ",OFFSET(Form1!$O5,0,(_xlfn.XLOOKUP($M5,Feuil3!$A:$A,Feuil3!H:H))))</f>
        <v>JEUDI</v>
      </c>
      <c r="U5" s="12" t="str">
        <f ca="1">+IF(OFFSET(Form1!$O5,0,(_xlfn.XLOOKUP($M5,Feuil3!$A:$A,Feuil3!I:I)))=0," ",OFFSET(Form1!$O5,0,(_xlfn.XLOOKUP($M5,Feuil3!$A:$A,Feuil3!I:I))))</f>
        <v>OUI</v>
      </c>
      <c r="V5" s="12" t="str">
        <f ca="1">+IF(OFFSET(Form1!$O5,0,(_xlfn.XLOOKUP($M5,Feuil3!$A:$A,Feuil3!J:J)))=0," ",OFFSET(Form1!$O5,0,(_xlfn.XLOOKUP($M5,Feuil3!$A:$A,Feuil3!J:J))))</f>
        <v>TEST 4</v>
      </c>
      <c r="W5" s="12" t="str">
        <f ca="1">+IF(OFFSET(Form1!$O5,0,(_xlfn.XLOOKUP($M5,Feuil3!$A:$A,Feuil3!K:K)))=0," ",OFFSET(Form1!$O5,0,(_xlfn.XLOOKUP($M5,Feuil3!$A:$A,Feuil3!K:K))))</f>
        <v>c</v>
      </c>
    </row>
    <row r="6" spans="1:24" ht="15" customHeight="1" x14ac:dyDescent="0.25">
      <c r="A6">
        <v>5</v>
      </c>
      <c r="B6" s="18">
        <f>+_xlfn.XLOOKUP($A6,Form1!$A:$A,Form1!B:B)</f>
        <v>45436.451319444444</v>
      </c>
      <c r="C6" s="18">
        <f>+_xlfn.XLOOKUP($A6,Form1!$A:$A,Form1!C:C)</f>
        <v>45436.452013888891</v>
      </c>
      <c r="D6" s="11" t="str">
        <f>+_xlfn.XLOOKUP($A6,Form1!$A:$A,Form1!D:D)</f>
        <v>capucine.jerome@framatome.com</v>
      </c>
      <c r="E6" s="11" t="str">
        <f>+_xlfn.XLOOKUP($A6,Form1!$A:$A,Form1!E:E)</f>
        <v>Capucine JEROME</v>
      </c>
      <c r="F6" s="11" t="str">
        <f>+_xlfn.XLOOKUP($A6,Form1!$A:$A,Form1!G:G)</f>
        <v xml:space="preserve">Annick </v>
      </c>
      <c r="G6" s="11" t="str">
        <f>+_xlfn.XLOOKUP($A6,Form1!$A:$A,Form1!J:J)</f>
        <v>TEST 5</v>
      </c>
      <c r="H6" s="11" t="str">
        <f>+_xlfn.XLOOKUP($A6,Form1!$A:$A,Form1!K:K)</f>
        <v>TEST 5</v>
      </c>
      <c r="I6" s="11" t="str">
        <f>+_xlfn.XLOOKUP($A6,Form1!$A:$A,Form1!L:L)</f>
        <v>TEST 5</v>
      </c>
      <c r="J6" s="11" t="str">
        <f>+_xlfn.XLOOKUP($A6,Form1!$A:$A,Form1!M:M)</f>
        <v>Forfait jour </v>
      </c>
      <c r="K6" s="11" t="str">
        <f>+_xlfn.XLOOKUP($A6,Form1!$A:$A,Form1!N:N)</f>
        <v xml:space="preserve">Congé proche aidant </v>
      </c>
      <c r="L6" t="str">
        <f>+_xlfn.XLOOKUP($A6,Form1!$A:$A,Form1!H:H)</f>
        <v>TEST 5</v>
      </c>
      <c r="M6" t="str">
        <f>+Form1!N6</f>
        <v xml:space="preserve">Congé proche aidant </v>
      </c>
      <c r="N6" s="20" t="str">
        <f ca="1">+IF(OFFSET(Form1!$O6,0,(_xlfn.XLOOKUP($M6,Feuil3!$A:$A,Feuil3!B:B)))=0," ",OFFSET(Form1!$O6,0,(_xlfn.XLOOKUP($M6,Feuil3!$A:$A,Feuil3!B:B))))</f>
        <v>14/05/2024</v>
      </c>
      <c r="O6" s="12" t="str">
        <f ca="1">+IF(OFFSET(Form1!$O6,0,(_xlfn.XLOOKUP($M6,Feuil3!$A:$A,Feuil3!C:C)))=0," ",OFFSET(Form1!$O6,0,(_xlfn.XLOOKUP($M6,Feuil3!$A:$A,Feuil3!C:C))))</f>
        <v>NON</v>
      </c>
      <c r="P6" s="12">
        <f ca="1">+IF(OFFSET(Form1!$O6,0,(_xlfn.XLOOKUP($M6,Feuil3!$A:$A,Feuil3!D:D)))=0," ",OFFSET(Form1!$O6,0,(_xlfn.XLOOKUP($M6,Feuil3!$A:$A,Feuil3!D:D))))</f>
        <v>45301</v>
      </c>
      <c r="Q6" s="12" t="str">
        <f ca="1">+IF(OFFSET(Form1!$O6,0,(_xlfn.XLOOKUP($M6,Feuil3!$A:$A,Feuil3!E:E)))=0," ",OFFSET(Form1!$O6,0,(_xlfn.XLOOKUP($M6,Feuil3!$A:$A,Feuil3!E:E))))</f>
        <v>31/01/2025</v>
      </c>
      <c r="R6" s="12" t="str">
        <f ca="1">+IF(OFFSET(Form1!$O6,0,(_xlfn.XLOOKUP($M6,Feuil3!$A:$A,Feuil3!F:F)))=0," ",OFFSET(Form1!$O6,0,(_xlfn.XLOOKUP($M6,Feuil3!$A:$A,Feuil3!F:F))))</f>
        <v>NON</v>
      </c>
      <c r="S6" s="12" t="str">
        <f ca="1">+IF(OFFSET(Form1!$O6,0,(_xlfn.XLOOKUP($M6,Feuil3!$A:$A,Feuil3!G:G)))=0," ",OFFSET(Form1!$O6,0,(_xlfn.XLOOKUP($M6,Feuil3!$A:$A,Feuil3!G:G))))</f>
        <v>d</v>
      </c>
      <c r="T6" s="12" t="str">
        <f ca="1">+IF(OFFSET(Form1!$O6,0,(_xlfn.XLOOKUP($M6,Feuil3!$A:$A,Feuil3!H:H)))=0," ",OFFSET(Form1!$O6,0,(_xlfn.XLOOKUP($M6,Feuil3!$A:$A,Feuil3!H:H))))</f>
        <v>18</v>
      </c>
      <c r="U6" s="12" t="str">
        <f ca="1">+IF(OFFSET(Form1!$O6,0,(_xlfn.XLOOKUP($M6,Feuil3!$A:$A,Feuil3!I:I)))=0," ",OFFSET(Form1!$O6,0,(_xlfn.XLOOKUP($M6,Feuil3!$A:$A,Feuil3!I:I))))</f>
        <v>d</v>
      </c>
      <c r="V6" s="12" t="str">
        <f ca="1">+IF(OFFSET(Form1!$O6,0,(_xlfn.XLOOKUP($M6,Feuil3!$A:$A,Feuil3!J:J)))=0," ",OFFSET(Form1!$O6,0,(_xlfn.XLOOKUP($M6,Feuil3!$A:$A,Feuil3!J:J))))</f>
        <v>d</v>
      </c>
      <c r="W6" s="12" t="str">
        <f ca="1">+IF(OFFSET(Form1!$O6,0,(_xlfn.XLOOKUP($M6,Feuil3!$A:$A,Feuil3!K:K)))=0," ",OFFSET(Form1!$O6,0,(_xlfn.XLOOKUP($M6,Feuil3!$A:$A,Feuil3!K:K))))</f>
        <v>d</v>
      </c>
    </row>
    <row r="7" spans="1:24" ht="15" customHeight="1" x14ac:dyDescent="0.25">
      <c r="A7">
        <v>6</v>
      </c>
      <c r="B7" s="18">
        <f>+_xlfn.XLOOKUP($A7,Form1!$A:$A,Form1!B:B)</f>
        <v>45436.452048611114</v>
      </c>
      <c r="C7" s="18">
        <f>+_xlfn.XLOOKUP($A7,Form1!$A:$A,Form1!C:C)</f>
        <v>45436.452870370369</v>
      </c>
      <c r="D7" s="11" t="str">
        <f>+_xlfn.XLOOKUP($A7,Form1!$A:$A,Form1!D:D)</f>
        <v>capucine.jerome@framatome.com</v>
      </c>
      <c r="E7" s="11" t="str">
        <f>+_xlfn.XLOOKUP($A7,Form1!$A:$A,Form1!E:E)</f>
        <v>Capucine JEROME</v>
      </c>
      <c r="F7" s="11" t="str">
        <f>+_xlfn.XLOOKUP($A7,Form1!$A:$A,Form1!G:G)</f>
        <v xml:space="preserve">Sabrina </v>
      </c>
      <c r="G7" s="11" t="str">
        <f>+_xlfn.XLOOKUP($A7,Form1!$A:$A,Form1!J:J)</f>
        <v>TEST 6</v>
      </c>
      <c r="H7" s="11" t="str">
        <f>+_xlfn.XLOOKUP($A7,Form1!$A:$A,Form1!K:K)</f>
        <v>TEST 6</v>
      </c>
      <c r="I7" s="11" t="str">
        <f>+_xlfn.XLOOKUP($A7,Form1!$A:$A,Form1!L:L)</f>
        <v>TEST 6</v>
      </c>
      <c r="J7" s="11" t="str">
        <f>+_xlfn.XLOOKUP($A7,Form1!$A:$A,Form1!M:M)</f>
        <v>Horaire variable </v>
      </c>
      <c r="K7" s="11" t="str">
        <f>+_xlfn.XLOOKUP($A7,Form1!$A:$A,Form1!N:N)</f>
        <v xml:space="preserve">Congé de présence parentale </v>
      </c>
      <c r="L7" t="str">
        <f>+_xlfn.XLOOKUP($A7,Form1!$A:$A,Form1!H:H)</f>
        <v>TEST 6</v>
      </c>
      <c r="M7" t="str">
        <f>+Form1!N7</f>
        <v xml:space="preserve">Congé de présence parentale </v>
      </c>
      <c r="N7" s="20" t="str">
        <f ca="1">+IF(OFFSET(Form1!$O7,0,(_xlfn.XLOOKUP($M7,Feuil3!$A:$A,Feuil3!B:B)))=0," ",OFFSET(Form1!$O7,0,(_xlfn.XLOOKUP($M7,Feuil3!$A:$A,Feuil3!B:B))))</f>
        <v>18/05/2024</v>
      </c>
      <c r="O7" s="12" t="str">
        <f ca="1">+IF(OFFSET(Form1!$O7,0,(_xlfn.XLOOKUP($M7,Feuil3!$A:$A,Feuil3!C:C)))=0," ",OFFSET(Form1!$O7,0,(_xlfn.XLOOKUP($M7,Feuil3!$A:$A,Feuil3!C:C))))</f>
        <v>Initiale</v>
      </c>
      <c r="P7" s="12" t="str">
        <f ca="1">+IF(OFFSET(Form1!$O7,0,(_xlfn.XLOOKUP($M7,Feuil3!$A:$A,Feuil3!D:D)))=0," ",OFFSET(Form1!$O7,0,(_xlfn.XLOOKUP($M7,Feuil3!$A:$A,Feuil3!D:D))))</f>
        <v>18/11/2024</v>
      </c>
      <c r="Q7" s="12" t="str">
        <f ca="1">+IF(OFFSET(Form1!$O7,0,(_xlfn.XLOOKUP($M7,Feuil3!$A:$A,Feuil3!E:E)))=0," ",OFFSET(Form1!$O7,0,(_xlfn.XLOOKUP($M7,Feuil3!$A:$A,Feuil3!E:E))))</f>
        <v>17/05/2025</v>
      </c>
      <c r="R7" s="12" t="str">
        <f ca="1">+IF(OFFSET(Form1!$O7,0,(_xlfn.XLOOKUP($M7,Feuil3!$A:$A,Feuil3!F:F)))=0," ",OFFSET(Form1!$O7,0,(_xlfn.XLOOKUP($M7,Feuil3!$A:$A,Feuil3!F:F))))</f>
        <v>NON</v>
      </c>
      <c r="S7" s="12" t="str">
        <f ca="1">+IF(OFFSET(Form1!$O7,0,(_xlfn.XLOOKUP($M7,Feuil3!$A:$A,Feuil3!G:G)))=0," ",OFFSET(Form1!$O7,0,(_xlfn.XLOOKUP($M7,Feuil3!$A:$A,Feuil3!G:G))))</f>
        <v>e</v>
      </c>
      <c r="T7" s="12" t="str">
        <f ca="1">+IF(OFFSET(Form1!$O7,0,(_xlfn.XLOOKUP($M7,Feuil3!$A:$A,Feuil3!H:H)))=0," ",OFFSET(Form1!$O7,0,(_xlfn.XLOOKUP($M7,Feuil3!$A:$A,Feuil3!H:H))))</f>
        <v>250</v>
      </c>
      <c r="U7" s="12" t="str">
        <f ca="1">+IF(OFFSET(Form1!$O7,0,(_xlfn.XLOOKUP($M7,Feuil3!$A:$A,Feuil3!I:I)))=0," ",OFFSET(Form1!$O7,0,(_xlfn.XLOOKUP($M7,Feuil3!$A:$A,Feuil3!I:I))))</f>
        <v>e</v>
      </c>
      <c r="V7" s="12" t="str">
        <f ca="1">+IF(OFFSET(Form1!$O7,0,(_xlfn.XLOOKUP($M7,Feuil3!$A:$A,Feuil3!J:J)))=0," ",OFFSET(Form1!$O7,0,(_xlfn.XLOOKUP($M7,Feuil3!$A:$A,Feuil3!J:J))))</f>
        <v>e</v>
      </c>
      <c r="W7" s="12" t="str">
        <f ca="1">+IF(OFFSET(Form1!$O7,0,(_xlfn.XLOOKUP($M7,Feuil3!$A:$A,Feuil3!K:K)))=0," ",OFFSET(Form1!$O7,0,(_xlfn.XLOOKUP($M7,Feuil3!$A:$A,Feuil3!K:K))))</f>
        <v>e</v>
      </c>
    </row>
    <row r="8" spans="1:24" ht="15" customHeight="1" x14ac:dyDescent="0.25">
      <c r="A8">
        <v>7</v>
      </c>
      <c r="B8" s="18">
        <f>+_xlfn.XLOOKUP($A8,Form1!$A:$A,Form1!B:B)</f>
        <v>45436.452893518515</v>
      </c>
      <c r="C8" s="18">
        <f>+_xlfn.XLOOKUP($A8,Form1!$A:$A,Form1!C:C)</f>
        <v>45436.453738425924</v>
      </c>
      <c r="D8" s="11" t="str">
        <f>+_xlfn.XLOOKUP($A8,Form1!$A:$A,Form1!D:D)</f>
        <v>capucine.jerome@framatome.com</v>
      </c>
      <c r="E8" s="11" t="str">
        <f>+_xlfn.XLOOKUP($A8,Form1!$A:$A,Form1!E:E)</f>
        <v>Capucine JEROME</v>
      </c>
      <c r="F8" s="11" t="str">
        <f>+_xlfn.XLOOKUP($A8,Form1!$A:$A,Form1!G:G)</f>
        <v xml:space="preserve">Florian </v>
      </c>
      <c r="G8" s="11" t="str">
        <f>+_xlfn.XLOOKUP($A8,Form1!$A:$A,Form1!J:J)</f>
        <v>TEST 7</v>
      </c>
      <c r="H8" s="11" t="str">
        <f>+_xlfn.XLOOKUP($A8,Form1!$A:$A,Form1!K:K)</f>
        <v>TEST 7</v>
      </c>
      <c r="I8" s="11" t="str">
        <f>+_xlfn.XLOOKUP($A8,Form1!$A:$A,Form1!L:L)</f>
        <v>TEST 7</v>
      </c>
      <c r="J8" s="11" t="str">
        <f>+_xlfn.XLOOKUP($A8,Form1!$A:$A,Form1!M:M)</f>
        <v>Cadre en heures </v>
      </c>
      <c r="K8" s="11" t="str">
        <f>+_xlfn.XLOOKUP($A8,Form1!$A:$A,Form1!N:N)</f>
        <v xml:space="preserve">Congé sabbatique </v>
      </c>
      <c r="L8" t="str">
        <f>+_xlfn.XLOOKUP($A8,Form1!$A:$A,Form1!H:H)</f>
        <v>TEST 7</v>
      </c>
      <c r="M8" t="str">
        <f>+Form1!N8</f>
        <v xml:space="preserve">Congé sabbatique </v>
      </c>
      <c r="N8" s="20">
        <f ca="1">+IF(OFFSET(Form1!$O8,0,(_xlfn.XLOOKUP($M8,Feuil3!$A:$A,Feuil3!B:B)))=0," ",OFFSET(Form1!$O8,0,(_xlfn.XLOOKUP($M8,Feuil3!$A:$A,Feuil3!B:B))))</f>
        <v>45295</v>
      </c>
      <c r="O8" s="12" t="str">
        <f ca="1">+IF(OFFSET(Form1!$O8,0,(_xlfn.XLOOKUP($M8,Feuil3!$A:$A,Feuil3!C:C)))=0," ",OFFSET(Form1!$O8,0,(_xlfn.XLOOKUP($M8,Feuil3!$A:$A,Feuil3!C:C))))</f>
        <v>Initiale </v>
      </c>
      <c r="P8" s="12">
        <f ca="1">+IF(OFFSET(Form1!$O8,0,(_xlfn.XLOOKUP($M8,Feuil3!$A:$A,Feuil3!D:D)))=0," ",OFFSET(Form1!$O8,0,(_xlfn.XLOOKUP($M8,Feuil3!$A:$A,Feuil3!D:D))))</f>
        <v>45298</v>
      </c>
      <c r="Q8" s="12" t="str">
        <f ca="1">+IF(OFFSET(Form1!$O8,0,(_xlfn.XLOOKUP($M8,Feuil3!$A:$A,Feuil3!E:E)))=0," ",OFFSET(Form1!$O8,0,(_xlfn.XLOOKUP($M8,Feuil3!$A:$A,Feuil3!E:E))))</f>
        <v>31/12/2024</v>
      </c>
      <c r="R8" s="12" t="str">
        <f ca="1">+IF(OFFSET(Form1!$O8,0,(_xlfn.XLOOKUP($M8,Feuil3!$A:$A,Feuil3!F:F)))=0," ",OFFSET(Form1!$O8,0,(_xlfn.XLOOKUP($M8,Feuil3!$A:$A,Feuil3!F:F))))</f>
        <v>OUI</v>
      </c>
      <c r="S8" s="12" t="str">
        <f ca="1">+IF(OFFSET(Form1!$O8,0,(_xlfn.XLOOKUP($M8,Feuil3!$A:$A,Feuil3!G:G)))=0," ",OFFSET(Form1!$O8,0,(_xlfn.XLOOKUP($M8,Feuil3!$A:$A,Feuil3!G:G))))</f>
        <v>f</v>
      </c>
      <c r="T8" s="12" t="str">
        <f ca="1">+IF(OFFSET(Form1!$O8,0,(_xlfn.XLOOKUP($M8,Feuil3!$A:$A,Feuil3!H:H)))=0," ",OFFSET(Form1!$O8,0,(_xlfn.XLOOKUP($M8,Feuil3!$A:$A,Feuil3!H:H))))</f>
        <v>4</v>
      </c>
      <c r="U8" s="12" t="str">
        <f ca="1">+IF(OFFSET(Form1!$O8,0,(_xlfn.XLOOKUP($M8,Feuil3!$A:$A,Feuil3!I:I)))=0," ",OFFSET(Form1!$O8,0,(_xlfn.XLOOKUP($M8,Feuil3!$A:$A,Feuil3!I:I))))</f>
        <v>f</v>
      </c>
      <c r="V8" s="12" t="str">
        <f ca="1">+IF(OFFSET(Form1!$O8,0,(_xlfn.XLOOKUP($M8,Feuil3!$A:$A,Feuil3!J:J)))=0," ",OFFSET(Form1!$O8,0,(_xlfn.XLOOKUP($M8,Feuil3!$A:$A,Feuil3!J:J))))</f>
        <v>f</v>
      </c>
      <c r="W8" s="12" t="str">
        <f ca="1">+IF(OFFSET(Form1!$O8,0,(_xlfn.XLOOKUP($M8,Feuil3!$A:$A,Feuil3!K:K)))=0," ",OFFSET(Form1!$O8,0,(_xlfn.XLOOKUP($M8,Feuil3!$A:$A,Feuil3!K:K))))</f>
        <v>f</v>
      </c>
    </row>
    <row r="9" spans="1:24" x14ac:dyDescent="0.25">
      <c r="A9">
        <v>8</v>
      </c>
      <c r="B9" s="18">
        <f>+_xlfn.XLOOKUP($A9,Form1!$A:$A,Form1!B:B)</f>
        <v>45436.455740740741</v>
      </c>
      <c r="C9" s="18">
        <f>+_xlfn.XLOOKUP($A9,Form1!$A:$A,Form1!C:C)</f>
        <v>45436.457002314812</v>
      </c>
      <c r="D9" s="11" t="str">
        <f>+_xlfn.XLOOKUP($A9,Form1!$A:$A,Form1!D:D)</f>
        <v>capucine.jerome@framatome.com</v>
      </c>
      <c r="E9" s="11" t="str">
        <f>+_xlfn.XLOOKUP($A9,Form1!$A:$A,Form1!E:E)</f>
        <v>Capucine JEROME</v>
      </c>
      <c r="F9" s="11" t="str">
        <f>+_xlfn.XLOOKUP($A9,Form1!$A:$A,Form1!G:G)</f>
        <v xml:space="preserve">Cécile </v>
      </c>
      <c r="G9" s="11" t="str">
        <f>+_xlfn.XLOOKUP($A9,Form1!$A:$A,Form1!J:J)</f>
        <v>TEST 8</v>
      </c>
      <c r="H9" s="11" t="str">
        <f>+_xlfn.XLOOKUP($A9,Form1!$A:$A,Form1!K:K)</f>
        <v>TEST 8</v>
      </c>
      <c r="I9" s="11" t="str">
        <f>+_xlfn.XLOOKUP($A9,Form1!$A:$A,Form1!L:L)</f>
        <v>TEST 8</v>
      </c>
      <c r="J9" s="11" t="str">
        <f>+_xlfn.XLOOKUP($A9,Form1!$A:$A,Form1!M:M)</f>
        <v>Forfait jour </v>
      </c>
      <c r="K9" s="11" t="str">
        <f>+_xlfn.XLOOKUP($A9,Form1!$A:$A,Form1!N:N)</f>
        <v>Réduction du temps de travail Thérapeutique</v>
      </c>
      <c r="L9" t="str">
        <f>+_xlfn.XLOOKUP($A9,Form1!$A:$A,Form1!H:H)</f>
        <v>TEST 8</v>
      </c>
      <c r="M9" t="str">
        <f>+Form1!N9</f>
        <v>Réduction du temps de travail Thérapeutique</v>
      </c>
      <c r="N9" s="20" t="str">
        <f ca="1">+IF(OFFSET(Form1!$O9,0,(_xlfn.XLOOKUP($M9,Feuil3!$A:$A,Feuil3!B:B)))=0," ",OFFSET(Form1!$O9,0,(_xlfn.XLOOKUP($M9,Feuil3!$A:$A,Feuil3!B:B))))</f>
        <v>24/05/2024</v>
      </c>
      <c r="O9" s="12" t="str">
        <f ca="1">+IF(OFFSET(Form1!$O9,0,(_xlfn.XLOOKUP($M9,Feuil3!$A:$A,Feuil3!C:C)))=0," ",OFFSET(Form1!$O9,0,(_xlfn.XLOOKUP($M9,Feuil3!$A:$A,Feuil3!C:C))))</f>
        <v>Initiale </v>
      </c>
      <c r="P9" s="12" t="str">
        <f ca="1">+IF(OFFSET(Form1!$O9,0,(_xlfn.XLOOKUP($M9,Feuil3!$A:$A,Feuil3!D:D)))=0," ",OFFSET(Form1!$O9,0,(_xlfn.XLOOKUP($M9,Feuil3!$A:$A,Feuil3!D:D))))</f>
        <v>24/05/2024</v>
      </c>
      <c r="Q9" s="12" t="str">
        <f ca="1">+IF(OFFSET(Form1!$O9,0,(_xlfn.XLOOKUP($M9,Feuil3!$A:$A,Feuil3!E:E)))=0," ",OFFSET(Form1!$O9,0,(_xlfn.XLOOKUP($M9,Feuil3!$A:$A,Feuil3!E:E))))</f>
        <v>31/07/2024</v>
      </c>
      <c r="R9" s="12" t="str">
        <f ca="1">+IF(OFFSET(Form1!$O9,0,(_xlfn.XLOOKUP($M9,Feuil3!$A:$A,Feuil3!F:F)))=0," ",OFFSET(Form1!$O9,0,(_xlfn.XLOOKUP($M9,Feuil3!$A:$A,Feuil3!F:F))))</f>
        <v>g</v>
      </c>
      <c r="S9" s="12" t="str">
        <f ca="1">+IF(OFFSET(Form1!$O9,0,(_xlfn.XLOOKUP($M9,Feuil3!$A:$A,Feuil3!G:G)))=0," ",OFFSET(Form1!$O9,0,(_xlfn.XLOOKUP($M9,Feuil3!$A:$A,Feuil3!G:G))))</f>
        <v>50</v>
      </c>
      <c r="T9" s="12" t="str">
        <f ca="1">+IF(OFFSET(Form1!$O9,0,(_xlfn.XLOOKUP($M9,Feuil3!$A:$A,Feuil3!H:H)))=0," ",OFFSET(Form1!$O9,0,(_xlfn.XLOOKUP($M9,Feuil3!$A:$A,Feuil3!H:H))))</f>
        <v xml:space="preserve">Mardi et jeudi journée complète et mercredi matin  </v>
      </c>
      <c r="U9" s="12" t="str">
        <f ca="1">+IF(OFFSET(Form1!$O9,0,(_xlfn.XLOOKUP($M9,Feuil3!$A:$A,Feuil3!I:I)))=0," ",OFFSET(Form1!$O9,0,(_xlfn.XLOOKUP($M9,Feuil3!$A:$A,Feuil3!I:I))))</f>
        <v>g</v>
      </c>
      <c r="V9" s="12" t="str">
        <f ca="1">+IF(OFFSET(Form1!$O9,0,(_xlfn.XLOOKUP($M9,Feuil3!$A:$A,Feuil3!J:J)))=0," ",OFFSET(Form1!$O9,0,(_xlfn.XLOOKUP($M9,Feuil3!$A:$A,Feuil3!J:J))))</f>
        <v>g</v>
      </c>
      <c r="W9" s="12" t="str">
        <f ca="1">+IF(OFFSET(Form1!$O9,0,(_xlfn.XLOOKUP($M9,Feuil3!$A:$A,Feuil3!K:K)))=0," ",OFFSET(Form1!$O9,0,(_xlfn.XLOOKUP($M9,Feuil3!$A:$A,Feuil3!K:K))))</f>
        <v>g</v>
      </c>
    </row>
    <row r="10" spans="1:24" ht="15" customHeight="1" x14ac:dyDescent="0.25">
      <c r="A10">
        <v>9</v>
      </c>
      <c r="B10" s="18">
        <f>+_xlfn.XLOOKUP($A10,Form1!$A:$A,Form1!B:B)</f>
        <v>45436.457037037035</v>
      </c>
      <c r="C10" s="18">
        <f>+_xlfn.XLOOKUP($A10,Form1!$A:$A,Form1!C:C)</f>
        <v>45436.458298611113</v>
      </c>
      <c r="D10" s="11" t="str">
        <f>+_xlfn.XLOOKUP($A10,Form1!$A:$A,Form1!D:D)</f>
        <v>capucine.jerome@framatome.com</v>
      </c>
      <c r="E10" s="11" t="str">
        <f>+_xlfn.XLOOKUP($A10,Form1!$A:$A,Form1!E:E)</f>
        <v>Capucine JEROME</v>
      </c>
      <c r="F10" s="11" t="str">
        <f>+_xlfn.XLOOKUP($A10,Form1!$A:$A,Form1!G:G)</f>
        <v xml:space="preserve">Lucie </v>
      </c>
      <c r="G10" s="11" t="str">
        <f>+_xlfn.XLOOKUP($A10,Form1!$A:$A,Form1!J:J)</f>
        <v>TEST 9</v>
      </c>
      <c r="H10" s="11" t="str">
        <f>+_xlfn.XLOOKUP($A10,Form1!$A:$A,Form1!K:K)</f>
        <v>TEST 9</v>
      </c>
      <c r="I10" s="11" t="str">
        <f>+_xlfn.XLOOKUP($A10,Form1!$A:$A,Form1!L:L)</f>
        <v>TEST 9</v>
      </c>
      <c r="J10" s="11" t="str">
        <f>+_xlfn.XLOOKUP($A10,Form1!$A:$A,Form1!M:M)</f>
        <v>Horaire variable </v>
      </c>
      <c r="K10" s="11" t="str">
        <f>+_xlfn.XLOOKUP($A10,Form1!$A:$A,Form1!N:N)</f>
        <v>Réduction du temps de travail TP vacances scolaires</v>
      </c>
      <c r="L10" t="str">
        <f>+_xlfn.XLOOKUP($A10,Form1!$A:$A,Form1!H:H)</f>
        <v>TEST 9</v>
      </c>
      <c r="M10" t="str">
        <f>+Form1!N10</f>
        <v>Réduction du temps de travail TP vacances scolaires</v>
      </c>
      <c r="N10" s="20" t="str">
        <f ca="1">+IF(OFFSET(Form1!$O10,0,(_xlfn.XLOOKUP($M10,Feuil3!$A:$A,Feuil3!B:B)))=0," ",OFFSET(Form1!$O10,0,(_xlfn.XLOOKUP($M10,Feuil3!$A:$A,Feuil3!B:B))))</f>
        <v>16/06/2024</v>
      </c>
      <c r="O10" s="12" t="str">
        <f ca="1">+IF(OFFSET(Form1!$O10,0,(_xlfn.XLOOKUP($M10,Feuil3!$A:$A,Feuil3!C:C)))=0," ",OFFSET(Form1!$O10,0,(_xlfn.XLOOKUP($M10,Feuil3!$A:$A,Feuil3!C:C))))</f>
        <v>Initiale </v>
      </c>
      <c r="P10" s="12">
        <f ca="1">+IF(OFFSET(Form1!$O10,0,(_xlfn.XLOOKUP($M10,Feuil3!$A:$A,Feuil3!D:D)))=0," ",OFFSET(Form1!$O10,0,(_xlfn.XLOOKUP($M10,Feuil3!$A:$A,Feuil3!D:D))))</f>
        <v>45300</v>
      </c>
      <c r="Q10" s="12" t="str">
        <f ca="1">+IF(OFFSET(Form1!$O10,0,(_xlfn.XLOOKUP($M10,Feuil3!$A:$A,Feuil3!E:E)))=0," ",OFFSET(Form1!$O10,0,(_xlfn.XLOOKUP($M10,Feuil3!$A:$A,Feuil3!E:E))))</f>
        <v>31/08/2025</v>
      </c>
      <c r="R10" s="12" t="str">
        <f ca="1">+IF(OFFSET(Form1!$O10,0,(_xlfn.XLOOKUP($M10,Feuil3!$A:$A,Feuil3!F:F)))=0," ",OFFSET(Form1!$O10,0,(_xlfn.XLOOKUP($M10,Feuil3!$A:$A,Feuil3!F:F))))</f>
        <v>NON</v>
      </c>
      <c r="S10" s="12" t="str">
        <f ca="1">+IF(OFFSET(Form1!$O10,0,(_xlfn.XLOOKUP($M10,Feuil3!$A:$A,Feuil3!G:G)))=0," ",OFFSET(Form1!$O10,0,(_xlfn.XLOOKUP($M10,Feuil3!$A:$A,Feuil3!G:G))))</f>
        <v>90</v>
      </c>
      <c r="T10" s="12" t="str">
        <f ca="1">+IF(OFFSET(Form1!$O10,0,(_xlfn.XLOOKUP($M10,Feuil3!$A:$A,Feuil3!H:H)))=0," ",OFFSET(Form1!$O10,0,(_xlfn.XLOOKUP($M10,Feuil3!$A:$A,Feuil3!H:H))))</f>
        <v xml:space="preserve"> </v>
      </c>
      <c r="U10" s="12" t="str">
        <f ca="1">+IF(OFFSET(Form1!$O10,0,(_xlfn.XLOOKUP($M10,Feuil3!$A:$A,Feuil3!I:I)))=0," ",OFFSET(Form1!$O10,0,(_xlfn.XLOOKUP($M10,Feuil3!$A:$A,Feuil3!I:I))))</f>
        <v>Option 1</v>
      </c>
      <c r="V10" s="12" t="str">
        <f ca="1">+IF(OFFSET(Form1!$O10,0,(_xlfn.XLOOKUP($M10,Feuil3!$A:$A,Feuil3!J:J)))=0," ",OFFSET(Form1!$O10,0,(_xlfn.XLOOKUP($M10,Feuil3!$A:$A,Feuil3!J:J))))</f>
        <v xml:space="preserve"> </v>
      </c>
      <c r="W10" s="12" t="str">
        <f ca="1">+IF(OFFSET(Form1!$O10,0,(_xlfn.XLOOKUP($M10,Feuil3!$A:$A,Feuil3!K:K)))=0," ",OFFSET(Form1!$O10,0,(_xlfn.XLOOKUP($M10,Feuil3!$A:$A,Feuil3!K:K))))</f>
        <v xml:space="preserve"> </v>
      </c>
    </row>
    <row r="11" spans="1:24" ht="15" customHeight="1" x14ac:dyDescent="0.25">
      <c r="A11">
        <v>10</v>
      </c>
      <c r="B11" s="18">
        <f>+_xlfn.XLOOKUP($A11,Form1!$A:$A,Form1!B:B)</f>
        <v>45436.458726851852</v>
      </c>
      <c r="C11" s="18">
        <f>+_xlfn.XLOOKUP($A11,Form1!$A:$A,Form1!C:C)</f>
        <v>45436.459733796299</v>
      </c>
      <c r="D11" s="11" t="str">
        <f>+_xlfn.XLOOKUP($A11,Form1!$A:$A,Form1!D:D)</f>
        <v>capucine.jerome@framatome.com</v>
      </c>
      <c r="E11" s="11" t="str">
        <f>+_xlfn.XLOOKUP($A11,Form1!$A:$A,Form1!E:E)</f>
        <v>Capucine JEROME</v>
      </c>
      <c r="F11" s="11" t="str">
        <f>+_xlfn.XLOOKUP($A11,Form1!$A:$A,Form1!G:G)</f>
        <v xml:space="preserve">Fabien </v>
      </c>
      <c r="G11" s="11" t="str">
        <f>+_xlfn.XLOOKUP($A11,Form1!$A:$A,Form1!J:J)</f>
        <v>TEST 10</v>
      </c>
      <c r="H11" s="11" t="str">
        <f>+_xlfn.XLOOKUP($A11,Form1!$A:$A,Form1!K:K)</f>
        <v>TEST 10</v>
      </c>
      <c r="I11" s="11" t="str">
        <f>+_xlfn.XLOOKUP($A11,Form1!$A:$A,Form1!L:L)</f>
        <v>TEST 10</v>
      </c>
      <c r="J11" s="11" t="str">
        <f>+_xlfn.XLOOKUP($A11,Form1!$A:$A,Form1!M:M)</f>
        <v>Forfait jour </v>
      </c>
      <c r="K11" s="11" t="str">
        <f>+_xlfn.XLOOKUP($A11,Form1!$A:$A,Form1!N:N)</f>
        <v>Réduction du temps de travail Convenance personnelle</v>
      </c>
      <c r="L11" t="str">
        <f>+_xlfn.XLOOKUP($A11,Form1!$A:$A,Form1!H:H)</f>
        <v>TEST 10</v>
      </c>
      <c r="M11" t="str">
        <f>+Form1!N11</f>
        <v>Réduction du temps de travail Convenance personnelle</v>
      </c>
      <c r="N11" s="20" t="str">
        <f ca="1">+IF(OFFSET(Form1!$O11,0,(_xlfn.XLOOKUP($M11,Feuil3!$A:$A,Feuil3!B:B)))=0," ",OFFSET(Form1!$O11,0,(_xlfn.XLOOKUP($M11,Feuil3!$A:$A,Feuil3!B:B))))</f>
        <v>18/05/2024</v>
      </c>
      <c r="O11" s="12" t="str">
        <f ca="1">+IF(OFFSET(Form1!$O11,0,(_xlfn.XLOOKUP($M11,Feuil3!$A:$A,Feuil3!C:C)))=0," ",OFFSET(Form1!$O11,0,(_xlfn.XLOOKUP($M11,Feuil3!$A:$A,Feuil3!C:C))))</f>
        <v>Renouvellement </v>
      </c>
      <c r="P11" s="12">
        <f ca="1">+IF(OFFSET(Form1!$O11,0,(_xlfn.XLOOKUP($M11,Feuil3!$A:$A,Feuil3!D:D)))=0," ",OFFSET(Form1!$O11,0,(_xlfn.XLOOKUP($M11,Feuil3!$A:$A,Feuil3!D:D))))</f>
        <v>45299</v>
      </c>
      <c r="Q11" s="12" t="str">
        <f ca="1">+IF(OFFSET(Form1!$O11,0,(_xlfn.XLOOKUP($M11,Feuil3!$A:$A,Feuil3!E:E)))=0," ",OFFSET(Form1!$O11,0,(_xlfn.XLOOKUP($M11,Feuil3!$A:$A,Feuil3!E:E))))</f>
        <v>31/07/2025</v>
      </c>
      <c r="R11" s="12" t="str">
        <f ca="1">+IF(OFFSET(Form1!$O11,0,(_xlfn.XLOOKUP($M11,Feuil3!$A:$A,Feuil3!F:F)))=0," ",OFFSET(Form1!$O11,0,(_xlfn.XLOOKUP($M11,Feuil3!$A:$A,Feuil3!F:F))))</f>
        <v>OUI</v>
      </c>
      <c r="S11" s="12" t="str">
        <f ca="1">+IF(OFFSET(Form1!$O11,0,(_xlfn.XLOOKUP($M11,Feuil3!$A:$A,Feuil3!G:G)))=0," ",OFFSET(Form1!$O11,0,(_xlfn.XLOOKUP($M11,Feuil3!$A:$A,Feuil3!G:G))))</f>
        <v>80</v>
      </c>
      <c r="T11" s="12" t="str">
        <f ca="1">+IF(OFFSET(Form1!$O11,0,(_xlfn.XLOOKUP($M11,Feuil3!$A:$A,Feuil3!H:H)))=0," ",OFFSET(Form1!$O11,0,(_xlfn.XLOOKUP($M11,Feuil3!$A:$A,Feuil3!H:H))))</f>
        <v>33</v>
      </c>
      <c r="U11" s="12" t="str">
        <f ca="1">+IF(OFFSET(Form1!$O11,0,(_xlfn.XLOOKUP($M11,Feuil3!$A:$A,Feuil3!I:I)))=0," ",OFFSET(Form1!$O11,0,(_xlfn.XLOOKUP($M11,Feuil3!$A:$A,Feuil3!I:I))))</f>
        <v>NON</v>
      </c>
      <c r="V11" s="12" t="str">
        <f ca="1">+IF(OFFSET(Form1!$O11,0,(_xlfn.XLOOKUP($M11,Feuil3!$A:$A,Feuil3!J:J)))=0," ",OFFSET(Form1!$O11,0,(_xlfn.XLOOKUP($M11,Feuil3!$A:$A,Feuil3!J:J))))</f>
        <v xml:space="preserve"> </v>
      </c>
      <c r="W11" s="12" t="str">
        <f ca="1">+IF(OFFSET(Form1!$O11,0,(_xlfn.XLOOKUP($M11,Feuil3!$A:$A,Feuil3!K:K)))=0," ",OFFSET(Form1!$O11,0,(_xlfn.XLOOKUP($M11,Feuil3!$A:$A,Feuil3!K:K))))</f>
        <v xml:space="preserve"> </v>
      </c>
    </row>
    <row r="12" spans="1:24" ht="15" customHeight="1" x14ac:dyDescent="0.25">
      <c r="A12">
        <v>11</v>
      </c>
      <c r="B12" s="18">
        <f>+_xlfn.XLOOKUP($A12,Form1!$A:$A,Form1!B:B)</f>
        <v>45436.459768518522</v>
      </c>
      <c r="C12" s="18">
        <f>+_xlfn.XLOOKUP($A12,Form1!$A:$A,Form1!C:C)</f>
        <v>45436.460381944446</v>
      </c>
      <c r="D12" s="11" t="str">
        <f>+_xlfn.XLOOKUP($A12,Form1!$A:$A,Form1!D:D)</f>
        <v>capucine.jerome@framatome.com</v>
      </c>
      <c r="E12" s="11" t="str">
        <f>+_xlfn.XLOOKUP($A12,Form1!$A:$A,Form1!E:E)</f>
        <v>Capucine JEROME</v>
      </c>
      <c r="F12" s="11" t="str">
        <f>+_xlfn.XLOOKUP($A12,Form1!$A:$A,Form1!G:G)</f>
        <v xml:space="preserve">Léa </v>
      </c>
      <c r="G12" s="11" t="str">
        <f>+_xlfn.XLOOKUP($A12,Form1!$A:$A,Form1!J:J)</f>
        <v>TEST 11</v>
      </c>
      <c r="H12" s="11" t="str">
        <f>+_xlfn.XLOOKUP($A12,Form1!$A:$A,Form1!K:K)</f>
        <v>TEST 11</v>
      </c>
      <c r="I12" s="11" t="str">
        <f>+_xlfn.XLOOKUP($A12,Form1!$A:$A,Form1!L:L)</f>
        <v>TEST 11</v>
      </c>
      <c r="J12" s="11" t="str">
        <f>+_xlfn.XLOOKUP($A12,Form1!$A:$A,Form1!M:M)</f>
        <v>Posté </v>
      </c>
      <c r="K12" s="11" t="str">
        <f>+_xlfn.XLOOKUP($A12,Form1!$A:$A,Form1!N:N)</f>
        <v xml:space="preserve">Reprise à temps plein </v>
      </c>
      <c r="L12" t="str">
        <f>+_xlfn.XLOOKUP($A12,Form1!$A:$A,Form1!H:H)</f>
        <v>TEST 11</v>
      </c>
      <c r="M12" t="str">
        <f>+Form1!N12</f>
        <v xml:space="preserve">Reprise à temps plein </v>
      </c>
      <c r="N12" s="20">
        <f ca="1">+IF(OFFSET(Form1!$O12,0,(_xlfn.XLOOKUP($M12,Feuil3!$A:$A,Feuil3!B:B)))=0," ",OFFSET(Form1!$O12,0,(_xlfn.XLOOKUP($M12,Feuil3!$A:$A,Feuil3!B:B))))</f>
        <v>45356</v>
      </c>
      <c r="O12" s="12" t="str">
        <f ca="1">+IF(OFFSET(Form1!$O12,0,(_xlfn.XLOOKUP($M12,Feuil3!$A:$A,Feuil3!C:C)))=0," ",OFFSET(Form1!$O12,0,(_xlfn.XLOOKUP($M12,Feuil3!$A:$A,Feuil3!C:C))))</f>
        <v xml:space="preserve"> </v>
      </c>
      <c r="P12" s="12" t="str">
        <f ca="1">+IF(OFFSET(Form1!$O12,0,(_xlfn.XLOOKUP($M12,Feuil3!$A:$A,Feuil3!D:D)))=0," ",OFFSET(Form1!$O12,0,(_xlfn.XLOOKUP($M12,Feuil3!$A:$A,Feuil3!D:D))))</f>
        <v xml:space="preserve"> </v>
      </c>
      <c r="Q12" s="12" t="str">
        <f ca="1">+IF(OFFSET(Form1!$O12,0,(_xlfn.XLOOKUP($M12,Feuil3!$A:$A,Feuil3!E:E)))=0," ",OFFSET(Form1!$O12,0,(_xlfn.XLOOKUP($M12,Feuil3!$A:$A,Feuil3!E:E))))</f>
        <v>31/05/2024</v>
      </c>
      <c r="R12" s="12" t="str">
        <f ca="1">+IF(OFFSET(Form1!$O12,0,(_xlfn.XLOOKUP($M12,Feuil3!$A:$A,Feuil3!F:F)))=0," ",OFFSET(Form1!$O12,0,(_xlfn.XLOOKUP($M12,Feuil3!$A:$A,Feuil3!F:F))))</f>
        <v xml:space="preserve"> </v>
      </c>
      <c r="S12" s="12" t="str">
        <f ca="1">+IF(OFFSET(Form1!$O12,0,(_xlfn.XLOOKUP($M12,Feuil3!$A:$A,Feuil3!G:G)))=0," ",OFFSET(Form1!$O12,0,(_xlfn.XLOOKUP($M12,Feuil3!$A:$A,Feuil3!G:G))))</f>
        <v xml:space="preserve"> </v>
      </c>
      <c r="T12" s="12" t="str">
        <f ca="1">+IF(OFFSET(Form1!$O12,0,(_xlfn.XLOOKUP($M12,Feuil3!$A:$A,Feuil3!H:H)))=0," ",OFFSET(Form1!$O12,0,(_xlfn.XLOOKUP($M12,Feuil3!$A:$A,Feuil3!H:H))))</f>
        <v xml:space="preserve"> </v>
      </c>
      <c r="U12" s="12" t="str">
        <f ca="1">+IF(OFFSET(Form1!$O12,0,(_xlfn.XLOOKUP($M12,Feuil3!$A:$A,Feuil3!I:I)))=0," ",OFFSET(Form1!$O12,0,(_xlfn.XLOOKUP($M12,Feuil3!$A:$A,Feuil3!I:I))))</f>
        <v xml:space="preserve"> </v>
      </c>
      <c r="V12" s="12" t="str">
        <f ca="1">+IF(OFFSET(Form1!$O12,0,(_xlfn.XLOOKUP($M12,Feuil3!$A:$A,Feuil3!J:J)))=0," ",OFFSET(Form1!$O12,0,(_xlfn.XLOOKUP($M12,Feuil3!$A:$A,Feuil3!J:J))))</f>
        <v xml:space="preserve"> </v>
      </c>
      <c r="W12" s="12" t="str">
        <f ca="1">+IF(OFFSET(Form1!$O12,0,(_xlfn.XLOOKUP($M12,Feuil3!$A:$A,Feuil3!K:K)))=0," ",OFFSET(Form1!$O12,0,(_xlfn.XLOOKUP($M12,Feuil3!$A:$A,Feuil3!K:K))))</f>
        <v xml:space="preserve"> </v>
      </c>
    </row>
    <row r="13" spans="1:24" ht="15" customHeight="1" x14ac:dyDescent="0.25">
      <c r="A13">
        <v>12</v>
      </c>
      <c r="B13" s="18">
        <f>+_xlfn.XLOOKUP($A13,Form1!$A:$A,Form1!B:B)</f>
        <v>45436.460393518515</v>
      </c>
      <c r="C13" s="18">
        <f>+_xlfn.XLOOKUP($A13,Form1!$A:$A,Form1!C:C)</f>
        <v>45436.461111111108</v>
      </c>
      <c r="D13" s="11" t="str">
        <f>+_xlfn.XLOOKUP($A13,Form1!$A:$A,Form1!D:D)</f>
        <v>capucine.jerome@framatome.com</v>
      </c>
      <c r="E13" s="11" t="str">
        <f>+_xlfn.XLOOKUP($A13,Form1!$A:$A,Form1!E:E)</f>
        <v>Capucine JEROME</v>
      </c>
      <c r="F13" s="11" t="str">
        <f>+_xlfn.XLOOKUP($A13,Form1!$A:$A,Form1!G:G)</f>
        <v xml:space="preserve">Clément </v>
      </c>
      <c r="G13" s="11" t="str">
        <f>+_xlfn.XLOOKUP($A13,Form1!$A:$A,Form1!J:J)</f>
        <v>TEST 11</v>
      </c>
      <c r="H13" s="11" t="str">
        <f>+_xlfn.XLOOKUP($A13,Form1!$A:$A,Form1!K:K)</f>
        <v>TEST 11</v>
      </c>
      <c r="I13" s="11" t="str">
        <f>+_xlfn.XLOOKUP($A13,Form1!$A:$A,Form1!L:L)</f>
        <v>TEST 11</v>
      </c>
      <c r="J13" s="11" t="str">
        <f>+_xlfn.XLOOKUP($A13,Form1!$A:$A,Form1!M:M)</f>
        <v>Forfait jour </v>
      </c>
      <c r="K13" s="11" t="str">
        <f>+_xlfn.XLOOKUP($A13,Form1!$A:$A,Form1!N:N)</f>
        <v>Renoncement/rachat jour de repos Salariés forfait jour</v>
      </c>
      <c r="L13" t="str">
        <f>+_xlfn.XLOOKUP($A13,Form1!$A:$A,Form1!H:H)</f>
        <v>TEST 12</v>
      </c>
      <c r="M13" t="str">
        <f>+Form1!N13</f>
        <v>Renoncement/rachat jour de repos Salariés forfait jour</v>
      </c>
      <c r="N13" s="20" t="str">
        <f ca="1">+IF(OFFSET(Form1!$O13,0,(_xlfn.XLOOKUP($M13,Feuil3!$A:$A,Feuil3!B:B)))=0," ",OFFSET(Form1!$O13,0,(_xlfn.XLOOKUP($M13,Feuil3!$A:$A,Feuil3!B:B))))</f>
        <v>22/05/2024</v>
      </c>
      <c r="O13" s="12" t="str">
        <f ca="1">+IF(OFFSET(Form1!$O13,0,(_xlfn.XLOOKUP($M13,Feuil3!$A:$A,Feuil3!C:C)))=0," ",OFFSET(Form1!$O13,0,(_xlfn.XLOOKUP($M13,Feuil3!$A:$A,Feuil3!C:C))))</f>
        <v xml:space="preserve"> </v>
      </c>
      <c r="P13" s="12" t="str">
        <f ca="1">+IF(OFFSET(Form1!$O13,0,(_xlfn.XLOOKUP($M13,Feuil3!$A:$A,Feuil3!D:D)))=0," ",OFFSET(Form1!$O13,0,(_xlfn.XLOOKUP($M13,Feuil3!$A:$A,Feuil3!D:D))))</f>
        <v xml:space="preserve"> </v>
      </c>
      <c r="Q13" s="12" t="str">
        <f ca="1">+IF(OFFSET(Form1!$O13,0,(_xlfn.XLOOKUP($M13,Feuil3!$A:$A,Feuil3!E:E)))=0," ",OFFSET(Form1!$O13,0,(_xlfn.XLOOKUP($M13,Feuil3!$A:$A,Feuil3!E:E))))</f>
        <v xml:space="preserve"> </v>
      </c>
      <c r="R13" s="12" t="str">
        <f ca="1">+IF(OFFSET(Form1!$O13,0,(_xlfn.XLOOKUP($M13,Feuil3!$A:$A,Feuil3!F:F)))=0," ",OFFSET(Form1!$O13,0,(_xlfn.XLOOKUP($M13,Feuil3!$A:$A,Feuil3!F:F))))</f>
        <v xml:space="preserve"> </v>
      </c>
      <c r="S13" s="12" t="str">
        <f ca="1">+IF(OFFSET(Form1!$O13,0,(_xlfn.XLOOKUP($M13,Feuil3!$A:$A,Feuil3!G:G)))=0," ",OFFSET(Form1!$O13,0,(_xlfn.XLOOKUP($M13,Feuil3!$A:$A,Feuil3!G:G))))</f>
        <v xml:space="preserve"> </v>
      </c>
      <c r="T13" s="12" t="str">
        <f ca="1">+IF(OFFSET(Form1!$O13,0,(_xlfn.XLOOKUP($M13,Feuil3!$A:$A,Feuil3!H:H)))=0," ",OFFSET(Form1!$O13,0,(_xlfn.XLOOKUP($M13,Feuil3!$A:$A,Feuil3!H:H))))</f>
        <v xml:space="preserve"> </v>
      </c>
      <c r="U13" s="12" t="str">
        <f ca="1">+IF(OFFSET(Form1!$O13,0,(_xlfn.XLOOKUP($M13,Feuil3!$A:$A,Feuil3!I:I)))=0," ",OFFSET(Form1!$O13,0,(_xlfn.XLOOKUP($M13,Feuil3!$A:$A,Feuil3!I:I))))</f>
        <v xml:space="preserve"> </v>
      </c>
      <c r="V13" s="12" t="str">
        <f ca="1">+IF(OFFSET(Form1!$O13,0,(_xlfn.XLOOKUP($M13,Feuil3!$A:$A,Feuil3!J:J)))=0," ",OFFSET(Form1!$O13,0,(_xlfn.XLOOKUP($M13,Feuil3!$A:$A,Feuil3!J:J))))</f>
        <v xml:space="preserve"> </v>
      </c>
      <c r="W13" s="12" t="str">
        <f ca="1">+IF(OFFSET(Form1!$O13,0,(_xlfn.XLOOKUP($M13,Feuil3!$A:$A,Feuil3!K:K)))=0," ",OFFSET(Form1!$O13,0,(_xlfn.XLOOKUP($M13,Feuil3!$A:$A,Feuil3!K:K))))</f>
        <v>8</v>
      </c>
    </row>
    <row r="14" spans="1:24" x14ac:dyDescent="0.25">
      <c r="A14">
        <v>13</v>
      </c>
      <c r="B14" s="18">
        <f>+_xlfn.XLOOKUP($A14,Form1!$A:$A,Form1!B:B)</f>
        <v>45436.461122685185</v>
      </c>
      <c r="C14" s="18">
        <f>+_xlfn.XLOOKUP($A14,Form1!$A:$A,Form1!C:C)</f>
        <v>45436.461817129632</v>
      </c>
      <c r="D14" s="11" t="str">
        <f>+_xlfn.XLOOKUP($A14,Form1!$A:$A,Form1!D:D)</f>
        <v>capucine.jerome@framatome.com</v>
      </c>
      <c r="E14" s="11" t="str">
        <f>+_xlfn.XLOOKUP($A14,Form1!$A:$A,Form1!E:E)</f>
        <v>Capucine JEROME</v>
      </c>
      <c r="F14" s="11" t="str">
        <f>+_xlfn.XLOOKUP($A14,Form1!$A:$A,Form1!G:G)</f>
        <v xml:space="preserve">Coralie </v>
      </c>
      <c r="G14" s="11" t="str">
        <f>+_xlfn.XLOOKUP($A14,Form1!$A:$A,Form1!J:J)</f>
        <v>TEST 12</v>
      </c>
      <c r="H14" s="11" t="str">
        <f>+_xlfn.XLOOKUP($A14,Form1!$A:$A,Form1!K:K)</f>
        <v>TEST 12</v>
      </c>
      <c r="I14" s="11" t="str">
        <f>+_xlfn.XLOOKUP($A14,Form1!$A:$A,Form1!L:L)</f>
        <v>TEST 12</v>
      </c>
      <c r="J14" s="11" t="str">
        <f>+_xlfn.XLOOKUP($A14,Form1!$A:$A,Form1!M:M)</f>
        <v>Horaire variable </v>
      </c>
      <c r="K14" s="11" t="str">
        <f>+_xlfn.XLOOKUP($A14,Form1!$A:$A,Form1!N:N)</f>
        <v xml:space="preserve">Télétravail Thérapeutique </v>
      </c>
      <c r="L14" t="str">
        <f>+_xlfn.XLOOKUP($A14,Form1!$A:$A,Form1!H:H)</f>
        <v>TEST 12</v>
      </c>
      <c r="M14" t="str">
        <f>+Form1!N14</f>
        <v xml:space="preserve">Télétravail Thérapeutique </v>
      </c>
      <c r="N14" s="20" t="str">
        <f ca="1">+IF(OFFSET(Form1!$O14,0,(_xlfn.XLOOKUP($M14,Feuil3!$A:$A,Feuil3!B:B)))=0," ",OFFSET(Form1!$O14,0,(_xlfn.XLOOKUP($M14,Feuil3!$A:$A,Feuil3!B:B))))</f>
        <v>18/05/2024</v>
      </c>
      <c r="O14" s="12" t="str">
        <f ca="1">+IF(OFFSET(Form1!$O14,0,(_xlfn.XLOOKUP($M14,Feuil3!$A:$A,Feuil3!C:C)))=0," ",OFFSET(Form1!$O14,0,(_xlfn.XLOOKUP($M14,Feuil3!$A:$A,Feuil3!C:C))))</f>
        <v>Initiale </v>
      </c>
      <c r="P14" s="12">
        <f ca="1">+IF(OFFSET(Form1!$O14,0,(_xlfn.XLOOKUP($M14,Feuil3!$A:$A,Feuil3!D:D)))=0," ",OFFSET(Form1!$O14,0,(_xlfn.XLOOKUP($M14,Feuil3!$A:$A,Feuil3!D:D))))</f>
        <v>45297</v>
      </c>
      <c r="Q14" s="12" t="str">
        <f ca="1">+IF(OFFSET(Form1!$O14,0,(_xlfn.XLOOKUP($M14,Feuil3!$A:$A,Feuil3!E:E)))=0," ",OFFSET(Form1!$O14,0,(_xlfn.XLOOKUP($M14,Feuil3!$A:$A,Feuil3!E:E))))</f>
        <v>30/06/2024</v>
      </c>
      <c r="R14" s="12" t="str">
        <f ca="1">+IF(OFFSET(Form1!$O14,0,(_xlfn.XLOOKUP($M14,Feuil3!$A:$A,Feuil3!F:F)))=0," ",OFFSET(Form1!$O14,0,(_xlfn.XLOOKUP($M14,Feuil3!$A:$A,Feuil3!F:F))))</f>
        <v xml:space="preserve"> </v>
      </c>
      <c r="S14" s="12" t="str">
        <f ca="1">+IF(OFFSET(Form1!$O14,0,(_xlfn.XLOOKUP($M14,Feuil3!$A:$A,Feuil3!G:G)))=0," ",OFFSET(Form1!$O14,0,(_xlfn.XLOOKUP($M14,Feuil3!$A:$A,Feuil3!G:G))))</f>
        <v xml:space="preserve"> </v>
      </c>
      <c r="T14" s="12" t="str">
        <f ca="1">+IF(OFFSET(Form1!$O14,0,(_xlfn.XLOOKUP($M14,Feuil3!$A:$A,Feuil3!H:H)))=0," ",OFFSET(Form1!$O14,0,(_xlfn.XLOOKUP($M14,Feuil3!$A:$A,Feuil3!H:H))))</f>
        <v xml:space="preserve">LUNDI MARDI JEUDI VENDREDI </v>
      </c>
      <c r="U14" s="12" t="str">
        <f ca="1">+IF(OFFSET(Form1!$O14,0,(_xlfn.XLOOKUP($M14,Feuil3!$A:$A,Feuil3!I:I)))=0," ",OFFSET(Form1!$O14,0,(_xlfn.XLOOKUP($M14,Feuil3!$A:$A,Feuil3!I:I))))</f>
        <v xml:space="preserve"> </v>
      </c>
      <c r="V14" s="12" t="str">
        <f ca="1">+IF(OFFSET(Form1!$O14,0,(_xlfn.XLOOKUP($M14,Feuil3!$A:$A,Feuil3!J:J)))=0," ",OFFSET(Form1!$O14,0,(_xlfn.XLOOKUP($M14,Feuil3!$A:$A,Feuil3!J:J))))</f>
        <v xml:space="preserve"> </v>
      </c>
      <c r="W14" s="12" t="str">
        <f ca="1">+IF(OFFSET(Form1!$O14,0,(_xlfn.XLOOKUP($M14,Feuil3!$A:$A,Feuil3!K:K)))=0," ",OFFSET(Form1!$O14,0,(_xlfn.XLOOKUP($M14,Feuil3!$A:$A,Feuil3!K:K))))</f>
        <v xml:space="preserve"> </v>
      </c>
    </row>
    <row r="16" spans="1:24" ht="15" hidden="1" customHeight="1" x14ac:dyDescent="0.25"/>
    <row r="17" spans="1:23" ht="15" hidden="1" customHeight="1" x14ac:dyDescent="0.25"/>
    <row r="18" spans="1:23" ht="15" hidden="1" customHeight="1" x14ac:dyDescent="0.25">
      <c r="N18" s="20" t="str">
        <f>+HLOOKUP(N$1,Tableau1[[#All],[Date de la demande du collaborateur ]:[Demande initiale ou renouvellement 5]],ROW($M2),FALSE)</f>
        <v>24/05/2024</v>
      </c>
      <c r="O18" t="str">
        <f>+HLOOKUP(O$1,Tableau1[[#All],[Date de la demande du collaborateur ]:[Demande initiale ou renouvellement 5]],ROW($M2),FALSE)</f>
        <v>Initiale</v>
      </c>
      <c r="P18">
        <f>+HLOOKUP(P$1,Tableau1[[#All],[Date de la demande du collaborateur ]:[Demande initiale ou renouvellement 5]],ROW($M2),FALSE)</f>
        <v>45297</v>
      </c>
      <c r="Q18" t="str">
        <f>+HLOOKUP(Q$1,Tableau1[[#All],[Date de la demande du collaborateur ]:[Demande initiale ou renouvellement 5]],ROW($M2),FALSE)</f>
        <v>31/05/2025</v>
      </c>
      <c r="R18" t="str">
        <f>+HLOOKUP(R$1,Tableau1[[#All],[Date de la demande du collaborateur ]:[Demande initiale ou renouvellement 5]],ROW($M2),FALSE)</f>
        <v>non</v>
      </c>
      <c r="S18">
        <f>+HLOOKUP(S$1,Tableau1[[#All],[Date de la demande du collaborateur ]:[Demande initiale ou renouvellement 5]],ROW($M2),FALSE)</f>
        <v>0</v>
      </c>
      <c r="T18">
        <f>+HLOOKUP(T$1,Tableau1[[#All],[Date de la demande du collaborateur ]:[Demande initiale ou renouvellement 5]],ROW($M2),FALSE)</f>
        <v>0</v>
      </c>
    </row>
    <row r="19" spans="1:23" ht="15" hidden="1" customHeight="1" x14ac:dyDescent="0.25">
      <c r="N19" s="20" t="str">
        <f>+HLOOKUP(N$1,Tableau1[[#All],[Date de la demande du collaborateur ]:[Demande initiale ou renouvellement 5]],ROW($M3),FALSE)</f>
        <v>a</v>
      </c>
      <c r="O19">
        <f>+HLOOKUP(O$1,Tableau1[[#All],[Date de la demande du collaborateur ]:[Demande initiale ou renouvellement 5]],ROW($M3),FALSE)</f>
        <v>1</v>
      </c>
      <c r="P19" t="str">
        <f>+HLOOKUP(P$1,Tableau1[[#All],[Date de la demande du collaborateur ]:[Demande initiale ou renouvellement 5]],ROW($M3),FALSE)</f>
        <v>fg</v>
      </c>
      <c r="R19" t="str">
        <f>+HLOOKUP(R$1,Tableau1[[#All],[Date de la demande du collaborateur ]:[Demande initiale ou renouvellement 5]],ROW($M3),FALSE)</f>
        <v>oui</v>
      </c>
    </row>
    <row r="20" spans="1:23" ht="15" hidden="1" customHeight="1" x14ac:dyDescent="0.25">
      <c r="N20" s="20" t="str">
        <f>+HLOOKUP(N$1,Tableau1[[#All],[Date de la demande du collaborateur ]:[Demande initiale ou renouvellement 5]],ROW($M4),FALSE)</f>
        <v>b</v>
      </c>
      <c r="O20">
        <f>+HLOOKUP(O$1,Tableau1[[#All],[Date de la demande du collaborateur ]:[Demande initiale ou renouvellement 5]],ROW($M4),FALSE)</f>
        <v>2</v>
      </c>
      <c r="P20">
        <f>+HLOOKUP(P$1,Tableau1[[#All],[Date de la demande du collaborateur ]:[Demande initiale ou renouvellement 5]],ROW($M4),FALSE)</f>
        <v>0</v>
      </c>
      <c r="R20" t="str">
        <f>+HLOOKUP(R$1,Tableau1[[#All],[Date de la demande du collaborateur ]:[Demande initiale ou renouvellement 5]],ROW($M4),FALSE)</f>
        <v>bof</v>
      </c>
    </row>
    <row r="21" spans="1:23" ht="15" hidden="1" customHeight="1" x14ac:dyDescent="0.25">
      <c r="N21" s="20" t="str">
        <f>+HLOOKUP(N$1,Tableau1[[#All],[Date de la demande du collaborateur ]:[Demande initiale ou renouvellement 5]],ROW($M5),FALSE)</f>
        <v>c</v>
      </c>
      <c r="O21">
        <f>+HLOOKUP(O$1,Tableau1[[#All],[Date de la demande du collaborateur ]:[Demande initiale ou renouvellement 5]],ROW($M5),FALSE)</f>
        <v>3</v>
      </c>
      <c r="P21">
        <f>+HLOOKUP(P$1,Tableau1[[#All],[Date de la demande du collaborateur ]:[Demande initiale ou renouvellement 5]],ROW($M5),FALSE)</f>
        <v>0</v>
      </c>
      <c r="R21">
        <f>+HLOOKUP(R$1,Tableau1[[#All],[Date de la demande du collaborateur ]:[Demande initiale ou renouvellement 5]],ROW($M5),FALSE)</f>
        <v>0</v>
      </c>
    </row>
    <row r="22" spans="1:23" ht="15" hidden="1" customHeight="1" x14ac:dyDescent="0.25">
      <c r="O22" t="str">
        <f>+HLOOKUP(O$1,Tableau1[[#All],[Date de la demande du collaborateur ]:[Demande initiale ou renouvellement 5]],2,FALSE)</f>
        <v>Initiale</v>
      </c>
    </row>
    <row r="23" spans="1:23" ht="15" hidden="1" customHeight="1" x14ac:dyDescent="0.25"/>
    <row r="24" spans="1:23" ht="15" hidden="1" customHeight="1" x14ac:dyDescent="0.25"/>
    <row r="25" spans="1:23" ht="15" hidden="1" customHeight="1" x14ac:dyDescent="0.25"/>
    <row r="26" spans="1:23" ht="15" hidden="1" customHeight="1" x14ac:dyDescent="0.25"/>
    <row r="27" spans="1:23" ht="15" hidden="1" customHeight="1" x14ac:dyDescent="0.25"/>
    <row r="28" spans="1:23" ht="15" hidden="1" customHeight="1" x14ac:dyDescent="0.25"/>
    <row r="29" spans="1:23" ht="15" hidden="1" customHeight="1" x14ac:dyDescent="0.25"/>
    <row r="30" spans="1:23" ht="15" hidden="1" customHeight="1" x14ac:dyDescent="0.25"/>
    <row r="31" spans="1:23" s="23" customFormat="1" ht="15" customHeight="1" x14ac:dyDescent="0.25">
      <c r="A31" s="21">
        <f>MATCH(ROW()-30,Tableau1[ID],0)</f>
        <v>1</v>
      </c>
      <c r="B31" s="22" cm="1">
        <f t="array" ref="B31">IF(ISNUMBER('Fichier de travail '!$A31),INDEX(Tableau1[Heure de début],$A31),"-")</f>
        <v>45436.444594907407</v>
      </c>
      <c r="C31" s="22" cm="1">
        <f t="array" ref="C31">IF(ISNUMBER('Fichier de travail '!$A31),INDEX(Tableau1[Heure de fin],$A31),"-")</f>
        <v>45436.445034722223</v>
      </c>
      <c r="D31" s="23" t="str" cm="1">
        <f t="array" ref="D31">IF(ISNUMBER('Fichier de travail '!$A31),INDEX(Tableau1[Adresse de messagerie],$A31),"-")</f>
        <v>capucine.jerome@framatome.com</v>
      </c>
      <c r="E31" s="23" t="str" cm="1">
        <f t="array" ref="E31">IF(ISNUMBER('Fichier de travail '!$A31),INDEX(Tableau1[Nom],$A31),"-")</f>
        <v>Capucine JEROME</v>
      </c>
      <c r="F31" s="23" t="str" cm="1">
        <f t="array" ref="F31">IF(ISNUMBER('Fichier de travail '!$A31),INDEX(Tableau1[Nom du responsable à l''initiative de cette demande],$A31),"-")</f>
        <v xml:space="preserve">Capucine </v>
      </c>
      <c r="G31" s="23" t="str" cm="1">
        <f t="array" ref="G31">IF(ISNUMBER('Fichier de travail '!$A31),INDEX(Tableau1[Matricule du salarié],$A31),"-")</f>
        <v>TEST 1</v>
      </c>
      <c r="H31" s="23" t="str" cm="1">
        <f t="array" ref="H31">IF(ISNUMBER('Fichier de travail '!$A31),INDEX(Tableau1[Nom du salarié],$A31),"-")</f>
        <v>TEST 1</v>
      </c>
      <c r="I31" s="23" t="str" cm="1">
        <f t="array" ref="I31">IF(ISNUMBER('Fichier de travail '!$A31),INDEX(Tableau1[Prénom du salarié],$A31),"-")</f>
        <v>TEST 1</v>
      </c>
      <c r="J31" s="23" t="str" cm="1">
        <f t="array" ref="J31">IF(ISNUMBER('Fichier de travail '!$A31),INDEX(Tableau1[Norme horaire du salarié],$A31),"-")</f>
        <v>Forfait jour </v>
      </c>
      <c r="K31" s="23" t="str" cm="1">
        <f t="array" ref="K31">IF(ISNUMBER('Fichier de travail '!$A31),INDEX(Tableau1[Type de demande ],$A31),"-")</f>
        <v xml:space="preserve">Congé création d'entreprise </v>
      </c>
      <c r="L31" s="23" t="str" cm="1">
        <f t="array" ref="L31">IF(ISNUMBER('Fichier de travail '!$A31),INDEX(Tableau1[Nom du responsable RH],$A31),"-")</f>
        <v>TEST 1</v>
      </c>
      <c r="M31" s="23" t="str" cm="1">
        <f t="array" ref="M31">IF(ISNUMBER('Fichier de travail '!$A31),INDEX(Tableau1[Type de demande ],$A31),"-")</f>
        <v xml:space="preserve">Congé création d'entreprise </v>
      </c>
      <c r="N31" s="24" t="str">
        <f ca="1">IF(NOT(ISNUMBER($A31)),"",OFFSET(Form1!$O$1,$A31,_xlfn.XLOOKUP($M31,Type_Demande,Tabel3[Date de la demande du collaborateur ])))</f>
        <v>24/05/2024</v>
      </c>
      <c r="O31" s="24" t="str">
        <f ca="1">IF(NOT(ISNUMBER($A31)),"",OFFSET(Form1!$O$1,$A31,_xlfn.XLOOKUP($M31,Type_Demande,Tabel3[Demande initiale ou renouvellement 
])))</f>
        <v>Initiale</v>
      </c>
      <c r="P31" s="24">
        <f ca="1">IF(NOT(ISNUMBER($A31)),"",OFFSET(Form1!$O$1,$A31,_xlfn.XLOOKUP($M31,Type_Demande,Tabel3[Date de début de l''avenant ])))</f>
        <v>45297</v>
      </c>
      <c r="Q31" s="24" t="str">
        <f ca="1">IF(NOT(ISNUMBER($A31)),"",OFFSET(Form1!$O$1,$A31,_xlfn.XLOOKUP($M31,Type_Demande,Tabel3[Date de fin de l''avenant ])))</f>
        <v>31/05/2025</v>
      </c>
      <c r="R31" s="24" t="str">
        <f ca="1">IF(NOT(ISNUMBER($A31)),"",OFFSET(Form1!$O$1,$A31,_xlfn.XLOOKUP($M31,Type_Demande,Tabel3[Utilisation du CET/CCFC])))</f>
        <v>non</v>
      </c>
      <c r="S31" s="24">
        <f ca="1">IF(NOT(ISNUMBER($A31)),"",OFFSET(Form1!$O$1,$A31,_xlfn.XLOOKUP($M31,Type_Demande,Tabel3[Temps de travail ])))</f>
        <v>0</v>
      </c>
      <c r="T31" s="24">
        <f ca="1">IF(NOT(ISNUMBER($A31)),"",OFFSET(Form1!$O$1,$A31,_xlfn.XLOOKUP($M31,Type_Demande,Tabel3[Jour(s) d''absence ])))</f>
        <v>0</v>
      </c>
      <c r="U31" s="24">
        <f ca="1">IF(NOT(ISNUMBER($A31)),"",OFFSET(Form1!$O$1,$A31,_xlfn.XLOOKUP($M31,Type_Demande,Tabel3[Maintien des cotisations à taux plein (Complémentaire retraite) ])))</f>
        <v>0</v>
      </c>
      <c r="V31" s="24">
        <f ca="1">IF(NOT(ISNUMBER($A31)),"",OFFSET(Form1!$O$1,$A31,_xlfn.XLOOKUP($M31,Type_Demande,Tabel3[Commentaire ])))</f>
        <v>8</v>
      </c>
      <c r="W31" s="24">
        <f ca="1">IF(NOT(ISNUMBER($A31)),"",OFFSET(Form1!$O$1,$A31,_xlfn.XLOOKUP($M31,Type_Demande,Tabel3[Nombre et type de jours rachetés dans le cadre du renoncement/rachat jour de repos ])))</f>
        <v>0</v>
      </c>
    </row>
    <row r="32" spans="1:23" s="23" customFormat="1" ht="15" customHeight="1" x14ac:dyDescent="0.25">
      <c r="A32" s="21">
        <f>MATCH(ROW()-30,Tableau1[ID],0)</f>
        <v>2</v>
      </c>
      <c r="B32" s="22" cm="1">
        <f t="array" ref="B32">IF(ISNUMBER('Fichier de travail '!$A32),INDEX(Tableau1[Heure de début],$A32),"-")</f>
        <v>45436.445069444446</v>
      </c>
      <c r="C32" s="22" cm="1">
        <f t="array" ref="C32">IF(ISNUMBER('Fichier de travail '!$A32),INDEX(Tableau1[Heure de fin],$A32),"-")</f>
        <v>45436.44568287037</v>
      </c>
      <c r="D32" s="23" t="str" cm="1">
        <f t="array" ref="D32">IF(ISNUMBER('Fichier de travail '!$A32),INDEX(Tableau1[Adresse de messagerie],$A32),"-")</f>
        <v>capucine.jerome@framatome.com</v>
      </c>
      <c r="E32" s="23" t="str" cm="1">
        <f t="array" ref="E32">IF(ISNUMBER('Fichier de travail '!$A32),INDEX(Tableau1[Nom],$A32),"-")</f>
        <v>Capucine JEROME</v>
      </c>
      <c r="F32" s="23" t="str" cm="1">
        <f t="array" ref="F32">IF(ISNUMBER('Fichier de travail '!$A32),INDEX(Tableau1[Nom du responsable à l''initiative de cette demande],$A32),"-")</f>
        <v xml:space="preserve">Capucine </v>
      </c>
      <c r="G32" s="23" t="str" cm="1">
        <f t="array" ref="G32">IF(ISNUMBER('Fichier de travail '!$A32),INDEX(Tableau1[Matricule du salarié],$A32),"-")</f>
        <v>TEST 2</v>
      </c>
      <c r="H32" s="23" t="str" cm="1">
        <f t="array" ref="H32">IF(ISNUMBER('Fichier de travail '!$A32),INDEX(Tableau1[Nom du salarié],$A32),"-")</f>
        <v>TEST 2</v>
      </c>
      <c r="I32" s="23" t="str" cm="1">
        <f t="array" ref="I32">IF(ISNUMBER('Fichier de travail '!$A32),INDEX(Tableau1[Prénom du salarié],$A32),"-")</f>
        <v>TEST 2</v>
      </c>
      <c r="J32" s="23" t="str" cm="1">
        <f t="array" ref="J32">IF(ISNUMBER('Fichier de travail '!$A32),INDEX(Tableau1[Norme horaire du salarié],$A32),"-")</f>
        <v>Horaire variable </v>
      </c>
      <c r="K32" s="23" t="str" cm="1">
        <f t="array" ref="K32">IF(ISNUMBER('Fichier de travail '!$A32),INDEX(Tableau1[Type de demande ],$A32),"-")</f>
        <v xml:space="preserve">Congé formation </v>
      </c>
      <c r="L32" s="23" t="str" cm="1">
        <f t="array" ref="L32">IF(ISNUMBER('Fichier de travail '!$A32),INDEX(Tableau1[Nom du responsable RH],$A32),"-")</f>
        <v>TEST 2</v>
      </c>
      <c r="M32" s="23" t="str" cm="1">
        <f t="array" ref="M32">IF(ISNUMBER('Fichier de travail '!$A32),INDEX(Tableau1[Type de demande ],$A32),"-")</f>
        <v xml:space="preserve">Congé formation </v>
      </c>
      <c r="N32" s="24">
        <f ca="1">IF(NOT(ISNUMBER($A32)),"",OFFSET(Form1!$O$1,$A32,_xlfn.XLOOKUP($M32,Type_Demande,Tabel3[Date de la demande du collaborateur ])))</f>
        <v>45789</v>
      </c>
      <c r="O32" s="24" t="str">
        <f ca="1">IF(NOT(ISNUMBER($A32)),"",OFFSET(Form1!$O$1,$A32,_xlfn.XLOOKUP($M32,Type_Demande,Tabel3[Demande initiale ou renouvellement 
])))</f>
        <v>Renouvellement</v>
      </c>
      <c r="P32" s="24">
        <f ca="1">IF(NOT(ISNUMBER($A32)),"",OFFSET(Form1!$O$1,$A32,_xlfn.XLOOKUP($M32,Type_Demande,Tabel3[Date de début de l''avenant ])))</f>
        <v>45298</v>
      </c>
      <c r="Q32" s="24" t="str">
        <f ca="1">IF(NOT(ISNUMBER($A32)),"",OFFSET(Form1!$O$1,$A32,_xlfn.XLOOKUP($M32,Type_Demande,Tabel3[Date de fin de l''avenant ])))</f>
        <v>31/10/2024</v>
      </c>
      <c r="R32" s="24" t="str">
        <f ca="1">IF(NOT(ISNUMBER($A32)),"",OFFSET(Form1!$O$1,$A32,_xlfn.XLOOKUP($M32,Type_Demande,Tabel3[Utilisation du CET/CCFC])))</f>
        <v>NON</v>
      </c>
      <c r="S32" s="24" t="str">
        <f ca="1">IF(NOT(ISNUMBER($A32)),"",OFFSET(Form1!$O$1,$A32,_xlfn.XLOOKUP($M32,Type_Demande,Tabel3[Temps de travail ])))</f>
        <v>a</v>
      </c>
      <c r="T32" s="24" t="str">
        <f ca="1">IF(NOT(ISNUMBER($A32)),"",OFFSET(Form1!$O$1,$A32,_xlfn.XLOOKUP($M32,Type_Demande,Tabel3[Jour(s) d''absence ])))</f>
        <v>a</v>
      </c>
      <c r="U32" s="24" t="str">
        <f ca="1">IF(NOT(ISNUMBER($A32)),"",OFFSET(Form1!$O$1,$A32,_xlfn.XLOOKUP($M32,Type_Demande,Tabel3[Maintien des cotisations à taux plein (Complémentaire retraite) ])))</f>
        <v>a</v>
      </c>
      <c r="V32" s="24" t="str">
        <f ca="1">IF(NOT(ISNUMBER($A32)),"",OFFSET(Form1!$O$1,$A32,_xlfn.XLOOKUP($M32,Type_Demande,Tabel3[Commentaire ])))</f>
        <v>a</v>
      </c>
      <c r="W32" s="24" t="str">
        <f ca="1">IF(NOT(ISNUMBER($A32)),"",OFFSET(Form1!$O$1,$A32,_xlfn.XLOOKUP($M32,Type_Demande,Tabel3[Nombre et type de jours rachetés dans le cadre du renoncement/rachat jour de repos ])))</f>
        <v>a</v>
      </c>
    </row>
    <row r="33" spans="1:23" s="23" customFormat="1" ht="15" customHeight="1" x14ac:dyDescent="0.25">
      <c r="A33" s="21">
        <f>MATCH(ROW()-30,Tableau1[ID],0)</f>
        <v>3</v>
      </c>
      <c r="B33" s="22" cm="1">
        <f t="array" ref="B33">IF(ISNUMBER('Fichier de travail '!$A33),INDEX(Tableau1[Heure de début],$A33),"-")</f>
        <v>45436.449143518519</v>
      </c>
      <c r="C33" s="22" cm="1">
        <f t="array" ref="C33">IF(ISNUMBER('Fichier de travail '!$A33),INDEX(Tableau1[Heure de fin],$A33),"-")</f>
        <v>45436.450150462966</v>
      </c>
      <c r="D33" s="23" t="str" cm="1">
        <f t="array" ref="D33">IF(ISNUMBER('Fichier de travail '!$A33),INDEX(Tableau1[Adresse de messagerie],$A33),"-")</f>
        <v>capucine.jerome@framatome.com</v>
      </c>
      <c r="E33" s="23" t="str" cm="1">
        <f t="array" ref="E33">IF(ISNUMBER('Fichier de travail '!$A33),INDEX(Tableau1[Nom],$A33),"-")</f>
        <v>Capucine JEROME</v>
      </c>
      <c r="F33" s="23" t="str" cm="1">
        <f t="array" ref="F33">IF(ISNUMBER('Fichier de travail '!$A33),INDEX(Tableau1[Nom du responsable à l''initiative de cette demande],$A33),"-")</f>
        <v xml:space="preserve">Elise </v>
      </c>
      <c r="G33" s="23" t="str" cm="1">
        <f t="array" ref="G33">IF(ISNUMBER('Fichier de travail '!$A33),INDEX(Tableau1[Matricule du salarié],$A33),"-")</f>
        <v>TEST 3</v>
      </c>
      <c r="H33" s="23" t="str" cm="1">
        <f t="array" ref="H33">IF(ISNUMBER('Fichier de travail '!$A33),INDEX(Tableau1[Nom du salarié],$A33),"-")</f>
        <v>TEST 3</v>
      </c>
      <c r="I33" s="23" t="str" cm="1">
        <f t="array" ref="I33">IF(ISNUMBER('Fichier de travail '!$A33),INDEX(Tableau1[Prénom du salarié],$A33),"-")</f>
        <v>TEST 3</v>
      </c>
      <c r="J33" s="23" t="str" cm="1">
        <f t="array" ref="J33">IF(ISNUMBER('Fichier de travail '!$A33),INDEX(Tableau1[Norme horaire du salarié],$A33),"-")</f>
        <v>Posté </v>
      </c>
      <c r="K33" s="23" t="str" cm="1">
        <f t="array" ref="K33">IF(ISNUMBER('Fichier de travail '!$A33),INDEX(Tableau1[Type de demande ],$A33),"-")</f>
        <v xml:space="preserve">Congé parental total </v>
      </c>
      <c r="L33" s="23" t="str" cm="1">
        <f t="array" ref="L33">IF(ISNUMBER('Fichier de travail '!$A33),INDEX(Tableau1[Nom du responsable RH],$A33),"-")</f>
        <v>TEST 3</v>
      </c>
      <c r="M33" s="23" t="str" cm="1">
        <f t="array" ref="M33">IF(ISNUMBER('Fichier de travail '!$A33),INDEX(Tableau1[Type de demande ],$A33),"-")</f>
        <v xml:space="preserve">Congé parental total </v>
      </c>
      <c r="N33" s="24" t="str">
        <f ca="1">IF(NOT(ISNUMBER($A33)),"",OFFSET(Form1!$O$1,$A33,_xlfn.XLOOKUP($M33,Type_Demande,Tabel3[Date de la demande du collaborateur ])))</f>
        <v>14/05/2024</v>
      </c>
      <c r="O33" s="24" t="str">
        <f ca="1">IF(NOT(ISNUMBER($A33)),"",OFFSET(Form1!$O$1,$A33,_xlfn.XLOOKUP($M33,Type_Demande,Tabel3[Demande initiale ou renouvellement 
])))</f>
        <v>Renouvellement </v>
      </c>
      <c r="P33" s="24" t="str">
        <f ca="1">IF(NOT(ISNUMBER($A33)),"",OFFSET(Form1!$O$1,$A33,_xlfn.XLOOKUP($M33,Type_Demande,Tabel3[Date de début de l''avenant ])))</f>
        <v>17/07/2024</v>
      </c>
      <c r="Q33" s="24" t="str">
        <f ca="1">IF(NOT(ISNUMBER($A33)),"",OFFSET(Form1!$O$1,$A33,_xlfn.XLOOKUP($M33,Type_Demande,Tabel3[Date de fin de l''avenant ])))</f>
        <v>31/12/2024</v>
      </c>
      <c r="R33" s="24" t="str">
        <f ca="1">IF(NOT(ISNUMBER($A33)),"",OFFSET(Form1!$O$1,$A33,_xlfn.XLOOKUP($M33,Type_Demande,Tabel3[Utilisation du CET/CCFC])))</f>
        <v>NON</v>
      </c>
      <c r="S33" s="24" t="str">
        <f ca="1">IF(NOT(ISNUMBER($A33)),"",OFFSET(Form1!$O$1,$A33,_xlfn.XLOOKUP($M33,Type_Demande,Tabel3[Temps de travail ])))</f>
        <v>b</v>
      </c>
      <c r="T33" s="24" t="str">
        <f ca="1">IF(NOT(ISNUMBER($A33)),"",OFFSET(Form1!$O$1,$A33,_xlfn.XLOOKUP($M33,Type_Demande,Tabel3[Jour(s) d''absence ])))</f>
        <v>b</v>
      </c>
      <c r="U33" s="24" t="str">
        <f ca="1">IF(NOT(ISNUMBER($A33)),"",OFFSET(Form1!$O$1,$A33,_xlfn.XLOOKUP($M33,Type_Demande,Tabel3[Maintien des cotisations à taux plein (Complémentaire retraite) ])))</f>
        <v>b</v>
      </c>
      <c r="V33" s="24" t="str">
        <f ca="1">IF(NOT(ISNUMBER($A33)),"",OFFSET(Form1!$O$1,$A33,_xlfn.XLOOKUP($M33,Type_Demande,Tabel3[Commentaire ])))</f>
        <v>b</v>
      </c>
      <c r="W33" s="24" t="str">
        <f ca="1">IF(NOT(ISNUMBER($A33)),"",OFFSET(Form1!$O$1,$A33,_xlfn.XLOOKUP($M33,Type_Demande,Tabel3[Nombre et type de jours rachetés dans le cadre du renoncement/rachat jour de repos ])))</f>
        <v>b</v>
      </c>
    </row>
    <row r="34" spans="1:23" s="23" customFormat="1" ht="15" customHeight="1" x14ac:dyDescent="0.25">
      <c r="A34" s="21">
        <f>MATCH(ROW()-30,Tableau1[ID],0)</f>
        <v>4</v>
      </c>
      <c r="B34" s="22" cm="1">
        <f t="array" ref="B34">IF(ISNUMBER('Fichier de travail '!$A34),INDEX(Tableau1[Heure de début],$A34),"-")</f>
        <v>45436.450173611112</v>
      </c>
      <c r="C34" s="22" cm="1">
        <f t="array" ref="C34">IF(ISNUMBER('Fichier de travail '!$A34),INDEX(Tableau1[Heure de fin],$A34),"-")</f>
        <v>45436.451296296298</v>
      </c>
      <c r="D34" s="23" t="str" cm="1">
        <f t="array" ref="D34">IF(ISNUMBER('Fichier de travail '!$A34),INDEX(Tableau1[Adresse de messagerie],$A34),"-")</f>
        <v>capucine.jerome@framatome.com</v>
      </c>
      <c r="E34" s="23" t="str" cm="1">
        <f t="array" ref="E34">IF(ISNUMBER('Fichier de travail '!$A34),INDEX(Tableau1[Nom],$A34),"-")</f>
        <v>Capucine JEROME</v>
      </c>
      <c r="F34" s="23" t="str" cm="1">
        <f t="array" ref="F34">IF(ISNUMBER('Fichier de travail '!$A34),INDEX(Tableau1[Nom du responsable à l''initiative de cette demande],$A34),"-")</f>
        <v xml:space="preserve">Marine </v>
      </c>
      <c r="G34" s="23" t="str" cm="1">
        <f t="array" ref="G34">IF(ISNUMBER('Fichier de travail '!$A34),INDEX(Tableau1[Matricule du salarié],$A34),"-")</f>
        <v>TEST 4</v>
      </c>
      <c r="H34" s="23" t="str" cm="1">
        <f t="array" ref="H34">IF(ISNUMBER('Fichier de travail '!$A34),INDEX(Tableau1[Nom du salarié],$A34),"-")</f>
        <v>TEST 4</v>
      </c>
      <c r="I34" s="23" t="str" cm="1">
        <f t="array" ref="I34">IF(ISNUMBER('Fichier de travail '!$A34),INDEX(Tableau1[Prénom du salarié],$A34),"-")</f>
        <v>TEST 4</v>
      </c>
      <c r="J34" s="23" t="str" cm="1">
        <f t="array" ref="J34">IF(ISNUMBER('Fichier de travail '!$A34),INDEX(Tableau1[Norme horaire du salarié],$A34),"-")</f>
        <v>Cadre en heures </v>
      </c>
      <c r="K34" s="23" t="str" cm="1">
        <f t="array" ref="K34">IF(ISNUMBER('Fichier de travail '!$A34),INDEX(Tableau1[Type de demande ],$A34),"-")</f>
        <v xml:space="preserve">Congé parental à temps partiel </v>
      </c>
      <c r="L34" s="23" t="str" cm="1">
        <f t="array" ref="L34">IF(ISNUMBER('Fichier de travail '!$A34),INDEX(Tableau1[Nom du responsable RH],$A34),"-")</f>
        <v>TEST 4</v>
      </c>
      <c r="M34" s="23" t="str" cm="1">
        <f t="array" ref="M34">IF(ISNUMBER('Fichier de travail '!$A34),INDEX(Tableau1[Type de demande ],$A34),"-")</f>
        <v xml:space="preserve">Congé parental à temps partiel </v>
      </c>
      <c r="N34" s="24">
        <f ca="1">IF(NOT(ISNUMBER($A34)),"",OFFSET(Form1!$O$1,$A34,_xlfn.XLOOKUP($M34,Type_Demande,Tabel3[Date de la demande du collaborateur ])))</f>
        <v>45327</v>
      </c>
      <c r="O34" s="24" t="str">
        <f ca="1">IF(NOT(ISNUMBER($A34)),"",OFFSET(Form1!$O$1,$A34,_xlfn.XLOOKUP($M34,Type_Demande,Tabel3[Demande initiale ou renouvellement 
])))</f>
        <v>Initiale </v>
      </c>
      <c r="P34" s="24">
        <f ca="1">IF(NOT(ISNUMBER($A34)),"",OFFSET(Form1!$O$1,$A34,_xlfn.XLOOKUP($M34,Type_Demande,Tabel3[Date de début de l''avenant ])))</f>
        <v>45300</v>
      </c>
      <c r="Q34" s="24" t="str">
        <f ca="1">IF(NOT(ISNUMBER($A34)),"",OFFSET(Form1!$O$1,$A34,_xlfn.XLOOKUP($M34,Type_Demande,Tabel3[Date de fin de l''avenant ])))</f>
        <v>31/08/2025</v>
      </c>
      <c r="R34" s="24" t="str">
        <f ca="1">IF(NOT(ISNUMBER($A34)),"",OFFSET(Form1!$O$1,$A34,_xlfn.XLOOKUP($M34,Type_Demande,Tabel3[Utilisation du CET/CCFC])))</f>
        <v>OUI</v>
      </c>
      <c r="S34" s="24">
        <f ca="1">IF(NOT(ISNUMBER($A34)),"",OFFSET(Form1!$O$1,$A34,_xlfn.XLOOKUP($M34,Type_Demande,Tabel3[Temps de travail ])))</f>
        <v>0.8</v>
      </c>
      <c r="T34" s="24" t="str">
        <f ca="1">IF(NOT(ISNUMBER($A34)),"",OFFSET(Form1!$O$1,$A34,_xlfn.XLOOKUP($M34,Type_Demande,Tabel3[Jour(s) d''absence ])))</f>
        <v>JEUDI</v>
      </c>
      <c r="U34" s="24" t="str">
        <f ca="1">IF(NOT(ISNUMBER($A34)),"",OFFSET(Form1!$O$1,$A34,_xlfn.XLOOKUP($M34,Type_Demande,Tabel3[Maintien des cotisations à taux plein (Complémentaire retraite) ])))</f>
        <v>OUI</v>
      </c>
      <c r="V34" s="24" t="str">
        <f ca="1">IF(NOT(ISNUMBER($A34)),"",OFFSET(Form1!$O$1,$A34,_xlfn.XLOOKUP($M34,Type_Demande,Tabel3[Commentaire ])))</f>
        <v>TEST 4</v>
      </c>
      <c r="W34" s="24" t="str">
        <f ca="1">IF(NOT(ISNUMBER($A34)),"",OFFSET(Form1!$O$1,$A34,_xlfn.XLOOKUP($M34,Type_Demande,Tabel3[Nombre et type de jours rachetés dans le cadre du renoncement/rachat jour de repos ])))</f>
        <v>c</v>
      </c>
    </row>
    <row r="35" spans="1:23" s="23" customFormat="1" ht="15" customHeight="1" x14ac:dyDescent="0.25">
      <c r="A35" s="21">
        <f>MATCH(ROW()-30,Tableau1[ID],0)</f>
        <v>5</v>
      </c>
      <c r="B35" s="22" cm="1">
        <f t="array" ref="B35">IF(ISNUMBER('Fichier de travail '!$A35),INDEX(Tableau1[Heure de début],$A35),"-")</f>
        <v>45436.451319444444</v>
      </c>
      <c r="C35" s="22" cm="1">
        <f t="array" ref="C35">IF(ISNUMBER('Fichier de travail '!$A35),INDEX(Tableau1[Heure de fin],$A35),"-")</f>
        <v>45436.452013888891</v>
      </c>
      <c r="D35" s="23" t="str" cm="1">
        <f t="array" ref="D35">IF(ISNUMBER('Fichier de travail '!$A35),INDEX(Tableau1[Adresse de messagerie],$A35),"-")</f>
        <v>capucine.jerome@framatome.com</v>
      </c>
      <c r="E35" s="23" t="str" cm="1">
        <f t="array" ref="E35">IF(ISNUMBER('Fichier de travail '!$A35),INDEX(Tableau1[Nom],$A35),"-")</f>
        <v>Capucine JEROME</v>
      </c>
      <c r="F35" s="23" t="str" cm="1">
        <f t="array" ref="F35">IF(ISNUMBER('Fichier de travail '!$A35),INDEX(Tableau1[Nom du responsable à l''initiative de cette demande],$A35),"-")</f>
        <v xml:space="preserve">Annick </v>
      </c>
      <c r="G35" s="23" t="str" cm="1">
        <f t="array" ref="G35">IF(ISNUMBER('Fichier de travail '!$A35),INDEX(Tableau1[Matricule du salarié],$A35),"-")</f>
        <v>TEST 5</v>
      </c>
      <c r="H35" s="23" t="str" cm="1">
        <f t="array" ref="H35">IF(ISNUMBER('Fichier de travail '!$A35),INDEX(Tableau1[Nom du salarié],$A35),"-")</f>
        <v>TEST 5</v>
      </c>
      <c r="I35" s="23" t="str" cm="1">
        <f t="array" ref="I35">IF(ISNUMBER('Fichier de travail '!$A35),INDEX(Tableau1[Prénom du salarié],$A35),"-")</f>
        <v>TEST 5</v>
      </c>
      <c r="J35" s="23" t="str" cm="1">
        <f t="array" ref="J35">IF(ISNUMBER('Fichier de travail '!$A35),INDEX(Tableau1[Norme horaire du salarié],$A35),"-")</f>
        <v>Forfait jour </v>
      </c>
      <c r="K35" s="23" t="str" cm="1">
        <f t="array" ref="K35">IF(ISNUMBER('Fichier de travail '!$A35),INDEX(Tableau1[Type de demande ],$A35),"-")</f>
        <v xml:space="preserve">Congé proche aidant </v>
      </c>
      <c r="L35" s="23" t="str" cm="1">
        <f t="array" ref="L35">IF(ISNUMBER('Fichier de travail '!$A35),INDEX(Tableau1[Nom du responsable RH],$A35),"-")</f>
        <v>TEST 5</v>
      </c>
      <c r="M35" s="23" t="str" cm="1">
        <f t="array" ref="M35">IF(ISNUMBER('Fichier de travail '!$A35),INDEX(Tableau1[Type de demande ],$A35),"-")</f>
        <v xml:space="preserve">Congé proche aidant </v>
      </c>
      <c r="N35" s="24" t="str">
        <f ca="1">IF(NOT(ISNUMBER($A35)),"",OFFSET(Form1!$O$1,$A35,_xlfn.XLOOKUP($M35,Type_Demande,Tabel3[Date de la demande du collaborateur ])))</f>
        <v>14/05/2024</v>
      </c>
      <c r="O35" s="24" t="str">
        <f ca="1">IF(NOT(ISNUMBER($A35)),"",OFFSET(Form1!$O$1,$A35,_xlfn.XLOOKUP($M35,Type_Demande,Tabel3[Demande initiale ou renouvellement 
])))</f>
        <v>NON</v>
      </c>
      <c r="P35" s="24">
        <f ca="1">IF(NOT(ISNUMBER($A35)),"",OFFSET(Form1!$O$1,$A35,_xlfn.XLOOKUP($M35,Type_Demande,Tabel3[Date de début de l''avenant ])))</f>
        <v>45301</v>
      </c>
      <c r="Q35" s="24" t="str">
        <f ca="1">IF(NOT(ISNUMBER($A35)),"",OFFSET(Form1!$O$1,$A35,_xlfn.XLOOKUP($M35,Type_Demande,Tabel3[Date de fin de l''avenant ])))</f>
        <v>31/01/2025</v>
      </c>
      <c r="R35" s="24" t="str">
        <f ca="1">IF(NOT(ISNUMBER($A35)),"",OFFSET(Form1!$O$1,$A35,_xlfn.XLOOKUP($M35,Type_Demande,Tabel3[Utilisation du CET/CCFC])))</f>
        <v>NON</v>
      </c>
      <c r="S35" s="24" t="str">
        <f ca="1">IF(NOT(ISNUMBER($A35)),"",OFFSET(Form1!$O$1,$A35,_xlfn.XLOOKUP($M35,Type_Demande,Tabel3[Temps de travail ])))</f>
        <v>d</v>
      </c>
      <c r="T35" s="24" t="str">
        <f ca="1">IF(NOT(ISNUMBER($A35)),"",OFFSET(Form1!$O$1,$A35,_xlfn.XLOOKUP($M35,Type_Demande,Tabel3[Jour(s) d''absence ])))</f>
        <v>18</v>
      </c>
      <c r="U35" s="24" t="str">
        <f ca="1">IF(NOT(ISNUMBER($A35)),"",OFFSET(Form1!$O$1,$A35,_xlfn.XLOOKUP($M35,Type_Demande,Tabel3[Maintien des cotisations à taux plein (Complémentaire retraite) ])))</f>
        <v>d</v>
      </c>
      <c r="V35" s="24" t="str">
        <f ca="1">IF(NOT(ISNUMBER($A35)),"",OFFSET(Form1!$O$1,$A35,_xlfn.XLOOKUP($M35,Type_Demande,Tabel3[Commentaire ])))</f>
        <v>d</v>
      </c>
      <c r="W35" s="24" t="str">
        <f ca="1">IF(NOT(ISNUMBER($A35)),"",OFFSET(Form1!$O$1,$A35,_xlfn.XLOOKUP($M35,Type_Demande,Tabel3[Nombre et type de jours rachetés dans le cadre du renoncement/rachat jour de repos ])))</f>
        <v>d</v>
      </c>
    </row>
    <row r="36" spans="1:23" s="23" customFormat="1" ht="15" customHeight="1" x14ac:dyDescent="0.25">
      <c r="A36" s="21">
        <f>MATCH(ROW()-30,Tableau1[ID],0)</f>
        <v>6</v>
      </c>
      <c r="B36" s="22" cm="1">
        <f t="array" ref="B36">IF(ISNUMBER('Fichier de travail '!$A36),INDEX(Tableau1[Heure de début],$A36),"-")</f>
        <v>45436.452048611114</v>
      </c>
      <c r="C36" s="22" cm="1">
        <f t="array" ref="C36">IF(ISNUMBER('Fichier de travail '!$A36),INDEX(Tableau1[Heure de fin],$A36),"-")</f>
        <v>45436.452870370369</v>
      </c>
      <c r="D36" s="23" t="str" cm="1">
        <f t="array" ref="D36">IF(ISNUMBER('Fichier de travail '!$A36),INDEX(Tableau1[Adresse de messagerie],$A36),"-")</f>
        <v>capucine.jerome@framatome.com</v>
      </c>
      <c r="E36" s="23" t="str" cm="1">
        <f t="array" ref="E36">IF(ISNUMBER('Fichier de travail '!$A36),INDEX(Tableau1[Nom],$A36),"-")</f>
        <v>Capucine JEROME</v>
      </c>
      <c r="F36" s="23" t="str" cm="1">
        <f t="array" ref="F36">IF(ISNUMBER('Fichier de travail '!$A36),INDEX(Tableau1[Nom du responsable à l''initiative de cette demande],$A36),"-")</f>
        <v xml:space="preserve">Sabrina </v>
      </c>
      <c r="G36" s="23" t="str" cm="1">
        <f t="array" ref="G36">IF(ISNUMBER('Fichier de travail '!$A36),INDEX(Tableau1[Matricule du salarié],$A36),"-")</f>
        <v>TEST 6</v>
      </c>
      <c r="H36" s="23" t="str" cm="1">
        <f t="array" ref="H36">IF(ISNUMBER('Fichier de travail '!$A36),INDEX(Tableau1[Nom du salarié],$A36),"-")</f>
        <v>TEST 6</v>
      </c>
      <c r="I36" s="23" t="str" cm="1">
        <f t="array" ref="I36">IF(ISNUMBER('Fichier de travail '!$A36),INDEX(Tableau1[Prénom du salarié],$A36),"-")</f>
        <v>TEST 6</v>
      </c>
      <c r="J36" s="23" t="str" cm="1">
        <f t="array" ref="J36">IF(ISNUMBER('Fichier de travail '!$A36),INDEX(Tableau1[Norme horaire du salarié],$A36),"-")</f>
        <v>Horaire variable </v>
      </c>
      <c r="K36" s="23" t="str" cm="1">
        <f t="array" ref="K36">IF(ISNUMBER('Fichier de travail '!$A36),INDEX(Tableau1[Type de demande ],$A36),"-")</f>
        <v xml:space="preserve">Congé de présence parentale </v>
      </c>
      <c r="L36" s="23" t="str" cm="1">
        <f t="array" ref="L36">IF(ISNUMBER('Fichier de travail '!$A36),INDEX(Tableau1[Nom du responsable RH],$A36),"-")</f>
        <v>TEST 6</v>
      </c>
      <c r="M36" s="23" t="str" cm="1">
        <f t="array" ref="M36">IF(ISNUMBER('Fichier de travail '!$A36),INDEX(Tableau1[Type de demande ],$A36),"-")</f>
        <v xml:space="preserve">Congé de présence parentale </v>
      </c>
      <c r="N36" s="24" t="str">
        <f ca="1">IF(NOT(ISNUMBER($A36)),"",OFFSET(Form1!$O$1,$A36,_xlfn.XLOOKUP($M36,Type_Demande,Tabel3[Date de la demande du collaborateur ])))</f>
        <v>18/05/2024</v>
      </c>
      <c r="O36" s="24" t="str">
        <f ca="1">IF(NOT(ISNUMBER($A36)),"",OFFSET(Form1!$O$1,$A36,_xlfn.XLOOKUP($M36,Type_Demande,Tabel3[Demande initiale ou renouvellement 
])))</f>
        <v>Initiale</v>
      </c>
      <c r="P36" s="24" t="str">
        <f ca="1">IF(NOT(ISNUMBER($A36)),"",OFFSET(Form1!$O$1,$A36,_xlfn.XLOOKUP($M36,Type_Demande,Tabel3[Date de début de l''avenant ])))</f>
        <v>18/11/2024</v>
      </c>
      <c r="Q36" s="24" t="str">
        <f ca="1">IF(NOT(ISNUMBER($A36)),"",OFFSET(Form1!$O$1,$A36,_xlfn.XLOOKUP($M36,Type_Demande,Tabel3[Date de fin de l''avenant ])))</f>
        <v>17/05/2025</v>
      </c>
      <c r="R36" s="24" t="str">
        <f ca="1">IF(NOT(ISNUMBER($A36)),"",OFFSET(Form1!$O$1,$A36,_xlfn.XLOOKUP($M36,Type_Demande,Tabel3[Utilisation du CET/CCFC])))</f>
        <v>NON</v>
      </c>
      <c r="S36" s="24" t="str">
        <f ca="1">IF(NOT(ISNUMBER($A36)),"",OFFSET(Form1!$O$1,$A36,_xlfn.XLOOKUP($M36,Type_Demande,Tabel3[Temps de travail ])))</f>
        <v>e</v>
      </c>
      <c r="T36" s="24" t="str">
        <f ca="1">IF(NOT(ISNUMBER($A36)),"",OFFSET(Form1!$O$1,$A36,_xlfn.XLOOKUP($M36,Type_Demande,Tabel3[Jour(s) d''absence ])))</f>
        <v>250</v>
      </c>
      <c r="U36" s="24" t="str">
        <f ca="1">IF(NOT(ISNUMBER($A36)),"",OFFSET(Form1!$O$1,$A36,_xlfn.XLOOKUP($M36,Type_Demande,Tabel3[Maintien des cotisations à taux plein (Complémentaire retraite) ])))</f>
        <v>e</v>
      </c>
      <c r="V36" s="24" t="str">
        <f ca="1">IF(NOT(ISNUMBER($A36)),"",OFFSET(Form1!$O$1,$A36,_xlfn.XLOOKUP($M36,Type_Demande,Tabel3[Commentaire ])))</f>
        <v>e</v>
      </c>
      <c r="W36" s="24" t="str">
        <f ca="1">IF(NOT(ISNUMBER($A36)),"",OFFSET(Form1!$O$1,$A36,_xlfn.XLOOKUP($M36,Type_Demande,Tabel3[Nombre et type de jours rachetés dans le cadre du renoncement/rachat jour de repos ])))</f>
        <v>e</v>
      </c>
    </row>
    <row r="37" spans="1:23" s="23" customFormat="1" ht="15" customHeight="1" x14ac:dyDescent="0.25">
      <c r="A37" s="21">
        <f>MATCH(ROW()-30,Tableau1[ID],0)</f>
        <v>7</v>
      </c>
      <c r="B37" s="22" cm="1">
        <f t="array" ref="B37">IF(ISNUMBER('Fichier de travail '!$A37),INDEX(Tableau1[Heure de début],$A37),"-")</f>
        <v>45436.452893518515</v>
      </c>
      <c r="C37" s="22" cm="1">
        <f t="array" ref="C37">IF(ISNUMBER('Fichier de travail '!$A37),INDEX(Tableau1[Heure de fin],$A37),"-")</f>
        <v>45436.453738425924</v>
      </c>
      <c r="D37" s="23" t="str" cm="1">
        <f t="array" ref="D37">IF(ISNUMBER('Fichier de travail '!$A37),INDEX(Tableau1[Adresse de messagerie],$A37),"-")</f>
        <v>capucine.jerome@framatome.com</v>
      </c>
      <c r="E37" s="23" t="str" cm="1">
        <f t="array" ref="E37">IF(ISNUMBER('Fichier de travail '!$A37),INDEX(Tableau1[Nom],$A37),"-")</f>
        <v>Capucine JEROME</v>
      </c>
      <c r="F37" s="23" t="str" cm="1">
        <f t="array" ref="F37">IF(ISNUMBER('Fichier de travail '!$A37),INDEX(Tableau1[Nom du responsable à l''initiative de cette demande],$A37),"-")</f>
        <v xml:space="preserve">Florian </v>
      </c>
      <c r="G37" s="23" t="str" cm="1">
        <f t="array" ref="G37">IF(ISNUMBER('Fichier de travail '!$A37),INDEX(Tableau1[Matricule du salarié],$A37),"-")</f>
        <v>TEST 7</v>
      </c>
      <c r="H37" s="23" t="str" cm="1">
        <f t="array" ref="H37">IF(ISNUMBER('Fichier de travail '!$A37),INDEX(Tableau1[Nom du salarié],$A37),"-")</f>
        <v>TEST 7</v>
      </c>
      <c r="I37" s="23" t="str" cm="1">
        <f t="array" ref="I37">IF(ISNUMBER('Fichier de travail '!$A37),INDEX(Tableau1[Prénom du salarié],$A37),"-")</f>
        <v>TEST 7</v>
      </c>
      <c r="J37" s="23" t="str" cm="1">
        <f t="array" ref="J37">IF(ISNUMBER('Fichier de travail '!$A37),INDEX(Tableau1[Norme horaire du salarié],$A37),"-")</f>
        <v>Cadre en heures </v>
      </c>
      <c r="K37" s="23" t="str" cm="1">
        <f t="array" ref="K37">IF(ISNUMBER('Fichier de travail '!$A37),INDEX(Tableau1[Type de demande ],$A37),"-")</f>
        <v xml:space="preserve">Congé sabbatique </v>
      </c>
      <c r="L37" s="23" t="str" cm="1">
        <f t="array" ref="L37">IF(ISNUMBER('Fichier de travail '!$A37),INDEX(Tableau1[Nom du responsable RH],$A37),"-")</f>
        <v>TEST 7</v>
      </c>
      <c r="M37" s="23" t="str" cm="1">
        <f t="array" ref="M37">IF(ISNUMBER('Fichier de travail '!$A37),INDEX(Tableau1[Type de demande ],$A37),"-")</f>
        <v xml:space="preserve">Congé sabbatique </v>
      </c>
      <c r="N37" s="24">
        <f ca="1">IF(NOT(ISNUMBER($A37)),"",OFFSET(Form1!$O$1,$A37,_xlfn.XLOOKUP($M37,Type_Demande,Tabel3[Date de la demande du collaborateur ])))</f>
        <v>45295</v>
      </c>
      <c r="O37" s="24" t="str">
        <f ca="1">IF(NOT(ISNUMBER($A37)),"",OFFSET(Form1!$O$1,$A37,_xlfn.XLOOKUP($M37,Type_Demande,Tabel3[Demande initiale ou renouvellement 
])))</f>
        <v>Initiale </v>
      </c>
      <c r="P37" s="24">
        <f ca="1">IF(NOT(ISNUMBER($A37)),"",OFFSET(Form1!$O$1,$A37,_xlfn.XLOOKUP($M37,Type_Demande,Tabel3[Date de début de l''avenant ])))</f>
        <v>45298</v>
      </c>
      <c r="Q37" s="24" t="str">
        <f ca="1">IF(NOT(ISNUMBER($A37)),"",OFFSET(Form1!$O$1,$A37,_xlfn.XLOOKUP($M37,Type_Demande,Tabel3[Date de fin de l''avenant ])))</f>
        <v>31/12/2024</v>
      </c>
      <c r="R37" s="24" t="str">
        <f ca="1">IF(NOT(ISNUMBER($A37)),"",OFFSET(Form1!$O$1,$A37,_xlfn.XLOOKUP($M37,Type_Demande,Tabel3[Utilisation du CET/CCFC])))</f>
        <v>OUI</v>
      </c>
      <c r="S37" s="24" t="str">
        <f ca="1">IF(NOT(ISNUMBER($A37)),"",OFFSET(Form1!$O$1,$A37,_xlfn.XLOOKUP($M37,Type_Demande,Tabel3[Temps de travail ])))</f>
        <v>f</v>
      </c>
      <c r="T37" s="24" t="str">
        <f ca="1">IF(NOT(ISNUMBER($A37)),"",OFFSET(Form1!$O$1,$A37,_xlfn.XLOOKUP($M37,Type_Demande,Tabel3[Jour(s) d''absence ])))</f>
        <v>4</v>
      </c>
      <c r="U37" s="24" t="str">
        <f ca="1">IF(NOT(ISNUMBER($A37)),"",OFFSET(Form1!$O$1,$A37,_xlfn.XLOOKUP($M37,Type_Demande,Tabel3[Maintien des cotisations à taux plein (Complémentaire retraite) ])))</f>
        <v>f</v>
      </c>
      <c r="V37" s="24" t="str">
        <f ca="1">IF(NOT(ISNUMBER($A37)),"",OFFSET(Form1!$O$1,$A37,_xlfn.XLOOKUP($M37,Type_Demande,Tabel3[Commentaire ])))</f>
        <v>f</v>
      </c>
      <c r="W37" s="24" t="str">
        <f ca="1">IF(NOT(ISNUMBER($A37)),"",OFFSET(Form1!$O$1,$A37,_xlfn.XLOOKUP($M37,Type_Demande,Tabel3[Nombre et type de jours rachetés dans le cadre du renoncement/rachat jour de repos ])))</f>
        <v>f</v>
      </c>
    </row>
    <row r="38" spans="1:23" s="23" customFormat="1" ht="15" customHeight="1" x14ac:dyDescent="0.25">
      <c r="A38" s="21">
        <f>MATCH(ROW()-30,Tableau1[ID],0)</f>
        <v>8</v>
      </c>
      <c r="B38" s="22" cm="1">
        <f t="array" ref="B38">IF(ISNUMBER('Fichier de travail '!$A38),INDEX(Tableau1[Heure de début],$A38),"-")</f>
        <v>45436.455740740741</v>
      </c>
      <c r="C38" s="22" cm="1">
        <f t="array" ref="C38">IF(ISNUMBER('Fichier de travail '!$A38),INDEX(Tableau1[Heure de fin],$A38),"-")</f>
        <v>45436.457002314812</v>
      </c>
      <c r="D38" s="23" t="str" cm="1">
        <f t="array" ref="D38">IF(ISNUMBER('Fichier de travail '!$A38),INDEX(Tableau1[Adresse de messagerie],$A38),"-")</f>
        <v>capucine.jerome@framatome.com</v>
      </c>
      <c r="E38" s="23" t="str" cm="1">
        <f t="array" ref="E38">IF(ISNUMBER('Fichier de travail '!$A38),INDEX(Tableau1[Nom],$A38),"-")</f>
        <v>Capucine JEROME</v>
      </c>
      <c r="F38" s="23" t="str" cm="1">
        <f t="array" ref="F38">IF(ISNUMBER('Fichier de travail '!$A38),INDEX(Tableau1[Nom du responsable à l''initiative de cette demande],$A38),"-")</f>
        <v xml:space="preserve">Cécile </v>
      </c>
      <c r="G38" s="23" t="str" cm="1">
        <f t="array" ref="G38">IF(ISNUMBER('Fichier de travail '!$A38),INDEX(Tableau1[Matricule du salarié],$A38),"-")</f>
        <v>TEST 8</v>
      </c>
      <c r="H38" s="23" t="str" cm="1">
        <f t="array" ref="H38">IF(ISNUMBER('Fichier de travail '!$A38),INDEX(Tableau1[Nom du salarié],$A38),"-")</f>
        <v>TEST 8</v>
      </c>
      <c r="I38" s="23" t="str" cm="1">
        <f t="array" ref="I38">IF(ISNUMBER('Fichier de travail '!$A38),INDEX(Tableau1[Prénom du salarié],$A38),"-")</f>
        <v>TEST 8</v>
      </c>
      <c r="J38" s="23" t="str" cm="1">
        <f t="array" ref="J38">IF(ISNUMBER('Fichier de travail '!$A38),INDEX(Tableau1[Norme horaire du salarié],$A38),"-")</f>
        <v>Forfait jour </v>
      </c>
      <c r="K38" s="23" t="str" cm="1">
        <f t="array" ref="K38">IF(ISNUMBER('Fichier de travail '!$A38),INDEX(Tableau1[Type de demande ],$A38),"-")</f>
        <v>Réduction du temps de travail Thérapeutique</v>
      </c>
      <c r="L38" s="23" t="str" cm="1">
        <f t="array" ref="L38">IF(ISNUMBER('Fichier de travail '!$A38),INDEX(Tableau1[Nom du responsable RH],$A38),"-")</f>
        <v>TEST 8</v>
      </c>
      <c r="M38" s="23" t="str" cm="1">
        <f t="array" ref="M38">IF(ISNUMBER('Fichier de travail '!$A38),INDEX(Tableau1[Type de demande ],$A38),"-")</f>
        <v>Réduction du temps de travail Thérapeutique</v>
      </c>
      <c r="N38" s="24" t="str">
        <f ca="1">IF(NOT(ISNUMBER($A38)),"",OFFSET(Form1!$O$1,$A38,_xlfn.XLOOKUP($M38,Type_Demande,Tabel3[Date de la demande du collaborateur ])))</f>
        <v>24/05/2024</v>
      </c>
      <c r="O38" s="24" t="str">
        <f ca="1">IF(NOT(ISNUMBER($A38)),"",OFFSET(Form1!$O$1,$A38,_xlfn.XLOOKUP($M38,Type_Demande,Tabel3[Demande initiale ou renouvellement 
])))</f>
        <v>Initiale </v>
      </c>
      <c r="P38" s="24" t="str">
        <f ca="1">IF(NOT(ISNUMBER($A38)),"",OFFSET(Form1!$O$1,$A38,_xlfn.XLOOKUP($M38,Type_Demande,Tabel3[Date de début de l''avenant ])))</f>
        <v>24/05/2024</v>
      </c>
      <c r="Q38" s="24" t="str">
        <f ca="1">IF(NOT(ISNUMBER($A38)),"",OFFSET(Form1!$O$1,$A38,_xlfn.XLOOKUP($M38,Type_Demande,Tabel3[Date de fin de l''avenant ])))</f>
        <v>31/07/2024</v>
      </c>
      <c r="R38" s="24" t="str">
        <f ca="1">IF(NOT(ISNUMBER($A38)),"",OFFSET(Form1!$O$1,$A38,_xlfn.XLOOKUP($M38,Type_Demande,Tabel3[Utilisation du CET/CCFC])))</f>
        <v>g</v>
      </c>
      <c r="S38" s="24" t="str">
        <f ca="1">IF(NOT(ISNUMBER($A38)),"",OFFSET(Form1!$O$1,$A38,_xlfn.XLOOKUP($M38,Type_Demande,Tabel3[Temps de travail ])))</f>
        <v>50</v>
      </c>
      <c r="T38" s="24" t="str">
        <f ca="1">IF(NOT(ISNUMBER($A38)),"",OFFSET(Form1!$O$1,$A38,_xlfn.XLOOKUP($M38,Type_Demande,Tabel3[Jour(s) d''absence ])))</f>
        <v xml:space="preserve">Mardi et jeudi journée complète et mercredi matin  </v>
      </c>
      <c r="U38" s="24" t="str">
        <f ca="1">IF(NOT(ISNUMBER($A38)),"",OFFSET(Form1!$O$1,$A38,_xlfn.XLOOKUP($M38,Type_Demande,Tabel3[Maintien des cotisations à taux plein (Complémentaire retraite) ])))</f>
        <v>g</v>
      </c>
      <c r="V38" s="24" t="str">
        <f ca="1">IF(NOT(ISNUMBER($A38)),"",OFFSET(Form1!$O$1,$A38,_xlfn.XLOOKUP($M38,Type_Demande,Tabel3[Commentaire ])))</f>
        <v>g</v>
      </c>
      <c r="W38" s="24" t="str">
        <f ca="1">IF(NOT(ISNUMBER($A38)),"",OFFSET(Form1!$O$1,$A38,_xlfn.XLOOKUP($M38,Type_Demande,Tabel3[Nombre et type de jours rachetés dans le cadre du renoncement/rachat jour de repos ])))</f>
        <v>g</v>
      </c>
    </row>
    <row r="39" spans="1:23" s="23" customFormat="1" ht="15" customHeight="1" x14ac:dyDescent="0.25">
      <c r="A39" s="21">
        <f>MATCH(ROW()-30,Tableau1[ID],0)</f>
        <v>9</v>
      </c>
      <c r="B39" s="22" cm="1">
        <f t="array" ref="B39">IF(ISNUMBER('Fichier de travail '!$A39),INDEX(Tableau1[Heure de début],$A39),"-")</f>
        <v>45436.457037037035</v>
      </c>
      <c r="C39" s="22" cm="1">
        <f t="array" ref="C39">IF(ISNUMBER('Fichier de travail '!$A39),INDEX(Tableau1[Heure de fin],$A39),"-")</f>
        <v>45436.458298611113</v>
      </c>
      <c r="D39" s="23" t="str" cm="1">
        <f t="array" ref="D39">IF(ISNUMBER('Fichier de travail '!$A39),INDEX(Tableau1[Adresse de messagerie],$A39),"-")</f>
        <v>capucine.jerome@framatome.com</v>
      </c>
      <c r="E39" s="23" t="str" cm="1">
        <f t="array" ref="E39">IF(ISNUMBER('Fichier de travail '!$A39),INDEX(Tableau1[Nom],$A39),"-")</f>
        <v>Capucine JEROME</v>
      </c>
      <c r="F39" s="23" t="str" cm="1">
        <f t="array" ref="F39">IF(ISNUMBER('Fichier de travail '!$A39),INDEX(Tableau1[Nom du responsable à l''initiative de cette demande],$A39),"-")</f>
        <v xml:space="preserve">Lucie </v>
      </c>
      <c r="G39" s="23" t="str" cm="1">
        <f t="array" ref="G39">IF(ISNUMBER('Fichier de travail '!$A39),INDEX(Tableau1[Matricule du salarié],$A39),"-")</f>
        <v>TEST 9</v>
      </c>
      <c r="H39" s="23" t="str" cm="1">
        <f t="array" ref="H39">IF(ISNUMBER('Fichier de travail '!$A39),INDEX(Tableau1[Nom du salarié],$A39),"-")</f>
        <v>TEST 9</v>
      </c>
      <c r="I39" s="23" t="str" cm="1">
        <f t="array" ref="I39">IF(ISNUMBER('Fichier de travail '!$A39),INDEX(Tableau1[Prénom du salarié],$A39),"-")</f>
        <v>TEST 9</v>
      </c>
      <c r="J39" s="23" t="str" cm="1">
        <f t="array" ref="J39">IF(ISNUMBER('Fichier de travail '!$A39),INDEX(Tableau1[Norme horaire du salarié],$A39),"-")</f>
        <v>Horaire variable </v>
      </c>
      <c r="K39" s="23" t="str" cm="1">
        <f t="array" ref="K39">IF(ISNUMBER('Fichier de travail '!$A39),INDEX(Tableau1[Type de demande ],$A39),"-")</f>
        <v>Réduction du temps de travail TP vacances scolaires</v>
      </c>
      <c r="L39" s="23" t="str" cm="1">
        <f t="array" ref="L39">IF(ISNUMBER('Fichier de travail '!$A39),INDEX(Tableau1[Nom du responsable RH],$A39),"-")</f>
        <v>TEST 9</v>
      </c>
      <c r="M39" s="23" t="str" cm="1">
        <f t="array" ref="M39">IF(ISNUMBER('Fichier de travail '!$A39),INDEX(Tableau1[Type de demande ],$A39),"-")</f>
        <v>Réduction du temps de travail TP vacances scolaires</v>
      </c>
      <c r="N39" s="24" t="str">
        <f ca="1">IF(NOT(ISNUMBER($A39)),"",OFFSET(Form1!$O$1,$A39,_xlfn.XLOOKUP($M39,Type_Demande,Tabel3[Date de la demande du collaborateur ])))</f>
        <v>16/06/2024</v>
      </c>
      <c r="O39" s="24" t="str">
        <f ca="1">IF(NOT(ISNUMBER($A39)),"",OFFSET(Form1!$O$1,$A39,_xlfn.XLOOKUP($M39,Type_Demande,Tabel3[Demande initiale ou renouvellement 
])))</f>
        <v>Initiale </v>
      </c>
      <c r="P39" s="24">
        <f ca="1">IF(NOT(ISNUMBER($A39)),"",OFFSET(Form1!$O$1,$A39,_xlfn.XLOOKUP($M39,Type_Demande,Tabel3[Date de début de l''avenant ])))</f>
        <v>45300</v>
      </c>
      <c r="Q39" s="24" t="str">
        <f ca="1">IF(NOT(ISNUMBER($A39)),"",OFFSET(Form1!$O$1,$A39,_xlfn.XLOOKUP($M39,Type_Demande,Tabel3[Date de fin de l''avenant ])))</f>
        <v>31/08/2025</v>
      </c>
      <c r="R39" s="24" t="str">
        <f ca="1">IF(NOT(ISNUMBER($A39)),"",OFFSET(Form1!$O$1,$A39,_xlfn.XLOOKUP($M39,Type_Demande,Tabel3[Utilisation du CET/CCFC])))</f>
        <v>NON</v>
      </c>
      <c r="S39" s="24" t="str">
        <f ca="1">IF(NOT(ISNUMBER($A39)),"",OFFSET(Form1!$O$1,$A39,_xlfn.XLOOKUP($M39,Type_Demande,Tabel3[Temps de travail ])))</f>
        <v>90</v>
      </c>
      <c r="T39" s="24">
        <f ca="1">IF(NOT(ISNUMBER($A39)),"",OFFSET(Form1!$O$1,$A39,_xlfn.XLOOKUP($M39,Type_Demande,Tabel3[Jour(s) d''absence ])))</f>
        <v>0</v>
      </c>
      <c r="U39" s="24" t="str">
        <f ca="1">IF(NOT(ISNUMBER($A39)),"",OFFSET(Form1!$O$1,$A39,_xlfn.XLOOKUP($M39,Type_Demande,Tabel3[Maintien des cotisations à taux plein (Complémentaire retraite) ])))</f>
        <v>Option 1</v>
      </c>
      <c r="V39" s="24">
        <f ca="1">IF(NOT(ISNUMBER($A39)),"",OFFSET(Form1!$O$1,$A39,_xlfn.XLOOKUP($M39,Type_Demande,Tabel3[Commentaire ])))</f>
        <v>0</v>
      </c>
      <c r="W39" s="24">
        <f ca="1">IF(NOT(ISNUMBER($A39)),"",OFFSET(Form1!$O$1,$A39,_xlfn.XLOOKUP($M39,Type_Demande,Tabel3[Nombre et type de jours rachetés dans le cadre du renoncement/rachat jour de repos ])))</f>
        <v>0</v>
      </c>
    </row>
    <row r="40" spans="1:23" s="23" customFormat="1" ht="15" customHeight="1" x14ac:dyDescent="0.25">
      <c r="A40" s="21">
        <f>MATCH(ROW()-30,Tableau1[ID],0)</f>
        <v>10</v>
      </c>
      <c r="B40" s="22" cm="1">
        <f t="array" ref="B40">IF(ISNUMBER('Fichier de travail '!$A40),INDEX(Tableau1[Heure de début],$A40),"-")</f>
        <v>45436.458726851852</v>
      </c>
      <c r="C40" s="22" cm="1">
        <f t="array" ref="C40">IF(ISNUMBER('Fichier de travail '!$A40),INDEX(Tableau1[Heure de fin],$A40),"-")</f>
        <v>45436.459733796299</v>
      </c>
      <c r="D40" s="23" t="str" cm="1">
        <f t="array" ref="D40">IF(ISNUMBER('Fichier de travail '!$A40),INDEX(Tableau1[Adresse de messagerie],$A40),"-")</f>
        <v>capucine.jerome@framatome.com</v>
      </c>
      <c r="E40" s="23" t="str" cm="1">
        <f t="array" ref="E40">IF(ISNUMBER('Fichier de travail '!$A40),INDEX(Tableau1[Nom],$A40),"-")</f>
        <v>Capucine JEROME</v>
      </c>
      <c r="F40" s="23" t="str" cm="1">
        <f t="array" ref="F40">IF(ISNUMBER('Fichier de travail '!$A40),INDEX(Tableau1[Nom du responsable à l''initiative de cette demande],$A40),"-")</f>
        <v xml:space="preserve">Fabien </v>
      </c>
      <c r="G40" s="23" t="str" cm="1">
        <f t="array" ref="G40">IF(ISNUMBER('Fichier de travail '!$A40),INDEX(Tableau1[Matricule du salarié],$A40),"-")</f>
        <v>TEST 10</v>
      </c>
      <c r="H40" s="23" t="str" cm="1">
        <f t="array" ref="H40">IF(ISNUMBER('Fichier de travail '!$A40),INDEX(Tableau1[Nom du salarié],$A40),"-")</f>
        <v>TEST 10</v>
      </c>
      <c r="I40" s="23" t="str" cm="1">
        <f t="array" ref="I40">IF(ISNUMBER('Fichier de travail '!$A40),INDEX(Tableau1[Prénom du salarié],$A40),"-")</f>
        <v>TEST 10</v>
      </c>
      <c r="J40" s="23" t="str" cm="1">
        <f t="array" ref="J40">IF(ISNUMBER('Fichier de travail '!$A40),INDEX(Tableau1[Norme horaire du salarié],$A40),"-")</f>
        <v>Forfait jour </v>
      </c>
      <c r="K40" s="23" t="str" cm="1">
        <f t="array" ref="K40">IF(ISNUMBER('Fichier de travail '!$A40),INDEX(Tableau1[Type de demande ],$A40),"-")</f>
        <v>Réduction du temps de travail Convenance personnelle</v>
      </c>
      <c r="L40" s="23" t="str" cm="1">
        <f t="array" ref="L40">IF(ISNUMBER('Fichier de travail '!$A40),INDEX(Tableau1[Nom du responsable RH],$A40),"-")</f>
        <v>TEST 10</v>
      </c>
      <c r="M40" s="23" t="str" cm="1">
        <f t="array" ref="M40">IF(ISNUMBER('Fichier de travail '!$A40),INDEX(Tableau1[Type de demande ],$A40),"-")</f>
        <v>Réduction du temps de travail Convenance personnelle</v>
      </c>
      <c r="N40" s="24" t="str">
        <f ca="1">IF(NOT(ISNUMBER($A40)),"",OFFSET(Form1!$O$1,$A40,_xlfn.XLOOKUP($M40,Type_Demande,Tabel3[Date de la demande du collaborateur ])))</f>
        <v>18/05/2024</v>
      </c>
      <c r="O40" s="24" t="str">
        <f ca="1">IF(NOT(ISNUMBER($A40)),"",OFFSET(Form1!$O$1,$A40,_xlfn.XLOOKUP($M40,Type_Demande,Tabel3[Demande initiale ou renouvellement 
])))</f>
        <v>Renouvellement </v>
      </c>
      <c r="P40" s="24">
        <f ca="1">IF(NOT(ISNUMBER($A40)),"",OFFSET(Form1!$O$1,$A40,_xlfn.XLOOKUP($M40,Type_Demande,Tabel3[Date de début de l''avenant ])))</f>
        <v>45299</v>
      </c>
      <c r="Q40" s="24" t="str">
        <f ca="1">IF(NOT(ISNUMBER($A40)),"",OFFSET(Form1!$O$1,$A40,_xlfn.XLOOKUP($M40,Type_Demande,Tabel3[Date de fin de l''avenant ])))</f>
        <v>31/07/2025</v>
      </c>
      <c r="R40" s="24" t="str">
        <f ca="1">IF(NOT(ISNUMBER($A40)),"",OFFSET(Form1!$O$1,$A40,_xlfn.XLOOKUP($M40,Type_Demande,Tabel3[Utilisation du CET/CCFC])))</f>
        <v>OUI</v>
      </c>
      <c r="S40" s="24" t="str">
        <f ca="1">IF(NOT(ISNUMBER($A40)),"",OFFSET(Form1!$O$1,$A40,_xlfn.XLOOKUP($M40,Type_Demande,Tabel3[Temps de travail ])))</f>
        <v>80</v>
      </c>
      <c r="T40" s="24" t="str">
        <f ca="1">IF(NOT(ISNUMBER($A40)),"",OFFSET(Form1!$O$1,$A40,_xlfn.XLOOKUP($M40,Type_Demande,Tabel3[Jour(s) d''absence ])))</f>
        <v>33</v>
      </c>
      <c r="U40" s="24" t="str">
        <f ca="1">IF(NOT(ISNUMBER($A40)),"",OFFSET(Form1!$O$1,$A40,_xlfn.XLOOKUP($M40,Type_Demande,Tabel3[Maintien des cotisations à taux plein (Complémentaire retraite) ])))</f>
        <v>NON</v>
      </c>
      <c r="V40" s="24">
        <f ca="1">IF(NOT(ISNUMBER($A40)),"",OFFSET(Form1!$O$1,$A40,_xlfn.XLOOKUP($M40,Type_Demande,Tabel3[Commentaire ])))</f>
        <v>0</v>
      </c>
      <c r="W40" s="24">
        <f ca="1">IF(NOT(ISNUMBER($A40)),"",OFFSET(Form1!$O$1,$A40,_xlfn.XLOOKUP($M40,Type_Demande,Tabel3[Nombre et type de jours rachetés dans le cadre du renoncement/rachat jour de repos ])))</f>
        <v>0</v>
      </c>
    </row>
    <row r="41" spans="1:23" s="23" customFormat="1" ht="15" customHeight="1" x14ac:dyDescent="0.25">
      <c r="A41" s="21">
        <f>MATCH(ROW()-30,Tableau1[ID],0)</f>
        <v>11</v>
      </c>
      <c r="B41" s="22" cm="1">
        <f t="array" ref="B41">IF(ISNUMBER('Fichier de travail '!$A41),INDEX(Tableau1[Heure de début],$A41),"-")</f>
        <v>45436.459768518522</v>
      </c>
      <c r="C41" s="22" cm="1">
        <f t="array" ref="C41">IF(ISNUMBER('Fichier de travail '!$A41),INDEX(Tableau1[Heure de fin],$A41),"-")</f>
        <v>45436.460381944446</v>
      </c>
      <c r="D41" s="23" t="str" cm="1">
        <f t="array" ref="D41">IF(ISNUMBER('Fichier de travail '!$A41),INDEX(Tableau1[Adresse de messagerie],$A41),"-")</f>
        <v>capucine.jerome@framatome.com</v>
      </c>
      <c r="E41" s="23" t="str" cm="1">
        <f t="array" ref="E41">IF(ISNUMBER('Fichier de travail '!$A41),INDEX(Tableau1[Nom],$A41),"-")</f>
        <v>Capucine JEROME</v>
      </c>
      <c r="F41" s="23" t="str" cm="1">
        <f t="array" ref="F41">IF(ISNUMBER('Fichier de travail '!$A41),INDEX(Tableau1[Nom du responsable à l''initiative de cette demande],$A41),"-")</f>
        <v xml:space="preserve">Léa </v>
      </c>
      <c r="G41" s="23" t="str" cm="1">
        <f t="array" ref="G41">IF(ISNUMBER('Fichier de travail '!$A41),INDEX(Tableau1[Matricule du salarié],$A41),"-")</f>
        <v>TEST 11</v>
      </c>
      <c r="H41" s="23" t="str" cm="1">
        <f t="array" ref="H41">IF(ISNUMBER('Fichier de travail '!$A41),INDEX(Tableau1[Nom du salarié],$A41),"-")</f>
        <v>TEST 11</v>
      </c>
      <c r="I41" s="23" t="str" cm="1">
        <f t="array" ref="I41">IF(ISNUMBER('Fichier de travail '!$A41),INDEX(Tableau1[Prénom du salarié],$A41),"-")</f>
        <v>TEST 11</v>
      </c>
      <c r="J41" s="23" t="str" cm="1">
        <f t="array" ref="J41">IF(ISNUMBER('Fichier de travail '!$A41),INDEX(Tableau1[Norme horaire du salarié],$A41),"-")</f>
        <v>Posté </v>
      </c>
      <c r="K41" s="23" t="str" cm="1">
        <f t="array" ref="K41">IF(ISNUMBER('Fichier de travail '!$A41),INDEX(Tableau1[Type de demande ],$A41),"-")</f>
        <v xml:space="preserve">Reprise à temps plein </v>
      </c>
      <c r="L41" s="23" t="str" cm="1">
        <f t="array" ref="L41">IF(ISNUMBER('Fichier de travail '!$A41),INDEX(Tableau1[Nom du responsable RH],$A41),"-")</f>
        <v>TEST 11</v>
      </c>
      <c r="M41" s="23" t="str" cm="1">
        <f t="array" ref="M41">IF(ISNUMBER('Fichier de travail '!$A41),INDEX(Tableau1[Type de demande ],$A41),"-")</f>
        <v xml:space="preserve">Reprise à temps plein </v>
      </c>
      <c r="N41" s="24">
        <f ca="1">IF(NOT(ISNUMBER($A41)),"",OFFSET(Form1!$O$1,$A41,_xlfn.XLOOKUP($M41,Type_Demande,Tabel3[Date de la demande du collaborateur ])))</f>
        <v>45356</v>
      </c>
      <c r="O41" s="24">
        <f ca="1">IF(NOT(ISNUMBER($A41)),"",OFFSET(Form1!$O$1,$A41,_xlfn.XLOOKUP($M41,Type_Demande,Tabel3[Demande initiale ou renouvellement 
])))</f>
        <v>0</v>
      </c>
      <c r="P41" s="24">
        <f ca="1">IF(NOT(ISNUMBER($A41)),"",OFFSET(Form1!$O$1,$A41,_xlfn.XLOOKUP($M41,Type_Demande,Tabel3[Date de début de l''avenant ])))</f>
        <v>0</v>
      </c>
      <c r="Q41" s="24" t="str">
        <f ca="1">IF(NOT(ISNUMBER($A41)),"",OFFSET(Form1!$O$1,$A41,_xlfn.XLOOKUP($M41,Type_Demande,Tabel3[Date de fin de l''avenant ])))</f>
        <v>31/05/2024</v>
      </c>
      <c r="R41" s="24">
        <f ca="1">IF(NOT(ISNUMBER($A41)),"",OFFSET(Form1!$O$1,$A41,_xlfn.XLOOKUP($M41,Type_Demande,Tabel3[Utilisation du CET/CCFC])))</f>
        <v>0</v>
      </c>
      <c r="S41" s="24">
        <f ca="1">IF(NOT(ISNUMBER($A41)),"",OFFSET(Form1!$O$1,$A41,_xlfn.XLOOKUP($M41,Type_Demande,Tabel3[Temps de travail ])))</f>
        <v>0</v>
      </c>
      <c r="T41" s="24">
        <f ca="1">IF(NOT(ISNUMBER($A41)),"",OFFSET(Form1!$O$1,$A41,_xlfn.XLOOKUP($M41,Type_Demande,Tabel3[Jour(s) d''absence ])))</f>
        <v>0</v>
      </c>
      <c r="U41" s="24">
        <f ca="1">IF(NOT(ISNUMBER($A41)),"",OFFSET(Form1!$O$1,$A41,_xlfn.XLOOKUP($M41,Type_Demande,Tabel3[Maintien des cotisations à taux plein (Complémentaire retraite) ])))</f>
        <v>0</v>
      </c>
      <c r="V41" s="24">
        <f ca="1">IF(NOT(ISNUMBER($A41)),"",OFFSET(Form1!$O$1,$A41,_xlfn.XLOOKUP($M41,Type_Demande,Tabel3[Commentaire ])))</f>
        <v>0</v>
      </c>
      <c r="W41" s="24">
        <f ca="1">IF(NOT(ISNUMBER($A41)),"",OFFSET(Form1!$O$1,$A41,_xlfn.XLOOKUP($M41,Type_Demande,Tabel3[Nombre et type de jours rachetés dans le cadre du renoncement/rachat jour de repos ])))</f>
        <v>0</v>
      </c>
    </row>
    <row r="42" spans="1:23" s="23" customFormat="1" ht="15" customHeight="1" x14ac:dyDescent="0.25">
      <c r="A42" s="21">
        <f>MATCH(ROW()-30,Tableau1[ID],0)</f>
        <v>12</v>
      </c>
      <c r="B42" s="22" cm="1">
        <f t="array" ref="B42">IF(ISNUMBER('Fichier de travail '!$A42),INDEX(Tableau1[Heure de début],$A42),"-")</f>
        <v>45436.460393518515</v>
      </c>
      <c r="C42" s="22" cm="1">
        <f t="array" ref="C42">IF(ISNUMBER('Fichier de travail '!$A42),INDEX(Tableau1[Heure de fin],$A42),"-")</f>
        <v>45436.461111111108</v>
      </c>
      <c r="D42" s="23" t="str" cm="1">
        <f t="array" ref="D42">IF(ISNUMBER('Fichier de travail '!$A42),INDEX(Tableau1[Adresse de messagerie],$A42),"-")</f>
        <v>capucine.jerome@framatome.com</v>
      </c>
      <c r="E42" s="23" t="str" cm="1">
        <f t="array" ref="E42">IF(ISNUMBER('Fichier de travail '!$A42),INDEX(Tableau1[Nom],$A42),"-")</f>
        <v>Capucine JEROME</v>
      </c>
      <c r="F42" s="23" t="str" cm="1">
        <f t="array" ref="F42">IF(ISNUMBER('Fichier de travail '!$A42),INDEX(Tableau1[Nom du responsable à l''initiative de cette demande],$A42),"-")</f>
        <v xml:space="preserve">Clément </v>
      </c>
      <c r="G42" s="23" t="str" cm="1">
        <f t="array" ref="G42">IF(ISNUMBER('Fichier de travail '!$A42),INDEX(Tableau1[Matricule du salarié],$A42),"-")</f>
        <v>TEST 11</v>
      </c>
      <c r="H42" s="23" t="str" cm="1">
        <f t="array" ref="H42">IF(ISNUMBER('Fichier de travail '!$A42),INDEX(Tableau1[Nom du salarié],$A42),"-")</f>
        <v>TEST 11</v>
      </c>
      <c r="I42" s="23" t="str" cm="1">
        <f t="array" ref="I42">IF(ISNUMBER('Fichier de travail '!$A42),INDEX(Tableau1[Prénom du salarié],$A42),"-")</f>
        <v>TEST 11</v>
      </c>
      <c r="J42" s="23" t="str" cm="1">
        <f t="array" ref="J42">IF(ISNUMBER('Fichier de travail '!$A42),INDEX(Tableau1[Norme horaire du salarié],$A42),"-")</f>
        <v>Forfait jour </v>
      </c>
      <c r="K42" s="23" t="str" cm="1">
        <f t="array" ref="K42">IF(ISNUMBER('Fichier de travail '!$A42),INDEX(Tableau1[Type de demande ],$A42),"-")</f>
        <v>Renoncement/rachat jour de repos Salariés forfait jour</v>
      </c>
      <c r="L42" s="23" t="str" cm="1">
        <f t="array" ref="L42">IF(ISNUMBER('Fichier de travail '!$A42),INDEX(Tableau1[Nom du responsable RH],$A42),"-")</f>
        <v>TEST 12</v>
      </c>
      <c r="M42" s="23" t="str" cm="1">
        <f t="array" ref="M42">IF(ISNUMBER('Fichier de travail '!$A42),INDEX(Tableau1[Type de demande ],$A42),"-")</f>
        <v>Renoncement/rachat jour de repos Salariés forfait jour</v>
      </c>
      <c r="N42" s="24" t="str">
        <f ca="1">IF(NOT(ISNUMBER($A42)),"",OFFSET(Form1!$O$1,$A42,_xlfn.XLOOKUP($M42,Type_Demande,Tabel3[Date de la demande du collaborateur ])))</f>
        <v>22/05/2024</v>
      </c>
      <c r="O42" s="24">
        <f ca="1">IF(NOT(ISNUMBER($A42)),"",OFFSET(Form1!$O$1,$A42,_xlfn.XLOOKUP($M42,Type_Demande,Tabel3[Demande initiale ou renouvellement 
])))</f>
        <v>0</v>
      </c>
      <c r="P42" s="24">
        <f ca="1">IF(NOT(ISNUMBER($A42)),"",OFFSET(Form1!$O$1,$A42,_xlfn.XLOOKUP($M42,Type_Demande,Tabel3[Date de début de l''avenant ])))</f>
        <v>0</v>
      </c>
      <c r="Q42" s="24">
        <f ca="1">IF(NOT(ISNUMBER($A42)),"",OFFSET(Form1!$O$1,$A42,_xlfn.XLOOKUP($M42,Type_Demande,Tabel3[Date de fin de l''avenant ])))</f>
        <v>0</v>
      </c>
      <c r="R42" s="24">
        <f ca="1">IF(NOT(ISNUMBER($A42)),"",OFFSET(Form1!$O$1,$A42,_xlfn.XLOOKUP($M42,Type_Demande,Tabel3[Utilisation du CET/CCFC])))</f>
        <v>0</v>
      </c>
      <c r="S42" s="24">
        <f ca="1">IF(NOT(ISNUMBER($A42)),"",OFFSET(Form1!$O$1,$A42,_xlfn.XLOOKUP($M42,Type_Demande,Tabel3[Temps de travail ])))</f>
        <v>0</v>
      </c>
      <c r="T42" s="24">
        <f ca="1">IF(NOT(ISNUMBER($A42)),"",OFFSET(Form1!$O$1,$A42,_xlfn.XLOOKUP($M42,Type_Demande,Tabel3[Jour(s) d''absence ])))</f>
        <v>0</v>
      </c>
      <c r="U42" s="24">
        <f ca="1">IF(NOT(ISNUMBER($A42)),"",OFFSET(Form1!$O$1,$A42,_xlfn.XLOOKUP($M42,Type_Demande,Tabel3[Maintien des cotisations à taux plein (Complémentaire retraite) ])))</f>
        <v>0</v>
      </c>
      <c r="V42" s="24">
        <f ca="1">IF(NOT(ISNUMBER($A42)),"",OFFSET(Form1!$O$1,$A42,_xlfn.XLOOKUP($M42,Type_Demande,Tabel3[Commentaire ])))</f>
        <v>0</v>
      </c>
      <c r="W42" s="24" t="str">
        <f ca="1">IF(NOT(ISNUMBER($A42)),"",OFFSET(Form1!$O$1,$A42,_xlfn.XLOOKUP($M42,Type_Demande,Tabel3[Nombre et type de jours rachetés dans le cadre du renoncement/rachat jour de repos ])))</f>
        <v>8</v>
      </c>
    </row>
    <row r="43" spans="1:23" s="23" customFormat="1" ht="15" customHeight="1" x14ac:dyDescent="0.25">
      <c r="A43" s="21">
        <f>MATCH(ROW()-30,Tableau1[ID],0)</f>
        <v>13</v>
      </c>
      <c r="B43" s="22" cm="1">
        <f t="array" ref="B43">IF(ISNUMBER('Fichier de travail '!$A43),INDEX(Tableau1[Heure de début],$A43),"-")</f>
        <v>45436.461122685185</v>
      </c>
      <c r="C43" s="22" cm="1">
        <f t="array" ref="C43">IF(ISNUMBER('Fichier de travail '!$A43),INDEX(Tableau1[Heure de fin],$A43),"-")</f>
        <v>45436.461817129632</v>
      </c>
      <c r="D43" s="23" t="str" cm="1">
        <f t="array" ref="D43">IF(ISNUMBER('Fichier de travail '!$A43),INDEX(Tableau1[Adresse de messagerie],$A43),"-")</f>
        <v>capucine.jerome@framatome.com</v>
      </c>
      <c r="E43" s="23" t="str" cm="1">
        <f t="array" ref="E43">IF(ISNUMBER('Fichier de travail '!$A43),INDEX(Tableau1[Nom],$A43),"-")</f>
        <v>Capucine JEROME</v>
      </c>
      <c r="F43" s="23" t="str" cm="1">
        <f t="array" ref="F43">IF(ISNUMBER('Fichier de travail '!$A43),INDEX(Tableau1[Nom du responsable à l''initiative de cette demande],$A43),"-")</f>
        <v xml:space="preserve">Coralie </v>
      </c>
      <c r="G43" s="23" t="str" cm="1">
        <f t="array" ref="G43">IF(ISNUMBER('Fichier de travail '!$A43),INDEX(Tableau1[Matricule du salarié],$A43),"-")</f>
        <v>TEST 12</v>
      </c>
      <c r="H43" s="23" t="str" cm="1">
        <f t="array" ref="H43">IF(ISNUMBER('Fichier de travail '!$A43),INDEX(Tableau1[Nom du salarié],$A43),"-")</f>
        <v>TEST 12</v>
      </c>
      <c r="I43" s="23" t="str" cm="1">
        <f t="array" ref="I43">IF(ISNUMBER('Fichier de travail '!$A43),INDEX(Tableau1[Prénom du salarié],$A43),"-")</f>
        <v>TEST 12</v>
      </c>
      <c r="J43" s="23" t="str" cm="1">
        <f t="array" ref="J43">IF(ISNUMBER('Fichier de travail '!$A43),INDEX(Tableau1[Norme horaire du salarié],$A43),"-")</f>
        <v>Horaire variable </v>
      </c>
      <c r="K43" s="23" t="str" cm="1">
        <f t="array" ref="K43">IF(ISNUMBER('Fichier de travail '!$A43),INDEX(Tableau1[Type de demande ],$A43),"-")</f>
        <v xml:space="preserve">Télétravail Thérapeutique </v>
      </c>
      <c r="L43" s="23" t="str" cm="1">
        <f t="array" ref="L43">IF(ISNUMBER('Fichier de travail '!$A43),INDEX(Tableau1[Nom du responsable RH],$A43),"-")</f>
        <v>TEST 12</v>
      </c>
      <c r="M43" s="23" t="str" cm="1">
        <f t="array" ref="M43">IF(ISNUMBER('Fichier de travail '!$A43),INDEX(Tableau1[Type de demande ],$A43),"-")</f>
        <v xml:space="preserve">Télétravail Thérapeutique </v>
      </c>
      <c r="N43" s="24" t="str">
        <f ca="1">IF(NOT(ISNUMBER($A43)),"",OFFSET(Form1!$O$1,$A43,_xlfn.XLOOKUP($M43,Type_Demande,Tabel3[Date de la demande du collaborateur ])))</f>
        <v>18/05/2024</v>
      </c>
      <c r="O43" s="24" t="str">
        <f ca="1">IF(NOT(ISNUMBER($A43)),"",OFFSET(Form1!$O$1,$A43,_xlfn.XLOOKUP($M43,Type_Demande,Tabel3[Demande initiale ou renouvellement 
])))</f>
        <v>Initiale </v>
      </c>
      <c r="P43" s="24">
        <f ca="1">IF(NOT(ISNUMBER($A43)),"",OFFSET(Form1!$O$1,$A43,_xlfn.XLOOKUP($M43,Type_Demande,Tabel3[Date de début de l''avenant ])))</f>
        <v>45297</v>
      </c>
      <c r="Q43" s="24" t="str">
        <f ca="1">IF(NOT(ISNUMBER($A43)),"",OFFSET(Form1!$O$1,$A43,_xlfn.XLOOKUP($M43,Type_Demande,Tabel3[Date de fin de l''avenant ])))</f>
        <v>30/06/2024</v>
      </c>
      <c r="R43" s="24">
        <f ca="1">IF(NOT(ISNUMBER($A43)),"",OFFSET(Form1!$O$1,$A43,_xlfn.XLOOKUP($M43,Type_Demande,Tabel3[Utilisation du CET/CCFC])))</f>
        <v>0</v>
      </c>
      <c r="S43" s="24">
        <f ca="1">IF(NOT(ISNUMBER($A43)),"",OFFSET(Form1!$O$1,$A43,_xlfn.XLOOKUP($M43,Type_Demande,Tabel3[Temps de travail ])))</f>
        <v>0</v>
      </c>
      <c r="T43" s="24" t="str">
        <f ca="1">IF(NOT(ISNUMBER($A43)),"",OFFSET(Form1!$O$1,$A43,_xlfn.XLOOKUP($M43,Type_Demande,Tabel3[Jour(s) d''absence ])))</f>
        <v xml:space="preserve">LUNDI MARDI JEUDI VENDREDI </v>
      </c>
      <c r="U43" s="24">
        <f ca="1">IF(NOT(ISNUMBER($A43)),"",OFFSET(Form1!$O$1,$A43,_xlfn.XLOOKUP($M43,Type_Demande,Tabel3[Maintien des cotisations à taux plein (Complémentaire retraite) ])))</f>
        <v>0</v>
      </c>
      <c r="V43" s="24">
        <f ca="1">IF(NOT(ISNUMBER($A43)),"",OFFSET(Form1!$O$1,$A43,_xlfn.XLOOKUP($M43,Type_Demande,Tabel3[Commentaire ])))</f>
        <v>0</v>
      </c>
      <c r="W43" s="24">
        <f ca="1">IF(NOT(ISNUMBER($A43)),"",OFFSET(Form1!$O$1,$A43,_xlfn.XLOOKUP($M43,Type_Demande,Tabel3[Nombre et type de jours rachetés dans le cadre du renoncement/rachat jour de repos ])))</f>
        <v>0</v>
      </c>
    </row>
  </sheetData>
  <conditionalFormatting sqref="A31:W43">
    <cfRule type="expression" dxfId="1" priority="1" stopIfTrue="1">
      <formula>A31=0</formula>
    </cfRule>
    <cfRule type="expression" dxfId="0" priority="2">
      <formula>A31&lt;&gt;A2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FEE218-08E4-49BB-B929-04B1261C9735}">
  <dimension ref="A1:DO14"/>
  <sheetViews>
    <sheetView topLeftCell="J1" workbookViewId="0">
      <selection activeCell="O2" sqref="O2"/>
    </sheetView>
  </sheetViews>
  <sheetFormatPr defaultColWidth="8.85546875" defaultRowHeight="15" x14ac:dyDescent="0.25"/>
  <cols>
    <col min="1" max="13" width="28.5703125" customWidth="1"/>
    <col min="14" max="14" width="46.140625" bestFit="1" customWidth="1"/>
    <col min="15" max="119" width="28.5703125" customWidth="1"/>
  </cols>
  <sheetData>
    <row r="1" spans="1:119" ht="45" x14ac:dyDescent="0.25">
      <c r="A1" t="s">
        <v>3</v>
      </c>
      <c r="B1" s="2" t="s">
        <v>4</v>
      </c>
      <c r="C1" s="2" t="s">
        <v>5</v>
      </c>
      <c r="D1" t="s">
        <v>27</v>
      </c>
      <c r="E1" t="s">
        <v>7</v>
      </c>
      <c r="F1" s="2" t="s">
        <v>28</v>
      </c>
      <c r="G1" t="s">
        <v>8</v>
      </c>
      <c r="H1" t="s">
        <v>14</v>
      </c>
      <c r="I1" t="s">
        <v>13</v>
      </c>
      <c r="J1" t="s">
        <v>9</v>
      </c>
      <c r="K1" t="s">
        <v>10</v>
      </c>
      <c r="L1" t="s">
        <v>11</v>
      </c>
      <c r="M1" t="s">
        <v>12</v>
      </c>
      <c r="N1" t="s">
        <v>15</v>
      </c>
      <c r="O1" t="s">
        <v>16</v>
      </c>
      <c r="P1" s="3" t="s">
        <v>17</v>
      </c>
      <c r="Q1" t="s">
        <v>18</v>
      </c>
      <c r="R1" t="s">
        <v>19</v>
      </c>
      <c r="S1" s="3" t="s">
        <v>29</v>
      </c>
      <c r="T1" s="3" t="s">
        <v>30</v>
      </c>
      <c r="U1" t="s">
        <v>24</v>
      </c>
      <c r="V1" t="s">
        <v>31</v>
      </c>
      <c r="W1" t="s">
        <v>32</v>
      </c>
      <c r="X1" t="s">
        <v>33</v>
      </c>
      <c r="Y1" t="s">
        <v>34</v>
      </c>
      <c r="Z1" t="s">
        <v>23</v>
      </c>
      <c r="AA1" t="s">
        <v>35</v>
      </c>
      <c r="AB1" t="s">
        <v>36</v>
      </c>
      <c r="AC1" t="s">
        <v>37</v>
      </c>
      <c r="AD1" t="s">
        <v>38</v>
      </c>
      <c r="AE1" t="s">
        <v>39</v>
      </c>
      <c r="AF1" t="s">
        <v>40</v>
      </c>
      <c r="AG1" t="s">
        <v>41</v>
      </c>
      <c r="AH1" t="s">
        <v>42</v>
      </c>
      <c r="AI1" t="s">
        <v>43</v>
      </c>
      <c r="AJ1" t="s">
        <v>44</v>
      </c>
      <c r="AK1" t="s">
        <v>45</v>
      </c>
      <c r="AL1" t="s">
        <v>46</v>
      </c>
      <c r="AM1" t="s">
        <v>47</v>
      </c>
      <c r="AN1" t="s">
        <v>48</v>
      </c>
      <c r="AO1" t="s">
        <v>49</v>
      </c>
      <c r="AP1" t="s">
        <v>50</v>
      </c>
      <c r="AQ1" t="s">
        <v>20</v>
      </c>
      <c r="AR1" t="s">
        <v>21</v>
      </c>
      <c r="AS1" t="s">
        <v>22</v>
      </c>
      <c r="AT1" t="s">
        <v>51</v>
      </c>
      <c r="AU1" t="s">
        <v>52</v>
      </c>
      <c r="AV1" t="s">
        <v>53</v>
      </c>
      <c r="AW1" t="s">
        <v>54</v>
      </c>
      <c r="AX1" t="s">
        <v>55</v>
      </c>
      <c r="AY1" t="s">
        <v>56</v>
      </c>
      <c r="AZ1" t="s">
        <v>57</v>
      </c>
      <c r="BA1" t="s">
        <v>58</v>
      </c>
      <c r="BB1" t="s">
        <v>59</v>
      </c>
      <c r="BC1" t="s">
        <v>60</v>
      </c>
      <c r="BD1" t="s">
        <v>61</v>
      </c>
      <c r="BE1" t="s">
        <v>62</v>
      </c>
      <c r="BF1" t="s">
        <v>63</v>
      </c>
      <c r="BG1" t="s">
        <v>64</v>
      </c>
      <c r="BH1" t="s">
        <v>65</v>
      </c>
      <c r="BI1" t="s">
        <v>66</v>
      </c>
      <c r="BJ1" t="s">
        <v>67</v>
      </c>
      <c r="BK1" t="s">
        <v>68</v>
      </c>
      <c r="BL1" t="s">
        <v>69</v>
      </c>
      <c r="BM1" t="s">
        <v>70</v>
      </c>
      <c r="BN1" t="s">
        <v>71</v>
      </c>
      <c r="BO1" t="s">
        <v>72</v>
      </c>
      <c r="BP1" t="s">
        <v>73</v>
      </c>
      <c r="BQ1" t="s">
        <v>74</v>
      </c>
      <c r="BR1" t="s">
        <v>75</v>
      </c>
      <c r="BS1" t="s">
        <v>76</v>
      </c>
      <c r="BT1" t="s">
        <v>77</v>
      </c>
      <c r="BU1" t="s">
        <v>78</v>
      </c>
      <c r="BV1" t="s">
        <v>79</v>
      </c>
      <c r="BW1" t="s">
        <v>80</v>
      </c>
      <c r="BX1" t="s">
        <v>81</v>
      </c>
      <c r="BY1" t="s">
        <v>82</v>
      </c>
      <c r="BZ1" t="s">
        <v>83</v>
      </c>
      <c r="CA1" t="s">
        <v>84</v>
      </c>
      <c r="CB1" t="s">
        <v>85</v>
      </c>
      <c r="CC1" t="s">
        <v>86</v>
      </c>
      <c r="CD1" t="s">
        <v>87</v>
      </c>
      <c r="CE1" t="s">
        <v>88</v>
      </c>
      <c r="CF1" t="s">
        <v>89</v>
      </c>
      <c r="CG1" t="s">
        <v>90</v>
      </c>
      <c r="CH1" t="s">
        <v>91</v>
      </c>
      <c r="CI1" t="s">
        <v>92</v>
      </c>
      <c r="CJ1" t="s">
        <v>93</v>
      </c>
      <c r="CK1" t="s">
        <v>94</v>
      </c>
      <c r="CL1" t="s">
        <v>95</v>
      </c>
      <c r="CM1" t="s">
        <v>96</v>
      </c>
      <c r="CN1" t="s">
        <v>97</v>
      </c>
      <c r="CO1" t="s">
        <v>98</v>
      </c>
      <c r="CP1" t="s">
        <v>99</v>
      </c>
      <c r="CQ1" t="s">
        <v>100</v>
      </c>
      <c r="CR1" t="s">
        <v>101</v>
      </c>
      <c r="CS1" t="s">
        <v>102</v>
      </c>
      <c r="CT1" t="s">
        <v>103</v>
      </c>
      <c r="CU1" t="s">
        <v>104</v>
      </c>
      <c r="CV1" t="s">
        <v>105</v>
      </c>
      <c r="CW1" t="s">
        <v>106</v>
      </c>
      <c r="CX1" t="s">
        <v>107</v>
      </c>
      <c r="CY1" t="s">
        <v>108</v>
      </c>
      <c r="CZ1" t="s">
        <v>109</v>
      </c>
      <c r="DA1" t="s">
        <v>110</v>
      </c>
      <c r="DB1" t="s">
        <v>111</v>
      </c>
      <c r="DC1" t="s">
        <v>112</v>
      </c>
      <c r="DD1" t="s">
        <v>113</v>
      </c>
      <c r="DE1" t="s">
        <v>114</v>
      </c>
      <c r="DF1" t="s">
        <v>25</v>
      </c>
      <c r="DG1" t="s">
        <v>115</v>
      </c>
      <c r="DH1" t="s">
        <v>116</v>
      </c>
      <c r="DI1" t="s">
        <v>117</v>
      </c>
      <c r="DJ1" t="s">
        <v>118</v>
      </c>
      <c r="DK1" t="s">
        <v>119</v>
      </c>
      <c r="DL1" t="s">
        <v>120</v>
      </c>
      <c r="DM1" t="s">
        <v>121</v>
      </c>
      <c r="DN1" t="s">
        <v>122</v>
      </c>
      <c r="DO1" t="s">
        <v>123</v>
      </c>
    </row>
    <row r="2" spans="1:119" x14ac:dyDescent="0.25">
      <c r="A2">
        <v>1</v>
      </c>
      <c r="B2" s="2">
        <v>45436.444594907407</v>
      </c>
      <c r="C2" s="2">
        <v>45436.445034722223</v>
      </c>
      <c r="D2" t="s">
        <v>124</v>
      </c>
      <c r="E2" t="s">
        <v>125</v>
      </c>
      <c r="F2" s="2"/>
      <c r="G2" t="s">
        <v>126</v>
      </c>
      <c r="H2" t="s">
        <v>127</v>
      </c>
      <c r="I2" t="s">
        <v>128</v>
      </c>
      <c r="J2" t="s">
        <v>127</v>
      </c>
      <c r="K2" t="s">
        <v>127</v>
      </c>
      <c r="L2" t="s">
        <v>127</v>
      </c>
      <c r="M2" t="s">
        <v>129</v>
      </c>
      <c r="N2" t="s">
        <v>130</v>
      </c>
      <c r="O2" t="s">
        <v>131</v>
      </c>
      <c r="P2" s="3" t="s">
        <v>132</v>
      </c>
      <c r="Q2" s="4">
        <v>45297</v>
      </c>
      <c r="R2" t="s">
        <v>133</v>
      </c>
      <c r="S2" s="3" t="s">
        <v>228</v>
      </c>
      <c r="T2" s="3"/>
      <c r="U2">
        <v>8</v>
      </c>
      <c r="V2" t="s">
        <v>219</v>
      </c>
    </row>
    <row r="3" spans="1:119" x14ac:dyDescent="0.25">
      <c r="A3">
        <v>2</v>
      </c>
      <c r="B3" s="2">
        <v>45436.445069444446</v>
      </c>
      <c r="C3" s="2">
        <v>45436.44568287037</v>
      </c>
      <c r="D3" t="s">
        <v>124</v>
      </c>
      <c r="E3" t="s">
        <v>125</v>
      </c>
      <c r="F3" s="2"/>
      <c r="G3" t="s">
        <v>126</v>
      </c>
      <c r="H3" t="s">
        <v>135</v>
      </c>
      <c r="I3" t="s">
        <v>136</v>
      </c>
      <c r="J3" t="s">
        <v>135</v>
      </c>
      <c r="K3" t="s">
        <v>135</v>
      </c>
      <c r="L3" t="s">
        <v>135</v>
      </c>
      <c r="M3" t="s">
        <v>137</v>
      </c>
      <c r="N3" t="s">
        <v>138</v>
      </c>
      <c r="O3" t="s">
        <v>220</v>
      </c>
      <c r="P3" s="3">
        <v>1</v>
      </c>
      <c r="Q3" s="4" t="s">
        <v>227</v>
      </c>
      <c r="S3" s="3" t="s">
        <v>229</v>
      </c>
      <c r="T3" s="3"/>
      <c r="V3" s="4">
        <v>45789</v>
      </c>
      <c r="W3" t="s">
        <v>139</v>
      </c>
      <c r="X3">
        <v>45298</v>
      </c>
      <c r="Y3" t="s">
        <v>140</v>
      </c>
      <c r="Z3" t="s">
        <v>134</v>
      </c>
    </row>
    <row r="4" spans="1:119" x14ac:dyDescent="0.25">
      <c r="A4">
        <v>3</v>
      </c>
      <c r="B4" s="2">
        <v>45436.449143518519</v>
      </c>
      <c r="C4" s="2">
        <v>45436.450150462966</v>
      </c>
      <c r="D4" t="s">
        <v>124</v>
      </c>
      <c r="E4" t="s">
        <v>125</v>
      </c>
      <c r="F4" s="2"/>
      <c r="G4" t="s">
        <v>141</v>
      </c>
      <c r="H4" t="s">
        <v>142</v>
      </c>
      <c r="I4" t="s">
        <v>143</v>
      </c>
      <c r="J4" t="s">
        <v>142</v>
      </c>
      <c r="K4" t="s">
        <v>142</v>
      </c>
      <c r="L4" t="s">
        <v>142</v>
      </c>
      <c r="M4" t="s">
        <v>144</v>
      </c>
      <c r="N4" t="s">
        <v>145</v>
      </c>
      <c r="O4" t="s">
        <v>221</v>
      </c>
      <c r="P4" s="3">
        <v>2</v>
      </c>
      <c r="S4" s="3" t="s">
        <v>230</v>
      </c>
      <c r="T4" s="3"/>
      <c r="AC4" t="s">
        <v>146</v>
      </c>
      <c r="AD4" t="s">
        <v>147</v>
      </c>
      <c r="AF4" t="s">
        <v>148</v>
      </c>
      <c r="AG4" t="s">
        <v>149</v>
      </c>
      <c r="AH4" t="s">
        <v>150</v>
      </c>
      <c r="AI4" t="s">
        <v>134</v>
      </c>
      <c r="AK4" t="s">
        <v>142</v>
      </c>
    </row>
    <row r="5" spans="1:119" x14ac:dyDescent="0.25">
      <c r="A5">
        <v>4</v>
      </c>
      <c r="B5" s="2">
        <v>45436.450173611112</v>
      </c>
      <c r="C5" s="2">
        <v>45436.451296296298</v>
      </c>
      <c r="D5" t="s">
        <v>124</v>
      </c>
      <c r="E5" t="s">
        <v>125</v>
      </c>
      <c r="F5" s="2"/>
      <c r="G5" t="s">
        <v>151</v>
      </c>
      <c r="H5" t="s">
        <v>152</v>
      </c>
      <c r="I5" t="s">
        <v>153</v>
      </c>
      <c r="J5" t="s">
        <v>152</v>
      </c>
      <c r="K5" t="s">
        <v>152</v>
      </c>
      <c r="L5" t="s">
        <v>152</v>
      </c>
      <c r="M5" t="s">
        <v>154</v>
      </c>
      <c r="N5" t="s">
        <v>155</v>
      </c>
      <c r="O5" t="s">
        <v>222</v>
      </c>
      <c r="P5" s="3">
        <v>3</v>
      </c>
      <c r="S5" s="3"/>
      <c r="T5" s="3"/>
      <c r="AL5" t="s">
        <v>146</v>
      </c>
      <c r="AM5" s="4">
        <v>45327</v>
      </c>
      <c r="AN5" t="s">
        <v>156</v>
      </c>
      <c r="AO5" s="4">
        <v>45300</v>
      </c>
      <c r="AP5" t="s">
        <v>157</v>
      </c>
      <c r="AQ5" s="5">
        <v>0.8</v>
      </c>
      <c r="AR5" t="s">
        <v>158</v>
      </c>
      <c r="AS5" t="s">
        <v>146</v>
      </c>
      <c r="AT5" t="s">
        <v>146</v>
      </c>
      <c r="AU5" s="6" t="s">
        <v>159</v>
      </c>
      <c r="AV5" t="s">
        <v>152</v>
      </c>
    </row>
    <row r="6" spans="1:119" x14ac:dyDescent="0.25">
      <c r="A6">
        <v>5</v>
      </c>
      <c r="B6" s="2">
        <v>45436.451319444444</v>
      </c>
      <c r="C6" s="2">
        <v>45436.452013888891</v>
      </c>
      <c r="D6" t="s">
        <v>124</v>
      </c>
      <c r="E6" t="s">
        <v>125</v>
      </c>
      <c r="F6" s="2"/>
      <c r="G6" t="s">
        <v>160</v>
      </c>
      <c r="H6" t="s">
        <v>161</v>
      </c>
      <c r="I6" t="s">
        <v>162</v>
      </c>
      <c r="J6" t="s">
        <v>161</v>
      </c>
      <c r="K6" t="s">
        <v>161</v>
      </c>
      <c r="L6" t="s">
        <v>161</v>
      </c>
      <c r="M6" t="s">
        <v>129</v>
      </c>
      <c r="N6" t="s">
        <v>163</v>
      </c>
      <c r="O6" t="s">
        <v>223</v>
      </c>
      <c r="P6" s="3">
        <v>4</v>
      </c>
      <c r="S6" s="3"/>
      <c r="T6" s="3"/>
      <c r="AU6" s="6"/>
      <c r="AZ6" t="s">
        <v>146</v>
      </c>
      <c r="BA6" t="s">
        <v>147</v>
      </c>
      <c r="BB6" t="s">
        <v>134</v>
      </c>
      <c r="BC6" s="4">
        <v>45301</v>
      </c>
      <c r="BD6" t="s">
        <v>164</v>
      </c>
      <c r="BE6" s="6" t="s">
        <v>165</v>
      </c>
      <c r="BF6" t="s">
        <v>134</v>
      </c>
      <c r="BI6" t="s">
        <v>161</v>
      </c>
    </row>
    <row r="7" spans="1:119" x14ac:dyDescent="0.25">
      <c r="A7">
        <v>6</v>
      </c>
      <c r="B7" s="2">
        <v>45436.452048611114</v>
      </c>
      <c r="C7" s="2">
        <v>45436.452870370369</v>
      </c>
      <c r="D7" t="s">
        <v>124</v>
      </c>
      <c r="E7" t="s">
        <v>125</v>
      </c>
      <c r="F7" s="2"/>
      <c r="G7" t="s">
        <v>166</v>
      </c>
      <c r="H7" t="s">
        <v>167</v>
      </c>
      <c r="I7" t="s">
        <v>168</v>
      </c>
      <c r="J7" t="s">
        <v>167</v>
      </c>
      <c r="K7" t="s">
        <v>167</v>
      </c>
      <c r="L7" t="s">
        <v>167</v>
      </c>
      <c r="M7" t="s">
        <v>137</v>
      </c>
      <c r="N7" t="s">
        <v>169</v>
      </c>
      <c r="O7" t="s">
        <v>224</v>
      </c>
      <c r="P7" s="3">
        <v>5</v>
      </c>
      <c r="S7" s="3"/>
      <c r="T7" s="3"/>
      <c r="AU7" s="6"/>
      <c r="BE7" s="6"/>
      <c r="BJ7" t="s">
        <v>146</v>
      </c>
      <c r="BK7" t="s">
        <v>170</v>
      </c>
      <c r="BL7" t="s">
        <v>132</v>
      </c>
      <c r="BM7" t="s">
        <v>171</v>
      </c>
      <c r="BN7" t="s">
        <v>172</v>
      </c>
      <c r="BO7" s="6" t="s">
        <v>173</v>
      </c>
      <c r="BP7" t="s">
        <v>134</v>
      </c>
    </row>
    <row r="8" spans="1:119" x14ac:dyDescent="0.25">
      <c r="A8">
        <v>7</v>
      </c>
      <c r="B8" s="2">
        <v>45436.452893518515</v>
      </c>
      <c r="C8" s="2">
        <v>45436.453738425924</v>
      </c>
      <c r="D8" t="s">
        <v>124</v>
      </c>
      <c r="E8" t="s">
        <v>125</v>
      </c>
      <c r="F8" s="2"/>
      <c r="G8" t="s">
        <v>174</v>
      </c>
      <c r="H8" t="s">
        <v>175</v>
      </c>
      <c r="I8" t="s">
        <v>176</v>
      </c>
      <c r="J8" t="s">
        <v>175</v>
      </c>
      <c r="K8" t="s">
        <v>175</v>
      </c>
      <c r="L8" t="s">
        <v>175</v>
      </c>
      <c r="M8" t="s">
        <v>154</v>
      </c>
      <c r="N8" t="s">
        <v>177</v>
      </c>
      <c r="O8" t="s">
        <v>225</v>
      </c>
      <c r="P8" s="3">
        <v>6</v>
      </c>
      <c r="S8" s="3"/>
      <c r="T8" s="3"/>
      <c r="AU8" s="6"/>
      <c r="BE8" s="6"/>
      <c r="BO8" s="6"/>
      <c r="BS8" s="4">
        <v>45295</v>
      </c>
      <c r="BT8" t="s">
        <v>156</v>
      </c>
      <c r="BU8" s="4">
        <v>45298</v>
      </c>
      <c r="BV8" t="s">
        <v>150</v>
      </c>
      <c r="BW8" t="s">
        <v>146</v>
      </c>
      <c r="BX8" s="6" t="s">
        <v>178</v>
      </c>
    </row>
    <row r="9" spans="1:119" x14ac:dyDescent="0.25">
      <c r="A9">
        <v>8</v>
      </c>
      <c r="B9" s="2">
        <v>45436.455740740741</v>
      </c>
      <c r="C9" s="2">
        <v>45436.457002314812</v>
      </c>
      <c r="D9" t="s">
        <v>124</v>
      </c>
      <c r="E9" t="s">
        <v>125</v>
      </c>
      <c r="F9" s="2"/>
      <c r="G9" t="s">
        <v>179</v>
      </c>
      <c r="H9" t="s">
        <v>180</v>
      </c>
      <c r="I9" t="s">
        <v>181</v>
      </c>
      <c r="J9" t="s">
        <v>180</v>
      </c>
      <c r="K9" t="s">
        <v>180</v>
      </c>
      <c r="L9" t="s">
        <v>180</v>
      </c>
      <c r="M9" t="s">
        <v>129</v>
      </c>
      <c r="N9" t="s">
        <v>182</v>
      </c>
      <c r="O9" t="s">
        <v>226</v>
      </c>
      <c r="P9" s="3">
        <v>7</v>
      </c>
      <c r="S9" s="3"/>
      <c r="T9" s="3"/>
      <c r="AU9" s="6"/>
      <c r="BE9" s="6"/>
      <c r="BO9" s="6"/>
      <c r="BX9" s="6"/>
      <c r="BZ9" t="s">
        <v>146</v>
      </c>
      <c r="CA9" t="s">
        <v>131</v>
      </c>
      <c r="CB9" t="s">
        <v>156</v>
      </c>
      <c r="CC9" t="s">
        <v>131</v>
      </c>
      <c r="CD9" t="s">
        <v>183</v>
      </c>
      <c r="CE9" s="6" t="s">
        <v>184</v>
      </c>
      <c r="CF9" t="s">
        <v>185</v>
      </c>
    </row>
    <row r="10" spans="1:119" x14ac:dyDescent="0.25">
      <c r="A10">
        <v>9</v>
      </c>
      <c r="B10" s="2">
        <v>45436.457037037035</v>
      </c>
      <c r="C10" s="2">
        <v>45436.458298611113</v>
      </c>
      <c r="D10" t="s">
        <v>124</v>
      </c>
      <c r="E10" t="s">
        <v>125</v>
      </c>
      <c r="F10" s="2"/>
      <c r="G10" t="s">
        <v>186</v>
      </c>
      <c r="H10" t="s">
        <v>187</v>
      </c>
      <c r="I10" t="s">
        <v>188</v>
      </c>
      <c r="J10" t="s">
        <v>187</v>
      </c>
      <c r="K10" t="s">
        <v>187</v>
      </c>
      <c r="L10" t="s">
        <v>187</v>
      </c>
      <c r="M10" t="s">
        <v>137</v>
      </c>
      <c r="N10" t="s">
        <v>189</v>
      </c>
      <c r="P10" s="3"/>
      <c r="S10" s="3"/>
      <c r="T10" s="3"/>
      <c r="AU10" s="6"/>
      <c r="BE10" s="6"/>
      <c r="BO10" s="6"/>
      <c r="BX10" s="6"/>
      <c r="CE10" s="6"/>
      <c r="CH10" t="s">
        <v>190</v>
      </c>
      <c r="CI10" t="s">
        <v>156</v>
      </c>
      <c r="CJ10" s="4">
        <v>45300</v>
      </c>
      <c r="CK10" t="s">
        <v>157</v>
      </c>
      <c r="CL10" s="6" t="s">
        <v>191</v>
      </c>
      <c r="CM10" t="s">
        <v>192</v>
      </c>
      <c r="CN10" t="s">
        <v>134</v>
      </c>
      <c r="CP10" t="s">
        <v>187</v>
      </c>
    </row>
    <row r="11" spans="1:119" x14ac:dyDescent="0.25">
      <c r="A11">
        <v>10</v>
      </c>
      <c r="B11" s="2">
        <v>45436.458726851852</v>
      </c>
      <c r="C11" s="2">
        <v>45436.459733796299</v>
      </c>
      <c r="D11" t="s">
        <v>124</v>
      </c>
      <c r="E11" t="s">
        <v>125</v>
      </c>
      <c r="F11" s="2"/>
      <c r="G11" t="s">
        <v>193</v>
      </c>
      <c r="H11" t="s">
        <v>194</v>
      </c>
      <c r="I11" t="s">
        <v>195</v>
      </c>
      <c r="J11" t="s">
        <v>194</v>
      </c>
      <c r="K11" t="s">
        <v>194</v>
      </c>
      <c r="L11" t="s">
        <v>194</v>
      </c>
      <c r="M11" t="s">
        <v>129</v>
      </c>
      <c r="N11" t="s">
        <v>196</v>
      </c>
      <c r="P11" s="3"/>
      <c r="S11" s="3"/>
      <c r="T11" s="3"/>
      <c r="AU11" s="6"/>
      <c r="BE11" s="6"/>
      <c r="BO11" s="6"/>
      <c r="BX11" s="6"/>
      <c r="CE11" s="6"/>
      <c r="CL11" s="6"/>
      <c r="CQ11" t="s">
        <v>170</v>
      </c>
      <c r="CR11" t="s">
        <v>148</v>
      </c>
      <c r="CS11" s="4">
        <v>45299</v>
      </c>
      <c r="CT11" t="s">
        <v>197</v>
      </c>
      <c r="CU11" s="6" t="s">
        <v>198</v>
      </c>
      <c r="CV11" t="s">
        <v>199</v>
      </c>
      <c r="CW11" t="s">
        <v>134</v>
      </c>
      <c r="CX11" t="s">
        <v>146</v>
      </c>
      <c r="CY11" s="6" t="s">
        <v>200</v>
      </c>
      <c r="CZ11" t="s">
        <v>194</v>
      </c>
    </row>
    <row r="12" spans="1:119" x14ac:dyDescent="0.25">
      <c r="A12">
        <v>11</v>
      </c>
      <c r="B12" s="2">
        <v>45436.459768518522</v>
      </c>
      <c r="C12" s="2">
        <v>45436.460381944446</v>
      </c>
      <c r="D12" t="s">
        <v>124</v>
      </c>
      <c r="E12" t="s">
        <v>125</v>
      </c>
      <c r="F12" s="2"/>
      <c r="G12" t="s">
        <v>201</v>
      </c>
      <c r="H12" t="s">
        <v>202</v>
      </c>
      <c r="I12" t="s">
        <v>203</v>
      </c>
      <c r="J12" t="s">
        <v>202</v>
      </c>
      <c r="K12" t="s">
        <v>202</v>
      </c>
      <c r="L12" t="s">
        <v>202</v>
      </c>
      <c r="M12" t="s">
        <v>144</v>
      </c>
      <c r="N12" t="s">
        <v>204</v>
      </c>
      <c r="P12" s="3"/>
      <c r="S12" s="3"/>
      <c r="T12" s="3"/>
      <c r="AU12" s="6"/>
      <c r="BE12" s="6"/>
      <c r="BO12" s="6"/>
      <c r="BX12" s="6"/>
      <c r="CE12" s="6"/>
      <c r="CL12" s="6"/>
      <c r="CU12" s="6"/>
      <c r="CY12" s="6"/>
      <c r="DA12" s="4">
        <v>45356</v>
      </c>
      <c r="DB12" t="s">
        <v>205</v>
      </c>
      <c r="DC12" s="4">
        <v>45297</v>
      </c>
      <c r="DD12" t="s">
        <v>202</v>
      </c>
    </row>
    <row r="13" spans="1:119" x14ac:dyDescent="0.25">
      <c r="A13">
        <v>12</v>
      </c>
      <c r="B13" s="2">
        <v>45436.460393518515</v>
      </c>
      <c r="C13" s="2">
        <v>45436.461111111108</v>
      </c>
      <c r="D13" t="s">
        <v>124</v>
      </c>
      <c r="E13" t="s">
        <v>125</v>
      </c>
      <c r="F13" s="2"/>
      <c r="G13" t="s">
        <v>206</v>
      </c>
      <c r="H13" t="s">
        <v>207</v>
      </c>
      <c r="I13" t="s">
        <v>208</v>
      </c>
      <c r="J13" t="s">
        <v>202</v>
      </c>
      <c r="K13" t="s">
        <v>202</v>
      </c>
      <c r="L13" t="s">
        <v>202</v>
      </c>
      <c r="M13" t="s">
        <v>129</v>
      </c>
      <c r="N13" t="s">
        <v>209</v>
      </c>
      <c r="P13" s="3"/>
      <c r="S13" s="3"/>
      <c r="T13" s="3"/>
      <c r="AU13" s="6"/>
      <c r="BE13" s="6"/>
      <c r="BO13" s="6"/>
      <c r="BX13" s="6"/>
      <c r="CE13" s="6"/>
      <c r="CL13" s="6"/>
      <c r="CU13" s="6"/>
      <c r="CY13" s="6"/>
      <c r="DE13" t="s">
        <v>210</v>
      </c>
      <c r="DF13" s="6" t="s">
        <v>211</v>
      </c>
    </row>
    <row r="14" spans="1:119" x14ac:dyDescent="0.25">
      <c r="A14">
        <v>13</v>
      </c>
      <c r="B14" s="2">
        <v>45436.461122685185</v>
      </c>
      <c r="C14" s="2">
        <v>45436.461817129632</v>
      </c>
      <c r="D14" t="s">
        <v>124</v>
      </c>
      <c r="E14" t="s">
        <v>125</v>
      </c>
      <c r="F14" s="2"/>
      <c r="G14" t="s">
        <v>212</v>
      </c>
      <c r="H14" t="s">
        <v>207</v>
      </c>
      <c r="I14" t="s">
        <v>213</v>
      </c>
      <c r="J14" t="s">
        <v>207</v>
      </c>
      <c r="K14" t="s">
        <v>207</v>
      </c>
      <c r="L14" t="s">
        <v>207</v>
      </c>
      <c r="M14" t="s">
        <v>137</v>
      </c>
      <c r="N14" t="s">
        <v>214</v>
      </c>
      <c r="P14" s="3"/>
      <c r="S14" s="3"/>
      <c r="T14" s="3"/>
      <c r="AU14" s="6"/>
      <c r="BE14" s="6"/>
      <c r="BO14" s="6"/>
      <c r="BX14" s="6"/>
      <c r="CE14" s="6"/>
      <c r="CL14" s="6"/>
      <c r="CU14" s="6"/>
      <c r="CY14" s="6"/>
      <c r="DF14" s="6"/>
      <c r="DH14" t="s">
        <v>146</v>
      </c>
      <c r="DI14" t="s">
        <v>170</v>
      </c>
      <c r="DJ14" t="s">
        <v>156</v>
      </c>
      <c r="DK14" s="4">
        <v>45297</v>
      </c>
      <c r="DL14" t="s">
        <v>215</v>
      </c>
      <c r="DM14" s="6" t="s">
        <v>178</v>
      </c>
      <c r="DN14" t="s">
        <v>216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25C049-E10F-4FD5-A3CB-27F81B6CFD61}">
  <dimension ref="A1:L14"/>
  <sheetViews>
    <sheetView workbookViewId="0">
      <selection activeCell="A2" sqref="A2:A14"/>
    </sheetView>
  </sheetViews>
  <sheetFormatPr defaultColWidth="8.85546875" defaultRowHeight="15" x14ac:dyDescent="0.25"/>
  <cols>
    <col min="1" max="1" width="50.28515625" bestFit="1" customWidth="1"/>
    <col min="2" max="2" width="36.28515625" customWidth="1"/>
    <col min="3" max="3" width="14.7109375" bestFit="1" customWidth="1"/>
    <col min="4" max="4" width="27.5703125" customWidth="1"/>
    <col min="5" max="5" width="24.7109375" customWidth="1"/>
    <col min="6" max="6" width="24" customWidth="1"/>
    <col min="7" max="7" width="18.140625" customWidth="1"/>
    <col min="8" max="8" width="20.28515625" bestFit="1" customWidth="1"/>
    <col min="9" max="9" width="60" customWidth="1"/>
    <col min="10" max="10" width="21.7109375" bestFit="1" customWidth="1"/>
    <col min="11" max="11" width="73.42578125" customWidth="1"/>
    <col min="12" max="12" width="16.7109375" customWidth="1"/>
  </cols>
  <sheetData>
    <row r="1" spans="1:12" s="14" customFormat="1" ht="67.150000000000006" customHeight="1" x14ac:dyDescent="0.25">
      <c r="A1" s="14" t="s">
        <v>231</v>
      </c>
      <c r="B1" s="15" t="s">
        <v>16</v>
      </c>
      <c r="C1" s="15" t="s">
        <v>17</v>
      </c>
      <c r="D1" s="15" t="s">
        <v>18</v>
      </c>
      <c r="E1" s="15" t="s">
        <v>19</v>
      </c>
      <c r="F1" s="15" t="s">
        <v>23</v>
      </c>
      <c r="G1" s="15" t="s">
        <v>20</v>
      </c>
      <c r="H1" s="15" t="s">
        <v>21</v>
      </c>
      <c r="I1" s="15" t="s">
        <v>22</v>
      </c>
      <c r="J1" s="15" t="s">
        <v>24</v>
      </c>
      <c r="K1" s="15" t="s">
        <v>25</v>
      </c>
      <c r="L1" s="7" t="s">
        <v>36</v>
      </c>
    </row>
    <row r="2" spans="1:12" x14ac:dyDescent="0.25">
      <c r="A2" s="9" t="s">
        <v>130</v>
      </c>
      <c r="B2">
        <v>0</v>
      </c>
      <c r="C2">
        <f>+B2+1</f>
        <v>1</v>
      </c>
      <c r="D2">
        <f t="shared" ref="D2:F2" si="0">+C2+1</f>
        <v>2</v>
      </c>
      <c r="E2">
        <f t="shared" si="0"/>
        <v>3</v>
      </c>
      <c r="F2">
        <f t="shared" si="0"/>
        <v>4</v>
      </c>
      <c r="G2">
        <v>5</v>
      </c>
      <c r="H2">
        <v>5</v>
      </c>
      <c r="I2">
        <v>5</v>
      </c>
      <c r="J2">
        <v>6</v>
      </c>
      <c r="K2">
        <v>5</v>
      </c>
      <c r="L2">
        <v>5</v>
      </c>
    </row>
    <row r="3" spans="1:12" x14ac:dyDescent="0.25">
      <c r="A3" s="10" t="s">
        <v>138</v>
      </c>
      <c r="B3">
        <v>7</v>
      </c>
      <c r="C3">
        <f t="shared" ref="C3:F3" si="1">+B3+1</f>
        <v>8</v>
      </c>
      <c r="D3">
        <f t="shared" si="1"/>
        <v>9</v>
      </c>
      <c r="E3">
        <f t="shared" si="1"/>
        <v>10</v>
      </c>
      <c r="F3">
        <f t="shared" si="1"/>
        <v>11</v>
      </c>
    </row>
    <row r="4" spans="1:12" x14ac:dyDescent="0.25">
      <c r="A4" s="9" t="s">
        <v>145</v>
      </c>
      <c r="B4">
        <v>15</v>
      </c>
      <c r="C4">
        <f>+B4+2</f>
        <v>17</v>
      </c>
      <c r="D4">
        <f t="shared" ref="D4:F4" si="2">+C4+1</f>
        <v>18</v>
      </c>
      <c r="E4">
        <f t="shared" si="2"/>
        <v>19</v>
      </c>
      <c r="F4">
        <f t="shared" si="2"/>
        <v>20</v>
      </c>
    </row>
    <row r="5" spans="1:12" x14ac:dyDescent="0.25">
      <c r="A5" s="10" t="s">
        <v>155</v>
      </c>
      <c r="B5">
        <v>24</v>
      </c>
      <c r="C5">
        <f t="shared" ref="C5:I5" si="3">+B5+1</f>
        <v>25</v>
      </c>
      <c r="D5">
        <f t="shared" si="3"/>
        <v>26</v>
      </c>
      <c r="E5">
        <f t="shared" si="3"/>
        <v>27</v>
      </c>
      <c r="F5">
        <v>31</v>
      </c>
      <c r="G5">
        <f>+E5+1</f>
        <v>28</v>
      </c>
      <c r="H5">
        <f t="shared" si="3"/>
        <v>29</v>
      </c>
      <c r="I5">
        <f t="shared" si="3"/>
        <v>30</v>
      </c>
      <c r="J5">
        <v>33</v>
      </c>
    </row>
    <row r="6" spans="1:12" x14ac:dyDescent="0.25">
      <c r="A6" s="9" t="s">
        <v>163</v>
      </c>
      <c r="B6">
        <v>38</v>
      </c>
      <c r="C6">
        <f t="shared" ref="C6:E6" si="4">+B6+1</f>
        <v>39</v>
      </c>
      <c r="D6">
        <f t="shared" si="4"/>
        <v>40</v>
      </c>
      <c r="E6">
        <f t="shared" si="4"/>
        <v>41</v>
      </c>
      <c r="F6">
        <v>43</v>
      </c>
      <c r="H6">
        <v>42</v>
      </c>
    </row>
    <row r="7" spans="1:12" x14ac:dyDescent="0.25">
      <c r="A7" s="10" t="s">
        <v>169</v>
      </c>
      <c r="B7">
        <v>48</v>
      </c>
      <c r="C7">
        <f t="shared" ref="C7:E7" si="5">+B7+1</f>
        <v>49</v>
      </c>
      <c r="D7">
        <f t="shared" si="5"/>
        <v>50</v>
      </c>
      <c r="E7">
        <f t="shared" si="5"/>
        <v>51</v>
      </c>
      <c r="F7">
        <v>53</v>
      </c>
      <c r="H7">
        <v>52</v>
      </c>
    </row>
    <row r="8" spans="1:12" x14ac:dyDescent="0.25">
      <c r="A8" s="9" t="s">
        <v>177</v>
      </c>
      <c r="B8">
        <v>56</v>
      </c>
      <c r="C8">
        <f t="shared" ref="C8:F8" si="6">+B8+1</f>
        <v>57</v>
      </c>
      <c r="D8">
        <f t="shared" si="6"/>
        <v>58</v>
      </c>
      <c r="E8">
        <f t="shared" si="6"/>
        <v>59</v>
      </c>
      <c r="F8">
        <f t="shared" si="6"/>
        <v>60</v>
      </c>
      <c r="H8">
        <v>61</v>
      </c>
    </row>
    <row r="9" spans="1:12" x14ac:dyDescent="0.25">
      <c r="A9" s="10" t="s">
        <v>182</v>
      </c>
      <c r="B9">
        <v>64</v>
      </c>
      <c r="C9">
        <f t="shared" ref="C9:H9" si="7">+B9+1</f>
        <v>65</v>
      </c>
      <c r="D9">
        <f t="shared" si="7"/>
        <v>66</v>
      </c>
      <c r="E9">
        <f t="shared" si="7"/>
        <v>67</v>
      </c>
      <c r="G9">
        <v>68</v>
      </c>
      <c r="H9">
        <f t="shared" si="7"/>
        <v>69</v>
      </c>
    </row>
    <row r="10" spans="1:12" x14ac:dyDescent="0.25">
      <c r="A10" s="9" t="s">
        <v>189</v>
      </c>
      <c r="B10">
        <v>71</v>
      </c>
      <c r="C10">
        <f t="shared" ref="C10:E10" si="8">+B10+1</f>
        <v>72</v>
      </c>
      <c r="D10">
        <f t="shared" si="8"/>
        <v>73</v>
      </c>
      <c r="E10">
        <f t="shared" si="8"/>
        <v>74</v>
      </c>
      <c r="F10">
        <v>77</v>
      </c>
      <c r="G10">
        <v>75</v>
      </c>
      <c r="I10">
        <v>76</v>
      </c>
    </row>
    <row r="11" spans="1:12" x14ac:dyDescent="0.25">
      <c r="A11" s="10" t="s">
        <v>196</v>
      </c>
      <c r="B11">
        <v>80</v>
      </c>
      <c r="C11">
        <f t="shared" ref="C11:E11" si="9">+B11+1</f>
        <v>81</v>
      </c>
      <c r="D11">
        <f t="shared" si="9"/>
        <v>82</v>
      </c>
      <c r="E11">
        <f t="shared" si="9"/>
        <v>83</v>
      </c>
      <c r="F11">
        <v>87</v>
      </c>
      <c r="G11">
        <v>84</v>
      </c>
      <c r="H11">
        <v>88</v>
      </c>
      <c r="I11">
        <v>86</v>
      </c>
    </row>
    <row r="12" spans="1:12" x14ac:dyDescent="0.25">
      <c r="A12" s="9" t="s">
        <v>204</v>
      </c>
      <c r="B12">
        <v>90</v>
      </c>
      <c r="E12">
        <v>91</v>
      </c>
    </row>
    <row r="13" spans="1:12" x14ac:dyDescent="0.25">
      <c r="A13" s="10" t="s">
        <v>209</v>
      </c>
      <c r="B13">
        <v>94</v>
      </c>
      <c r="K13">
        <v>95</v>
      </c>
    </row>
    <row r="14" spans="1:12" x14ac:dyDescent="0.25">
      <c r="A14" s="9" t="s">
        <v>214</v>
      </c>
      <c r="B14">
        <v>98</v>
      </c>
      <c r="C14">
        <f t="shared" ref="C14:E14" si="10">+B14+1</f>
        <v>99</v>
      </c>
      <c r="D14">
        <f t="shared" si="10"/>
        <v>100</v>
      </c>
      <c r="E14">
        <f t="shared" si="10"/>
        <v>101</v>
      </c>
      <c r="H14">
        <v>103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83C947-43C5-48E1-AD46-79598B129EF5}">
  <dimension ref="A1:A38"/>
  <sheetViews>
    <sheetView topLeftCell="A25" workbookViewId="0">
      <selection activeCell="E38" sqref="E38"/>
    </sheetView>
  </sheetViews>
  <sheetFormatPr defaultColWidth="8.85546875" defaultRowHeight="15" x14ac:dyDescent="0.25"/>
  <sheetData>
    <row r="1" spans="1:1" x14ac:dyDescent="0.25">
      <c r="A1" t="str">
        <f>Form1!A1</f>
        <v>ID</v>
      </c>
    </row>
    <row r="2" spans="1:1" x14ac:dyDescent="0.25">
      <c r="A2">
        <f>Form1!A2</f>
        <v>1</v>
      </c>
    </row>
    <row r="3" spans="1:1" x14ac:dyDescent="0.25">
      <c r="A3">
        <f>Form1!A2</f>
        <v>1</v>
      </c>
    </row>
    <row r="4" spans="1:1" x14ac:dyDescent="0.25">
      <c r="A4">
        <f>Form1!A3</f>
        <v>2</v>
      </c>
    </row>
    <row r="5" spans="1:1" x14ac:dyDescent="0.25">
      <c r="A5">
        <f>Form1!A4</f>
        <v>3</v>
      </c>
    </row>
    <row r="6" spans="1:1" x14ac:dyDescent="0.25">
      <c r="A6">
        <f>Form1!A5</f>
        <v>4</v>
      </c>
    </row>
    <row r="7" spans="1:1" x14ac:dyDescent="0.25">
      <c r="A7">
        <f>Form1!A6</f>
        <v>5</v>
      </c>
    </row>
    <row r="8" spans="1:1" x14ac:dyDescent="0.25">
      <c r="A8">
        <f>Form1!A7</f>
        <v>6</v>
      </c>
    </row>
    <row r="9" spans="1:1" x14ac:dyDescent="0.25">
      <c r="A9">
        <f>Form1!A8</f>
        <v>7</v>
      </c>
    </row>
    <row r="10" spans="1:1" x14ac:dyDescent="0.25">
      <c r="A10">
        <f>Form1!A9</f>
        <v>8</v>
      </c>
    </row>
    <row r="11" spans="1:1" x14ac:dyDescent="0.25">
      <c r="A11">
        <f>Form1!A10</f>
        <v>9</v>
      </c>
    </row>
    <row r="12" spans="1:1" x14ac:dyDescent="0.25">
      <c r="A12">
        <f>Form1!A11</f>
        <v>10</v>
      </c>
    </row>
    <row r="13" spans="1:1" x14ac:dyDescent="0.25">
      <c r="A13">
        <f>Form1!A12</f>
        <v>11</v>
      </c>
    </row>
    <row r="14" spans="1:1" x14ac:dyDescent="0.25">
      <c r="A14">
        <f>Form1!A13</f>
        <v>12</v>
      </c>
    </row>
    <row r="15" spans="1:1" x14ac:dyDescent="0.25">
      <c r="A15">
        <f>Form1!A14</f>
        <v>13</v>
      </c>
    </row>
    <row r="16" spans="1:1" x14ac:dyDescent="0.25">
      <c r="A16">
        <f>Form1!A15</f>
        <v>0</v>
      </c>
    </row>
    <row r="17" spans="1:1" x14ac:dyDescent="0.25">
      <c r="A17">
        <f>Form1!A16</f>
        <v>0</v>
      </c>
    </row>
    <row r="18" spans="1:1" x14ac:dyDescent="0.25">
      <c r="A18">
        <f>Form1!A17</f>
        <v>0</v>
      </c>
    </row>
    <row r="19" spans="1:1" x14ac:dyDescent="0.25">
      <c r="A19">
        <f>Form1!A18</f>
        <v>0</v>
      </c>
    </row>
    <row r="20" spans="1:1" x14ac:dyDescent="0.25">
      <c r="A20">
        <f>Form1!A19</f>
        <v>0</v>
      </c>
    </row>
    <row r="21" spans="1:1" x14ac:dyDescent="0.25">
      <c r="A21">
        <f>Form1!A20</f>
        <v>0</v>
      </c>
    </row>
    <row r="22" spans="1:1" x14ac:dyDescent="0.25">
      <c r="A22">
        <f>Form1!A21</f>
        <v>0</v>
      </c>
    </row>
    <row r="23" spans="1:1" x14ac:dyDescent="0.25">
      <c r="A23">
        <f>Form1!A22</f>
        <v>0</v>
      </c>
    </row>
    <row r="24" spans="1:1" x14ac:dyDescent="0.25">
      <c r="A24">
        <f>Form1!A23</f>
        <v>0</v>
      </c>
    </row>
    <row r="25" spans="1:1" x14ac:dyDescent="0.25">
      <c r="A25">
        <f>Form1!A24</f>
        <v>0</v>
      </c>
    </row>
    <row r="26" spans="1:1" x14ac:dyDescent="0.25">
      <c r="A26">
        <f>Form1!A25</f>
        <v>0</v>
      </c>
    </row>
    <row r="27" spans="1:1" x14ac:dyDescent="0.25">
      <c r="A27">
        <f>Form1!A26</f>
        <v>0</v>
      </c>
    </row>
    <row r="28" spans="1:1" x14ac:dyDescent="0.25">
      <c r="A28">
        <f>Form1!A27</f>
        <v>0</v>
      </c>
    </row>
    <row r="29" spans="1:1" x14ac:dyDescent="0.25">
      <c r="A29">
        <f>Form1!A28</f>
        <v>0</v>
      </c>
    </row>
    <row r="30" spans="1:1" x14ac:dyDescent="0.25">
      <c r="A30">
        <f>Form1!A29</f>
        <v>0</v>
      </c>
    </row>
    <row r="31" spans="1:1" x14ac:dyDescent="0.25">
      <c r="A31">
        <f>Form1!A30</f>
        <v>0</v>
      </c>
    </row>
    <row r="32" spans="1:1" x14ac:dyDescent="0.25">
      <c r="A32">
        <f>Form1!A31</f>
        <v>0</v>
      </c>
    </row>
    <row r="33" spans="1:1" x14ac:dyDescent="0.25">
      <c r="A33">
        <f>Form1!A32</f>
        <v>0</v>
      </c>
    </row>
    <row r="34" spans="1:1" x14ac:dyDescent="0.25">
      <c r="A34">
        <f>Form1!A33</f>
        <v>0</v>
      </c>
    </row>
    <row r="35" spans="1:1" x14ac:dyDescent="0.25">
      <c r="A35">
        <f>Form1!A34</f>
        <v>0</v>
      </c>
    </row>
    <row r="36" spans="1:1" x14ac:dyDescent="0.25">
      <c r="A36">
        <f>Form1!A35</f>
        <v>0</v>
      </c>
    </row>
    <row r="37" spans="1:1" x14ac:dyDescent="0.25">
      <c r="A37">
        <f>Form1!A36</f>
        <v>0</v>
      </c>
    </row>
    <row r="38" spans="1:1" x14ac:dyDescent="0.25">
      <c r="A38">
        <f>Form1!A37</f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DBF9D7-93F9-406A-BC5F-40CDA837C5A2}">
  <dimension ref="A1:DO15"/>
  <sheetViews>
    <sheetView workbookViewId="0">
      <selection activeCell="A13" sqref="A13"/>
    </sheetView>
  </sheetViews>
  <sheetFormatPr defaultColWidth="8.85546875" defaultRowHeight="15" outlineLevelCol="1" x14ac:dyDescent="0.25"/>
  <cols>
    <col min="1" max="1" width="28.5703125" customWidth="1"/>
    <col min="2" max="6" width="28.5703125" hidden="1" customWidth="1" outlineLevel="1"/>
    <col min="7" max="7" width="28.5703125" customWidth="1" collapsed="1"/>
    <col min="8" max="14" width="28.5703125" customWidth="1"/>
    <col min="15" max="21" width="28.5703125" hidden="1" customWidth="1" outlineLevel="1"/>
    <col min="22" max="22" width="28.5703125" hidden="1" customWidth="1" collapsed="1"/>
    <col min="23" max="37" width="28.5703125" hidden="1" customWidth="1" outlineLevel="1"/>
    <col min="38" max="38" width="28.5703125" customWidth="1" collapsed="1"/>
    <col min="39" max="119" width="28.5703125" customWidth="1"/>
  </cols>
  <sheetData>
    <row r="1" spans="1:119" x14ac:dyDescent="0.25">
      <c r="B1" t="s">
        <v>217</v>
      </c>
      <c r="C1" t="s">
        <v>217</v>
      </c>
      <c r="D1" t="s">
        <v>217</v>
      </c>
      <c r="E1" t="s">
        <v>217</v>
      </c>
      <c r="F1" t="s">
        <v>217</v>
      </c>
      <c r="G1" t="s">
        <v>218</v>
      </c>
      <c r="H1" t="s">
        <v>218</v>
      </c>
      <c r="I1" t="s">
        <v>218</v>
      </c>
      <c r="J1" t="s">
        <v>218</v>
      </c>
      <c r="K1" t="s">
        <v>218</v>
      </c>
      <c r="L1" t="s">
        <v>218</v>
      </c>
      <c r="M1" t="s">
        <v>218</v>
      </c>
      <c r="N1" t="s">
        <v>218</v>
      </c>
      <c r="O1" s="9" t="s">
        <v>130</v>
      </c>
      <c r="P1" s="9" t="s">
        <v>130</v>
      </c>
      <c r="Q1" s="9" t="s">
        <v>130</v>
      </c>
      <c r="R1" s="9" t="s">
        <v>130</v>
      </c>
      <c r="S1" s="9" t="s">
        <v>130</v>
      </c>
      <c r="T1" s="9" t="s">
        <v>130</v>
      </c>
      <c r="U1" s="9" t="s">
        <v>130</v>
      </c>
      <c r="V1" s="10" t="s">
        <v>138</v>
      </c>
      <c r="W1" s="10" t="s">
        <v>138</v>
      </c>
      <c r="X1" s="10" t="s">
        <v>138</v>
      </c>
      <c r="Y1" s="10" t="s">
        <v>138</v>
      </c>
      <c r="Z1" s="10" t="s">
        <v>138</v>
      </c>
      <c r="AA1" s="10" t="s">
        <v>138</v>
      </c>
      <c r="AB1" s="10" t="s">
        <v>138</v>
      </c>
      <c r="AC1" s="9" t="s">
        <v>145</v>
      </c>
      <c r="AD1" s="9" t="s">
        <v>145</v>
      </c>
      <c r="AE1" s="9" t="s">
        <v>145</v>
      </c>
      <c r="AF1" s="9" t="s">
        <v>145</v>
      </c>
      <c r="AG1" s="9" t="s">
        <v>145</v>
      </c>
      <c r="AH1" s="9" t="s">
        <v>145</v>
      </c>
      <c r="AI1" s="9" t="s">
        <v>145</v>
      </c>
      <c r="AJ1" s="9" t="s">
        <v>145</v>
      </c>
      <c r="AK1" s="9" t="s">
        <v>145</v>
      </c>
    </row>
    <row r="2" spans="1:119" ht="45" x14ac:dyDescent="0.25">
      <c r="A2" t="s">
        <v>3</v>
      </c>
      <c r="B2" s="2" t="s">
        <v>4</v>
      </c>
      <c r="C2" s="2" t="s">
        <v>5</v>
      </c>
      <c r="D2" t="s">
        <v>27</v>
      </c>
      <c r="E2" t="s">
        <v>7</v>
      </c>
      <c r="F2" s="2" t="s">
        <v>28</v>
      </c>
      <c r="G2" t="s">
        <v>8</v>
      </c>
      <c r="H2" t="s">
        <v>14</v>
      </c>
      <c r="I2" t="s">
        <v>13</v>
      </c>
      <c r="J2" t="s">
        <v>9</v>
      </c>
      <c r="K2" t="s">
        <v>10</v>
      </c>
      <c r="L2" t="s">
        <v>11</v>
      </c>
      <c r="M2" t="s">
        <v>12</v>
      </c>
      <c r="N2" t="s">
        <v>15</v>
      </c>
      <c r="O2" t="s">
        <v>16</v>
      </c>
      <c r="P2" s="3" t="s">
        <v>17</v>
      </c>
      <c r="Q2" t="s">
        <v>18</v>
      </c>
      <c r="R2" t="s">
        <v>19</v>
      </c>
      <c r="S2" s="3" t="s">
        <v>29</v>
      </c>
      <c r="T2" s="3" t="s">
        <v>30</v>
      </c>
      <c r="U2" t="s">
        <v>24</v>
      </c>
      <c r="V2" t="s">
        <v>31</v>
      </c>
      <c r="W2" t="s">
        <v>32</v>
      </c>
      <c r="X2" t="s">
        <v>33</v>
      </c>
      <c r="Y2" t="s">
        <v>34</v>
      </c>
      <c r="Z2" t="s">
        <v>23</v>
      </c>
      <c r="AA2" t="s">
        <v>35</v>
      </c>
      <c r="AB2" t="s">
        <v>36</v>
      </c>
      <c r="AC2" t="s">
        <v>37</v>
      </c>
      <c r="AD2" t="s">
        <v>38</v>
      </c>
      <c r="AE2" t="s">
        <v>39</v>
      </c>
      <c r="AF2" t="s">
        <v>40</v>
      </c>
      <c r="AG2" t="s">
        <v>41</v>
      </c>
      <c r="AH2" t="s">
        <v>42</v>
      </c>
      <c r="AI2" t="s">
        <v>43</v>
      </c>
      <c r="AJ2" t="s">
        <v>44</v>
      </c>
      <c r="AK2" t="s">
        <v>45</v>
      </c>
      <c r="AL2" t="s">
        <v>46</v>
      </c>
      <c r="AM2" t="s">
        <v>47</v>
      </c>
      <c r="AN2" t="s">
        <v>48</v>
      </c>
      <c r="AO2" t="s">
        <v>49</v>
      </c>
      <c r="AP2" t="s">
        <v>50</v>
      </c>
      <c r="AQ2" t="s">
        <v>20</v>
      </c>
      <c r="AR2" t="s">
        <v>21</v>
      </c>
      <c r="AS2" t="s">
        <v>22</v>
      </c>
      <c r="AT2" t="s">
        <v>51</v>
      </c>
      <c r="AU2" t="s">
        <v>52</v>
      </c>
      <c r="AV2" t="s">
        <v>53</v>
      </c>
      <c r="AW2" t="s">
        <v>54</v>
      </c>
      <c r="AX2" t="s">
        <v>55</v>
      </c>
      <c r="AY2" t="s">
        <v>56</v>
      </c>
      <c r="AZ2" t="s">
        <v>57</v>
      </c>
      <c r="BA2" t="s">
        <v>58</v>
      </c>
      <c r="BB2" t="s">
        <v>59</v>
      </c>
      <c r="BC2" t="s">
        <v>60</v>
      </c>
      <c r="BD2" t="s">
        <v>61</v>
      </c>
      <c r="BE2" t="s">
        <v>62</v>
      </c>
      <c r="BF2" t="s">
        <v>63</v>
      </c>
      <c r="BG2" t="s">
        <v>64</v>
      </c>
      <c r="BH2" t="s">
        <v>65</v>
      </c>
      <c r="BI2" t="s">
        <v>66</v>
      </c>
      <c r="BJ2" t="s">
        <v>67</v>
      </c>
      <c r="BK2" t="s">
        <v>68</v>
      </c>
      <c r="BL2" t="s">
        <v>69</v>
      </c>
      <c r="BM2" t="s">
        <v>70</v>
      </c>
      <c r="BN2" t="s">
        <v>71</v>
      </c>
      <c r="BO2" t="s">
        <v>72</v>
      </c>
      <c r="BP2" t="s">
        <v>73</v>
      </c>
      <c r="BQ2" t="s">
        <v>74</v>
      </c>
      <c r="BR2" t="s">
        <v>75</v>
      </c>
      <c r="BS2" t="s">
        <v>76</v>
      </c>
      <c r="BT2" t="s">
        <v>77</v>
      </c>
      <c r="BU2" t="s">
        <v>78</v>
      </c>
      <c r="BV2" t="s">
        <v>79</v>
      </c>
      <c r="BW2" t="s">
        <v>80</v>
      </c>
      <c r="BX2" t="s">
        <v>81</v>
      </c>
      <c r="BY2" t="s">
        <v>82</v>
      </c>
      <c r="BZ2" t="s">
        <v>83</v>
      </c>
      <c r="CA2" t="s">
        <v>84</v>
      </c>
      <c r="CB2" t="s">
        <v>85</v>
      </c>
      <c r="CC2" t="s">
        <v>86</v>
      </c>
      <c r="CD2" t="s">
        <v>87</v>
      </c>
      <c r="CE2" t="s">
        <v>88</v>
      </c>
      <c r="CF2" t="s">
        <v>89</v>
      </c>
      <c r="CG2" t="s">
        <v>90</v>
      </c>
      <c r="CH2" t="s">
        <v>91</v>
      </c>
      <c r="CI2" t="s">
        <v>92</v>
      </c>
      <c r="CJ2" t="s">
        <v>93</v>
      </c>
      <c r="CK2" t="s">
        <v>94</v>
      </c>
      <c r="CL2" t="s">
        <v>95</v>
      </c>
      <c r="CM2" t="s">
        <v>96</v>
      </c>
      <c r="CN2" t="s">
        <v>97</v>
      </c>
      <c r="CO2" t="s">
        <v>98</v>
      </c>
      <c r="CP2" t="s">
        <v>99</v>
      </c>
      <c r="CQ2" t="s">
        <v>100</v>
      </c>
      <c r="CR2" t="s">
        <v>101</v>
      </c>
      <c r="CS2" t="s">
        <v>102</v>
      </c>
      <c r="CT2" t="s">
        <v>103</v>
      </c>
      <c r="CU2" t="s">
        <v>104</v>
      </c>
      <c r="CV2" t="s">
        <v>105</v>
      </c>
      <c r="CW2" t="s">
        <v>106</v>
      </c>
      <c r="CX2" t="s">
        <v>107</v>
      </c>
      <c r="CY2" t="s">
        <v>108</v>
      </c>
      <c r="CZ2" t="s">
        <v>109</v>
      </c>
      <c r="DA2" t="s">
        <v>110</v>
      </c>
      <c r="DB2" t="s">
        <v>111</v>
      </c>
      <c r="DC2" t="s">
        <v>112</v>
      </c>
      <c r="DD2" t="s">
        <v>113</v>
      </c>
      <c r="DE2" t="s">
        <v>114</v>
      </c>
      <c r="DF2" t="s">
        <v>25</v>
      </c>
      <c r="DG2" t="s">
        <v>115</v>
      </c>
      <c r="DH2" t="s">
        <v>116</v>
      </c>
      <c r="DI2" t="s">
        <v>117</v>
      </c>
      <c r="DJ2" t="s">
        <v>118</v>
      </c>
      <c r="DK2" t="s">
        <v>119</v>
      </c>
      <c r="DL2" t="s">
        <v>120</v>
      </c>
      <c r="DM2" t="s">
        <v>121</v>
      </c>
      <c r="DN2" t="s">
        <v>122</v>
      </c>
      <c r="DO2" t="s">
        <v>123</v>
      </c>
    </row>
    <row r="3" spans="1:119" x14ac:dyDescent="0.25">
      <c r="A3">
        <v>1</v>
      </c>
      <c r="B3" s="2">
        <v>45436.444594907407</v>
      </c>
      <c r="C3" s="2">
        <v>45436.445034722223</v>
      </c>
      <c r="D3" t="s">
        <v>124</v>
      </c>
      <c r="E3" t="s">
        <v>125</v>
      </c>
      <c r="F3" s="2"/>
      <c r="G3" t="s">
        <v>126</v>
      </c>
      <c r="H3" t="s">
        <v>127</v>
      </c>
      <c r="I3" t="s">
        <v>128</v>
      </c>
      <c r="J3" t="s">
        <v>127</v>
      </c>
      <c r="K3" t="s">
        <v>127</v>
      </c>
      <c r="L3" t="s">
        <v>127</v>
      </c>
      <c r="M3" t="s">
        <v>129</v>
      </c>
      <c r="N3" t="s">
        <v>130</v>
      </c>
      <c r="O3" t="s">
        <v>131</v>
      </c>
      <c r="P3" s="3" t="s">
        <v>132</v>
      </c>
      <c r="Q3" s="4">
        <v>45297</v>
      </c>
      <c r="R3" t="s">
        <v>133</v>
      </c>
      <c r="S3" s="3" t="s">
        <v>134</v>
      </c>
      <c r="T3" s="3"/>
    </row>
    <row r="4" spans="1:119" x14ac:dyDescent="0.25">
      <c r="A4">
        <v>2</v>
      </c>
      <c r="B4" s="2">
        <v>45436.445069444446</v>
      </c>
      <c r="C4" s="2">
        <v>45436.44568287037</v>
      </c>
      <c r="D4" t="s">
        <v>124</v>
      </c>
      <c r="E4" t="s">
        <v>125</v>
      </c>
      <c r="F4" s="2"/>
      <c r="G4" t="s">
        <v>126</v>
      </c>
      <c r="H4" t="s">
        <v>135</v>
      </c>
      <c r="I4" t="s">
        <v>136</v>
      </c>
      <c r="J4" t="s">
        <v>135</v>
      </c>
      <c r="K4" t="s">
        <v>135</v>
      </c>
      <c r="L4" t="s">
        <v>135</v>
      </c>
      <c r="M4" t="s">
        <v>137</v>
      </c>
      <c r="N4" t="s">
        <v>138</v>
      </c>
      <c r="O4" t="s">
        <v>131</v>
      </c>
      <c r="P4" s="3" t="s">
        <v>139</v>
      </c>
      <c r="Q4" s="4">
        <v>45298</v>
      </c>
      <c r="R4" t="s">
        <v>140</v>
      </c>
      <c r="S4" s="3" t="s">
        <v>134</v>
      </c>
      <c r="T4" s="3"/>
    </row>
    <row r="5" spans="1:119" x14ac:dyDescent="0.25">
      <c r="A5">
        <v>3</v>
      </c>
      <c r="B5" s="2">
        <v>45436.449143518519</v>
      </c>
      <c r="C5" s="2">
        <v>45436.450150462966</v>
      </c>
      <c r="D5" t="s">
        <v>124</v>
      </c>
      <c r="E5" t="s">
        <v>125</v>
      </c>
      <c r="F5" s="2"/>
      <c r="G5" t="s">
        <v>141</v>
      </c>
      <c r="H5" t="s">
        <v>142</v>
      </c>
      <c r="I5" t="s">
        <v>143</v>
      </c>
      <c r="J5" t="s">
        <v>142</v>
      </c>
      <c r="K5" t="s">
        <v>142</v>
      </c>
      <c r="L5" t="s">
        <v>142</v>
      </c>
      <c r="M5" t="s">
        <v>144</v>
      </c>
      <c r="N5" t="s">
        <v>145</v>
      </c>
      <c r="P5" s="3"/>
      <c r="S5" s="3"/>
      <c r="T5" s="3"/>
      <c r="AC5" t="s">
        <v>146</v>
      </c>
      <c r="AD5" t="s">
        <v>147</v>
      </c>
      <c r="AF5" t="s">
        <v>148</v>
      </c>
      <c r="AG5" t="s">
        <v>149</v>
      </c>
      <c r="AH5" t="s">
        <v>150</v>
      </c>
      <c r="AI5" t="s">
        <v>134</v>
      </c>
      <c r="AK5" t="s">
        <v>142</v>
      </c>
    </row>
    <row r="6" spans="1:119" x14ac:dyDescent="0.25">
      <c r="A6">
        <v>4</v>
      </c>
      <c r="B6" s="2">
        <v>45436.450173611112</v>
      </c>
      <c r="C6" s="2">
        <v>45436.451296296298</v>
      </c>
      <c r="D6" t="s">
        <v>124</v>
      </c>
      <c r="E6" t="s">
        <v>125</v>
      </c>
      <c r="F6" s="2"/>
      <c r="G6" t="s">
        <v>151</v>
      </c>
      <c r="H6" t="s">
        <v>152</v>
      </c>
      <c r="I6" t="s">
        <v>153</v>
      </c>
      <c r="J6" t="s">
        <v>152</v>
      </c>
      <c r="K6" t="s">
        <v>152</v>
      </c>
      <c r="L6" t="s">
        <v>152</v>
      </c>
      <c r="M6" t="s">
        <v>154</v>
      </c>
      <c r="N6" t="s">
        <v>155</v>
      </c>
      <c r="P6" s="3"/>
      <c r="S6" s="3"/>
      <c r="T6" s="3"/>
      <c r="AL6" t="s">
        <v>146</v>
      </c>
      <c r="AM6" s="4">
        <v>45327</v>
      </c>
      <c r="AN6" t="s">
        <v>156</v>
      </c>
      <c r="AO6" s="4">
        <v>45300</v>
      </c>
      <c r="AP6" t="s">
        <v>157</v>
      </c>
      <c r="AQ6" s="5">
        <v>0.8</v>
      </c>
      <c r="AR6" t="s">
        <v>158</v>
      </c>
      <c r="AS6" t="s">
        <v>146</v>
      </c>
      <c r="AT6" t="s">
        <v>146</v>
      </c>
      <c r="AU6" s="6" t="s">
        <v>159</v>
      </c>
      <c r="AV6" t="s">
        <v>152</v>
      </c>
    </row>
    <row r="7" spans="1:119" x14ac:dyDescent="0.25">
      <c r="A7">
        <v>5</v>
      </c>
      <c r="B7" s="2">
        <v>45436.451319444444</v>
      </c>
      <c r="C7" s="2">
        <v>45436.452013888891</v>
      </c>
      <c r="D7" t="s">
        <v>124</v>
      </c>
      <c r="E7" t="s">
        <v>125</v>
      </c>
      <c r="F7" s="2"/>
      <c r="G7" t="s">
        <v>160</v>
      </c>
      <c r="H7" t="s">
        <v>161</v>
      </c>
      <c r="I7" t="s">
        <v>162</v>
      </c>
      <c r="J7" t="s">
        <v>161</v>
      </c>
      <c r="K7" t="s">
        <v>161</v>
      </c>
      <c r="L7" t="s">
        <v>161</v>
      </c>
      <c r="M7" t="s">
        <v>129</v>
      </c>
      <c r="N7" t="s">
        <v>163</v>
      </c>
      <c r="P7" s="3"/>
      <c r="S7" s="3"/>
      <c r="T7" s="3"/>
      <c r="AU7" s="6"/>
      <c r="AZ7" t="s">
        <v>146</v>
      </c>
      <c r="BA7" t="s">
        <v>147</v>
      </c>
      <c r="BB7" t="s">
        <v>134</v>
      </c>
      <c r="BC7" s="4">
        <v>45301</v>
      </c>
      <c r="BD7" t="s">
        <v>164</v>
      </c>
      <c r="BE7" s="6" t="s">
        <v>165</v>
      </c>
      <c r="BF7" t="s">
        <v>134</v>
      </c>
      <c r="BI7" t="s">
        <v>161</v>
      </c>
    </row>
    <row r="8" spans="1:119" x14ac:dyDescent="0.25">
      <c r="A8">
        <v>6</v>
      </c>
      <c r="B8" s="2">
        <v>45436.452048611114</v>
      </c>
      <c r="C8" s="2">
        <v>45436.452870370369</v>
      </c>
      <c r="D8" t="s">
        <v>124</v>
      </c>
      <c r="E8" t="s">
        <v>125</v>
      </c>
      <c r="F8" s="2"/>
      <c r="G8" t="s">
        <v>166</v>
      </c>
      <c r="H8" t="s">
        <v>167</v>
      </c>
      <c r="I8" t="s">
        <v>168</v>
      </c>
      <c r="J8" t="s">
        <v>167</v>
      </c>
      <c r="K8" t="s">
        <v>167</v>
      </c>
      <c r="L8" t="s">
        <v>167</v>
      </c>
      <c r="M8" t="s">
        <v>137</v>
      </c>
      <c r="N8" t="s">
        <v>169</v>
      </c>
      <c r="P8" s="3"/>
      <c r="S8" s="3"/>
      <c r="T8" s="3"/>
      <c r="AU8" s="6"/>
      <c r="BE8" s="6"/>
      <c r="BJ8" t="s">
        <v>146</v>
      </c>
      <c r="BK8" t="s">
        <v>170</v>
      </c>
      <c r="BL8" t="s">
        <v>132</v>
      </c>
      <c r="BM8" t="s">
        <v>171</v>
      </c>
      <c r="BN8" t="s">
        <v>172</v>
      </c>
      <c r="BO8" s="6" t="s">
        <v>173</v>
      </c>
      <c r="BP8" t="s">
        <v>134</v>
      </c>
    </row>
    <row r="9" spans="1:119" x14ac:dyDescent="0.25">
      <c r="A9">
        <v>7</v>
      </c>
      <c r="B9" s="2">
        <v>45436.452893518515</v>
      </c>
      <c r="C9" s="2">
        <v>45436.453738425924</v>
      </c>
      <c r="D9" t="s">
        <v>124</v>
      </c>
      <c r="E9" t="s">
        <v>125</v>
      </c>
      <c r="F9" s="2"/>
      <c r="G9" t="s">
        <v>174</v>
      </c>
      <c r="H9" t="s">
        <v>175</v>
      </c>
      <c r="I9" t="s">
        <v>176</v>
      </c>
      <c r="J9" t="s">
        <v>175</v>
      </c>
      <c r="K9" t="s">
        <v>175</v>
      </c>
      <c r="L9" t="s">
        <v>175</v>
      </c>
      <c r="M9" t="s">
        <v>154</v>
      </c>
      <c r="N9" t="s">
        <v>177</v>
      </c>
      <c r="P9" s="3"/>
      <c r="S9" s="3"/>
      <c r="T9" s="3"/>
      <c r="AU9" s="6"/>
      <c r="BE9" s="6"/>
      <c r="BO9" s="6"/>
      <c r="BS9" s="4">
        <v>45295</v>
      </c>
      <c r="BT9" t="s">
        <v>156</v>
      </c>
      <c r="BU9" s="4">
        <v>45298</v>
      </c>
      <c r="BV9" t="s">
        <v>150</v>
      </c>
      <c r="BW9" t="s">
        <v>146</v>
      </c>
      <c r="BX9" s="6" t="s">
        <v>178</v>
      </c>
    </row>
    <row r="10" spans="1:119" x14ac:dyDescent="0.25">
      <c r="A10">
        <v>8</v>
      </c>
      <c r="B10" s="2">
        <v>45436.455740740741</v>
      </c>
      <c r="C10" s="2">
        <v>45436.457002314812</v>
      </c>
      <c r="D10" t="s">
        <v>124</v>
      </c>
      <c r="E10" t="s">
        <v>125</v>
      </c>
      <c r="F10" s="2"/>
      <c r="G10" t="s">
        <v>179</v>
      </c>
      <c r="H10" t="s">
        <v>180</v>
      </c>
      <c r="I10" t="s">
        <v>181</v>
      </c>
      <c r="J10" t="s">
        <v>180</v>
      </c>
      <c r="K10" t="s">
        <v>180</v>
      </c>
      <c r="L10" t="s">
        <v>180</v>
      </c>
      <c r="M10" t="s">
        <v>129</v>
      </c>
      <c r="N10" t="s">
        <v>182</v>
      </c>
      <c r="P10" s="3"/>
      <c r="S10" s="3"/>
      <c r="T10" s="3"/>
      <c r="AU10" s="6"/>
      <c r="BE10" s="6"/>
      <c r="BO10" s="6"/>
      <c r="BX10" s="6"/>
      <c r="BZ10" t="s">
        <v>146</v>
      </c>
      <c r="CA10" t="s">
        <v>131</v>
      </c>
      <c r="CB10" t="s">
        <v>156</v>
      </c>
      <c r="CC10" t="s">
        <v>131</v>
      </c>
      <c r="CD10" t="s">
        <v>183</v>
      </c>
      <c r="CE10" s="6" t="s">
        <v>184</v>
      </c>
      <c r="CF10" t="s">
        <v>185</v>
      </c>
    </row>
    <row r="11" spans="1:119" x14ac:dyDescent="0.25">
      <c r="A11">
        <v>9</v>
      </c>
      <c r="B11" s="2">
        <v>45436.457037037035</v>
      </c>
      <c r="C11" s="2">
        <v>45436.458298611113</v>
      </c>
      <c r="D11" t="s">
        <v>124</v>
      </c>
      <c r="E11" t="s">
        <v>125</v>
      </c>
      <c r="F11" s="2"/>
      <c r="G11" t="s">
        <v>186</v>
      </c>
      <c r="H11" t="s">
        <v>187</v>
      </c>
      <c r="I11" t="s">
        <v>188</v>
      </c>
      <c r="J11" t="s">
        <v>187</v>
      </c>
      <c r="K11" t="s">
        <v>187</v>
      </c>
      <c r="L11" t="s">
        <v>187</v>
      </c>
      <c r="M11" t="s">
        <v>137</v>
      </c>
      <c r="N11" t="s">
        <v>189</v>
      </c>
      <c r="P11" s="3"/>
      <c r="S11" s="3"/>
      <c r="T11" s="3"/>
      <c r="AU11" s="6"/>
      <c r="BE11" s="6"/>
      <c r="BO11" s="6"/>
      <c r="BX11" s="6"/>
      <c r="CE11" s="6"/>
      <c r="CH11" t="s">
        <v>190</v>
      </c>
      <c r="CI11" t="s">
        <v>156</v>
      </c>
      <c r="CJ11" s="4">
        <v>45300</v>
      </c>
      <c r="CK11" t="s">
        <v>157</v>
      </c>
      <c r="CL11" s="6" t="s">
        <v>191</v>
      </c>
      <c r="CM11" t="s">
        <v>192</v>
      </c>
      <c r="CN11" t="s">
        <v>134</v>
      </c>
      <c r="CP11" t="s">
        <v>187</v>
      </c>
    </row>
    <row r="12" spans="1:119" x14ac:dyDescent="0.25">
      <c r="A12">
        <v>10</v>
      </c>
      <c r="B12" s="2">
        <v>45436.458726851852</v>
      </c>
      <c r="C12" s="2">
        <v>45436.459733796299</v>
      </c>
      <c r="D12" t="s">
        <v>124</v>
      </c>
      <c r="E12" t="s">
        <v>125</v>
      </c>
      <c r="F12" s="2"/>
      <c r="G12" t="s">
        <v>193</v>
      </c>
      <c r="H12" t="s">
        <v>194</v>
      </c>
      <c r="I12" t="s">
        <v>195</v>
      </c>
      <c r="J12" t="s">
        <v>194</v>
      </c>
      <c r="K12" t="s">
        <v>194</v>
      </c>
      <c r="L12" t="s">
        <v>194</v>
      </c>
      <c r="M12" t="s">
        <v>129</v>
      </c>
      <c r="N12" t="s">
        <v>196</v>
      </c>
      <c r="P12" s="3"/>
      <c r="S12" s="3"/>
      <c r="T12" s="3"/>
      <c r="AU12" s="6"/>
      <c r="BE12" s="6"/>
      <c r="BO12" s="6"/>
      <c r="BX12" s="6"/>
      <c r="CE12" s="6"/>
      <c r="CL12" s="6"/>
      <c r="CQ12" t="s">
        <v>170</v>
      </c>
      <c r="CR12" t="s">
        <v>148</v>
      </c>
      <c r="CS12" s="4">
        <v>45299</v>
      </c>
      <c r="CT12" t="s">
        <v>197</v>
      </c>
      <c r="CU12" s="6" t="s">
        <v>198</v>
      </c>
      <c r="CV12" t="s">
        <v>199</v>
      </c>
      <c r="CW12" t="s">
        <v>134</v>
      </c>
      <c r="CX12" t="s">
        <v>146</v>
      </c>
      <c r="CY12" s="6" t="s">
        <v>200</v>
      </c>
      <c r="CZ12" t="s">
        <v>194</v>
      </c>
    </row>
    <row r="13" spans="1:119" x14ac:dyDescent="0.25">
      <c r="A13">
        <v>11</v>
      </c>
      <c r="B13" s="2">
        <v>45436.459768518522</v>
      </c>
      <c r="C13" s="2">
        <v>45436.460381944446</v>
      </c>
      <c r="D13" t="s">
        <v>124</v>
      </c>
      <c r="E13" t="s">
        <v>125</v>
      </c>
      <c r="F13" s="2"/>
      <c r="G13" t="s">
        <v>201</v>
      </c>
      <c r="H13" t="s">
        <v>202</v>
      </c>
      <c r="I13" t="s">
        <v>203</v>
      </c>
      <c r="J13" t="s">
        <v>202</v>
      </c>
      <c r="K13" t="s">
        <v>202</v>
      </c>
      <c r="L13" t="s">
        <v>202</v>
      </c>
      <c r="M13" t="s">
        <v>144</v>
      </c>
      <c r="N13" t="s">
        <v>204</v>
      </c>
      <c r="P13" s="3"/>
      <c r="S13" s="3"/>
      <c r="T13" s="3"/>
      <c r="AU13" s="6"/>
      <c r="BE13" s="6"/>
      <c r="BO13" s="6"/>
      <c r="BX13" s="6"/>
      <c r="CE13" s="6"/>
      <c r="CL13" s="6"/>
      <c r="CU13" s="6"/>
      <c r="CY13" s="6"/>
      <c r="DA13" s="4">
        <v>45356</v>
      </c>
      <c r="DB13" t="s">
        <v>205</v>
      </c>
      <c r="DC13" s="4">
        <v>45297</v>
      </c>
      <c r="DD13" t="s">
        <v>202</v>
      </c>
    </row>
    <row r="14" spans="1:119" x14ac:dyDescent="0.25">
      <c r="A14">
        <v>12</v>
      </c>
      <c r="B14" s="2">
        <v>45436.460393518515</v>
      </c>
      <c r="C14" s="2">
        <v>45436.461111111108</v>
      </c>
      <c r="D14" t="s">
        <v>124</v>
      </c>
      <c r="E14" t="s">
        <v>125</v>
      </c>
      <c r="F14" s="2"/>
      <c r="G14" t="s">
        <v>206</v>
      </c>
      <c r="H14" t="s">
        <v>207</v>
      </c>
      <c r="I14" t="s">
        <v>208</v>
      </c>
      <c r="J14" t="s">
        <v>202</v>
      </c>
      <c r="K14" t="s">
        <v>202</v>
      </c>
      <c r="L14" t="s">
        <v>202</v>
      </c>
      <c r="M14" t="s">
        <v>129</v>
      </c>
      <c r="N14" t="s">
        <v>209</v>
      </c>
      <c r="P14" s="3"/>
      <c r="S14" s="3"/>
      <c r="T14" s="3"/>
      <c r="AU14" s="6"/>
      <c r="BE14" s="6"/>
      <c r="BO14" s="6"/>
      <c r="BX14" s="6"/>
      <c r="CE14" s="6"/>
      <c r="CL14" s="6"/>
      <c r="CU14" s="6"/>
      <c r="CY14" s="6"/>
      <c r="DE14" t="s">
        <v>210</v>
      </c>
      <c r="DF14" s="6" t="s">
        <v>211</v>
      </c>
    </row>
    <row r="15" spans="1:119" x14ac:dyDescent="0.25">
      <c r="A15">
        <v>13</v>
      </c>
      <c r="B15" s="2">
        <v>45436.461122685185</v>
      </c>
      <c r="C15" s="2">
        <v>45436.461817129632</v>
      </c>
      <c r="D15" t="s">
        <v>124</v>
      </c>
      <c r="E15" t="s">
        <v>125</v>
      </c>
      <c r="F15" s="2"/>
      <c r="G15" t="s">
        <v>212</v>
      </c>
      <c r="H15" t="s">
        <v>207</v>
      </c>
      <c r="I15" t="s">
        <v>213</v>
      </c>
      <c r="J15" t="s">
        <v>207</v>
      </c>
      <c r="K15" t="s">
        <v>207</v>
      </c>
      <c r="L15" t="s">
        <v>207</v>
      </c>
      <c r="M15" t="s">
        <v>137</v>
      </c>
      <c r="N15" t="s">
        <v>214</v>
      </c>
      <c r="P15" s="3"/>
      <c r="S15" s="3"/>
      <c r="T15" s="3"/>
      <c r="AU15" s="6"/>
      <c r="BE15" s="6"/>
      <c r="BO15" s="6"/>
      <c r="BX15" s="6"/>
      <c r="CE15" s="6"/>
      <c r="CL15" s="6"/>
      <c r="CU15" s="6"/>
      <c r="CY15" s="6"/>
      <c r="DF15" s="6"/>
      <c r="DH15" t="s">
        <v>146</v>
      </c>
      <c r="DI15" t="s">
        <v>170</v>
      </c>
      <c r="DJ15" t="s">
        <v>156</v>
      </c>
      <c r="DK15" s="4">
        <v>45297</v>
      </c>
      <c r="DL15" t="s">
        <v>215</v>
      </c>
      <c r="DM15" s="6" t="s">
        <v>178</v>
      </c>
      <c r="DN15" t="s">
        <v>216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DEB3A7-A9D8-40A7-9390-A319AECF58EB}">
  <dimension ref="A1:AV1"/>
  <sheetViews>
    <sheetView workbookViewId="0">
      <selection activeCell="I1" sqref="I1"/>
    </sheetView>
  </sheetViews>
  <sheetFormatPr defaultColWidth="11.42578125" defaultRowHeight="15" x14ac:dyDescent="0.25"/>
  <sheetData>
    <row r="1" spans="1:48" x14ac:dyDescent="0.25">
      <c r="A1">
        <v>4</v>
      </c>
      <c r="B1">
        <v>45436.450173611112</v>
      </c>
      <c r="C1">
        <v>45436.451296296298</v>
      </c>
      <c r="D1" t="s">
        <v>124</v>
      </c>
      <c r="E1" t="s">
        <v>125</v>
      </c>
      <c r="G1" t="s">
        <v>151</v>
      </c>
      <c r="H1" t="s">
        <v>152</v>
      </c>
      <c r="I1" t="s">
        <v>153</v>
      </c>
      <c r="J1" t="s">
        <v>152</v>
      </c>
      <c r="K1" t="s">
        <v>152</v>
      </c>
      <c r="L1" t="s">
        <v>152</v>
      </c>
      <c r="M1" t="s">
        <v>154</v>
      </c>
      <c r="N1" t="s">
        <v>155</v>
      </c>
      <c r="AL1" t="s">
        <v>146</v>
      </c>
      <c r="AM1">
        <v>45327</v>
      </c>
      <c r="AN1" t="s">
        <v>156</v>
      </c>
      <c r="AO1">
        <v>45300</v>
      </c>
      <c r="AP1" t="s">
        <v>157</v>
      </c>
      <c r="AQ1">
        <v>0.8</v>
      </c>
      <c r="AR1" t="s">
        <v>158</v>
      </c>
      <c r="AS1" t="s">
        <v>146</v>
      </c>
      <c r="AT1" t="s">
        <v>146</v>
      </c>
      <c r="AU1" t="s">
        <v>159</v>
      </c>
      <c r="AV1" t="s">
        <v>152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4E9BF5A1B5B10449C3C77BBE48A0D1E" ma:contentTypeVersion="6" ma:contentTypeDescription="Crée un document." ma:contentTypeScope="" ma:versionID="45f5df786f853b4c63e9d5cb6c0e682a">
  <xsd:schema xmlns:xsd="http://www.w3.org/2001/XMLSchema" xmlns:xs="http://www.w3.org/2001/XMLSchema" xmlns:p="http://schemas.microsoft.com/office/2006/metadata/properties" xmlns:ns2="4cac68b0-aba0-4409-8613-dae5ad240dd9" targetNamespace="http://schemas.microsoft.com/office/2006/metadata/properties" ma:root="true" ma:fieldsID="c055ed97886eb79b4efef3ee6e9ec017" ns2:_="">
    <xsd:import namespace="4cac68b0-aba0-4409-8613-dae5ad240dd9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KeyPoints" minOccurs="0"/>
                <xsd:element ref="ns2:MediaServiceKeyPoints" minOccurs="0"/>
                <xsd:element ref="ns2:MediaServiceObjectDetectorVersion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cac68b0-aba0-4409-8613-dae5ad240dd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ObjectDetectorVersions" ma:index="1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3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5DE7AD25-2D8E-4BF9-87E8-8334BE8522B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cac68b0-aba0-4409-8613-dae5ad240dd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6CC2ADBE-F88D-40C5-9D2B-C4842EEB5B52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CDFB32DD-491E-495F-829E-3CE35F680EA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6</vt:i4>
      </vt:variant>
      <vt:variant>
        <vt:lpstr>Benoemde bereiken</vt:lpstr>
      </vt:variant>
      <vt:variant>
        <vt:i4>1</vt:i4>
      </vt:variant>
    </vt:vector>
  </HeadingPairs>
  <TitlesOfParts>
    <vt:vector size="7" baseType="lpstr">
      <vt:lpstr>Fichier de travail </vt:lpstr>
      <vt:lpstr>Form1</vt:lpstr>
      <vt:lpstr>Feuil3</vt:lpstr>
      <vt:lpstr>Feuil2</vt:lpstr>
      <vt:lpstr>Form1 (2)</vt:lpstr>
      <vt:lpstr>parental partiel </vt:lpstr>
      <vt:lpstr>Type_Demande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GUILLEMAUT Thomas (FRA-HR)</dc:creator>
  <cp:keywords/>
  <dc:description/>
  <cp:lastModifiedBy>Bart Strubbe</cp:lastModifiedBy>
  <cp:revision/>
  <dcterms:created xsi:type="dcterms:W3CDTF">2006-09-16T00:00:00Z</dcterms:created>
  <dcterms:modified xsi:type="dcterms:W3CDTF">2024-06-29T07:17:27Z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0x010100E4E9BF5A1B5B10449C3C77BBE48A0D1E</vt:lpwstr>
  </property>
  <property fmtid="{D5CDD505-2E9C-101B-9397-08002B2CF9AE}" pid="3" name="MSIP_Label_d77b993a-7622-4ca9-b18f-a1c017beb90f_Enabled">
    <vt:lpwstr>true</vt:lpwstr>
  </property>
  <property fmtid="{D5CDD505-2E9C-101B-9397-08002B2CF9AE}" pid="4" name="MSIP_Label_d77b993a-7622-4ca9-b18f-a1c017beb90f_SetDate">
    <vt:lpwstr>2024-05-31T07:13:58Z</vt:lpwstr>
  </property>
  <property fmtid="{D5CDD505-2E9C-101B-9397-08002B2CF9AE}" pid="5" name="MSIP_Label_d77b993a-7622-4ca9-b18f-a1c017beb90f_Method">
    <vt:lpwstr>Standard</vt:lpwstr>
  </property>
  <property fmtid="{D5CDD505-2E9C-101B-9397-08002B2CF9AE}" pid="6" name="MSIP_Label_d77b993a-7622-4ca9-b18f-a1c017beb90f_Name">
    <vt:lpwstr>C1-No marking</vt:lpwstr>
  </property>
  <property fmtid="{D5CDD505-2E9C-101B-9397-08002B2CF9AE}" pid="7" name="MSIP_Label_d77b993a-7622-4ca9-b18f-a1c017beb90f_SiteId">
    <vt:lpwstr>152f9b3b-87f6-4551-b359-dc2527d190be</vt:lpwstr>
  </property>
  <property fmtid="{D5CDD505-2E9C-101B-9397-08002B2CF9AE}" pid="8" name="MSIP_Label_d77b993a-7622-4ca9-b18f-a1c017beb90f_ActionId">
    <vt:lpwstr>d311f09d-aa02-40f1-bce3-38aad5dc4c39</vt:lpwstr>
  </property>
  <property fmtid="{D5CDD505-2E9C-101B-9397-08002B2CF9AE}" pid="9" name="MSIP_Label_d77b993a-7622-4ca9-b18f-a1c017beb90f_ContentBits">
    <vt:lpwstr>0</vt:lpwstr>
  </property>
</Properties>
</file>