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E84E150-4BAA-4711-BD29-6C6D3115657A}" xr6:coauthVersionLast="47" xr6:coauthVersionMax="47" xr10:uidLastSave="{00000000-0000-0000-0000-000000000000}"/>
  <bookViews>
    <workbookView xWindow="-120" yWindow="-120" windowWidth="29040" windowHeight="15990" tabRatio="475" xr2:uid="{00000000-000D-0000-FFFF-FFFF00000000}"/>
  </bookViews>
  <sheets>
    <sheet name="Grand Oral 22-5-24 ok" sheetId="22" r:id="rId1"/>
  </sheets>
  <externalReferences>
    <externalReference r:id="rId2"/>
  </externalReferences>
  <definedNames>
    <definedName name="CAND">#REF!</definedName>
    <definedName name="COB" localSheetId="0">[1]Candidats!#REF!</definedName>
    <definedName name="COB">#REF!</definedName>
    <definedName name="EPREUVE" localSheetId="0">[1]Candidats!#REF!</definedName>
    <definedName name="EPREUVE">#REF!</definedName>
    <definedName name="g_1" localSheetId="0">'Grand Oral 22-5-24 ok'!$N$9:$N$11</definedName>
    <definedName name="g_1">#REF!</definedName>
    <definedName name="g_2" localSheetId="0">'Grand Oral 22-5-24 ok'!$N$12:$N$14</definedName>
    <definedName name="g_2">#REF!</definedName>
    <definedName name="g_3" localSheetId="0">'Grand Oral 22-5-24 ok'!$N$15:$N$17</definedName>
    <definedName name="g_3">#REF!</definedName>
    <definedName name="g_4" localSheetId="0">'Grand Oral 22-5-24 ok'!$N$18:$N$20</definedName>
    <definedName name="g_4">#REF!</definedName>
    <definedName name="g_5" localSheetId="0">'Grand Oral 22-5-24 ok'!$N$21:$N$23</definedName>
    <definedName name="g_5">#REF!</definedName>
    <definedName name="g_6" localSheetId="0">'Grand Oral 22-5-24 ok'!$N$24:$N$26</definedName>
    <definedName name="g_6">#REF!</definedName>
    <definedName name="g_7" localSheetId="0">'Grand Oral 22-5-24 ok'!$N$27:$N$29</definedName>
    <definedName name="g_7">#REF!</definedName>
    <definedName name="g_8" localSheetId="0">'Grand Oral 22-5-24 ok'!$N$30:$N$31</definedName>
    <definedName name="g_8">#REF!</definedName>
    <definedName name="lignes">Tabel1[ligne]</definedName>
    <definedName name="matière">#REF!</definedName>
    <definedName name="N°Jury">Tabel1[N°Jury]</definedName>
    <definedName name="Noms">Tabel1[NOM
CANDIDAT]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40" i="22" l="1"/>
  <c r="O41" i="22"/>
  <c r="O42" i="22"/>
  <c r="O43" i="22"/>
  <c r="O57" i="22" s="1"/>
  <c r="P57" i="22" s="1"/>
  <c r="Q57" i="22" s="1"/>
  <c r="O44" i="22"/>
  <c r="O39" i="22"/>
  <c r="O53" i="22" s="1"/>
  <c r="P53" i="22" s="1"/>
  <c r="Q53" i="22" s="1"/>
  <c r="G28" i="22"/>
  <c r="H28" i="22" s="1"/>
  <c r="I28" i="22" s="1"/>
  <c r="G29" i="22"/>
  <c r="F29" i="22" s="1"/>
  <c r="E29" i="22" s="1"/>
  <c r="D29" i="22" s="1"/>
  <c r="H29" i="22"/>
  <c r="I29" i="22" s="1"/>
  <c r="G30" i="22"/>
  <c r="F30" i="22" s="1"/>
  <c r="E30" i="22" s="1"/>
  <c r="D30" i="22" s="1"/>
  <c r="H30" i="22"/>
  <c r="I30" i="22" s="1"/>
  <c r="G31" i="22"/>
  <c r="H31" i="22" s="1"/>
  <c r="O33" i="22"/>
  <c r="O34" i="22"/>
  <c r="O35" i="22"/>
  <c r="O36" i="22"/>
  <c r="O50" i="22" s="1"/>
  <c r="P50" i="22" s="1"/>
  <c r="Q50" i="22" s="1"/>
  <c r="O37" i="22"/>
  <c r="O38" i="22"/>
  <c r="O54" i="22"/>
  <c r="P54" i="22" s="1"/>
  <c r="Q54" i="22" s="1"/>
  <c r="P44" i="22"/>
  <c r="Q44" i="22" s="1"/>
  <c r="O45" i="22"/>
  <c r="O46" i="22"/>
  <c r="O47" i="22"/>
  <c r="O48" i="22"/>
  <c r="P48" i="22" s="1"/>
  <c r="Q48" i="22" s="1"/>
  <c r="O49" i="22"/>
  <c r="O51" i="22"/>
  <c r="O52" i="22"/>
  <c r="P52" i="22" s="1"/>
  <c r="Q52" i="22" s="1"/>
  <c r="O55" i="22"/>
  <c r="P55" i="22" s="1"/>
  <c r="Q55" i="22" s="1"/>
  <c r="O56" i="22"/>
  <c r="P56" i="22" s="1"/>
  <c r="Q56" i="22" s="1"/>
  <c r="O32" i="22"/>
  <c r="P33" i="22"/>
  <c r="P34" i="22"/>
  <c r="Q34" i="22" s="1"/>
  <c r="P35" i="22"/>
  <c r="P37" i="22"/>
  <c r="P38" i="22"/>
  <c r="P41" i="22"/>
  <c r="Q41" i="22" s="1"/>
  <c r="P42" i="22"/>
  <c r="Q42" i="22" s="1"/>
  <c r="P45" i="22"/>
  <c r="P46" i="22"/>
  <c r="P47" i="22"/>
  <c r="P49" i="22"/>
  <c r="P51" i="22"/>
  <c r="Q33" i="22"/>
  <c r="Q35" i="22"/>
  <c r="Q37" i="22"/>
  <c r="Q38" i="22"/>
  <c r="Q45" i="22"/>
  <c r="Q46" i="22"/>
  <c r="Q47" i="22"/>
  <c r="Q49" i="22"/>
  <c r="Q51" i="22"/>
  <c r="R33" i="22"/>
  <c r="R34" i="22"/>
  <c r="R35" i="22"/>
  <c r="R36" i="22"/>
  <c r="R37" i="22"/>
  <c r="R38" i="22"/>
  <c r="R39" i="22"/>
  <c r="R40" i="22"/>
  <c r="R41" i="22"/>
  <c r="R42" i="22"/>
  <c r="R43" i="22"/>
  <c r="R44" i="22"/>
  <c r="R45" i="22"/>
  <c r="R46" i="22"/>
  <c r="R47" i="22"/>
  <c r="R48" i="22"/>
  <c r="R49" i="22"/>
  <c r="R50" i="22"/>
  <c r="R51" i="22"/>
  <c r="R52" i="22"/>
  <c r="R53" i="22"/>
  <c r="R54" i="22"/>
  <c r="R55" i="22"/>
  <c r="R56" i="22"/>
  <c r="R57" i="22"/>
  <c r="P32" i="22"/>
  <c r="Q32" i="22"/>
  <c r="R32" i="22"/>
  <c r="P30" i="22"/>
  <c r="Q30" i="22" s="1"/>
  <c r="R30" i="22"/>
  <c r="P31" i="22"/>
  <c r="Q31" i="22"/>
  <c r="R31" i="22"/>
  <c r="P9" i="22"/>
  <c r="Q9" i="22" s="1"/>
  <c r="P10" i="22"/>
  <c r="P11" i="22"/>
  <c r="P12" i="22"/>
  <c r="Q12" i="22" s="1"/>
  <c r="P13" i="22"/>
  <c r="P14" i="22"/>
  <c r="Q14" i="22" s="1"/>
  <c r="P15" i="22"/>
  <c r="Q15" i="22" s="1"/>
  <c r="P16" i="22"/>
  <c r="Q16" i="22" s="1"/>
  <c r="P17" i="22"/>
  <c r="Q17" i="22" s="1"/>
  <c r="P18" i="22"/>
  <c r="P19" i="22"/>
  <c r="Q19" i="22" s="1"/>
  <c r="P20" i="22"/>
  <c r="Q20" i="22" s="1"/>
  <c r="P21" i="22"/>
  <c r="Q21" i="22" s="1"/>
  <c r="P22" i="22"/>
  <c r="P23" i="22"/>
  <c r="Q23" i="22" s="1"/>
  <c r="P24" i="22"/>
  <c r="Q24" i="22" s="1"/>
  <c r="P25" i="22"/>
  <c r="Q25" i="22" s="1"/>
  <c r="P26" i="22"/>
  <c r="Q26" i="22" s="1"/>
  <c r="P27" i="22"/>
  <c r="Q27" i="22" s="1"/>
  <c r="P28" i="22"/>
  <c r="Q28" i="22" s="1"/>
  <c r="P29" i="22"/>
  <c r="Q29" i="22" s="1"/>
  <c r="Q10" i="22"/>
  <c r="Q11" i="22"/>
  <c r="Q13" i="22"/>
  <c r="Q18" i="22"/>
  <c r="Q22" i="22"/>
  <c r="R9" i="22"/>
  <c r="S9" i="22" s="1"/>
  <c r="R10" i="22"/>
  <c r="R11" i="22"/>
  <c r="S11" i="22" s="1"/>
  <c r="R12" i="22"/>
  <c r="R13" i="22"/>
  <c r="S13" i="22" s="1"/>
  <c r="R14" i="22"/>
  <c r="R15" i="22"/>
  <c r="S15" i="22" s="1"/>
  <c r="R16" i="22"/>
  <c r="R17" i="22"/>
  <c r="S17" i="22" s="1"/>
  <c r="R18" i="22"/>
  <c r="R19" i="22"/>
  <c r="S19" i="22" s="1"/>
  <c r="R20" i="22"/>
  <c r="R21" i="22"/>
  <c r="S21" i="22" s="1"/>
  <c r="R22" i="22"/>
  <c r="R23" i="22"/>
  <c r="S23" i="22" s="1"/>
  <c r="R24" i="22"/>
  <c r="R25" i="22"/>
  <c r="S25" i="22" s="1"/>
  <c r="R26" i="22"/>
  <c r="R27" i="22"/>
  <c r="S27" i="22" s="1"/>
  <c r="R28" i="22"/>
  <c r="R29" i="22"/>
  <c r="S29" i="22" s="1"/>
  <c r="S26" i="22" l="1"/>
  <c r="S22" i="22"/>
  <c r="S18" i="22"/>
  <c r="S14" i="22"/>
  <c r="T14" i="22" s="1"/>
  <c r="S10" i="22"/>
  <c r="S31" i="22"/>
  <c r="S57" i="22"/>
  <c r="S53" i="22"/>
  <c r="T53" i="22" s="1"/>
  <c r="S49" i="22"/>
  <c r="S45" i="22"/>
  <c r="S41" i="22"/>
  <c r="S37" i="22"/>
  <c r="T37" i="22" s="1"/>
  <c r="S33" i="22"/>
  <c r="S56" i="22"/>
  <c r="S52" i="22"/>
  <c r="S48" i="22"/>
  <c r="T48" i="22" s="1"/>
  <c r="S44" i="22"/>
  <c r="S40" i="22"/>
  <c r="S36" i="22"/>
  <c r="S32" i="22"/>
  <c r="T32" i="22" s="1"/>
  <c r="S28" i="22"/>
  <c r="S24" i="22"/>
  <c r="S20" i="22"/>
  <c r="S16" i="22"/>
  <c r="T16" i="22" s="1"/>
  <c r="S12" i="22"/>
  <c r="S55" i="22"/>
  <c r="T55" i="22" s="1"/>
  <c r="S51" i="22"/>
  <c r="S47" i="22"/>
  <c r="T47" i="22" s="1"/>
  <c r="S43" i="22"/>
  <c r="S39" i="22"/>
  <c r="T39" i="22" s="1"/>
  <c r="S35" i="22"/>
  <c r="S30" i="22"/>
  <c r="T30" i="22" s="1"/>
  <c r="S54" i="22"/>
  <c r="S50" i="22"/>
  <c r="S46" i="22"/>
  <c r="S42" i="22"/>
  <c r="T42" i="22" s="1"/>
  <c r="S38" i="22"/>
  <c r="S34" i="22"/>
  <c r="T34" i="22" s="1"/>
  <c r="T29" i="22"/>
  <c r="T17" i="22"/>
  <c r="T13" i="22"/>
  <c r="T36" i="22"/>
  <c r="T20" i="22"/>
  <c r="T51" i="22"/>
  <c r="T35" i="22"/>
  <c r="T45" i="22"/>
  <c r="T33" i="22"/>
  <c r="T27" i="22"/>
  <c r="T15" i="22"/>
  <c r="T11" i="22"/>
  <c r="T46" i="22"/>
  <c r="P43" i="22"/>
  <c r="Q43" i="22" s="1"/>
  <c r="P39" i="22"/>
  <c r="Q39" i="22" s="1"/>
  <c r="T49" i="22"/>
  <c r="T43" i="22"/>
  <c r="T41" i="22"/>
  <c r="T57" i="22"/>
  <c r="T38" i="22"/>
  <c r="I31" i="22"/>
  <c r="G32" i="22"/>
  <c r="F31" i="22"/>
  <c r="E31" i="22" s="1"/>
  <c r="D31" i="22" s="1"/>
  <c r="F28" i="22"/>
  <c r="E28" i="22" s="1"/>
  <c r="D28" i="22" s="1"/>
  <c r="T54" i="22"/>
  <c r="T50" i="22"/>
  <c r="T56" i="22"/>
  <c r="T52" i="22"/>
  <c r="T44" i="22"/>
  <c r="P40" i="22"/>
  <c r="Q40" i="22" s="1"/>
  <c r="S1" i="22" s="1"/>
  <c r="P36" i="22"/>
  <c r="Q36" i="22" s="1"/>
  <c r="S2" i="22" s="1"/>
  <c r="T31" i="22"/>
  <c r="T21" i="22"/>
  <c r="T12" i="22"/>
  <c r="T19" i="22"/>
  <c r="T23" i="22"/>
  <c r="T18" i="22"/>
  <c r="T10" i="22"/>
  <c r="T28" i="22"/>
  <c r="T25" i="22"/>
  <c r="T24" i="22"/>
  <c r="T22" i="22"/>
  <c r="T26" i="22"/>
  <c r="S3" i="22" l="1"/>
  <c r="T40" i="22"/>
  <c r="F32" i="22"/>
  <c r="E32" i="22" s="1"/>
  <c r="D32" i="22" s="1"/>
  <c r="H32" i="22"/>
  <c r="T9" i="22"/>
  <c r="U9" i="22" s="1"/>
  <c r="U10" i="22" l="1"/>
  <c r="U11" i="22" s="1"/>
  <c r="U12" i="22" s="1"/>
  <c r="U13" i="22" s="1"/>
  <c r="U14" i="22" s="1"/>
  <c r="U15" i="22" s="1"/>
  <c r="U16" i="22" s="1"/>
  <c r="U17" i="22" s="1"/>
  <c r="U18" i="22" s="1"/>
  <c r="U19" i="22" s="1"/>
  <c r="U20" i="22" s="1"/>
  <c r="U21" i="22" s="1"/>
  <c r="U22" i="22" s="1"/>
  <c r="U23" i="22" s="1"/>
  <c r="U24" i="22" s="1"/>
  <c r="U25" i="22" s="1"/>
  <c r="U26" i="22" s="1"/>
  <c r="U27" i="22" s="1"/>
  <c r="U28" i="22" s="1"/>
  <c r="U29" i="22" s="1"/>
  <c r="U30" i="22" s="1"/>
  <c r="U31" i="22" s="1"/>
  <c r="U32" i="22" s="1"/>
  <c r="U33" i="22" s="1"/>
  <c r="U34" i="22" s="1"/>
  <c r="U35" i="22" s="1"/>
  <c r="U36" i="22" s="1"/>
  <c r="U37" i="22" s="1"/>
  <c r="U38" i="22" s="1"/>
  <c r="U39" i="22" s="1"/>
  <c r="U40" i="22" s="1"/>
  <c r="U41" i="22" s="1"/>
  <c r="U42" i="22" s="1"/>
  <c r="U43" i="22" s="1"/>
  <c r="U44" i="22" s="1"/>
  <c r="U45" i="22" s="1"/>
  <c r="U46" i="22" s="1"/>
  <c r="U47" i="22" s="1"/>
  <c r="U48" i="22" s="1"/>
  <c r="U49" i="22" s="1"/>
  <c r="U50" i="22" s="1"/>
  <c r="U51" i="22" s="1"/>
  <c r="U52" i="22" s="1"/>
  <c r="U53" i="22" s="1"/>
  <c r="U54" i="22" s="1"/>
  <c r="U55" i="22" s="1"/>
  <c r="U56" i="22" s="1"/>
  <c r="U57" i="22" s="1"/>
  <c r="I32" i="22"/>
  <c r="G33" i="22"/>
  <c r="F33" i="22" l="1"/>
  <c r="E33" i="22" s="1"/>
  <c r="D33" i="22" s="1"/>
  <c r="H33" i="22"/>
  <c r="K9" i="22" a="1"/>
  <c r="K9" i="22" s="1"/>
  <c r="J9" i="22" a="1"/>
  <c r="J9" i="22" s="1"/>
  <c r="L10" i="22" a="1"/>
  <c r="L10" i="22" s="1"/>
  <c r="E9" i="22"/>
  <c r="F9" i="22" s="1"/>
  <c r="G9" i="22" s="1"/>
  <c r="H9" i="22" s="1"/>
  <c r="I9" i="22" s="1"/>
  <c r="I33" i="22" l="1"/>
  <c r="G34" i="22"/>
  <c r="G10" i="22"/>
  <c r="H10" i="22" s="1"/>
  <c r="G11" i="22" s="1"/>
  <c r="F10" i="22"/>
  <c r="E10" i="22" s="1"/>
  <c r="H34" i="22" l="1"/>
  <c r="F34" i="22"/>
  <c r="E34" i="22" s="1"/>
  <c r="D34" i="22" s="1"/>
  <c r="J10" i="22" a="1"/>
  <c r="J10" i="22" s="1"/>
  <c r="I10" i="22"/>
  <c r="H11" i="22" s="1"/>
  <c r="G12" i="22" s="1"/>
  <c r="F11" i="22"/>
  <c r="E11" i="22" s="1"/>
  <c r="D11" i="22" s="1"/>
  <c r="D10" i="22"/>
  <c r="H16" i="22"/>
  <c r="F16" i="22"/>
  <c r="I34" i="22" l="1"/>
  <c r="G35" i="22"/>
  <c r="J11" i="22" a="1"/>
  <c r="J11" i="22" s="1"/>
  <c r="E16" i="22"/>
  <c r="D16" i="22" s="1"/>
  <c r="I16" i="22"/>
  <c r="G17" i="22"/>
  <c r="H17" i="22" s="1"/>
  <c r="I11" i="22"/>
  <c r="H12" i="22" s="1"/>
  <c r="F12" i="22"/>
  <c r="H35" i="22" l="1"/>
  <c r="F35" i="22"/>
  <c r="E35" i="22" s="1"/>
  <c r="D35" i="22" s="1"/>
  <c r="K11" i="22" a="1"/>
  <c r="K11" i="22" s="1"/>
  <c r="I17" i="22"/>
  <c r="G18" i="22"/>
  <c r="H18" i="22" s="1"/>
  <c r="E12" i="22"/>
  <c r="D12" i="22" s="1"/>
  <c r="F17" i="22"/>
  <c r="I12" i="22"/>
  <c r="G13" i="22"/>
  <c r="H13" i="22" s="1"/>
  <c r="I35" i="22" l="1"/>
  <c r="G36" i="22"/>
  <c r="J12" i="22" a="1"/>
  <c r="J12" i="22" s="1"/>
  <c r="F18" i="22"/>
  <c r="E18" i="22" s="1"/>
  <c r="D18" i="22" s="1"/>
  <c r="F13" i="22"/>
  <c r="E13" i="22" s="1"/>
  <c r="D13" i="22" s="1"/>
  <c r="E17" i="22"/>
  <c r="D17" i="22" s="1"/>
  <c r="I18" i="22"/>
  <c r="G19" i="22"/>
  <c r="F19" i="22" s="1"/>
  <c r="I13" i="22"/>
  <c r="F36" i="22" l="1"/>
  <c r="E36" i="22" s="1"/>
  <c r="D36" i="22" s="1"/>
  <c r="H36" i="22"/>
  <c r="L12" i="22" a="1"/>
  <c r="L12" i="22" s="1"/>
  <c r="H19" i="22"/>
  <c r="I19" i="22" s="1"/>
  <c r="E19" i="22"/>
  <c r="D19" i="22" s="1"/>
  <c r="H14" i="22"/>
  <c r="F14" i="22"/>
  <c r="K14" i="22" l="1" a="1"/>
  <c r="K14" i="22" s="1"/>
  <c r="I36" i="22"/>
  <c r="G37" i="22"/>
  <c r="L13" i="22" a="1"/>
  <c r="L13" i="22" s="1"/>
  <c r="G20" i="22"/>
  <c r="H20" i="22" s="1"/>
  <c r="G21" i="22" s="1"/>
  <c r="H21" i="22" s="1"/>
  <c r="I14" i="22"/>
  <c r="G15" i="22"/>
  <c r="F15" i="22" s="1"/>
  <c r="E14" i="22"/>
  <c r="D14" i="22" s="1"/>
  <c r="F37" i="22" l="1"/>
  <c r="E37" i="22" s="1"/>
  <c r="D37" i="22" s="1"/>
  <c r="H37" i="22"/>
  <c r="F20" i="22"/>
  <c r="E20" i="22" s="1"/>
  <c r="D20" i="22" s="1"/>
  <c r="I20" i="22"/>
  <c r="F21" i="22"/>
  <c r="E21" i="22" s="1"/>
  <c r="D21" i="22" s="1"/>
  <c r="E15" i="22"/>
  <c r="D15" i="22" s="1"/>
  <c r="I21" i="22"/>
  <c r="G22" i="22"/>
  <c r="F22" i="22" s="1"/>
  <c r="H15" i="22"/>
  <c r="I15" i="22" s="1"/>
  <c r="L16" i="22" l="1" a="1"/>
  <c r="L16" i="22" s="1"/>
  <c r="K15" i="22" a="1"/>
  <c r="K15" i="22" s="1"/>
  <c r="I37" i="22"/>
  <c r="G38" i="22"/>
  <c r="H22" i="22"/>
  <c r="I22" i="22" s="1"/>
  <c r="E22" i="22"/>
  <c r="D22" i="22" s="1"/>
  <c r="F38" i="22" l="1"/>
  <c r="E38" i="22" s="1"/>
  <c r="D38" i="22" s="1"/>
  <c r="H38" i="22"/>
  <c r="G23" i="22"/>
  <c r="H23" i="22" s="1"/>
  <c r="G24" i="22" s="1"/>
  <c r="H24" i="22" s="1"/>
  <c r="I38" i="22" l="1"/>
  <c r="G39" i="22"/>
  <c r="I23" i="22"/>
  <c r="F23" i="22"/>
  <c r="E23" i="22" s="1"/>
  <c r="D23" i="22" s="1"/>
  <c r="F24" i="22"/>
  <c r="E24" i="22" s="1"/>
  <c r="D24" i="22" s="1"/>
  <c r="I24" i="22"/>
  <c r="G25" i="22"/>
  <c r="H39" i="22" l="1"/>
  <c r="F39" i="22"/>
  <c r="E39" i="22" s="1"/>
  <c r="D39" i="22" s="1"/>
  <c r="F25" i="22"/>
  <c r="E25" i="22" s="1"/>
  <c r="D25" i="22" s="1"/>
  <c r="H25" i="22"/>
  <c r="I39" i="22" l="1"/>
  <c r="G40" i="22"/>
  <c r="G26" i="22"/>
  <c r="I25" i="22"/>
  <c r="H40" i="22" l="1"/>
  <c r="F40" i="22"/>
  <c r="E40" i="22" s="1"/>
  <c r="D40" i="22" s="1"/>
  <c r="F26" i="22"/>
  <c r="E26" i="22" s="1"/>
  <c r="D26" i="22" s="1"/>
  <c r="H26" i="22"/>
  <c r="J17" i="22" l="1" a="1"/>
  <c r="J17" i="22" s="1"/>
  <c r="I40" i="22"/>
  <c r="G41" i="22"/>
  <c r="G27" i="22"/>
  <c r="I26" i="22"/>
  <c r="F41" i="22" l="1"/>
  <c r="E41" i="22" s="1"/>
  <c r="D41" i="22" s="1"/>
  <c r="H41" i="22"/>
  <c r="H27" i="22"/>
  <c r="I27" i="22" s="1"/>
  <c r="F27" i="22"/>
  <c r="E27" i="22" s="1"/>
  <c r="D27" i="22" s="1"/>
  <c r="I41" i="22" l="1"/>
  <c r="G42" i="22"/>
  <c r="F42" i="22" l="1"/>
  <c r="E42" i="22" s="1"/>
  <c r="D42" i="22" s="1"/>
  <c r="H42" i="22"/>
  <c r="J19" i="22" l="1" a="1"/>
  <c r="J19" i="22" s="1"/>
  <c r="K24" i="22" a="1"/>
  <c r="K24" i="22" s="1"/>
  <c r="L23" i="22" a="1"/>
  <c r="L23" i="22" s="1"/>
  <c r="L19" i="22" a="1"/>
  <c r="L19" i="22" s="1"/>
  <c r="J27" i="22" a="1"/>
  <c r="J27" i="22" s="1"/>
  <c r="L26" i="22" a="1"/>
  <c r="L26" i="22" s="1"/>
  <c r="J15" i="22" a="1"/>
  <c r="J15" i="22" s="1"/>
  <c r="J14" i="22" a="1"/>
  <c r="J14" i="22" s="1"/>
  <c r="K20" i="22" a="1"/>
  <c r="K20" i="22" s="1"/>
  <c r="L20" i="22" a="1"/>
  <c r="L20" i="22" s="1"/>
  <c r="L27" i="22" a="1"/>
  <c r="L27" i="22" s="1"/>
  <c r="J16" i="22" a="1"/>
  <c r="J16" i="22" s="1"/>
  <c r="K17" i="22" a="1"/>
  <c r="K17" i="22" s="1"/>
  <c r="K25" i="22" a="1"/>
  <c r="K25" i="22" s="1"/>
  <c r="L18" i="22" a="1"/>
  <c r="L18" i="22" s="1"/>
  <c r="L9" i="22" a="1"/>
  <c r="L9" i="22" s="1"/>
  <c r="K22" i="22" a="1"/>
  <c r="K22" i="22" s="1"/>
  <c r="K12" i="22" a="1"/>
  <c r="K12" i="22" s="1"/>
  <c r="J13" i="22" a="1"/>
  <c r="J13" i="22" s="1"/>
  <c r="K26" i="22" a="1"/>
  <c r="K26" i="22" s="1"/>
  <c r="K27" i="22" a="1"/>
  <c r="K27" i="22" s="1"/>
  <c r="J47" i="22" a="1"/>
  <c r="J47" i="22" s="1"/>
  <c r="J44" i="22" a="1"/>
  <c r="J44" i="22" s="1"/>
  <c r="J31" i="22" a="1"/>
  <c r="J31" i="22" s="1"/>
  <c r="J34" i="22" a="1"/>
  <c r="J34" i="22" s="1"/>
  <c r="L44" i="22" a="1"/>
  <c r="L44" i="22" s="1"/>
  <c r="J28" i="22" a="1"/>
  <c r="J28" i="22" s="1"/>
  <c r="K51" i="22" a="1"/>
  <c r="K51" i="22" s="1"/>
  <c r="K39" i="22" a="1"/>
  <c r="K39" i="22" s="1"/>
  <c r="L34" i="22" a="1"/>
  <c r="L34" i="22" s="1"/>
  <c r="L35" i="22" a="1"/>
  <c r="L35" i="22" s="1"/>
  <c r="L30" i="22" a="1"/>
  <c r="L30" i="22" s="1"/>
  <c r="J48" i="22" a="1"/>
  <c r="J48" i="22" s="1"/>
  <c r="L33" i="22" a="1"/>
  <c r="L33" i="22" s="1"/>
  <c r="K41" i="22" a="1"/>
  <c r="K41" i="22" s="1"/>
  <c r="K36" i="22" a="1"/>
  <c r="K36" i="22" s="1"/>
  <c r="L55" i="22" a="1"/>
  <c r="L55" i="22" s="1"/>
  <c r="J56" i="22" a="1"/>
  <c r="J56" i="22" s="1"/>
  <c r="L49" i="22" a="1"/>
  <c r="L49" i="22" s="1"/>
  <c r="K57" i="22" a="1"/>
  <c r="K57" i="22" s="1"/>
  <c r="K38" i="22" a="1"/>
  <c r="K38" i="22" s="1"/>
  <c r="J45" i="22" a="1"/>
  <c r="J45" i="22" s="1"/>
  <c r="L52" i="22" a="1"/>
  <c r="L52" i="22" s="1"/>
  <c r="J52" i="22" a="1"/>
  <c r="J52" i="22" s="1"/>
  <c r="L28" i="22" a="1"/>
  <c r="L28" i="22" s="1"/>
  <c r="L38" i="22" a="1"/>
  <c r="L38" i="22" s="1"/>
  <c r="J51" i="22" a="1"/>
  <c r="J51" i="22" s="1"/>
  <c r="L32" i="22" a="1"/>
  <c r="L32" i="22" s="1"/>
  <c r="J36" i="22" a="1"/>
  <c r="J36" i="22" s="1"/>
  <c r="K32" i="22" a="1"/>
  <c r="K32" i="22" s="1"/>
  <c r="K47" i="22" a="1"/>
  <c r="K47" i="22" s="1"/>
  <c r="J42" i="22" a="1"/>
  <c r="J42" i="22" s="1"/>
  <c r="K52" i="22" a="1"/>
  <c r="K52" i="22" s="1"/>
  <c r="J33" i="22" a="1"/>
  <c r="J33" i="22" s="1"/>
  <c r="K42" i="22" a="1"/>
  <c r="K42" i="22" s="1"/>
  <c r="L37" i="22" a="1"/>
  <c r="L37" i="22" s="1"/>
  <c r="K45" i="22" a="1"/>
  <c r="K45" i="22" s="1"/>
  <c r="K46" i="22" a="1"/>
  <c r="K46" i="22" s="1"/>
  <c r="K55" i="22" a="1"/>
  <c r="K55" i="22" s="1"/>
  <c r="L39" i="22" a="1"/>
  <c r="L39" i="22" s="1"/>
  <c r="L41" i="22" a="1"/>
  <c r="L41" i="22" s="1"/>
  <c r="J46" i="22" a="1"/>
  <c r="J46" i="22" s="1"/>
  <c r="L56" i="22" a="1"/>
  <c r="L56" i="22" s="1"/>
  <c r="J37" i="22" a="1"/>
  <c r="J37" i="22" s="1"/>
  <c r="J53" i="22" a="1"/>
  <c r="J53" i="22" s="1"/>
  <c r="J49" i="22" a="1"/>
  <c r="J49" i="22" s="1"/>
  <c r="J35" i="22" a="1"/>
  <c r="J35" i="22" s="1"/>
  <c r="K30" i="22" a="1"/>
  <c r="K30" i="22" s="1"/>
  <c r="L51" i="22" a="1"/>
  <c r="L51" i="22" s="1"/>
  <c r="K49" i="22" a="1"/>
  <c r="K49" i="22" s="1"/>
  <c r="K28" i="22" a="1"/>
  <c r="K28" i="22" s="1"/>
  <c r="L45" i="22" a="1"/>
  <c r="L45" i="22" s="1"/>
  <c r="K53" i="22" a="1"/>
  <c r="K53" i="22" s="1"/>
  <c r="J39" i="22" a="1"/>
  <c r="J39" i="22" s="1"/>
  <c r="K56" i="22" a="1"/>
  <c r="K56" i="22" s="1"/>
  <c r="K29" i="22" a="1"/>
  <c r="K29" i="22" s="1"/>
  <c r="L40" i="22" a="1"/>
  <c r="L40" i="22" s="1"/>
  <c r="K34" i="22" a="1"/>
  <c r="K34" i="22" s="1"/>
  <c r="K44" i="22" a="1"/>
  <c r="K44" i="22" s="1"/>
  <c r="L53" i="22" a="1"/>
  <c r="L53" i="22" s="1"/>
  <c r="L31" i="22" a="1"/>
  <c r="L31" i="22" s="1"/>
  <c r="J55" i="22" a="1"/>
  <c r="J55" i="22" s="1"/>
  <c r="J38" i="22" a="1"/>
  <c r="J38" i="22" s="1"/>
  <c r="L46" i="22" a="1"/>
  <c r="L46" i="22" s="1"/>
  <c r="K37" i="22" a="1"/>
  <c r="K37" i="22" s="1"/>
  <c r="J43" i="22" a="1"/>
  <c r="J43" i="22" s="1"/>
  <c r="L47" i="22" a="1"/>
  <c r="L47" i="22" s="1"/>
  <c r="L50" i="22" a="1"/>
  <c r="L50" i="22" s="1"/>
  <c r="K43" i="22" a="1"/>
  <c r="K43" i="22" s="1"/>
  <c r="L54" i="22" a="1"/>
  <c r="L54" i="22" s="1"/>
  <c r="L36" i="22" a="1"/>
  <c r="L36" i="22" s="1"/>
  <c r="K40" i="22" a="1"/>
  <c r="K40" i="22" s="1"/>
  <c r="L57" i="22" a="1"/>
  <c r="L57" i="22" s="1"/>
  <c r="J54" i="22" a="1"/>
  <c r="J54" i="22" s="1"/>
  <c r="L43" i="22" a="1"/>
  <c r="L43" i="22" s="1"/>
  <c r="K35" i="22" a="1"/>
  <c r="K35" i="22" s="1"/>
  <c r="J41" i="22" a="1"/>
  <c r="J41" i="22" s="1"/>
  <c r="L48" i="22" a="1"/>
  <c r="L48" i="22" s="1"/>
  <c r="J40" i="22" a="1"/>
  <c r="J40" i="22" s="1"/>
  <c r="J29" i="22" a="1"/>
  <c r="J29" i="22" s="1"/>
  <c r="J30" i="22" a="1"/>
  <c r="J30" i="22" s="1"/>
  <c r="L42" i="22" a="1"/>
  <c r="L42" i="22" s="1"/>
  <c r="K33" i="22" a="1"/>
  <c r="K33" i="22" s="1"/>
  <c r="K31" i="22" a="1"/>
  <c r="K31" i="22" s="1"/>
  <c r="J32" i="22" a="1"/>
  <c r="J32" i="22" s="1"/>
  <c r="K54" i="22" a="1"/>
  <c r="K54" i="22" s="1"/>
  <c r="J50" i="22" a="1"/>
  <c r="J50" i="22" s="1"/>
  <c r="K50" i="22" a="1"/>
  <c r="K50" i="22" s="1"/>
  <c r="K48" i="22" a="1"/>
  <c r="K48" i="22" s="1"/>
  <c r="L29" i="22" a="1"/>
  <c r="L29" i="22" s="1"/>
  <c r="J57" i="22" a="1"/>
  <c r="J57" i="22" s="1"/>
  <c r="J20" i="22" a="1"/>
  <c r="J20" i="22" s="1"/>
  <c r="J18" i="22" a="1"/>
  <c r="J18" i="22" s="1"/>
  <c r="L24" i="22" a="1"/>
  <c r="L24" i="22" s="1"/>
  <c r="L15" i="22" a="1"/>
  <c r="L15" i="22" s="1"/>
  <c r="J21" i="22" a="1"/>
  <c r="J21" i="22" s="1"/>
  <c r="K16" i="22" a="1"/>
  <c r="K16" i="22" s="1"/>
  <c r="J24" i="22" a="1"/>
  <c r="J24" i="22" s="1"/>
  <c r="L11" i="22" a="1"/>
  <c r="L11" i="22" s="1"/>
  <c r="K21" i="22" a="1"/>
  <c r="K21" i="22" s="1"/>
  <c r="J25" i="22" a="1"/>
  <c r="J25" i="22" s="1"/>
  <c r="K13" i="22" a="1"/>
  <c r="K13" i="22" s="1"/>
  <c r="K10" i="22" a="1"/>
  <c r="K10" i="22" s="1"/>
  <c r="L25" i="22" a="1"/>
  <c r="L25" i="22" s="1"/>
  <c r="L21" i="22" a="1"/>
  <c r="L21" i="22" s="1"/>
  <c r="J26" i="22" a="1"/>
  <c r="J26" i="22" s="1"/>
  <c r="L14" i="22" a="1"/>
  <c r="L14" i="22" s="1"/>
  <c r="K18" i="22" a="1"/>
  <c r="K18" i="22" s="1"/>
  <c r="J22" i="22" a="1"/>
  <c r="J22" i="22" s="1"/>
  <c r="K23" i="22" a="1"/>
  <c r="K23" i="22" s="1"/>
  <c r="K19" i="22" a="1"/>
  <c r="K19" i="22" s="1"/>
  <c r="L17" i="22" a="1"/>
  <c r="L17" i="22" s="1"/>
  <c r="L22" i="22" a="1"/>
  <c r="L22" i="22" s="1"/>
  <c r="J23" i="22" a="1"/>
  <c r="J23" i="22" s="1"/>
  <c r="I42" i="22"/>
  <c r="G43" i="22"/>
  <c r="H43" i="22" l="1"/>
  <c r="F43" i="22"/>
  <c r="E43" i="22" s="1"/>
  <c r="D43" i="22" s="1"/>
  <c r="I43" i="22" l="1"/>
  <c r="G44" i="22"/>
  <c r="F44" i="22" l="1"/>
  <c r="E44" i="22" s="1"/>
  <c r="D44" i="22" s="1"/>
  <c r="H44" i="22"/>
  <c r="I44" i="22" l="1"/>
  <c r="G45" i="22"/>
  <c r="F45" i="22" l="1"/>
  <c r="E45" i="22" s="1"/>
  <c r="D45" i="22" s="1"/>
  <c r="H45" i="22"/>
  <c r="I45" i="22" l="1"/>
  <c r="G46" i="22"/>
  <c r="H46" i="22" l="1"/>
  <c r="F46" i="22"/>
  <c r="E46" i="22" s="1"/>
  <c r="D46" i="22" s="1"/>
  <c r="I46" i="22" l="1"/>
  <c r="G47" i="22"/>
  <c r="H47" i="22" l="1"/>
  <c r="F47" i="22"/>
  <c r="E47" i="22" s="1"/>
  <c r="D47" i="22" s="1"/>
  <c r="I47" i="22" l="1"/>
  <c r="G48" i="22"/>
  <c r="F48" i="22" l="1"/>
  <c r="E48" i="22" s="1"/>
  <c r="D48" i="22" s="1"/>
  <c r="H48" i="22"/>
  <c r="I48" i="22" l="1"/>
  <c r="G49" i="22"/>
  <c r="F49" i="22" l="1"/>
  <c r="E49" i="22" s="1"/>
  <c r="D49" i="22" s="1"/>
  <c r="H49" i="22"/>
  <c r="I49" i="22" l="1"/>
  <c r="G50" i="22"/>
  <c r="H50" i="22" l="1"/>
  <c r="F50" i="22"/>
  <c r="E50" i="22" s="1"/>
  <c r="D50" i="22" s="1"/>
  <c r="I50" i="22" l="1"/>
  <c r="G51" i="22"/>
  <c r="H51" i="22" l="1"/>
  <c r="F51" i="22"/>
  <c r="E51" i="22" s="1"/>
  <c r="D51" i="22" s="1"/>
  <c r="I51" i="22" l="1"/>
  <c r="G52" i="22"/>
  <c r="H52" i="22" l="1"/>
  <c r="F52" i="22"/>
  <c r="E52" i="22" s="1"/>
  <c r="D52" i="22" s="1"/>
  <c r="I52" i="22" l="1"/>
  <c r="G53" i="22"/>
  <c r="F53" i="22" l="1"/>
  <c r="E53" i="22" s="1"/>
  <c r="D53" i="22" s="1"/>
  <c r="H53" i="22"/>
  <c r="I53" i="22" l="1"/>
  <c r="G54" i="22"/>
  <c r="H54" i="22" l="1"/>
  <c r="F54" i="22"/>
  <c r="E54" i="22" s="1"/>
  <c r="D54" i="22" s="1"/>
  <c r="I54" i="22" l="1"/>
  <c r="G55" i="22"/>
  <c r="H55" i="22" l="1"/>
  <c r="F55" i="22"/>
  <c r="E55" i="22" s="1"/>
  <c r="D55" i="22" s="1"/>
  <c r="I55" i="22" l="1"/>
  <c r="G56" i="22"/>
  <c r="H56" i="22" l="1"/>
  <c r="F56" i="22"/>
  <c r="E56" i="22" s="1"/>
  <c r="D56" i="22" s="1"/>
  <c r="G57" i="22" l="1"/>
  <c r="I56" i="22"/>
  <c r="F57" i="22" l="1"/>
  <c r="E57" i="22" s="1"/>
  <c r="D57" i="22" s="1"/>
  <c r="H57" i="22"/>
  <c r="I57" i="2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ISAAC Alexandra</author>
  </authors>
  <commentList>
    <comment ref="J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 le GO est précédé d'1 heure de préparation et l'étudiant passe devant le jury pendant 1/2 heure</t>
        </r>
      </text>
    </comment>
    <comment ref="R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concatener la colonne Q avec la colonne S soit le n° du groupe avec le n° de jury</t>
        </r>
      </text>
    </comment>
    <comment ref="H15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pause déjeuner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<sst xmlns="http://schemas.openxmlformats.org/spreadsheetml/2006/main" count="105" uniqueCount="80">
  <si>
    <t>EPREUVE 1</t>
  </si>
  <si>
    <t>DEBUT</t>
  </si>
  <si>
    <t>FIN</t>
  </si>
  <si>
    <t>Délibération</t>
  </si>
  <si>
    <t>Heure de convocation</t>
  </si>
  <si>
    <t>Heure de préparation</t>
  </si>
  <si>
    <t>Délib Jury</t>
  </si>
  <si>
    <t>Conv
1/2 avant</t>
  </si>
  <si>
    <t>NOM-PRENOM DES CANDIDATS</t>
  </si>
  <si>
    <t>Passage devant jury</t>
  </si>
  <si>
    <t>durée
préparation
de l'oral</t>
  </si>
  <si>
    <t>groupe</t>
  </si>
  <si>
    <t>Passage
devant jury</t>
  </si>
  <si>
    <t>NOM
CANDIDAT</t>
  </si>
  <si>
    <t>changer les n° de jurys en colonne S (et/ou les noms en colonne R) et tout se met à jour.</t>
  </si>
  <si>
    <t>Droit fiscal</t>
  </si>
  <si>
    <t>Droit des contrats</t>
  </si>
  <si>
    <t>Droit immobilier</t>
  </si>
  <si>
    <t xml:space="preserve">Date : MERCREDI 22 MAI 2024 </t>
  </si>
  <si>
    <t>Grand Oral : 
23 Candidats inscrits à l'épreuve</t>
  </si>
  <si>
    <t>Annie</t>
  </si>
  <si>
    <t>Laura</t>
  </si>
  <si>
    <t>Léa</t>
  </si>
  <si>
    <t>Lucas</t>
  </si>
  <si>
    <t>Eva</t>
  </si>
  <si>
    <t>Carla</t>
  </si>
  <si>
    <t>Jules</t>
  </si>
  <si>
    <t>Arthur</t>
  </si>
  <si>
    <t>Constance</t>
  </si>
  <si>
    <t>Clémence</t>
  </si>
  <si>
    <t>Cécile</t>
  </si>
  <si>
    <t>Camille</t>
  </si>
  <si>
    <t>Sophie</t>
  </si>
  <si>
    <t>Lena</t>
  </si>
  <si>
    <t>Pablo</t>
  </si>
  <si>
    <t>Léaa</t>
  </si>
  <si>
    <t>Louna</t>
  </si>
  <si>
    <t>Allan</t>
  </si>
  <si>
    <t>Audrey</t>
  </si>
  <si>
    <t>Candice</t>
  </si>
  <si>
    <t>Manon</t>
  </si>
  <si>
    <t>Melkior</t>
  </si>
  <si>
    <t>Carlaa</t>
  </si>
  <si>
    <r>
      <rPr>
        <b/>
        <sz val="12"/>
        <color rgb="FF000000"/>
        <rFont val="Calibri"/>
        <family val="2"/>
      </rPr>
      <t xml:space="preserve">Jurys 1
</t>
    </r>
    <r>
      <rPr>
        <sz val="12"/>
        <color rgb="FF000000"/>
        <rFont val="Calibri"/>
        <family val="2"/>
      </rPr>
      <t>Olivier
Nicole</t>
    </r>
  </si>
  <si>
    <r>
      <rPr>
        <b/>
        <sz val="12"/>
        <color rgb="FF000000"/>
        <rFont val="Calibri"/>
        <family val="2"/>
      </rPr>
      <t xml:space="preserve">Jurys 2
</t>
    </r>
    <r>
      <rPr>
        <sz val="12"/>
        <color rgb="FF000000"/>
        <rFont val="Calibri"/>
        <family val="2"/>
        <charset val="1"/>
      </rPr>
      <t>Laetitia 
Jean-Marc</t>
    </r>
  </si>
  <si>
    <r>
      <rPr>
        <b/>
        <sz val="12"/>
        <color rgb="FF000000"/>
        <rFont val="Calibri"/>
        <family val="2"/>
      </rPr>
      <t xml:space="preserve">Jurys 3
</t>
    </r>
    <r>
      <rPr>
        <sz val="12"/>
        <color rgb="FF000000"/>
        <rFont val="Calibri"/>
        <family val="2"/>
        <charset val="1"/>
      </rPr>
      <t>Laetitia 
Jean-Marc</t>
    </r>
  </si>
  <si>
    <t>Droit</t>
  </si>
  <si>
    <t>groupes</t>
  </si>
  <si>
    <t>index jury</t>
  </si>
  <si>
    <t>index</t>
  </si>
  <si>
    <t>ligne</t>
  </si>
  <si>
    <t>N°Jury</t>
  </si>
  <si>
    <t>&lt;&lt;&lt;&lt; 0 = no groupes/1=groupé par 2</t>
  </si>
  <si>
    <t>personne 01</t>
  </si>
  <si>
    <t>personne 02</t>
  </si>
  <si>
    <t>personne 03</t>
  </si>
  <si>
    <t>personne 04</t>
  </si>
  <si>
    <t>personne 05</t>
  </si>
  <si>
    <t>personne 06</t>
  </si>
  <si>
    <t>personne 07</t>
  </si>
  <si>
    <t>personne 08</t>
  </si>
  <si>
    <t>personne 09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</si>
  <si>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</si>
  <si>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</si>
  <si>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</si>
  <si>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</si>
  <si>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</si>
  <si>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</si>
  <si>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</si>
  <si>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</si>
  <si>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</si>
  <si>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</si>
  <si>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</si>
  <si>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</si>
  <si>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</si>
  <si>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</si>
  <si>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</si>
  <si>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</si>
  <si>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</si>
  <si>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N°Jury-mod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</si>
</sst>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\-00"/>
  </numFmts>
  <fonts count="15" x14ac:knownFonts="1">
    <font>
      <sz val="12"/>
      <color rgb="FF000000"/>
      <name val="Calibri"/>
      <family val="2"/>
      <charset val="1"/>
    </font>
    <font>
      <b/>
      <sz val="24"/>
      <color rgb="FF000000"/>
      <name val="Calibri"/>
      <family val="2"/>
    </font>
    <font>
      <sz val="12"/>
      <color rgb="FFFFFFFF"/>
      <name val="Calibri"/>
      <family val="2"/>
      <charset val="1"/>
    </font>
    <font>
      <sz val="12"/>
      <color rgb="FF000000"/>
      <name val="Calibri"/>
      <family val="2"/>
    </font>
    <font>
      <sz val="12"/>
      <name val="Calibri"/>
      <family val="2"/>
    </font>
    <font>
      <b/>
      <sz val="12"/>
      <color rgb="FF000000"/>
      <name val="Calibri"/>
      <family val="2"/>
    </font>
    <font>
      <u/>
      <sz val="12"/>
      <color rgb="FF000000"/>
      <name val="Calibri"/>
      <family val="2"/>
      <charset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rgb="FF000000"/>
      <name val="Calibri"/>
      <family val="2"/>
    </font>
    <font>
      <b/>
      <sz val="16"/>
      <color rgb="FF000000"/>
      <name val="Calibri"/>
      <family val="2"/>
    </font>
    <font>
      <sz val="12"/>
      <color theme="0"/>
      <name val="Calibri"/>
      <family val="2"/>
      <charset val="1"/>
    </font>
    <font>
      <b/>
      <sz val="18"/>
      <color rgb="FFFF0000"/>
      <name val="Calibri"/>
      <family val="2"/>
    </font>
    <font>
      <b/>
      <sz val="20"/>
      <color rgb="FFFF0000"/>
      <name val="Calibri"/>
      <family val="2"/>
    </font>
    <font>
      <sz val="8"/>
      <name val="Calibri"/>
      <family val="2"/>
      <charset val="1"/>
    </font>
  </fonts>
  <fills count="18">
    <fill>
      <patternFill patternType="none"/>
    </fill>
    <fill>
      <patternFill patternType="gray125"/>
    </fill>
    <fill>
      <patternFill patternType="solid">
        <fgColor rgb="FFF79646"/>
        <bgColor rgb="FFFF8080"/>
      </patternFill>
    </fill>
    <fill>
      <patternFill patternType="solid">
        <fgColor rgb="FFC0504D"/>
        <bgColor rgb="FF993366"/>
      </patternFill>
    </fill>
    <fill>
      <patternFill patternType="solid">
        <fgColor rgb="FFFDEADA"/>
        <bgColor rgb="FFFFFFFF"/>
      </patternFill>
    </fill>
    <fill>
      <patternFill patternType="solid">
        <fgColor rgb="FF4BACC6"/>
        <bgColor rgb="FF339966"/>
      </patternFill>
    </fill>
    <fill>
      <patternFill patternType="solid">
        <fgColor rgb="FF9BBB59"/>
        <bgColor rgb="FF969696"/>
      </patternFill>
    </fill>
    <fill>
      <patternFill patternType="solid">
        <fgColor rgb="FFD9D9D9"/>
        <bgColor rgb="FFFDEADA"/>
      </patternFill>
    </fill>
    <fill>
      <patternFill patternType="solid">
        <fgColor rgb="FF7030A0"/>
        <bgColor rgb="FF993366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DEADA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20" fontId="0" fillId="0" borderId="0" xfId="0" applyNumberFormat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Continuous" vertical="center" wrapText="1"/>
    </xf>
    <xf numFmtId="0" fontId="2" fillId="3" borderId="1" xfId="0" applyFont="1" applyFill="1" applyBorder="1" applyAlignment="1">
      <alignment horizontal="center" vertical="center"/>
    </xf>
    <xf numFmtId="20" fontId="0" fillId="6" borderId="1" xfId="0" applyNumberFormat="1" applyFill="1" applyBorder="1" applyAlignment="1">
      <alignment horizontal="centerContinuous" vertical="center"/>
    </xf>
    <xf numFmtId="0" fontId="0" fillId="0" borderId="1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20" fontId="0" fillId="6" borderId="2" xfId="0" applyNumberFormat="1" applyFill="1" applyBorder="1" applyAlignment="1">
      <alignment horizontal="center" vertical="center"/>
    </xf>
    <xf numFmtId="0" fontId="2" fillId="0" borderId="4" xfId="0" applyFont="1" applyBorder="1" applyAlignment="1">
      <alignment vertical="center" wrapText="1"/>
    </xf>
    <xf numFmtId="0" fontId="0" fillId="5" borderId="2" xfId="0" applyFill="1" applyBorder="1" applyAlignment="1">
      <alignment horizontal="centerContinuous" vertical="center"/>
    </xf>
    <xf numFmtId="20" fontId="3" fillId="0" borderId="1" xfId="0" applyNumberFormat="1" applyFont="1" applyBorder="1" applyAlignment="1">
      <alignment horizontal="center" vertical="center"/>
    </xf>
    <xf numFmtId="20" fontId="4" fillId="0" borderId="1" xfId="0" applyNumberFormat="1" applyFont="1" applyBorder="1" applyAlignment="1">
      <alignment horizontal="center" vertical="center"/>
    </xf>
    <xf numFmtId="20" fontId="5" fillId="9" borderId="1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0" fontId="0" fillId="6" borderId="5" xfId="0" applyNumberFormat="1" applyFill="1" applyBorder="1" applyAlignment="1">
      <alignment horizontal="centerContinuous" vertical="center"/>
    </xf>
    <xf numFmtId="0" fontId="0" fillId="11" borderId="1" xfId="0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20" fontId="0" fillId="0" borderId="0" xfId="0" applyNumberFormat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20" fontId="3" fillId="14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Continuous" vertical="center"/>
    </xf>
    <xf numFmtId="0" fontId="9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11" fillId="15" borderId="0" xfId="0" applyFont="1" applyFill="1" applyAlignment="1">
      <alignment horizontal="center" vertical="center" wrapText="1"/>
    </xf>
    <xf numFmtId="20" fontId="11" fillId="16" borderId="0" xfId="0" applyNumberFormat="1" applyFont="1" applyFill="1" applyAlignment="1">
      <alignment horizontal="center" vertical="center"/>
    </xf>
    <xf numFmtId="0" fontId="4" fillId="0" borderId="1" xfId="0" quotePrefix="1" applyFont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3" fillId="10" borderId="0" xfId="0" applyFont="1" applyFill="1" applyAlignment="1">
      <alignment horizontal="center" vertical="center"/>
    </xf>
    <xf numFmtId="0" fontId="12" fillId="0" borderId="0" xfId="0" quotePrefix="1" applyFont="1" applyAlignment="1">
      <alignment vertical="center"/>
    </xf>
    <xf numFmtId="0" fontId="5" fillId="0" borderId="0" xfId="0" applyFont="1" applyAlignment="1">
      <alignment horizontal="center" vertical="center"/>
    </xf>
    <xf numFmtId="0" fontId="10" fillId="17" borderId="5" xfId="0" applyFont="1" applyFill="1" applyBorder="1" applyAlignment="1">
      <alignment horizontal="center" vertical="center"/>
    </xf>
    <xf numFmtId="0" fontId="10" fillId="17" borderId="6" xfId="0" applyFont="1" applyFill="1" applyBorder="1" applyAlignment="1">
      <alignment horizontal="center" vertical="center"/>
    </xf>
    <xf numFmtId="0" fontId="10" fillId="17" borderId="7" xfId="0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</cellXfs>
  <cellStyles count="1">
    <cellStyle name="Standaard" xfId="0" builtinId="0"/>
  </cellStyles>
  <dxfs count="12"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theme="9" tint="0.59996337778862885"/>
        </patternFill>
      </fill>
    </dxf>
    <dxf>
      <numFmt numFmtId="164" formatCode="0\-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fill>
        <patternFill patternType="none">
          <bgColor auto="1"/>
        </patternFill>
      </fill>
    </dxf>
    <dxf>
      <fill>
        <patternFill patternType="none">
          <fgColor rgb="FF339966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C0504D"/>
      <rgbColor rgb="FFFDEADA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4BACC6"/>
      <rgbColor rgb="FF9BBB59"/>
      <rgbColor rgb="FFFFCC00"/>
      <rgbColor rgb="FFF79646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6FFFF"/>
      <color rgb="FFFF99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saac/Nextcloud/AMU_portable/Documents/0-%202023-2024%20FDSP%20-%20LDINPP/2023-2024%20-%20EDT/Carri&#232;re%20Notariale/2023-2024%20-%20M2%20-%20CN%20-%20Examen/planning%20grand%20oral/Alex%20OK%20-%20planning-examen%20Grand%20Oral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Grand Oral 24-05-2024"/>
      <sheetName val="Grand Oral 23-05-2024"/>
      <sheetName val="Grand Oral 22-05-2024"/>
      <sheetName val="bloc"/>
      <sheetName val="Convocation"/>
      <sheetName val="Candidats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>
        <row r="1">
          <cell r="A1" t="str">
            <v>Candidats inscrits à l'épreuve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E71554-DBAE-4D90-A6E5-1FCC8D602376}" name="Tabel1" displayName="Tabel1" ref="N8:U57" totalsRowShown="0" headerRowDxfId="11" dataDxfId="10" tableBorderDxfId="9">
  <tableColumns count="8">
    <tableColumn id="3" xr3:uid="{62215A25-7460-4E0C-907D-926A669047D8}" name="NOM_x000a_CANDIDAT" dataDxfId="8"/>
    <tableColumn id="4" xr3:uid="{89F71E0A-8043-4D71-BD29-E4BF75C71BBD}" name="Droit" dataDxfId="7"/>
    <tableColumn id="10" xr3:uid="{D4981F00-A5BB-4E04-9F7E-E0D1885EC7F1}" name="N°Jury" dataDxfId="6">
      <calculatedColumnFormula>IFERROR(MATCH(O9,$J$6:$L$6,0),0)</calculatedColumnFormula>
    </tableColumn>
    <tableColumn id="5" xr3:uid="{2FBDD61A-E7D2-4355-ADD1-57B7FDEBA24B}" name="N°Jury-mod" dataDxfId="5">
      <calculatedColumnFormula>MIN(2,Tabel1[[#This Row],[N°Jury]])</calculatedColumnFormula>
    </tableColumn>
    <tableColumn id="6" xr3:uid="{2DB12EB7-E55D-4402-903A-73F6031A96A5}" name="groupe" dataDxfId="4">
      <calculatedColumnFormula>IF($R$6=0,1,TRUNC((ROW()-ROW($R$8)+1)/2))</calculatedColumnFormula>
    </tableColumn>
    <tableColumn id="7" xr3:uid="{03D95B16-EB74-446F-B4BE-C34ABF658E6E}" name="index jury" dataDxfId="1">
      <calculatedColumnFormula>COUNTIFS($R$8:R9,Tabel1[[#This Row],[groupe]],$Q$8:Q9,Tabel1[[#This Row],[N°Jury-mod]])+IF(Tabel1[[#This Row],[N°Jury-mod]]=0,COUNTIFS($R$8:R9,Tabel1[[#This Row],[groupe]],$Q$8:Q9,"&lt;&gt;0"),0)</calculatedColumnFormula>
    </tableColumn>
    <tableColumn id="8" xr3:uid="{3B77C679-1EA6-4EA5-AA6A-5BD8493DB59A}" name="index" dataDxfId="3">
      <calculatedColumnFormula>Tabel1[[#This Row],[groupe]]*100+Tabel1[[#This Row],[index jury]]</calculatedColumnFormula>
    </tableColumn>
    <tableColumn id="9" xr3:uid="{90BE6EF7-F81D-4348-AED0-C93C50859E97}" name="ligne" dataDxfId="0">
      <calculatedColumnFormula>IF($R$6=1,SUM(U8,(COUNTIF($T$8:T9,Tabel1[[#This Row],[index]])=1)),COUNTIF($Q$8:$Q9,Tabel1[[#This Row],[N°Jury-mod]]))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X57"/>
  <sheetViews>
    <sheetView tabSelected="1" topLeftCell="C5" zoomScaleNormal="100" workbookViewId="0">
      <selection activeCell="U9" sqref="U9"/>
    </sheetView>
  </sheetViews>
  <sheetFormatPr defaultColWidth="8.625" defaultRowHeight="15.75" x14ac:dyDescent="0.25"/>
  <cols>
    <col min="1" max="3" width="3.375" style="1" customWidth="1"/>
    <col min="4" max="4" width="12.625" style="1" customWidth="1"/>
    <col min="5" max="5" width="10.75" style="1" customWidth="1"/>
    <col min="6" max="6" width="9.75" style="1" customWidth="1"/>
    <col min="7" max="7" width="7.5" style="1" customWidth="1"/>
    <col min="8" max="8" width="9.625" style="1" customWidth="1"/>
    <col min="9" max="9" width="12" style="1" customWidth="1"/>
    <col min="10" max="10" width="13.125" style="1" customWidth="1"/>
    <col min="11" max="11" width="19.625" style="1" customWidth="1"/>
    <col min="12" max="12" width="17.875" style="1" customWidth="1"/>
    <col min="13" max="13" width="9.75" style="1" customWidth="1"/>
    <col min="14" max="14" width="18" style="1" customWidth="1"/>
    <col min="15" max="15" width="17.25" style="1" bestFit="1" customWidth="1"/>
    <col min="16" max="16" width="6.875" style="1" bestFit="1" customWidth="1"/>
    <col min="17" max="17" width="11.375" style="1" bestFit="1" customWidth="1"/>
    <col min="18" max="18" width="7.375" style="1" bestFit="1" customWidth="1"/>
    <col min="19" max="19" width="15.25" style="1" customWidth="1"/>
    <col min="20" max="20" width="6.25" style="1" bestFit="1" customWidth="1"/>
    <col min="21" max="21" width="5.5" style="1" bestFit="1" customWidth="1"/>
    <col min="22" max="986" width="10.5" style="1" customWidth="1"/>
  </cols>
  <sheetData>
    <row r="1" spans="1:21" ht="62.25" customHeight="1" x14ac:dyDescent="0.25">
      <c r="D1" s="8" t="s">
        <v>7</v>
      </c>
      <c r="E1" s="8" t="s">
        <v>10</v>
      </c>
      <c r="F1" s="8" t="s">
        <v>12</v>
      </c>
      <c r="I1" s="2"/>
      <c r="R1" s="1">
        <v>1</v>
      </c>
      <c r="S1" s="1">
        <f>COUNTIF($Q$9:$Q$57,R1)</f>
        <v>21</v>
      </c>
    </row>
    <row r="2" spans="1:21" ht="25.5" customHeight="1" x14ac:dyDescent="0.25">
      <c r="A2" s="27"/>
      <c r="B2" s="28"/>
      <c r="C2" s="28"/>
      <c r="D2" s="4">
        <v>1.3888888888888888E-2</v>
      </c>
      <c r="E2" s="4">
        <v>4.1666666666666664E-2</v>
      </c>
      <c r="F2" s="4">
        <v>2.0833333333333332E-2</v>
      </c>
      <c r="J2" s="26" t="s">
        <v>0</v>
      </c>
      <c r="K2" s="26"/>
      <c r="L2" s="26"/>
      <c r="R2" s="1">
        <v>2</v>
      </c>
      <c r="S2" s="1">
        <f>COUNTIF($Q$9:$Q$57,R2)</f>
        <v>28</v>
      </c>
    </row>
    <row r="3" spans="1:21" ht="48" customHeight="1" x14ac:dyDescent="0.25">
      <c r="B3" s="22"/>
      <c r="C3" s="22"/>
      <c r="E3" s="21"/>
      <c r="F3" s="21"/>
      <c r="J3" s="43" t="s">
        <v>19</v>
      </c>
      <c r="K3" s="44"/>
      <c r="L3" s="45"/>
      <c r="R3" s="1">
        <v>3</v>
      </c>
      <c r="S3" s="1">
        <f>COUNTIF($Q$9:$Q$57,R3)</f>
        <v>0</v>
      </c>
    </row>
    <row r="4" spans="1:21" ht="28.5" customHeight="1" x14ac:dyDescent="0.25">
      <c r="B4" s="22"/>
      <c r="C4" s="22"/>
      <c r="G4" s="29" t="s">
        <v>6</v>
      </c>
      <c r="J4" s="40" t="s">
        <v>18</v>
      </c>
      <c r="K4" s="41"/>
      <c r="L4" s="42"/>
      <c r="N4" s="34" t="s">
        <v>14</v>
      </c>
      <c r="O4" s="34"/>
      <c r="P4" s="34"/>
    </row>
    <row r="5" spans="1:21" ht="51" customHeight="1" x14ac:dyDescent="0.25">
      <c r="B5" s="22"/>
      <c r="C5" s="22"/>
      <c r="G5" s="30">
        <v>2.0833333333333332E-2</v>
      </c>
      <c r="J5" s="23" t="s">
        <v>43</v>
      </c>
      <c r="K5" s="23" t="s">
        <v>44</v>
      </c>
      <c r="L5" s="23" t="s">
        <v>45</v>
      </c>
      <c r="N5" s="33"/>
      <c r="O5" s="33"/>
      <c r="P5" s="33"/>
    </row>
    <row r="6" spans="1:21" ht="29.25" customHeight="1" x14ac:dyDescent="0.25">
      <c r="B6" s="22"/>
      <c r="C6" s="22"/>
      <c r="D6" s="22"/>
      <c r="J6" s="18" t="s">
        <v>15</v>
      </c>
      <c r="K6" s="19" t="s">
        <v>17</v>
      </c>
      <c r="L6" s="20" t="s">
        <v>16</v>
      </c>
      <c r="N6" s="33"/>
      <c r="O6" s="33"/>
      <c r="P6" s="33"/>
      <c r="Q6" s="1" t="s">
        <v>47</v>
      </c>
      <c r="R6" s="37">
        <v>0</v>
      </c>
      <c r="S6" s="38" t="s">
        <v>52</v>
      </c>
    </row>
    <row r="7" spans="1:21" ht="33" customHeight="1" x14ac:dyDescent="0.25">
      <c r="D7" s="11"/>
      <c r="E7" s="5" t="s">
        <v>5</v>
      </c>
      <c r="F7" s="5"/>
      <c r="G7" s="7" t="s">
        <v>9</v>
      </c>
      <c r="H7" s="7"/>
      <c r="I7" s="17"/>
      <c r="J7" s="6">
        <v>1</v>
      </c>
      <c r="K7" s="6">
        <v>2</v>
      </c>
      <c r="L7" s="6">
        <v>3</v>
      </c>
    </row>
    <row r="8" spans="1:21" ht="49.5" customHeight="1" x14ac:dyDescent="0.25">
      <c r="D8" s="24" t="s">
        <v>4</v>
      </c>
      <c r="E8" s="9" t="s">
        <v>1</v>
      </c>
      <c r="F8" s="9" t="s">
        <v>2</v>
      </c>
      <c r="G8" s="10" t="s">
        <v>1</v>
      </c>
      <c r="H8" s="10" t="s">
        <v>2</v>
      </c>
      <c r="I8" s="10" t="s">
        <v>3</v>
      </c>
      <c r="J8" s="12" t="s">
        <v>8</v>
      </c>
      <c r="K8" s="12"/>
      <c r="L8" s="12"/>
      <c r="N8" s="35" t="s">
        <v>13</v>
      </c>
      <c r="O8" s="35" t="s">
        <v>46</v>
      </c>
      <c r="P8" s="35" t="s">
        <v>51</v>
      </c>
      <c r="Q8" s="35" t="s">
        <v>79</v>
      </c>
      <c r="R8" s="35" t="s">
        <v>11</v>
      </c>
      <c r="S8" s="35" t="s">
        <v>48</v>
      </c>
      <c r="T8" s="35" t="s">
        <v>49</v>
      </c>
      <c r="U8" s="35" t="s">
        <v>50</v>
      </c>
    </row>
    <row r="9" spans="1:21" x14ac:dyDescent="0.25">
      <c r="D9" s="13">
        <v>0.31944444444444448</v>
      </c>
      <c r="E9" s="13">
        <f>D9+$D$2</f>
        <v>0.33333333333333337</v>
      </c>
      <c r="F9" s="13">
        <f>E9+$E$2</f>
        <v>0.37500000000000006</v>
      </c>
      <c r="G9" s="14">
        <f>F9</f>
        <v>0.37500000000000006</v>
      </c>
      <c r="H9" s="13">
        <f>G9+F2</f>
        <v>0.39583333333333337</v>
      </c>
      <c r="I9" s="13">
        <f t="shared" ref="I9:I24" si="0">H9+$G$5</f>
        <v>0.41666666666666669</v>
      </c>
      <c r="J9" s="31" t="str" cm="1">
        <f t="array" ref="J9">IFERROR(INDEX(Noms,MATCH(ROW()-ROW($J$8)&amp;"-"&amp;J$7,lignes&amp;"-"&amp;N°Jury,0)),"-")</f>
        <v>Annie</v>
      </c>
      <c r="K9" s="31" t="str" cm="1">
        <f t="array" ref="K9">IFERROR(INDEX(Noms,MATCH(ROW()-ROW($J$8)&amp;"-"&amp;K$7,lignes&amp;"-"&amp;N°Jury,0)),"-")</f>
        <v>Laura</v>
      </c>
      <c r="L9" s="31" t="str" cm="1">
        <f t="array" ref="L9">IFERROR(INDEX(Noms,MATCH(ROW()-ROW($J$8)&amp;"-"&amp;L$7,lignes&amp;"-"&amp;N°Jury,0)),"-")</f>
        <v>-</v>
      </c>
      <c r="N9" s="39" t="s">
        <v>20</v>
      </c>
      <c r="O9" s="39" t="s">
        <v>15</v>
      </c>
      <c r="P9" s="1">
        <f t="shared" ref="P9:P31" si="1">IFERROR(MATCH(O9,$J$6:$L$6,0),0)</f>
        <v>1</v>
      </c>
      <c r="Q9" s="1">
        <f>MIN(2,Tabel1[[#This Row],[N°Jury]])</f>
        <v>1</v>
      </c>
      <c r="R9" s="1">
        <f t="shared" ref="R9:R31" si="2">IF($R$6=0,1,TRUNC((ROW()-ROW($R$8)+1)/2))</f>
        <v>1</v>
      </c>
      <c r="S9" s="1">
        <f>COUNTIFS($R$8:R9,Tabel1[[#This Row],[groupe]],$Q$8:Q9,Tabel1[[#This Row],[N°Jury-mod]])+IF(Tabel1[[#This Row],[N°Jury-mod]]=0,COUNTIFS($R$8:R9,Tabel1[[#This Row],[groupe]],$Q$8:Q9,"&lt;&gt;0"),0)</f>
        <v>1</v>
      </c>
      <c r="T9" s="36">
        <f>Tabel1[[#This Row],[groupe]]*100+Tabel1[[#This Row],[index jury]]</f>
        <v>101</v>
      </c>
      <c r="U9" s="1">
        <f>IF($R$6=1,SUM(U8,(COUNTIF($T$8:T9,Tabel1[[#This Row],[index]])=1)),COUNTIF($Q$8:$Q9,Tabel1[[#This Row],[N°Jury-mod]]))</f>
        <v>1</v>
      </c>
    </row>
    <row r="10" spans="1:21" x14ac:dyDescent="0.25">
      <c r="A10" s="3"/>
      <c r="D10" s="13">
        <f t="shared" ref="D10:D24" si="3">E10-$D$2</f>
        <v>0.34027777777777779</v>
      </c>
      <c r="E10" s="13">
        <f t="shared" ref="E10:E24" si="4">F10-$E$2</f>
        <v>0.35416666666666669</v>
      </c>
      <c r="F10" s="13">
        <f>H9</f>
        <v>0.39583333333333337</v>
      </c>
      <c r="G10" s="14">
        <f>H9</f>
        <v>0.39583333333333337</v>
      </c>
      <c r="H10" s="13">
        <f t="shared" ref="H10:H24" si="5">G10+$F$2</f>
        <v>0.41666666666666669</v>
      </c>
      <c r="I10" s="13">
        <f t="shared" si="0"/>
        <v>0.4375</v>
      </c>
      <c r="J10" s="31" t="str" cm="1">
        <f t="array" ref="J10">IFERROR(INDEX(Noms,MATCH(ROW()-ROW($J$8)&amp;"-"&amp;J$7,lignes&amp;"-"&amp;N°Jury,0)),"-")</f>
        <v>Lucas</v>
      </c>
      <c r="K10" s="31" t="str" cm="1">
        <f t="array" ref="K10">IFERROR(INDEX(Noms,MATCH(ROW()-ROW($J$8)&amp;"-"&amp;K$7,lignes&amp;"-"&amp;N°Jury,0)),"-")</f>
        <v>-</v>
      </c>
      <c r="L10" s="31" t="str" cm="1">
        <f t="array" ref="L10">IFERROR(INDEX(Noms,MATCH(ROW()-ROW($J$8)&amp;"-"&amp;L$7,lignes&amp;"-"&amp;N°Jury,0)),"-")</f>
        <v>Léa</v>
      </c>
      <c r="N10" s="39" t="s">
        <v>21</v>
      </c>
      <c r="O10" s="39" t="s">
        <v>17</v>
      </c>
      <c r="P10" s="1">
        <f t="shared" si="1"/>
        <v>2</v>
      </c>
      <c r="Q10" s="1">
        <f>MIN(2,Tabel1[[#This Row],[N°Jury]])</f>
        <v>2</v>
      </c>
      <c r="R10" s="1">
        <f t="shared" si="2"/>
        <v>1</v>
      </c>
      <c r="S10" s="1">
        <f>COUNTIFS($R$8:R10,Tabel1[[#This Row],[groupe]],$Q$8:Q10,Tabel1[[#This Row],[N°Jury-mod]])+IF(Tabel1[[#This Row],[N°Jury-mod]]=0,COUNTIFS($R$8:R10,Tabel1[[#This Row],[groupe]],$Q$8:Q10,"&lt;&gt;0"),0)</f>
        <v>1</v>
      </c>
      <c r="T10" s="36">
        <f>Tabel1[[#This Row],[groupe]]*100+Tabel1[[#This Row],[index jury]]</f>
        <v>101</v>
      </c>
      <c r="U10" s="1">
        <f>IF($R$6=1,SUM(U9,(COUNTIF($T$8:T10,Tabel1[[#This Row],[index]])=1)),COUNTIF($Q$8:$Q10,Tabel1[[#This Row],[N°Jury-mod]]))</f>
        <v>1</v>
      </c>
    </row>
    <row r="11" spans="1:21" x14ac:dyDescent="0.25">
      <c r="A11" s="3"/>
      <c r="D11" s="13">
        <f t="shared" si="3"/>
        <v>0.3611111111111111</v>
      </c>
      <c r="E11" s="13">
        <f t="shared" si="4"/>
        <v>0.375</v>
      </c>
      <c r="F11" s="13">
        <f>H10</f>
        <v>0.41666666666666669</v>
      </c>
      <c r="G11" s="14">
        <f>H10</f>
        <v>0.41666666666666669</v>
      </c>
      <c r="H11" s="13">
        <f t="shared" si="5"/>
        <v>0.4375</v>
      </c>
      <c r="I11" s="13">
        <f t="shared" si="0"/>
        <v>0.45833333333333331</v>
      </c>
      <c r="J11" s="31" t="str" cm="1">
        <f t="array" ref="J11">IFERROR(INDEX(Noms,MATCH(ROW()-ROW($J$8)&amp;"-"&amp;J$7,lignes&amp;"-"&amp;N°Jury,0)),"-")</f>
        <v>Eva</v>
      </c>
      <c r="K11" s="31" t="str" cm="1">
        <f t="array" ref="K11">IFERROR(INDEX(Noms,MATCH(ROW()-ROW($J$8)&amp;"-"&amp;K$7,lignes&amp;"-"&amp;N°Jury,0)),"-")</f>
        <v>Carla</v>
      </c>
      <c r="L11" s="31" t="str" cm="1">
        <f t="array" ref="L11">IFERROR(INDEX(Noms,MATCH(ROW()-ROW($J$8)&amp;"-"&amp;L$7,lignes&amp;"-"&amp;N°Jury,0)),"-")</f>
        <v>-</v>
      </c>
      <c r="N11" s="39" t="s">
        <v>22</v>
      </c>
      <c r="O11" s="39" t="s">
        <v>16</v>
      </c>
      <c r="P11" s="1">
        <f t="shared" si="1"/>
        <v>3</v>
      </c>
      <c r="Q11" s="1">
        <f>MIN(2,Tabel1[[#This Row],[N°Jury]])</f>
        <v>2</v>
      </c>
      <c r="R11" s="1">
        <f t="shared" si="2"/>
        <v>1</v>
      </c>
      <c r="S11" s="1">
        <f>COUNTIFS($R$8:R11,Tabel1[[#This Row],[groupe]],$Q$8:Q11,Tabel1[[#This Row],[N°Jury-mod]])+IF(Tabel1[[#This Row],[N°Jury-mod]]=0,COUNTIFS($R$8:R11,Tabel1[[#This Row],[groupe]],$Q$8:Q11,"&lt;&gt;0"),0)</f>
        <v>2</v>
      </c>
      <c r="T11" s="36">
        <f>Tabel1[[#This Row],[groupe]]*100+Tabel1[[#This Row],[index jury]]</f>
        <v>102</v>
      </c>
      <c r="U11" s="1">
        <f>IF($R$6=1,SUM(U10,(COUNTIF($T$8:T11,Tabel1[[#This Row],[index]])=1)),COUNTIF($Q$8:$Q11,Tabel1[[#This Row],[N°Jury-mod]]))</f>
        <v>2</v>
      </c>
    </row>
    <row r="12" spans="1:21" x14ac:dyDescent="0.25">
      <c r="A12" s="3"/>
      <c r="D12" s="13">
        <f t="shared" si="3"/>
        <v>0.38194444444444442</v>
      </c>
      <c r="E12" s="13">
        <f t="shared" si="4"/>
        <v>0.39583333333333331</v>
      </c>
      <c r="F12" s="13">
        <f>H11</f>
        <v>0.4375</v>
      </c>
      <c r="G12" s="14">
        <f>H11</f>
        <v>0.4375</v>
      </c>
      <c r="H12" s="13">
        <f t="shared" si="5"/>
        <v>0.45833333333333331</v>
      </c>
      <c r="I12" s="13">
        <f t="shared" si="0"/>
        <v>0.47916666666666663</v>
      </c>
      <c r="J12" s="31" t="str" cm="1">
        <f t="array" ref="J12">IFERROR(INDEX(Noms,MATCH(ROW()-ROW($J$8)&amp;"-"&amp;J$7,lignes&amp;"-"&amp;N°Jury,0)),"-")</f>
        <v>Jules</v>
      </c>
      <c r="K12" s="31" t="str" cm="1">
        <f t="array" ref="K12">IFERROR(INDEX(Noms,MATCH(ROW()-ROW($J$8)&amp;"-"&amp;K$7,lignes&amp;"-"&amp;N°Jury,0)),"-")</f>
        <v>-</v>
      </c>
      <c r="L12" s="31" t="str" cm="1">
        <f t="array" ref="L12">IFERROR(INDEX(Noms,MATCH(ROW()-ROW($J$8)&amp;"-"&amp;L$7,lignes&amp;"-"&amp;N°Jury,0)),"-")</f>
        <v>Arthur</v>
      </c>
      <c r="N12" s="39" t="s">
        <v>23</v>
      </c>
      <c r="O12" s="39" t="s">
        <v>15</v>
      </c>
      <c r="P12" s="1">
        <f t="shared" si="1"/>
        <v>1</v>
      </c>
      <c r="Q12" s="1">
        <f>MIN(2,Tabel1[[#This Row],[N°Jury]])</f>
        <v>1</v>
      </c>
      <c r="R12" s="1">
        <f t="shared" si="2"/>
        <v>1</v>
      </c>
      <c r="S12" s="1">
        <f>COUNTIFS($R$8:R12,Tabel1[[#This Row],[groupe]],$Q$8:Q12,Tabel1[[#This Row],[N°Jury-mod]])+IF(Tabel1[[#This Row],[N°Jury-mod]]=0,COUNTIFS($R$8:R12,Tabel1[[#This Row],[groupe]],$Q$8:Q12,"&lt;&gt;0"),0)</f>
        <v>2</v>
      </c>
      <c r="T12" s="36">
        <f>Tabel1[[#This Row],[groupe]]*100+Tabel1[[#This Row],[index jury]]</f>
        <v>102</v>
      </c>
      <c r="U12" s="1">
        <f>IF($R$6=1,SUM(U11,(COUNTIF($T$8:T12,Tabel1[[#This Row],[index]])=1)),COUNTIF($Q$8:$Q12,Tabel1[[#This Row],[N°Jury-mod]]))</f>
        <v>2</v>
      </c>
    </row>
    <row r="13" spans="1:21" x14ac:dyDescent="0.25">
      <c r="A13" s="3"/>
      <c r="D13" s="13">
        <f t="shared" si="3"/>
        <v>0.40277777777777773</v>
      </c>
      <c r="E13" s="13">
        <f t="shared" si="4"/>
        <v>0.41666666666666663</v>
      </c>
      <c r="F13" s="13">
        <f t="shared" ref="F13:F24" si="6">G13</f>
        <v>0.45833333333333331</v>
      </c>
      <c r="G13" s="14">
        <f>H12</f>
        <v>0.45833333333333331</v>
      </c>
      <c r="H13" s="25">
        <f t="shared" si="5"/>
        <v>0.47916666666666663</v>
      </c>
      <c r="I13" s="15">
        <f t="shared" si="0"/>
        <v>0.49999999999999994</v>
      </c>
      <c r="J13" s="31" t="str" cm="1">
        <f t="array" ref="J13">IFERROR(INDEX(Noms,MATCH(ROW()-ROW($J$8)&amp;"-"&amp;J$7,lignes&amp;"-"&amp;N°Jury,0)),"-")</f>
        <v>Sophie</v>
      </c>
      <c r="K13" s="31" t="str" cm="1">
        <f t="array" ref="K13">IFERROR(INDEX(Noms,MATCH(ROW()-ROW($J$8)&amp;"-"&amp;K$7,lignes&amp;"-"&amp;N°Jury,0)),"-")</f>
        <v>-</v>
      </c>
      <c r="L13" s="31" t="str" cm="1">
        <f t="array" ref="L13">IFERROR(INDEX(Noms,MATCH(ROW()-ROW($J$8)&amp;"-"&amp;L$7,lignes&amp;"-"&amp;N°Jury,0)),"-")</f>
        <v>Constance</v>
      </c>
      <c r="N13" s="39" t="s">
        <v>24</v>
      </c>
      <c r="O13" s="39" t="s">
        <v>15</v>
      </c>
      <c r="P13" s="1">
        <f t="shared" si="1"/>
        <v>1</v>
      </c>
      <c r="Q13" s="1">
        <f>MIN(2,Tabel1[[#This Row],[N°Jury]])</f>
        <v>1</v>
      </c>
      <c r="R13" s="1">
        <f t="shared" si="2"/>
        <v>1</v>
      </c>
      <c r="S13" s="1">
        <f>COUNTIFS($R$8:R13,Tabel1[[#This Row],[groupe]],$Q$8:Q13,Tabel1[[#This Row],[N°Jury-mod]])+IF(Tabel1[[#This Row],[N°Jury-mod]]=0,COUNTIFS($R$8:R13,Tabel1[[#This Row],[groupe]],$Q$8:Q13,"&lt;&gt;0"),0)</f>
        <v>3</v>
      </c>
      <c r="T13" s="36">
        <f>Tabel1[[#This Row],[groupe]]*100+Tabel1[[#This Row],[index jury]]</f>
        <v>103</v>
      </c>
      <c r="U13" s="1">
        <f>IF($R$6=1,SUM(U12,(COUNTIF($T$8:T13,Tabel1[[#This Row],[index]])=1)),COUNTIF($Q$8:$Q13,Tabel1[[#This Row],[N°Jury-mod]]))</f>
        <v>3</v>
      </c>
    </row>
    <row r="14" spans="1:21" x14ac:dyDescent="0.25">
      <c r="A14" s="3"/>
      <c r="D14" s="13">
        <f t="shared" si="3"/>
        <v>0.4375</v>
      </c>
      <c r="E14" s="13">
        <f t="shared" si="4"/>
        <v>0.4513888888888889</v>
      </c>
      <c r="F14" s="13">
        <f t="shared" si="6"/>
        <v>0.49305555555555558</v>
      </c>
      <c r="G14" s="14">
        <v>0.49305555555555558</v>
      </c>
      <c r="H14" s="13">
        <f t="shared" si="5"/>
        <v>0.51388888888888895</v>
      </c>
      <c r="I14" s="13">
        <f t="shared" si="0"/>
        <v>0.53472222222222232</v>
      </c>
      <c r="J14" s="31" t="str" cm="1">
        <f t="array" ref="J14">IFERROR(INDEX(Noms,MATCH(ROW()-ROW($J$8)&amp;"-"&amp;J$7,lignes&amp;"-"&amp;N°Jury,0)),"-")</f>
        <v>Lena</v>
      </c>
      <c r="K14" s="31" t="str" cm="1">
        <f t="array" ref="K14">IFERROR(INDEX(Noms,MATCH(ROW()-ROW($J$8)&amp;"-"&amp;K$7,lignes&amp;"-"&amp;N°Jury,0)),"-")</f>
        <v>Clémence</v>
      </c>
      <c r="L14" s="31" t="str" cm="1">
        <f t="array" ref="L14">IFERROR(INDEX(Noms,MATCH(ROW()-ROW($J$8)&amp;"-"&amp;L$7,lignes&amp;"-"&amp;N°Jury,0)),"-")</f>
        <v>-</v>
      </c>
      <c r="N14" s="39" t="s">
        <v>25</v>
      </c>
      <c r="O14" s="39" t="s">
        <v>17</v>
      </c>
      <c r="P14" s="1">
        <f t="shared" si="1"/>
        <v>2</v>
      </c>
      <c r="Q14" s="1">
        <f>MIN(2,Tabel1[[#This Row],[N°Jury]])</f>
        <v>2</v>
      </c>
      <c r="R14" s="1">
        <f t="shared" si="2"/>
        <v>1</v>
      </c>
      <c r="S14" s="1">
        <f>COUNTIFS($R$8:R14,Tabel1[[#This Row],[groupe]],$Q$8:Q14,Tabel1[[#This Row],[N°Jury-mod]])+IF(Tabel1[[#This Row],[N°Jury-mod]]=0,COUNTIFS($R$8:R14,Tabel1[[#This Row],[groupe]],$Q$8:Q14,"&lt;&gt;0"),0)</f>
        <v>3</v>
      </c>
      <c r="T14" s="36">
        <f>Tabel1[[#This Row],[groupe]]*100+Tabel1[[#This Row],[index jury]]</f>
        <v>103</v>
      </c>
      <c r="U14" s="1">
        <f>IF($R$6=1,SUM(U13,(COUNTIF($T$8:T14,Tabel1[[#This Row],[index]])=1)),COUNTIF($Q$8:$Q14,Tabel1[[#This Row],[N°Jury-mod]]))</f>
        <v>3</v>
      </c>
    </row>
    <row r="15" spans="1:21" x14ac:dyDescent="0.25">
      <c r="D15" s="13">
        <f t="shared" si="3"/>
        <v>0.45833333333333337</v>
      </c>
      <c r="E15" s="13">
        <f t="shared" si="4"/>
        <v>0.47222222222222227</v>
      </c>
      <c r="F15" s="13">
        <f t="shared" si="6"/>
        <v>0.51388888888888895</v>
      </c>
      <c r="G15" s="14">
        <f>H14</f>
        <v>0.51388888888888895</v>
      </c>
      <c r="H15" s="25">
        <f t="shared" si="5"/>
        <v>0.53472222222222232</v>
      </c>
      <c r="I15" s="13">
        <f t="shared" si="0"/>
        <v>0.55555555555555569</v>
      </c>
      <c r="J15" s="31" t="str" cm="1">
        <f t="array" ref="J15">IFERROR(INDEX(Noms,MATCH(ROW()-ROW($J$8)&amp;"-"&amp;J$7,lignes&amp;"-"&amp;N°Jury,0)),"-")</f>
        <v>Pablo</v>
      </c>
      <c r="K15" s="31" t="str" cm="1">
        <f t="array" ref="K15">IFERROR(INDEX(Noms,MATCH(ROW()-ROW($J$8)&amp;"-"&amp;K$7,lignes&amp;"-"&amp;N°Jury,0)),"-")</f>
        <v>Cécile</v>
      </c>
      <c r="L15" s="31" t="str" cm="1">
        <f t="array" ref="L15">IFERROR(INDEX(Noms,MATCH(ROW()-ROW($J$8)&amp;"-"&amp;L$7,lignes&amp;"-"&amp;N°Jury,0)),"-")</f>
        <v>-</v>
      </c>
      <c r="N15" s="39" t="s">
        <v>26</v>
      </c>
      <c r="O15" s="39" t="s">
        <v>15</v>
      </c>
      <c r="P15" s="1">
        <f t="shared" si="1"/>
        <v>1</v>
      </c>
      <c r="Q15" s="1">
        <f>MIN(2,Tabel1[[#This Row],[N°Jury]])</f>
        <v>1</v>
      </c>
      <c r="R15" s="1">
        <f t="shared" si="2"/>
        <v>1</v>
      </c>
      <c r="S15" s="1">
        <f>COUNTIFS($R$8:R15,Tabel1[[#This Row],[groupe]],$Q$8:Q15,Tabel1[[#This Row],[N°Jury-mod]])+IF(Tabel1[[#This Row],[N°Jury-mod]]=0,COUNTIFS($R$8:R15,Tabel1[[#This Row],[groupe]],$Q$8:Q15,"&lt;&gt;0"),0)</f>
        <v>4</v>
      </c>
      <c r="T15" s="36">
        <f>Tabel1[[#This Row],[groupe]]*100+Tabel1[[#This Row],[index jury]]</f>
        <v>104</v>
      </c>
      <c r="U15" s="1">
        <f>IF($R$6=1,SUM(U14,(COUNTIF($T$8:T15,Tabel1[[#This Row],[index]])=1)),COUNTIF($Q$8:$Q15,Tabel1[[#This Row],[N°Jury-mod]]))</f>
        <v>4</v>
      </c>
    </row>
    <row r="16" spans="1:21" x14ac:dyDescent="0.25">
      <c r="D16" s="13">
        <f t="shared" si="3"/>
        <v>0.54166666666666674</v>
      </c>
      <c r="E16" s="13">
        <f t="shared" si="4"/>
        <v>0.55555555555555558</v>
      </c>
      <c r="F16" s="13">
        <f t="shared" si="6"/>
        <v>0.59722222222222221</v>
      </c>
      <c r="G16" s="14">
        <v>0.59722222222222221</v>
      </c>
      <c r="H16" s="13">
        <f t="shared" si="5"/>
        <v>0.61805555555555558</v>
      </c>
      <c r="I16" s="13">
        <f t="shared" si="0"/>
        <v>0.63888888888888895</v>
      </c>
      <c r="J16" s="31" t="str" cm="1">
        <f t="array" ref="J16">IFERROR(INDEX(Noms,MATCH(ROW()-ROW($J$8)&amp;"-"&amp;J$7,lignes&amp;"-"&amp;N°Jury,0)),"-")</f>
        <v>Léaa</v>
      </c>
      <c r="K16" s="31" t="str" cm="1">
        <f t="array" ref="K16">IFERROR(INDEX(Noms,MATCH(ROW()-ROW($J$8)&amp;"-"&amp;K$7,lignes&amp;"-"&amp;N°Jury,0)),"-")</f>
        <v>-</v>
      </c>
      <c r="L16" s="31" t="str" cm="1">
        <f t="array" ref="L16">IFERROR(INDEX(Noms,MATCH(ROW()-ROW($J$8)&amp;"-"&amp;L$7,lignes&amp;"-"&amp;N°Jury,0)),"-")</f>
        <v>Camille</v>
      </c>
      <c r="N16" s="39" t="s">
        <v>27</v>
      </c>
      <c r="O16" s="39" t="s">
        <v>16</v>
      </c>
      <c r="P16" s="1">
        <f t="shared" si="1"/>
        <v>3</v>
      </c>
      <c r="Q16" s="1">
        <f>MIN(2,Tabel1[[#This Row],[N°Jury]])</f>
        <v>2</v>
      </c>
      <c r="R16" s="1">
        <f t="shared" si="2"/>
        <v>1</v>
      </c>
      <c r="S16" s="1">
        <f>COUNTIFS($R$8:R16,Tabel1[[#This Row],[groupe]],$Q$8:Q16,Tabel1[[#This Row],[N°Jury-mod]])+IF(Tabel1[[#This Row],[N°Jury-mod]]=0,COUNTIFS($R$8:R16,Tabel1[[#This Row],[groupe]],$Q$8:Q16,"&lt;&gt;0"),0)</f>
        <v>4</v>
      </c>
      <c r="T16" s="36">
        <f>Tabel1[[#This Row],[groupe]]*100+Tabel1[[#This Row],[index jury]]</f>
        <v>104</v>
      </c>
      <c r="U16" s="1">
        <f>IF($R$6=1,SUM(U15,(COUNTIF($T$8:T16,Tabel1[[#This Row],[index]])=1)),COUNTIF($Q$8:$Q16,Tabel1[[#This Row],[N°Jury-mod]]))</f>
        <v>4</v>
      </c>
    </row>
    <row r="17" spans="1:21" x14ac:dyDescent="0.25">
      <c r="A17" s="3"/>
      <c r="D17" s="13">
        <f t="shared" si="3"/>
        <v>0.56250000000000011</v>
      </c>
      <c r="E17" s="13">
        <f t="shared" si="4"/>
        <v>0.57638888888888895</v>
      </c>
      <c r="F17" s="13">
        <f t="shared" si="6"/>
        <v>0.61805555555555558</v>
      </c>
      <c r="G17" s="14">
        <f t="shared" ref="G17:G24" si="7">H16</f>
        <v>0.61805555555555558</v>
      </c>
      <c r="H17" s="13">
        <f t="shared" si="5"/>
        <v>0.63888888888888895</v>
      </c>
      <c r="I17" s="13">
        <f t="shared" si="0"/>
        <v>0.65972222222222232</v>
      </c>
      <c r="J17" s="31" t="str" cm="1">
        <f t="array" ref="J17">IFERROR(INDEX(Noms,MATCH(ROW()-ROW($J$8)&amp;"-"&amp;J$7,lignes&amp;"-"&amp;N°Jury,0)),"-")</f>
        <v>Allan</v>
      </c>
      <c r="K17" s="31" t="str" cm="1">
        <f t="array" ref="K17">IFERROR(INDEX(Noms,MATCH(ROW()-ROW($J$8)&amp;"-"&amp;K$7,lignes&amp;"-"&amp;N°Jury,0)),"-")</f>
        <v>Carlaa</v>
      </c>
      <c r="L17" s="31" t="str" cm="1">
        <f t="array" ref="L17">IFERROR(INDEX(Noms,MATCH(ROW()-ROW($J$8)&amp;"-"&amp;L$7,lignes&amp;"-"&amp;N°Jury,0)),"-")</f>
        <v>-</v>
      </c>
      <c r="N17" s="39" t="s">
        <v>28</v>
      </c>
      <c r="O17" s="39" t="s">
        <v>16</v>
      </c>
      <c r="P17" s="1">
        <f t="shared" si="1"/>
        <v>3</v>
      </c>
      <c r="Q17" s="1">
        <f>MIN(2,Tabel1[[#This Row],[N°Jury]])</f>
        <v>2</v>
      </c>
      <c r="R17" s="1">
        <f t="shared" si="2"/>
        <v>1</v>
      </c>
      <c r="S17" s="1">
        <f>COUNTIFS($R$8:R17,Tabel1[[#This Row],[groupe]],$Q$8:Q17,Tabel1[[#This Row],[N°Jury-mod]])+IF(Tabel1[[#This Row],[N°Jury-mod]]=0,COUNTIFS($R$8:R17,Tabel1[[#This Row],[groupe]],$Q$8:Q17,"&lt;&gt;0"),0)</f>
        <v>5</v>
      </c>
      <c r="T17" s="36">
        <f>Tabel1[[#This Row],[groupe]]*100+Tabel1[[#This Row],[index jury]]</f>
        <v>105</v>
      </c>
      <c r="U17" s="1">
        <f>IF($R$6=1,SUM(U16,(COUNTIF($T$8:T17,Tabel1[[#This Row],[index]])=1)),COUNTIF($Q$8:$Q17,Tabel1[[#This Row],[N°Jury-mod]]))</f>
        <v>5</v>
      </c>
    </row>
    <row r="18" spans="1:21" x14ac:dyDescent="0.25">
      <c r="A18" s="3"/>
      <c r="D18" s="13">
        <f t="shared" si="3"/>
        <v>0.58333333333333348</v>
      </c>
      <c r="E18" s="13">
        <f t="shared" si="4"/>
        <v>0.59722222222222232</v>
      </c>
      <c r="F18" s="13">
        <f t="shared" si="6"/>
        <v>0.63888888888888895</v>
      </c>
      <c r="G18" s="14">
        <f t="shared" si="7"/>
        <v>0.63888888888888895</v>
      </c>
      <c r="H18" s="13">
        <f t="shared" si="5"/>
        <v>0.65972222222222232</v>
      </c>
      <c r="I18" s="13">
        <f t="shared" si="0"/>
        <v>0.68055555555555569</v>
      </c>
      <c r="J18" s="31" t="str" cm="1">
        <f t="array" ref="J18">IFERROR(INDEX(Noms,MATCH(ROW()-ROW($J$8)&amp;"-"&amp;J$7,lignes&amp;"-"&amp;N°Jury,0)),"-")</f>
        <v>Audrey</v>
      </c>
      <c r="K18" s="31" t="str" cm="1">
        <f t="array" ref="K18">IFERROR(INDEX(Noms,MATCH(ROW()-ROW($J$8)&amp;"-"&amp;K$7,lignes&amp;"-"&amp;N°Jury,0)),"-")</f>
        <v>Louna</v>
      </c>
      <c r="L18" s="31" t="str" cm="1">
        <f t="array" ref="L18">IFERROR(INDEX(Noms,MATCH(ROW()-ROW($J$8)&amp;"-"&amp;L$7,lignes&amp;"-"&amp;N°Jury,0)),"-")</f>
        <v>-</v>
      </c>
      <c r="N18" s="39" t="s">
        <v>29</v>
      </c>
      <c r="O18" s="39" t="s">
        <v>17</v>
      </c>
      <c r="P18" s="1">
        <f t="shared" si="1"/>
        <v>2</v>
      </c>
      <c r="Q18" s="1">
        <f>MIN(2,Tabel1[[#This Row],[N°Jury]])</f>
        <v>2</v>
      </c>
      <c r="R18" s="1">
        <f t="shared" si="2"/>
        <v>1</v>
      </c>
      <c r="S18" s="1">
        <f>COUNTIFS($R$8:R18,Tabel1[[#This Row],[groupe]],$Q$8:Q18,Tabel1[[#This Row],[N°Jury-mod]])+IF(Tabel1[[#This Row],[N°Jury-mod]]=0,COUNTIFS($R$8:R18,Tabel1[[#This Row],[groupe]],$Q$8:Q18,"&lt;&gt;0"),0)</f>
        <v>6</v>
      </c>
      <c r="T18" s="36">
        <f>Tabel1[[#This Row],[groupe]]*100+Tabel1[[#This Row],[index jury]]</f>
        <v>106</v>
      </c>
      <c r="U18" s="1">
        <f>IF($R$6=1,SUM(U17,(COUNTIF($T$8:T18,Tabel1[[#This Row],[index]])=1)),COUNTIF($Q$8:$Q18,Tabel1[[#This Row],[N°Jury-mod]]))</f>
        <v>6</v>
      </c>
    </row>
    <row r="19" spans="1:21" x14ac:dyDescent="0.25">
      <c r="A19" s="3"/>
      <c r="D19" s="13">
        <f t="shared" si="3"/>
        <v>0.60416666666666685</v>
      </c>
      <c r="E19" s="13">
        <f t="shared" si="4"/>
        <v>0.61805555555555569</v>
      </c>
      <c r="F19" s="13">
        <f t="shared" si="6"/>
        <v>0.65972222222222232</v>
      </c>
      <c r="G19" s="14">
        <f t="shared" si="7"/>
        <v>0.65972222222222232</v>
      </c>
      <c r="H19" s="13">
        <f t="shared" si="5"/>
        <v>0.68055555555555569</v>
      </c>
      <c r="I19" s="13">
        <f t="shared" si="0"/>
        <v>0.70138888888888906</v>
      </c>
      <c r="J19" s="31" t="str" cm="1">
        <f t="array" ref="J19">IFERROR(INDEX(Noms,MATCH(ROW()-ROW($J$8)&amp;"-"&amp;J$7,lignes&amp;"-"&amp;N°Jury,0)),"-")</f>
        <v>Melkior</v>
      </c>
      <c r="K19" s="31" t="str" cm="1">
        <f t="array" ref="K19">IFERROR(INDEX(Noms,MATCH(ROW()-ROW($J$8)&amp;"-"&amp;K$7,lignes&amp;"-"&amp;N°Jury,0)),"-")</f>
        <v>-</v>
      </c>
      <c r="L19" s="31" t="str" cm="1">
        <f t="array" ref="L19">IFERROR(INDEX(Noms,MATCH(ROW()-ROW($J$8)&amp;"-"&amp;L$7,lignes&amp;"-"&amp;N°Jury,0)),"-")</f>
        <v>Candice</v>
      </c>
      <c r="N19" s="39" t="s">
        <v>30</v>
      </c>
      <c r="O19" s="39" t="s">
        <v>17</v>
      </c>
      <c r="P19" s="1">
        <f t="shared" si="1"/>
        <v>2</v>
      </c>
      <c r="Q19" s="1">
        <f>MIN(2,Tabel1[[#This Row],[N°Jury]])</f>
        <v>2</v>
      </c>
      <c r="R19" s="1">
        <f t="shared" si="2"/>
        <v>1</v>
      </c>
      <c r="S19" s="1">
        <f>COUNTIFS($R$8:R19,Tabel1[[#This Row],[groupe]],$Q$8:Q19,Tabel1[[#This Row],[N°Jury-mod]])+IF(Tabel1[[#This Row],[N°Jury-mod]]=0,COUNTIFS($R$8:R19,Tabel1[[#This Row],[groupe]],$Q$8:Q19,"&lt;&gt;0"),0)</f>
        <v>7</v>
      </c>
      <c r="T19" s="36">
        <f>Tabel1[[#This Row],[groupe]]*100+Tabel1[[#This Row],[index jury]]</f>
        <v>107</v>
      </c>
      <c r="U19" s="1">
        <f>IF($R$6=1,SUM(U18,(COUNTIF($T$8:T19,Tabel1[[#This Row],[index]])=1)),COUNTIF($Q$8:$Q19,Tabel1[[#This Row],[N°Jury-mod]]))</f>
        <v>7</v>
      </c>
    </row>
    <row r="20" spans="1:21" x14ac:dyDescent="0.25">
      <c r="D20" s="13">
        <f t="shared" si="3"/>
        <v>0.62500000000000022</v>
      </c>
      <c r="E20" s="13">
        <f t="shared" si="4"/>
        <v>0.63888888888888906</v>
      </c>
      <c r="F20" s="13">
        <f t="shared" si="6"/>
        <v>0.68055555555555569</v>
      </c>
      <c r="G20" s="14">
        <f t="shared" si="7"/>
        <v>0.68055555555555569</v>
      </c>
      <c r="H20" s="25">
        <f t="shared" si="5"/>
        <v>0.70138888888888906</v>
      </c>
      <c r="I20" s="13">
        <f t="shared" si="0"/>
        <v>0.72222222222222243</v>
      </c>
      <c r="J20" s="31" t="str" cm="1">
        <f t="array" ref="J20">IFERROR(INDEX(Noms,MATCH(ROW()-ROW($J$8)&amp;"-"&amp;J$7,lignes&amp;"-"&amp;N°Jury,0)),"-")</f>
        <v>personne 04</v>
      </c>
      <c r="K20" s="31" t="str" cm="1">
        <f t="array" ref="K20">IFERROR(INDEX(Noms,MATCH(ROW()-ROW($J$8)&amp;"-"&amp;K$7,lignes&amp;"-"&amp;N°Jury,0)),"-")</f>
        <v>-</v>
      </c>
      <c r="L20" s="31" t="str" cm="1">
        <f t="array" ref="L20">IFERROR(INDEX(Noms,MATCH(ROW()-ROW($J$8)&amp;"-"&amp;L$7,lignes&amp;"-"&amp;N°Jury,0)),"-")</f>
        <v>Manon</v>
      </c>
      <c r="N20" s="39" t="s">
        <v>31</v>
      </c>
      <c r="O20" s="39" t="s">
        <v>16</v>
      </c>
      <c r="P20" s="1">
        <f t="shared" si="1"/>
        <v>3</v>
      </c>
      <c r="Q20" s="1">
        <f>MIN(2,Tabel1[[#This Row],[N°Jury]])</f>
        <v>2</v>
      </c>
      <c r="R20" s="1">
        <f t="shared" si="2"/>
        <v>1</v>
      </c>
      <c r="S20" s="1">
        <f>COUNTIFS($R$8:R20,Tabel1[[#This Row],[groupe]],$Q$8:Q20,Tabel1[[#This Row],[N°Jury-mod]])+IF(Tabel1[[#This Row],[N°Jury-mod]]=0,COUNTIFS($R$8:R20,Tabel1[[#This Row],[groupe]],$Q$8:Q20,"&lt;&gt;0"),0)</f>
        <v>8</v>
      </c>
      <c r="T20" s="36">
        <f>Tabel1[[#This Row],[groupe]]*100+Tabel1[[#This Row],[index jury]]</f>
        <v>108</v>
      </c>
      <c r="U20" s="1">
        <f>IF($R$6=1,SUM(U19,(COUNTIF($T$8:T20,Tabel1[[#This Row],[index]])=1)),COUNTIF($Q$8:$Q20,Tabel1[[#This Row],[N°Jury-mod]]))</f>
        <v>8</v>
      </c>
    </row>
    <row r="21" spans="1:21" x14ac:dyDescent="0.25">
      <c r="D21" s="13">
        <f t="shared" si="3"/>
        <v>0.64583333333333359</v>
      </c>
      <c r="E21" s="13">
        <f t="shared" si="4"/>
        <v>0.65972222222222243</v>
      </c>
      <c r="F21" s="13">
        <f t="shared" si="6"/>
        <v>0.70138888888888906</v>
      </c>
      <c r="G21" s="14">
        <f t="shared" si="7"/>
        <v>0.70138888888888906</v>
      </c>
      <c r="H21" s="13">
        <f t="shared" si="5"/>
        <v>0.72222222222222243</v>
      </c>
      <c r="I21" s="13">
        <f t="shared" si="0"/>
        <v>0.7430555555555558</v>
      </c>
      <c r="J21" s="31" t="str" cm="1">
        <f t="array" ref="J21">IFERROR(INDEX(Noms,MATCH(ROW()-ROW($J$8)&amp;"-"&amp;J$7,lignes&amp;"-"&amp;N°Jury,0)),"-")</f>
        <v>personne 05</v>
      </c>
      <c r="K21" s="31" t="str" cm="1">
        <f t="array" ref="K21">IFERROR(INDEX(Noms,MATCH(ROW()-ROW($J$8)&amp;"-"&amp;K$7,lignes&amp;"-"&amp;N°Jury,0)),"-")</f>
        <v>personne 01</v>
      </c>
      <c r="L21" s="31" t="str" cm="1">
        <f t="array" ref="L21">IFERROR(INDEX(Noms,MATCH(ROW()-ROW($J$8)&amp;"-"&amp;L$7,lignes&amp;"-"&amp;N°Jury,0)),"-")</f>
        <v>-</v>
      </c>
      <c r="N21" s="39" t="s">
        <v>32</v>
      </c>
      <c r="O21" s="39" t="s">
        <v>15</v>
      </c>
      <c r="P21" s="1">
        <f t="shared" si="1"/>
        <v>1</v>
      </c>
      <c r="Q21" s="1">
        <f>MIN(2,Tabel1[[#This Row],[N°Jury]])</f>
        <v>1</v>
      </c>
      <c r="R21" s="1">
        <f t="shared" si="2"/>
        <v>1</v>
      </c>
      <c r="S21" s="1">
        <f>COUNTIFS($R$8:R21,Tabel1[[#This Row],[groupe]],$Q$8:Q21,Tabel1[[#This Row],[N°Jury-mod]])+IF(Tabel1[[#This Row],[N°Jury-mod]]=0,COUNTIFS($R$8:R21,Tabel1[[#This Row],[groupe]],$Q$8:Q21,"&lt;&gt;0"),0)</f>
        <v>5</v>
      </c>
      <c r="T21" s="36">
        <f>Tabel1[[#This Row],[groupe]]*100+Tabel1[[#This Row],[index jury]]</f>
        <v>105</v>
      </c>
      <c r="U21" s="1">
        <f>IF($R$6=1,SUM(U20,(COUNTIF($T$8:T21,Tabel1[[#This Row],[index]])=1)),COUNTIF($Q$8:$Q21,Tabel1[[#This Row],[N°Jury-mod]]))</f>
        <v>5</v>
      </c>
    </row>
    <row r="22" spans="1:21" x14ac:dyDescent="0.25">
      <c r="D22" s="13">
        <f t="shared" si="3"/>
        <v>0.66666666666666696</v>
      </c>
      <c r="E22" s="13">
        <f t="shared" si="4"/>
        <v>0.6805555555555558</v>
      </c>
      <c r="F22" s="13">
        <f t="shared" si="6"/>
        <v>0.72222222222222243</v>
      </c>
      <c r="G22" s="14">
        <f t="shared" si="7"/>
        <v>0.72222222222222243</v>
      </c>
      <c r="H22" s="13">
        <f t="shared" si="5"/>
        <v>0.7430555555555558</v>
      </c>
      <c r="I22" s="13">
        <f t="shared" si="0"/>
        <v>0.76388888888888917</v>
      </c>
      <c r="J22" s="31" t="str" cm="1">
        <f t="array" ref="J22">IFERROR(INDEX(Noms,MATCH(ROW()-ROW($J$8)&amp;"-"&amp;J$7,lignes&amp;"-"&amp;N°Jury,0)),"-")</f>
        <v>personne 06</v>
      </c>
      <c r="K22" s="31" t="str" cm="1">
        <f t="array" ref="K22">IFERROR(INDEX(Noms,MATCH(ROW()-ROW($J$8)&amp;"-"&amp;K$7,lignes&amp;"-"&amp;N°Jury,0)),"-")</f>
        <v>personne 02</v>
      </c>
      <c r="L22" s="31" t="str" cm="1">
        <f t="array" ref="L22">IFERROR(INDEX(Noms,MATCH(ROW()-ROW($J$8)&amp;"-"&amp;L$7,lignes&amp;"-"&amp;N°Jury,0)),"-")</f>
        <v>-</v>
      </c>
      <c r="N22" s="39" t="s">
        <v>33</v>
      </c>
      <c r="O22" s="39" t="s">
        <v>15</v>
      </c>
      <c r="P22" s="1">
        <f t="shared" si="1"/>
        <v>1</v>
      </c>
      <c r="Q22" s="1">
        <f>MIN(2,Tabel1[[#This Row],[N°Jury]])</f>
        <v>1</v>
      </c>
      <c r="R22" s="1">
        <f t="shared" si="2"/>
        <v>1</v>
      </c>
      <c r="S22" s="1">
        <f>COUNTIFS($R$8:R22,Tabel1[[#This Row],[groupe]],$Q$8:Q22,Tabel1[[#This Row],[N°Jury-mod]])+IF(Tabel1[[#This Row],[N°Jury-mod]]=0,COUNTIFS($R$8:R22,Tabel1[[#This Row],[groupe]],$Q$8:Q22,"&lt;&gt;0"),0)</f>
        <v>6</v>
      </c>
      <c r="T22" s="36">
        <f>Tabel1[[#This Row],[groupe]]*100+Tabel1[[#This Row],[index jury]]</f>
        <v>106</v>
      </c>
      <c r="U22" s="1">
        <f>IF($R$6=1,SUM(U21,(COUNTIF($T$8:T22,Tabel1[[#This Row],[index]])=1)),COUNTIF($Q$8:$Q22,Tabel1[[#This Row],[N°Jury-mod]]))</f>
        <v>6</v>
      </c>
    </row>
    <row r="23" spans="1:21" x14ac:dyDescent="0.25">
      <c r="D23" s="13">
        <f t="shared" si="3"/>
        <v>0.68750000000000033</v>
      </c>
      <c r="E23" s="13">
        <f t="shared" si="4"/>
        <v>0.70138888888888917</v>
      </c>
      <c r="F23" s="13">
        <f t="shared" si="6"/>
        <v>0.7430555555555558</v>
      </c>
      <c r="G23" s="14">
        <f t="shared" si="7"/>
        <v>0.7430555555555558</v>
      </c>
      <c r="H23" s="13">
        <f t="shared" si="5"/>
        <v>0.76388888888888917</v>
      </c>
      <c r="I23" s="13">
        <f t="shared" si="0"/>
        <v>0.78472222222222254</v>
      </c>
      <c r="J23" s="31" t="str" cm="1">
        <f t="array" ref="J23">IFERROR(INDEX(Noms,MATCH(ROW()-ROW($J$8)&amp;"-"&amp;J$7,lignes&amp;"-"&amp;N°Jury,0)),"-")</f>
        <v>personne 09</v>
      </c>
      <c r="K23" s="31" t="str" cm="1">
        <f t="array" ref="K23">IFERROR(INDEX(Noms,MATCH(ROW()-ROW($J$8)&amp;"-"&amp;K$7,lignes&amp;"-"&amp;N°Jury,0)),"-")</f>
        <v>-</v>
      </c>
      <c r="L23" s="31" t="str" cm="1">
        <f t="array" ref="L23">IFERROR(INDEX(Noms,MATCH(ROW()-ROW($J$8)&amp;"-"&amp;L$7,lignes&amp;"-"&amp;N°Jury,0)),"-")</f>
        <v>personne 03</v>
      </c>
      <c r="N23" s="39" t="s">
        <v>34</v>
      </c>
      <c r="O23" s="39" t="s">
        <v>15</v>
      </c>
      <c r="P23" s="1">
        <f t="shared" si="1"/>
        <v>1</v>
      </c>
      <c r="Q23" s="1">
        <f>MIN(2,Tabel1[[#This Row],[N°Jury]])</f>
        <v>1</v>
      </c>
      <c r="R23" s="1">
        <f t="shared" si="2"/>
        <v>1</v>
      </c>
      <c r="S23" s="1">
        <f>COUNTIFS($R$8:R23,Tabel1[[#This Row],[groupe]],$Q$8:Q23,Tabel1[[#This Row],[N°Jury-mod]])+IF(Tabel1[[#This Row],[N°Jury-mod]]=0,COUNTIFS($R$8:R23,Tabel1[[#This Row],[groupe]],$Q$8:Q23,"&lt;&gt;0"),0)</f>
        <v>7</v>
      </c>
      <c r="T23" s="36">
        <f>Tabel1[[#This Row],[groupe]]*100+Tabel1[[#This Row],[index jury]]</f>
        <v>107</v>
      </c>
      <c r="U23" s="1">
        <f>IF($R$6=1,SUM(U22,(COUNTIF($T$8:T23,Tabel1[[#This Row],[index]])=1)),COUNTIF($Q$8:$Q23,Tabel1[[#This Row],[N°Jury-mod]]))</f>
        <v>7</v>
      </c>
    </row>
    <row r="24" spans="1:21" x14ac:dyDescent="0.25">
      <c r="D24" s="13">
        <f t="shared" si="3"/>
        <v>0.7083333333333337</v>
      </c>
      <c r="E24" s="13">
        <f t="shared" si="4"/>
        <v>0.72222222222222254</v>
      </c>
      <c r="F24" s="13">
        <f t="shared" si="6"/>
        <v>0.76388888888888917</v>
      </c>
      <c r="G24" s="14">
        <f t="shared" si="7"/>
        <v>0.76388888888888917</v>
      </c>
      <c r="H24" s="13">
        <f t="shared" si="5"/>
        <v>0.78472222222222254</v>
      </c>
      <c r="I24" s="32">
        <f t="shared" si="0"/>
        <v>0.80555555555555591</v>
      </c>
      <c r="J24" s="31" t="str" cm="1">
        <f t="array" ref="J24">IFERROR(INDEX(Noms,MATCH(ROW()-ROW($J$8)&amp;"-"&amp;J$7,lignes&amp;"-"&amp;N°Jury,0)),"-")</f>
        <v>personne 13</v>
      </c>
      <c r="K24" s="31" t="str" cm="1">
        <f t="array" ref="K24">IFERROR(INDEX(Noms,MATCH(ROW()-ROW($J$8)&amp;"-"&amp;K$7,lignes&amp;"-"&amp;N°Jury,0)),"-")</f>
        <v>personne 07</v>
      </c>
      <c r="L24" s="31" t="str" cm="1">
        <f t="array" ref="L24">IFERROR(INDEX(Noms,MATCH(ROW()-ROW($J$8)&amp;"-"&amp;L$7,lignes&amp;"-"&amp;N°Jury,0)),"-")</f>
        <v>-</v>
      </c>
      <c r="N24" s="39" t="s">
        <v>42</v>
      </c>
      <c r="O24" s="39" t="s">
        <v>17</v>
      </c>
      <c r="P24" s="1">
        <f t="shared" si="1"/>
        <v>2</v>
      </c>
      <c r="Q24" s="1">
        <f>MIN(2,Tabel1[[#This Row],[N°Jury]])</f>
        <v>2</v>
      </c>
      <c r="R24" s="1">
        <f t="shared" si="2"/>
        <v>1</v>
      </c>
      <c r="S24" s="1">
        <f>COUNTIFS($R$8:R24,Tabel1[[#This Row],[groupe]],$Q$8:Q24,Tabel1[[#This Row],[N°Jury-mod]])+IF(Tabel1[[#This Row],[N°Jury-mod]]=0,COUNTIFS($R$8:R24,Tabel1[[#This Row],[groupe]],$Q$8:Q24,"&lt;&gt;0"),0)</f>
        <v>9</v>
      </c>
      <c r="T24" s="36">
        <f>Tabel1[[#This Row],[groupe]]*100+Tabel1[[#This Row],[index jury]]</f>
        <v>109</v>
      </c>
      <c r="U24" s="1">
        <f>IF($R$6=1,SUM(U23,(COUNTIF($T$8:T24,Tabel1[[#This Row],[index]])=1)),COUNTIF($Q$8:$Q24,Tabel1[[#This Row],[N°Jury-mod]]))</f>
        <v>9</v>
      </c>
    </row>
    <row r="25" spans="1:21" x14ac:dyDescent="0.25">
      <c r="D25" s="13">
        <f t="shared" ref="D25:D27" si="8">E25-$D$2</f>
        <v>0.72916666666666707</v>
      </c>
      <c r="E25" s="13">
        <f t="shared" ref="E25:E27" si="9">F25-$E$2</f>
        <v>0.74305555555555591</v>
      </c>
      <c r="F25" s="13">
        <f t="shared" ref="F25:F27" si="10">G25</f>
        <v>0.78472222222222254</v>
      </c>
      <c r="G25" s="14">
        <f t="shared" ref="G25:G27" si="11">H24</f>
        <v>0.78472222222222254</v>
      </c>
      <c r="H25" s="13">
        <f t="shared" ref="H25:H27" si="12">G25+$F$2</f>
        <v>0.80555555555555591</v>
      </c>
      <c r="I25" s="32">
        <f t="shared" ref="I25:I27" si="13">H25+$G$5</f>
        <v>0.82638888888888928</v>
      </c>
      <c r="J25" s="31" t="str" cm="1">
        <f t="array" ref="J25">IFERROR(INDEX(Noms,MATCH(ROW()-ROW($J$8)&amp;"-"&amp;J$7,lignes&amp;"-"&amp;N°Jury,0)),"-")</f>
        <v>personne 14</v>
      </c>
      <c r="K25" s="31" t="str" cm="1">
        <f t="array" ref="K25">IFERROR(INDEX(Noms,MATCH(ROW()-ROW($J$8)&amp;"-"&amp;K$7,lignes&amp;"-"&amp;N°Jury,0)),"-")</f>
        <v>-</v>
      </c>
      <c r="L25" s="31" t="str" cm="1">
        <f t="array" ref="L25">IFERROR(INDEX(Noms,MATCH(ROW()-ROW($J$8)&amp;"-"&amp;L$7,lignes&amp;"-"&amp;N°Jury,0)),"-")</f>
        <v>personne 08</v>
      </c>
      <c r="N25" s="39" t="s">
        <v>35</v>
      </c>
      <c r="O25" s="39" t="s">
        <v>15</v>
      </c>
      <c r="P25" s="1">
        <f t="shared" si="1"/>
        <v>1</v>
      </c>
      <c r="Q25" s="1">
        <f>MIN(2,Tabel1[[#This Row],[N°Jury]])</f>
        <v>1</v>
      </c>
      <c r="R25" s="1">
        <f t="shared" si="2"/>
        <v>1</v>
      </c>
      <c r="S25" s="1">
        <f>COUNTIFS($R$8:R25,Tabel1[[#This Row],[groupe]],$Q$8:Q25,Tabel1[[#This Row],[N°Jury-mod]])+IF(Tabel1[[#This Row],[N°Jury-mod]]=0,COUNTIFS($R$8:R25,Tabel1[[#This Row],[groupe]],$Q$8:Q25,"&lt;&gt;0"),0)</f>
        <v>8</v>
      </c>
      <c r="T25" s="36">
        <f>Tabel1[[#This Row],[groupe]]*100+Tabel1[[#This Row],[index jury]]</f>
        <v>108</v>
      </c>
      <c r="U25" s="1">
        <f>IF($R$6=1,SUM(U24,(COUNTIF($T$8:T25,Tabel1[[#This Row],[index]])=1)),COUNTIF($Q$8:$Q25,Tabel1[[#This Row],[N°Jury-mod]]))</f>
        <v>8</v>
      </c>
    </row>
    <row r="26" spans="1:21" x14ac:dyDescent="0.25">
      <c r="D26" s="13">
        <f t="shared" si="8"/>
        <v>0.75000000000000044</v>
      </c>
      <c r="E26" s="13">
        <f t="shared" si="9"/>
        <v>0.76388888888888928</v>
      </c>
      <c r="F26" s="13">
        <f t="shared" si="10"/>
        <v>0.80555555555555591</v>
      </c>
      <c r="G26" s="14">
        <f t="shared" si="11"/>
        <v>0.80555555555555591</v>
      </c>
      <c r="H26" s="13">
        <f t="shared" si="12"/>
        <v>0.82638888888888928</v>
      </c>
      <c r="I26" s="32">
        <f t="shared" si="13"/>
        <v>0.84722222222222265</v>
      </c>
      <c r="J26" s="31" t="str" cm="1">
        <f t="array" ref="J26">IFERROR(INDEX(Noms,MATCH(ROW()-ROW($J$8)&amp;"-"&amp;J$7,lignes&amp;"-"&amp;N°Jury,0)),"-")</f>
        <v>personne 18</v>
      </c>
      <c r="K26" s="31" t="str" cm="1">
        <f t="array" ref="K26">IFERROR(INDEX(Noms,MATCH(ROW()-ROW($J$8)&amp;"-"&amp;K$7,lignes&amp;"-"&amp;N°Jury,0)),"-")</f>
        <v>personne 10</v>
      </c>
      <c r="L26" s="31" t="str" cm="1">
        <f t="array" ref="L26">IFERROR(INDEX(Noms,MATCH(ROW()-ROW($J$8)&amp;"-"&amp;L$7,lignes&amp;"-"&amp;N°Jury,0)),"-")</f>
        <v>-</v>
      </c>
      <c r="N26" s="39" t="s">
        <v>36</v>
      </c>
      <c r="O26" s="39" t="s">
        <v>17</v>
      </c>
      <c r="P26" s="1">
        <f t="shared" si="1"/>
        <v>2</v>
      </c>
      <c r="Q26" s="1">
        <f>MIN(2,Tabel1[[#This Row],[N°Jury]])</f>
        <v>2</v>
      </c>
      <c r="R26" s="1">
        <f t="shared" si="2"/>
        <v>1</v>
      </c>
      <c r="S26" s="1">
        <f>COUNTIFS($R$8:R26,Tabel1[[#This Row],[groupe]],$Q$8:Q26,Tabel1[[#This Row],[N°Jury-mod]])+IF(Tabel1[[#This Row],[N°Jury-mod]]=0,COUNTIFS($R$8:R26,Tabel1[[#This Row],[groupe]],$Q$8:Q26,"&lt;&gt;0"),0)</f>
        <v>10</v>
      </c>
      <c r="T26" s="36">
        <f>Tabel1[[#This Row],[groupe]]*100+Tabel1[[#This Row],[index jury]]</f>
        <v>110</v>
      </c>
      <c r="U26" s="1">
        <f>IF($R$6=1,SUM(U25,(COUNTIF($T$8:T26,Tabel1[[#This Row],[index]])=1)),COUNTIF($Q$8:$Q26,Tabel1[[#This Row],[N°Jury-mod]]))</f>
        <v>10</v>
      </c>
    </row>
    <row r="27" spans="1:21" x14ac:dyDescent="0.25">
      <c r="D27" s="13">
        <f t="shared" si="8"/>
        <v>0.77083333333333381</v>
      </c>
      <c r="E27" s="13">
        <f t="shared" si="9"/>
        <v>0.78472222222222265</v>
      </c>
      <c r="F27" s="13">
        <f t="shared" si="10"/>
        <v>0.82638888888888928</v>
      </c>
      <c r="G27" s="14">
        <f t="shared" si="11"/>
        <v>0.82638888888888928</v>
      </c>
      <c r="H27" s="13">
        <f t="shared" si="12"/>
        <v>0.84722222222222265</v>
      </c>
      <c r="I27" s="32">
        <f t="shared" si="13"/>
        <v>0.86805555555555602</v>
      </c>
      <c r="J27" s="31" t="str" cm="1">
        <f t="array" ref="J27">IFERROR(INDEX(Noms,MATCH(ROW()-ROW($J$8)&amp;"-"&amp;J$7,lignes&amp;"-"&amp;N°Jury,0)),"-")</f>
        <v>personne 19</v>
      </c>
      <c r="K27" s="31" t="str" cm="1">
        <f t="array" ref="K27">IFERROR(INDEX(Noms,MATCH(ROW()-ROW($J$8)&amp;"-"&amp;K$7,lignes&amp;"-"&amp;N°Jury,0)),"-")</f>
        <v>personne 11</v>
      </c>
      <c r="L27" s="31" t="str" cm="1">
        <f t="array" ref="L27">IFERROR(INDEX(Noms,MATCH(ROW()-ROW($J$8)&amp;"-"&amp;L$7,lignes&amp;"-"&amp;N°Jury,0)),"-")</f>
        <v>-</v>
      </c>
      <c r="N27" s="39" t="s">
        <v>37</v>
      </c>
      <c r="O27" s="39" t="s">
        <v>15</v>
      </c>
      <c r="P27" s="1">
        <f t="shared" si="1"/>
        <v>1</v>
      </c>
      <c r="Q27" s="1">
        <f>MIN(2,Tabel1[[#This Row],[N°Jury]])</f>
        <v>1</v>
      </c>
      <c r="R27" s="1">
        <f t="shared" si="2"/>
        <v>1</v>
      </c>
      <c r="S27" s="1">
        <f>COUNTIFS($R$8:R27,Tabel1[[#This Row],[groupe]],$Q$8:Q27,Tabel1[[#This Row],[N°Jury-mod]])+IF(Tabel1[[#This Row],[N°Jury-mod]]=0,COUNTIFS($R$8:R27,Tabel1[[#This Row],[groupe]],$Q$8:Q27,"&lt;&gt;0"),0)</f>
        <v>9</v>
      </c>
      <c r="T27" s="36">
        <f>Tabel1[[#This Row],[groupe]]*100+Tabel1[[#This Row],[index jury]]</f>
        <v>109</v>
      </c>
      <c r="U27" s="1">
        <f>IF($R$6=1,SUM(U26,(COUNTIF($T$8:T27,Tabel1[[#This Row],[index]])=1)),COUNTIF($Q$8:$Q27,Tabel1[[#This Row],[N°Jury-mod]]))</f>
        <v>9</v>
      </c>
    </row>
    <row r="28" spans="1:21" x14ac:dyDescent="0.25">
      <c r="D28" s="13">
        <f t="shared" ref="D28:D57" si="14">E28-$D$2</f>
        <v>0.79166666666666718</v>
      </c>
      <c r="E28" s="13">
        <f t="shared" ref="E28:E57" si="15">F28-$E$2</f>
        <v>0.80555555555555602</v>
      </c>
      <c r="F28" s="13">
        <f t="shared" ref="F28:F57" si="16">G28</f>
        <v>0.84722222222222265</v>
      </c>
      <c r="G28" s="14">
        <f t="shared" ref="G28:G57" si="17">H27</f>
        <v>0.84722222222222265</v>
      </c>
      <c r="H28" s="13">
        <f t="shared" ref="H28:H57" si="18">G28+$F$2</f>
        <v>0.86805555555555602</v>
      </c>
      <c r="I28" s="32">
        <f t="shared" ref="I28:I57" si="19">H28+$G$5</f>
        <v>0.88888888888888939</v>
      </c>
      <c r="J28" s="31" t="str" cm="1">
        <f t="array" ref="J28">IFERROR(INDEX(Noms,MATCH(ROW()-ROW($J$8)&amp;"-"&amp;J$7,lignes&amp;"-"&amp;N°Jury,0)),"-")</f>
        <v>personne 20</v>
      </c>
      <c r="K28" s="31" t="str" cm="1">
        <f t="array" ref="K28">IFERROR(INDEX(Noms,MATCH(ROW()-ROW($J$8)&amp;"-"&amp;K$7,lignes&amp;"-"&amp;N°Jury,0)),"-")</f>
        <v>-</v>
      </c>
      <c r="L28" s="31" t="str" cm="1">
        <f t="array" ref="L28">IFERROR(INDEX(Noms,MATCH(ROW()-ROW($J$8)&amp;"-"&amp;L$7,lignes&amp;"-"&amp;N°Jury,0)),"-")</f>
        <v>personne 12</v>
      </c>
      <c r="N28" s="39" t="s">
        <v>38</v>
      </c>
      <c r="O28" s="39" t="s">
        <v>15</v>
      </c>
      <c r="P28" s="1">
        <f t="shared" si="1"/>
        <v>1</v>
      </c>
      <c r="Q28" s="1">
        <f>MIN(2,Tabel1[[#This Row],[N°Jury]])</f>
        <v>1</v>
      </c>
      <c r="R28" s="1">
        <f t="shared" si="2"/>
        <v>1</v>
      </c>
      <c r="S28" s="1">
        <f>COUNTIFS($R$8:R28,Tabel1[[#This Row],[groupe]],$Q$8:Q28,Tabel1[[#This Row],[N°Jury-mod]])+IF(Tabel1[[#This Row],[N°Jury-mod]]=0,COUNTIFS($R$8:R28,Tabel1[[#This Row],[groupe]],$Q$8:Q28,"&lt;&gt;0"),0)</f>
        <v>10</v>
      </c>
      <c r="T28" s="36">
        <f>Tabel1[[#This Row],[groupe]]*100+Tabel1[[#This Row],[index jury]]</f>
        <v>110</v>
      </c>
      <c r="U28" s="1">
        <f>IF($R$6=1,SUM(U27,(COUNTIF($T$8:T28,Tabel1[[#This Row],[index]])=1)),COUNTIF($Q$8:$Q28,Tabel1[[#This Row],[N°Jury-mod]]))</f>
        <v>10</v>
      </c>
    </row>
    <row r="29" spans="1:21" x14ac:dyDescent="0.25">
      <c r="D29" s="13">
        <f t="shared" si="14"/>
        <v>0.81250000000000056</v>
      </c>
      <c r="E29" s="13">
        <f t="shared" si="15"/>
        <v>0.82638888888888939</v>
      </c>
      <c r="F29" s="13">
        <f t="shared" si="16"/>
        <v>0.86805555555555602</v>
      </c>
      <c r="G29" s="14">
        <f t="shared" si="17"/>
        <v>0.86805555555555602</v>
      </c>
      <c r="H29" s="13">
        <f t="shared" si="18"/>
        <v>0.88888888888888939</v>
      </c>
      <c r="I29" s="32">
        <f t="shared" si="19"/>
        <v>0.90972222222222276</v>
      </c>
      <c r="J29" s="31" t="str" cm="1">
        <f t="array" ref="J29">IFERROR(INDEX(Noms,MATCH(ROW()-ROW($J$8)&amp;"-"&amp;J$7,lignes&amp;"-"&amp;N°Jury,0)),"-")</f>
        <v>personne 23</v>
      </c>
      <c r="K29" s="31" t="str" cm="1">
        <f t="array" ref="K29">IFERROR(INDEX(Noms,MATCH(ROW()-ROW($J$8)&amp;"-"&amp;K$7,lignes&amp;"-"&amp;N°Jury,0)),"-")</f>
        <v>personne 15</v>
      </c>
      <c r="L29" s="31" t="str" cm="1">
        <f t="array" ref="L29">IFERROR(INDEX(Noms,MATCH(ROW()-ROW($J$8)&amp;"-"&amp;L$7,lignes&amp;"-"&amp;N°Jury,0)),"-")</f>
        <v>-</v>
      </c>
      <c r="N29" s="39" t="s">
        <v>39</v>
      </c>
      <c r="O29" s="39" t="s">
        <v>16</v>
      </c>
      <c r="P29" s="1">
        <f t="shared" si="1"/>
        <v>3</v>
      </c>
      <c r="Q29" s="1">
        <f>MIN(2,Tabel1[[#This Row],[N°Jury]])</f>
        <v>2</v>
      </c>
      <c r="R29" s="1">
        <f t="shared" si="2"/>
        <v>1</v>
      </c>
      <c r="S29" s="1">
        <f>COUNTIFS($R$8:R29,Tabel1[[#This Row],[groupe]],$Q$8:Q29,Tabel1[[#This Row],[N°Jury-mod]])+IF(Tabel1[[#This Row],[N°Jury-mod]]=0,COUNTIFS($R$8:R29,Tabel1[[#This Row],[groupe]],$Q$8:Q29,"&lt;&gt;0"),0)</f>
        <v>11</v>
      </c>
      <c r="T29" s="36">
        <f>Tabel1[[#This Row],[groupe]]*100+Tabel1[[#This Row],[index jury]]</f>
        <v>111</v>
      </c>
      <c r="U29" s="1">
        <f>IF($R$6=1,SUM(U28,(COUNTIF($T$8:T29,Tabel1[[#This Row],[index]])=1)),COUNTIF($Q$8:$Q29,Tabel1[[#This Row],[N°Jury-mod]]))</f>
        <v>11</v>
      </c>
    </row>
    <row r="30" spans="1:21" x14ac:dyDescent="0.25">
      <c r="D30" s="13">
        <f t="shared" si="14"/>
        <v>0.83333333333333393</v>
      </c>
      <c r="E30" s="13">
        <f t="shared" si="15"/>
        <v>0.84722222222222276</v>
      </c>
      <c r="F30" s="13">
        <f t="shared" si="16"/>
        <v>0.88888888888888939</v>
      </c>
      <c r="G30" s="14">
        <f t="shared" si="17"/>
        <v>0.88888888888888939</v>
      </c>
      <c r="H30" s="13">
        <f t="shared" si="18"/>
        <v>0.90972222222222276</v>
      </c>
      <c r="I30" s="32">
        <f t="shared" si="19"/>
        <v>0.93055555555555614</v>
      </c>
      <c r="J30" s="31" t="str" cm="1">
        <f t="array" ref="J30">IFERROR(INDEX(Noms,MATCH(ROW()-ROW($J$8)&amp;"-"&amp;J$7,lignes&amp;"-"&amp;N°Jury,0)),"-")</f>
        <v>-</v>
      </c>
      <c r="K30" s="31" t="str" cm="1">
        <f t="array" ref="K30">IFERROR(INDEX(Noms,MATCH(ROW()-ROW($J$8)&amp;"-"&amp;K$7,lignes&amp;"-"&amp;N°Jury,0)),"-")</f>
        <v>personne 16</v>
      </c>
      <c r="L30" s="31" t="str" cm="1">
        <f t="array" ref="L30">IFERROR(INDEX(Noms,MATCH(ROW()-ROW($J$8)&amp;"-"&amp;L$7,lignes&amp;"-"&amp;N°Jury,0)),"-")</f>
        <v>-</v>
      </c>
      <c r="N30" s="39" t="s">
        <v>40</v>
      </c>
      <c r="O30" s="39" t="s">
        <v>16</v>
      </c>
      <c r="P30" s="1">
        <f t="shared" si="1"/>
        <v>3</v>
      </c>
      <c r="Q30" s="1">
        <f>MIN(2,Tabel1[[#This Row],[N°Jury]])</f>
        <v>2</v>
      </c>
      <c r="R30" s="1">
        <f t="shared" si="2"/>
        <v>1</v>
      </c>
      <c r="S30" s="1">
        <f>COUNTIFS($R$8:R30,Tabel1[[#This Row],[groupe]],$Q$8:Q30,Tabel1[[#This Row],[N°Jury-mod]])+IF(Tabel1[[#This Row],[N°Jury-mod]]=0,COUNTIFS($R$8:R30,Tabel1[[#This Row],[groupe]],$Q$8:Q30,"&lt;&gt;0"),0)</f>
        <v>12</v>
      </c>
      <c r="T30" s="36">
        <f>Tabel1[[#This Row],[groupe]]*100+Tabel1[[#This Row],[index jury]]</f>
        <v>112</v>
      </c>
      <c r="U30" s="1">
        <f>IF($R$6=1,SUM(U29,(COUNTIF($T$8:T30,Tabel1[[#This Row],[index]])=1)),COUNTIF($Q$8:$Q30,Tabel1[[#This Row],[N°Jury-mod]]))</f>
        <v>12</v>
      </c>
    </row>
    <row r="31" spans="1:21" x14ac:dyDescent="0.25">
      <c r="B31" s="16"/>
      <c r="D31" s="13">
        <f t="shared" si="14"/>
        <v>0.8541666666666673</v>
      </c>
      <c r="E31" s="13">
        <f t="shared" si="15"/>
        <v>0.86805555555555614</v>
      </c>
      <c r="F31" s="13">
        <f t="shared" si="16"/>
        <v>0.90972222222222276</v>
      </c>
      <c r="G31" s="14">
        <f t="shared" si="17"/>
        <v>0.90972222222222276</v>
      </c>
      <c r="H31" s="13">
        <f t="shared" si="18"/>
        <v>0.93055555555555614</v>
      </c>
      <c r="I31" s="32">
        <f t="shared" si="19"/>
        <v>0.95138888888888951</v>
      </c>
      <c r="J31" s="31" t="str" cm="1">
        <f t="array" ref="J31">IFERROR(INDEX(Noms,MATCH(ROW()-ROW($J$8)&amp;"-"&amp;J$7,lignes&amp;"-"&amp;N°Jury,0)),"-")</f>
        <v>-</v>
      </c>
      <c r="K31" s="31" t="str" cm="1">
        <f t="array" ref="K31">IFERROR(INDEX(Noms,MATCH(ROW()-ROW($J$8)&amp;"-"&amp;K$7,lignes&amp;"-"&amp;N°Jury,0)),"-")</f>
        <v>-</v>
      </c>
      <c r="L31" s="31" t="str" cm="1">
        <f t="array" ref="L31">IFERROR(INDEX(Noms,MATCH(ROW()-ROW($J$8)&amp;"-"&amp;L$7,lignes&amp;"-"&amp;N°Jury,0)),"-")</f>
        <v>personne 17</v>
      </c>
      <c r="N31" s="39" t="s">
        <v>41</v>
      </c>
      <c r="O31" s="39" t="s">
        <v>15</v>
      </c>
      <c r="P31" s="1">
        <f t="shared" si="1"/>
        <v>1</v>
      </c>
      <c r="Q31" s="1">
        <f>MIN(2,Tabel1[[#This Row],[N°Jury]])</f>
        <v>1</v>
      </c>
      <c r="R31" s="1">
        <f t="shared" si="2"/>
        <v>1</v>
      </c>
      <c r="S31" s="1">
        <f>COUNTIFS($R$8:R57,Tabel1[[#This Row],[groupe]],$Q$8:Q57,Tabel1[[#This Row],[N°Jury-mod]])+IF(Tabel1[[#This Row],[N°Jury-mod]]=0,COUNTIFS($R$8:R57,Tabel1[[#This Row],[groupe]],$Q$8:Q57,"&lt;&gt;0"),0)</f>
        <v>21</v>
      </c>
      <c r="T31" s="36">
        <f>Tabel1[[#This Row],[groupe]]*100+Tabel1[[#This Row],[index jury]]</f>
        <v>121</v>
      </c>
      <c r="U31" s="1">
        <f>IF($R$6=1,SUM(U30,(COUNTIF($T$8:T31,Tabel1[[#This Row],[index]])=1)),COUNTIF($Q$8:$Q31,Tabel1[[#This Row],[N°Jury-mod]]))</f>
        <v>11</v>
      </c>
    </row>
    <row r="32" spans="1:21" x14ac:dyDescent="0.25">
      <c r="B32" s="16"/>
      <c r="D32" s="13">
        <f t="shared" si="14"/>
        <v>0.87500000000000067</v>
      </c>
      <c r="E32" s="13">
        <f t="shared" si="15"/>
        <v>0.88888888888888951</v>
      </c>
      <c r="F32" s="13">
        <f t="shared" si="16"/>
        <v>0.93055555555555614</v>
      </c>
      <c r="G32" s="14">
        <f t="shared" si="17"/>
        <v>0.93055555555555614</v>
      </c>
      <c r="H32" s="13">
        <f t="shared" si="18"/>
        <v>0.95138888888888951</v>
      </c>
      <c r="I32" s="32">
        <f t="shared" si="19"/>
        <v>0.97222222222222288</v>
      </c>
      <c r="J32" s="31" t="str" cm="1">
        <f t="array" ref="J32">IFERROR(INDEX(Noms,MATCH(ROW()-ROW($J$8)&amp;"-"&amp;J$7,lignes&amp;"-"&amp;N°Jury,0)),"-")</f>
        <v>-</v>
      </c>
      <c r="K32" s="31" t="str" cm="1">
        <f t="array" ref="K32">IFERROR(INDEX(Noms,MATCH(ROW()-ROW($J$8)&amp;"-"&amp;K$7,lignes&amp;"-"&amp;N°Jury,0)),"-")</f>
        <v>personne 21</v>
      </c>
      <c r="L32" s="31" t="str" cm="1">
        <f t="array" ref="L32">IFERROR(INDEX(Noms,MATCH(ROW()-ROW($J$8)&amp;"-"&amp;L$7,lignes&amp;"-"&amp;N°Jury,0)),"-")</f>
        <v>-</v>
      </c>
      <c r="N32" s="39" t="s">
        <v>53</v>
      </c>
      <c r="O32" s="39" t="str">
        <f>+O18</f>
        <v>Droit immobilier</v>
      </c>
      <c r="P32" s="1">
        <f>IFERROR(MATCH(O32,$J$6:$L$6,0),0)</f>
        <v>2</v>
      </c>
      <c r="Q32" s="1">
        <f>MIN(2,Tabel1[[#This Row],[N°Jury]])</f>
        <v>2</v>
      </c>
      <c r="R32" s="1">
        <f>IF($R$6=0,1,TRUNC((ROW()-ROW($R$8)+1)/2))</f>
        <v>1</v>
      </c>
      <c r="S32" s="1">
        <f>COUNTIFS($R$8:R57,Tabel1[[#This Row],[groupe]],$Q$8:Q57,Tabel1[[#This Row],[N°Jury-mod]])+IF(Tabel1[[#This Row],[N°Jury-mod]]=0,COUNTIFS($R$8:R57,Tabel1[[#This Row],[groupe]],$Q$8:Q57,"&lt;&gt;0"),0)</f>
        <v>28</v>
      </c>
      <c r="T32" s="36">
        <f>Tabel1[[#This Row],[groupe]]*100+Tabel1[[#This Row],[index jury]]</f>
        <v>128</v>
      </c>
      <c r="U32" s="1">
        <f>IF($R$6=1,SUM(U31,(COUNTIF($T$8:T32,Tabel1[[#This Row],[index]])=1)),COUNTIF($Q$8:$Q32,Tabel1[[#This Row],[N°Jury-mod]]))</f>
        <v>13</v>
      </c>
    </row>
    <row r="33" spans="2:21" x14ac:dyDescent="0.25">
      <c r="B33" s="16"/>
      <c r="D33" s="13">
        <f t="shared" si="14"/>
        <v>0.89583333333333404</v>
      </c>
      <c r="E33" s="13">
        <f t="shared" si="15"/>
        <v>0.90972222222222288</v>
      </c>
      <c r="F33" s="13">
        <f t="shared" si="16"/>
        <v>0.95138888888888951</v>
      </c>
      <c r="G33" s="14">
        <f t="shared" si="17"/>
        <v>0.95138888888888951</v>
      </c>
      <c r="H33" s="13">
        <f t="shared" si="18"/>
        <v>0.97222222222222288</v>
      </c>
      <c r="I33" s="32">
        <f t="shared" si="19"/>
        <v>0.99305555555555625</v>
      </c>
      <c r="J33" s="31" t="str" cm="1">
        <f t="array" ref="J33">IFERROR(INDEX(Noms,MATCH(ROW()-ROW($J$8)&amp;"-"&amp;J$7,lignes&amp;"-"&amp;N°Jury,0)),"-")</f>
        <v>-</v>
      </c>
      <c r="K33" s="31" t="str" cm="1">
        <f t="array" ref="K33">IFERROR(INDEX(Noms,MATCH(ROW()-ROW($J$8)&amp;"-"&amp;K$7,lignes&amp;"-"&amp;N°Jury,0)),"-")</f>
        <v>-</v>
      </c>
      <c r="L33" s="31" t="str" cm="1">
        <f t="array" ref="L33">IFERROR(INDEX(Noms,MATCH(ROW()-ROW($J$8)&amp;"-"&amp;L$7,lignes&amp;"-"&amp;N°Jury,0)),"-")</f>
        <v>personne 22</v>
      </c>
      <c r="N33" s="39" t="s">
        <v>54</v>
      </c>
      <c r="O33" s="39" t="str">
        <f t="shared" ref="O33:O57" si="20">+O19</f>
        <v>Droit immobilier</v>
      </c>
      <c r="P33" s="1">
        <f t="shared" ref="P33:P57" si="21">IFERROR(MATCH(O33,$J$6:$L$6,0),0)</f>
        <v>2</v>
      </c>
      <c r="Q33" s="1">
        <f>MIN(2,Tabel1[[#This Row],[N°Jury]])</f>
        <v>2</v>
      </c>
      <c r="R33" s="1">
        <f t="shared" ref="R33:R57" si="22">IF($R$6=0,1,TRUNC((ROW()-ROW($R$8)+1)/2))</f>
        <v>1</v>
      </c>
      <c r="S33" s="1">
        <f>COUNTIFS($R$8:R33,Tabel1[[#This Row],[groupe]],$Q$8:Q33,Tabel1[[#This Row],[N°Jury-mod]])+IF(Tabel1[[#This Row],[N°Jury-mod]]=0,COUNTIFS($R$8:R33,Tabel1[[#This Row],[groupe]],$Q$8:Q33,"&lt;&gt;0"),0)</f>
        <v>14</v>
      </c>
      <c r="T33" s="36">
        <f>Tabel1[[#This Row],[groupe]]*100+Tabel1[[#This Row],[index jury]]</f>
        <v>114</v>
      </c>
      <c r="U33" s="1">
        <f>IF($R$6=1,SUM(U32,(COUNTIF($T$8:T33,Tabel1[[#This Row],[index]])=1)),COUNTIF($Q$8:$Q33,Tabel1[[#This Row],[N°Jury-mod]]))</f>
        <v>14</v>
      </c>
    </row>
    <row r="34" spans="2:21" x14ac:dyDescent="0.25">
      <c r="D34" s="13">
        <f t="shared" si="14"/>
        <v>0.91666666666666741</v>
      </c>
      <c r="E34" s="13">
        <f t="shared" si="15"/>
        <v>0.93055555555555625</v>
      </c>
      <c r="F34" s="13">
        <f t="shared" si="16"/>
        <v>0.97222222222222288</v>
      </c>
      <c r="G34" s="14">
        <f t="shared" si="17"/>
        <v>0.97222222222222288</v>
      </c>
      <c r="H34" s="13">
        <f t="shared" si="18"/>
        <v>0.99305555555555625</v>
      </c>
      <c r="I34" s="32">
        <f t="shared" si="19"/>
        <v>1.0138888888888895</v>
      </c>
      <c r="J34" s="31" t="str" cm="1">
        <f t="array" ref="J34">IFERROR(INDEX(Noms,MATCH(ROW()-ROW($J$8)&amp;"-"&amp;J$7,lignes&amp;"-"&amp;N°Jury,0)),"-")</f>
        <v>-</v>
      </c>
      <c r="K34" s="31" t="str" cm="1">
        <f t="array" ref="K34">IFERROR(INDEX(Noms,MATCH(ROW()-ROW($J$8)&amp;"-"&amp;K$7,lignes&amp;"-"&amp;N°Jury,0)),"-")</f>
        <v>personne 24</v>
      </c>
      <c r="L34" s="31" t="str" cm="1">
        <f t="array" ref="L34">IFERROR(INDEX(Noms,MATCH(ROW()-ROW($J$8)&amp;"-"&amp;L$7,lignes&amp;"-"&amp;N°Jury,0)),"-")</f>
        <v>-</v>
      </c>
      <c r="N34" s="39" t="s">
        <v>55</v>
      </c>
      <c r="O34" s="39" t="str">
        <f t="shared" si="20"/>
        <v>Droit des contrats</v>
      </c>
      <c r="P34" s="1">
        <f t="shared" si="21"/>
        <v>3</v>
      </c>
      <c r="Q34" s="1">
        <f>MIN(2,Tabel1[[#This Row],[N°Jury]])</f>
        <v>2</v>
      </c>
      <c r="R34" s="1">
        <f t="shared" si="22"/>
        <v>1</v>
      </c>
      <c r="S34" s="1">
        <f>COUNTIFS($R$8:R34,Tabel1[[#This Row],[groupe]],$Q$8:Q34,Tabel1[[#This Row],[N°Jury-mod]])+IF(Tabel1[[#This Row],[N°Jury-mod]]=0,COUNTIFS($R$8:R34,Tabel1[[#This Row],[groupe]],$Q$8:Q34,"&lt;&gt;0"),0)</f>
        <v>15</v>
      </c>
      <c r="T34" s="36">
        <f>Tabel1[[#This Row],[groupe]]*100+Tabel1[[#This Row],[index jury]]</f>
        <v>115</v>
      </c>
      <c r="U34" s="1">
        <f>IF($R$6=1,SUM(U33,(COUNTIF($T$8:T34,Tabel1[[#This Row],[index]])=1)),COUNTIF($Q$8:$Q34,Tabel1[[#This Row],[N°Jury-mod]]))</f>
        <v>15</v>
      </c>
    </row>
    <row r="35" spans="2:21" x14ac:dyDescent="0.25">
      <c r="D35" s="13">
        <f t="shared" si="14"/>
        <v>0.93750000000000078</v>
      </c>
      <c r="E35" s="13">
        <f t="shared" si="15"/>
        <v>0.95138888888888962</v>
      </c>
      <c r="F35" s="13">
        <f t="shared" si="16"/>
        <v>0.99305555555555625</v>
      </c>
      <c r="G35" s="14">
        <f t="shared" si="17"/>
        <v>0.99305555555555625</v>
      </c>
      <c r="H35" s="13">
        <f t="shared" si="18"/>
        <v>1.0138888888888895</v>
      </c>
      <c r="I35" s="32">
        <f t="shared" si="19"/>
        <v>1.0347222222222228</v>
      </c>
      <c r="J35" s="31" t="str" cm="1">
        <f t="array" ref="J35">IFERROR(INDEX(Noms,MATCH(ROW()-ROW($J$8)&amp;"-"&amp;J$7,lignes&amp;"-"&amp;N°Jury,0)),"-")</f>
        <v>-</v>
      </c>
      <c r="K35" s="31" t="str" cm="1">
        <f t="array" ref="K35">IFERROR(INDEX(Noms,MATCH(ROW()-ROW($J$8)&amp;"-"&amp;K$7,lignes&amp;"-"&amp;N°Jury,0)),"-")</f>
        <v>personne 25</v>
      </c>
      <c r="L35" s="31" t="str" cm="1">
        <f t="array" ref="L35">IFERROR(INDEX(Noms,MATCH(ROW()-ROW($J$8)&amp;"-"&amp;L$7,lignes&amp;"-"&amp;N°Jury,0)),"-")</f>
        <v>-</v>
      </c>
      <c r="N35" s="39" t="s">
        <v>56</v>
      </c>
      <c r="O35" s="39" t="str">
        <f t="shared" si="20"/>
        <v>Droit fiscal</v>
      </c>
      <c r="P35" s="1">
        <f t="shared" si="21"/>
        <v>1</v>
      </c>
      <c r="Q35" s="1">
        <f>MIN(2,Tabel1[[#This Row],[N°Jury]])</f>
        <v>1</v>
      </c>
      <c r="R35" s="1">
        <f t="shared" si="22"/>
        <v>1</v>
      </c>
      <c r="S35" s="1">
        <f>COUNTIFS($R$8:R35,Tabel1[[#This Row],[groupe]],$Q$8:Q35,Tabel1[[#This Row],[N°Jury-mod]])+IF(Tabel1[[#This Row],[N°Jury-mod]]=0,COUNTIFS($R$8:R35,Tabel1[[#This Row],[groupe]],$Q$8:Q35,"&lt;&gt;0"),0)</f>
        <v>12</v>
      </c>
      <c r="T35" s="36">
        <f>Tabel1[[#This Row],[groupe]]*100+Tabel1[[#This Row],[index jury]]</f>
        <v>112</v>
      </c>
      <c r="U35" s="1">
        <f>IF($R$6=1,SUM(U34,(COUNTIF($T$8:T35,Tabel1[[#This Row],[index]])=1)),COUNTIF($Q$8:$Q35,Tabel1[[#This Row],[N°Jury-mod]]))</f>
        <v>12</v>
      </c>
    </row>
    <row r="36" spans="2:21" x14ac:dyDescent="0.25">
      <c r="D36" s="13">
        <f t="shared" si="14"/>
        <v>0.95833333333333404</v>
      </c>
      <c r="E36" s="13">
        <f t="shared" si="15"/>
        <v>0.97222222222222288</v>
      </c>
      <c r="F36" s="13">
        <f t="shared" si="16"/>
        <v>1.0138888888888895</v>
      </c>
      <c r="G36" s="14">
        <f t="shared" si="17"/>
        <v>1.0138888888888895</v>
      </c>
      <c r="H36" s="13">
        <f t="shared" si="18"/>
        <v>1.0347222222222228</v>
      </c>
      <c r="I36" s="32">
        <f t="shared" si="19"/>
        <v>1.055555555555556</v>
      </c>
      <c r="J36" s="31" t="str" cm="1">
        <f t="array" ref="J36">IFERROR(INDEX(Noms,MATCH(ROW()-ROW($J$8)&amp;"-"&amp;J$7,lignes&amp;"-"&amp;N°Jury,0)),"-")</f>
        <v>-</v>
      </c>
      <c r="K36" s="31" t="str" cm="1">
        <f t="array" ref="K36">IFERROR(INDEX(Noms,MATCH(ROW()-ROW($J$8)&amp;"-"&amp;K$7,lignes&amp;"-"&amp;N°Jury,0)),"-")</f>
        <v>-</v>
      </c>
      <c r="L36" s="31" t="str" cm="1">
        <f t="array" ref="L36">IFERROR(INDEX(Noms,MATCH(ROW()-ROW($J$8)&amp;"-"&amp;L$7,lignes&amp;"-"&amp;N°Jury,0)),"-")</f>
        <v>personne 26</v>
      </c>
      <c r="N36" s="39" t="s">
        <v>57</v>
      </c>
      <c r="O36" s="39" t="str">
        <f t="shared" si="20"/>
        <v>Droit fiscal</v>
      </c>
      <c r="P36" s="1">
        <f t="shared" si="21"/>
        <v>1</v>
      </c>
      <c r="Q36" s="1">
        <f>MIN(2,Tabel1[[#This Row],[N°Jury]])</f>
        <v>1</v>
      </c>
      <c r="R36" s="1">
        <f t="shared" si="22"/>
        <v>1</v>
      </c>
      <c r="S36" s="1">
        <f>COUNTIFS($R$8:R36,Tabel1[[#This Row],[groupe]],$Q$8:Q36,Tabel1[[#This Row],[N°Jury-mod]])+IF(Tabel1[[#This Row],[N°Jury-mod]]=0,COUNTIFS($R$8:R36,Tabel1[[#This Row],[groupe]],$Q$8:Q36,"&lt;&gt;0"),0)</f>
        <v>13</v>
      </c>
      <c r="T36" s="36">
        <f>Tabel1[[#This Row],[groupe]]*100+Tabel1[[#This Row],[index jury]]</f>
        <v>113</v>
      </c>
      <c r="U36" s="1">
        <f>IF($R$6=1,SUM(U35,(COUNTIF($T$8:T36,Tabel1[[#This Row],[index]])=1)),COUNTIF($Q$8:$Q36,Tabel1[[#This Row],[N°Jury-mod]]))</f>
        <v>13</v>
      </c>
    </row>
    <row r="37" spans="2:21" x14ac:dyDescent="0.25">
      <c r="D37" s="13">
        <f t="shared" si="14"/>
        <v>0.9791666666666673</v>
      </c>
      <c r="E37" s="13">
        <f t="shared" si="15"/>
        <v>0.99305555555555614</v>
      </c>
      <c r="F37" s="13">
        <f t="shared" si="16"/>
        <v>1.0347222222222228</v>
      </c>
      <c r="G37" s="14">
        <f t="shared" si="17"/>
        <v>1.0347222222222228</v>
      </c>
      <c r="H37" s="13">
        <f t="shared" si="18"/>
        <v>1.055555555555556</v>
      </c>
      <c r="I37" s="32">
        <f t="shared" si="19"/>
        <v>1.0763888888888893</v>
      </c>
      <c r="J37" s="31" t="str" cm="1">
        <f t="array" ref="J37">IFERROR(INDEX(Noms,MATCH(ROW()-ROW($J$8)&amp;"-"&amp;J$7,lignes&amp;"-"&amp;N°Jury,0)),"-")</f>
        <v>-</v>
      </c>
      <c r="K37" s="31" t="str" cm="1">
        <f t="array" ref="K37">IFERROR(INDEX(Noms,MATCH(ROW()-ROW($J$8)&amp;"-"&amp;K$7,lignes&amp;"-"&amp;N°Jury,0)),"-")</f>
        <v>-</v>
      </c>
      <c r="L37" s="31" t="str" cm="1">
        <f t="array" ref="L37">IFERROR(INDEX(Noms,MATCH(ROW()-ROW($J$8)&amp;"-"&amp;L$7,lignes&amp;"-"&amp;N°Jury,0)),"-")</f>
        <v>-</v>
      </c>
      <c r="N37" s="39" t="s">
        <v>58</v>
      </c>
      <c r="O37" s="39" t="str">
        <f t="shared" si="20"/>
        <v>Droit fiscal</v>
      </c>
      <c r="P37" s="1">
        <f t="shared" si="21"/>
        <v>1</v>
      </c>
      <c r="Q37" s="1">
        <f>MIN(2,Tabel1[[#This Row],[N°Jury]])</f>
        <v>1</v>
      </c>
      <c r="R37" s="1">
        <f t="shared" si="22"/>
        <v>1</v>
      </c>
      <c r="S37" s="1">
        <f>COUNTIFS($R$8:R37,Tabel1[[#This Row],[groupe]],$Q$8:Q37,Tabel1[[#This Row],[N°Jury-mod]])+IF(Tabel1[[#This Row],[N°Jury-mod]]=0,COUNTIFS($R$8:R37,Tabel1[[#This Row],[groupe]],$Q$8:Q37,"&lt;&gt;0"),0)</f>
        <v>14</v>
      </c>
      <c r="T37" s="36">
        <f>Tabel1[[#This Row],[groupe]]*100+Tabel1[[#This Row],[index jury]]</f>
        <v>114</v>
      </c>
      <c r="U37" s="1">
        <f>IF($R$6=1,SUM(U36,(COUNTIF($T$8:T37,Tabel1[[#This Row],[index]])=1)),COUNTIF($Q$8:$Q37,Tabel1[[#This Row],[N°Jury-mod]]))</f>
        <v>14</v>
      </c>
    </row>
    <row r="38" spans="2:21" x14ac:dyDescent="0.25">
      <c r="D38" s="13">
        <f t="shared" si="14"/>
        <v>1.0000000000000004</v>
      </c>
      <c r="E38" s="13">
        <f t="shared" si="15"/>
        <v>1.0138888888888893</v>
      </c>
      <c r="F38" s="13">
        <f t="shared" si="16"/>
        <v>1.055555555555556</v>
      </c>
      <c r="G38" s="14">
        <f t="shared" si="17"/>
        <v>1.055555555555556</v>
      </c>
      <c r="H38" s="13">
        <f t="shared" si="18"/>
        <v>1.0763888888888893</v>
      </c>
      <c r="I38" s="32">
        <f t="shared" si="19"/>
        <v>1.0972222222222225</v>
      </c>
      <c r="J38" s="31" t="str" cm="1">
        <f t="array" ref="J38">IFERROR(INDEX(Noms,MATCH(ROW()-ROW($J$8)&amp;"-"&amp;J$7,lignes&amp;"-"&amp;N°Jury,0)),"-")</f>
        <v>-</v>
      </c>
      <c r="K38" s="31" t="str" cm="1">
        <f t="array" ref="K38">IFERROR(INDEX(Noms,MATCH(ROW()-ROW($J$8)&amp;"-"&amp;K$7,lignes&amp;"-"&amp;N°Jury,0)),"-")</f>
        <v>-</v>
      </c>
      <c r="L38" s="31" t="str" cm="1">
        <f t="array" ref="L38">IFERROR(INDEX(Noms,MATCH(ROW()-ROW($J$8)&amp;"-"&amp;L$7,lignes&amp;"-"&amp;N°Jury,0)),"-")</f>
        <v>-</v>
      </c>
      <c r="N38" s="39" t="s">
        <v>59</v>
      </c>
      <c r="O38" s="39" t="str">
        <f t="shared" si="20"/>
        <v>Droit immobilier</v>
      </c>
      <c r="P38" s="1">
        <f t="shared" si="21"/>
        <v>2</v>
      </c>
      <c r="Q38" s="1">
        <f>MIN(2,Tabel1[[#This Row],[N°Jury]])</f>
        <v>2</v>
      </c>
      <c r="R38" s="1">
        <f t="shared" si="22"/>
        <v>1</v>
      </c>
      <c r="S38" s="1">
        <f>COUNTIFS($R$8:R38,Tabel1[[#This Row],[groupe]],$Q$8:Q38,Tabel1[[#This Row],[N°Jury-mod]])+IF(Tabel1[[#This Row],[N°Jury-mod]]=0,COUNTIFS($R$8:R38,Tabel1[[#This Row],[groupe]],$Q$8:Q38,"&lt;&gt;0"),0)</f>
        <v>16</v>
      </c>
      <c r="T38" s="36">
        <f>Tabel1[[#This Row],[groupe]]*100+Tabel1[[#This Row],[index jury]]</f>
        <v>116</v>
      </c>
      <c r="U38" s="1">
        <f>IF($R$6=1,SUM(U37,(COUNTIF($T$8:T38,Tabel1[[#This Row],[index]])=1)),COUNTIF($Q$8:$Q38,Tabel1[[#This Row],[N°Jury-mod]]))</f>
        <v>16</v>
      </c>
    </row>
    <row r="39" spans="2:21" x14ac:dyDescent="0.25">
      <c r="D39" s="13">
        <f t="shared" si="14"/>
        <v>1.0208333333333337</v>
      </c>
      <c r="E39" s="13">
        <f t="shared" si="15"/>
        <v>1.0347222222222225</v>
      </c>
      <c r="F39" s="13">
        <f t="shared" si="16"/>
        <v>1.0763888888888893</v>
      </c>
      <c r="G39" s="14">
        <f t="shared" si="17"/>
        <v>1.0763888888888893</v>
      </c>
      <c r="H39" s="13">
        <f t="shared" si="18"/>
        <v>1.0972222222222225</v>
      </c>
      <c r="I39" s="32">
        <f t="shared" si="19"/>
        <v>1.1180555555555558</v>
      </c>
      <c r="J39" s="31" t="str" cm="1">
        <f t="array" ref="J39">IFERROR(INDEX(Noms,MATCH(ROW()-ROW($J$8)&amp;"-"&amp;J$7,lignes&amp;"-"&amp;N°Jury,0)),"-")</f>
        <v>-</v>
      </c>
      <c r="K39" s="31" t="str" cm="1">
        <f t="array" ref="K39">IFERROR(INDEX(Noms,MATCH(ROW()-ROW($J$8)&amp;"-"&amp;K$7,lignes&amp;"-"&amp;N°Jury,0)),"-")</f>
        <v>-</v>
      </c>
      <c r="L39" s="31" t="str" cm="1">
        <f t="array" ref="L39">IFERROR(INDEX(Noms,MATCH(ROW()-ROW($J$8)&amp;"-"&amp;L$7,lignes&amp;"-"&amp;N°Jury,0)),"-")</f>
        <v>-</v>
      </c>
      <c r="N39" s="39" t="s">
        <v>60</v>
      </c>
      <c r="O39" s="39" t="str">
        <f>+O30</f>
        <v>Droit des contrats</v>
      </c>
      <c r="P39" s="1">
        <f t="shared" si="21"/>
        <v>3</v>
      </c>
      <c r="Q39" s="1">
        <f>MIN(2,Tabel1[[#This Row],[N°Jury]])</f>
        <v>2</v>
      </c>
      <c r="R39" s="1">
        <f t="shared" si="22"/>
        <v>1</v>
      </c>
      <c r="S39" s="1">
        <f>COUNTIFS($R$8:R39,Tabel1[[#This Row],[groupe]],$Q$8:Q39,Tabel1[[#This Row],[N°Jury-mod]])+IF(Tabel1[[#This Row],[N°Jury-mod]]=0,COUNTIFS($R$8:R39,Tabel1[[#This Row],[groupe]],$Q$8:Q39,"&lt;&gt;0"),0)</f>
        <v>17</v>
      </c>
      <c r="T39" s="36">
        <f>Tabel1[[#This Row],[groupe]]*100+Tabel1[[#This Row],[index jury]]</f>
        <v>117</v>
      </c>
      <c r="U39" s="1">
        <f>IF($R$6=1,SUM(U38,(COUNTIF($T$8:T39,Tabel1[[#This Row],[index]])=1)),COUNTIF($Q$8:$Q39,Tabel1[[#This Row],[N°Jury-mod]]))</f>
        <v>17</v>
      </c>
    </row>
    <row r="40" spans="2:21" x14ac:dyDescent="0.25">
      <c r="D40" s="13">
        <f t="shared" si="14"/>
        <v>1.041666666666667</v>
      </c>
      <c r="E40" s="13">
        <f t="shared" si="15"/>
        <v>1.0555555555555558</v>
      </c>
      <c r="F40" s="13">
        <f t="shared" si="16"/>
        <v>1.0972222222222225</v>
      </c>
      <c r="G40" s="14">
        <f t="shared" si="17"/>
        <v>1.0972222222222225</v>
      </c>
      <c r="H40" s="13">
        <f t="shared" si="18"/>
        <v>1.1180555555555558</v>
      </c>
      <c r="I40" s="32">
        <f t="shared" si="19"/>
        <v>1.1388888888888891</v>
      </c>
      <c r="J40" s="31" t="str" cm="1">
        <f t="array" ref="J40">IFERROR(INDEX(Noms,MATCH(ROW()-ROW($J$8)&amp;"-"&amp;J$7,lignes&amp;"-"&amp;N°Jury,0)),"-")</f>
        <v>-</v>
      </c>
      <c r="K40" s="31" t="str" cm="1">
        <f t="array" ref="K40">IFERROR(INDEX(Noms,MATCH(ROW()-ROW($J$8)&amp;"-"&amp;K$7,lignes&amp;"-"&amp;N°Jury,0)),"-")</f>
        <v>-</v>
      </c>
      <c r="L40" s="31" t="str" cm="1">
        <f t="array" ref="L40">IFERROR(INDEX(Noms,MATCH(ROW()-ROW($J$8)&amp;"-"&amp;L$7,lignes&amp;"-"&amp;N°Jury,0)),"-")</f>
        <v>-</v>
      </c>
      <c r="N40" s="39" t="s">
        <v>61</v>
      </c>
      <c r="O40" s="39" t="str">
        <f t="shared" ref="O40:O44" si="23">+O31</f>
        <v>Droit fiscal</v>
      </c>
      <c r="P40" s="1">
        <f t="shared" si="21"/>
        <v>1</v>
      </c>
      <c r="Q40" s="1">
        <f>MIN(2,Tabel1[[#This Row],[N°Jury]])</f>
        <v>1</v>
      </c>
      <c r="R40" s="1">
        <f t="shared" si="22"/>
        <v>1</v>
      </c>
      <c r="S40" s="1">
        <f>COUNTIFS($R$8:R40,Tabel1[[#This Row],[groupe]],$Q$8:Q40,Tabel1[[#This Row],[N°Jury-mod]])+IF(Tabel1[[#This Row],[N°Jury-mod]]=0,COUNTIFS($R$8:R40,Tabel1[[#This Row],[groupe]],$Q$8:Q40,"&lt;&gt;0"),0)</f>
        <v>15</v>
      </c>
      <c r="T40" s="36">
        <f>Tabel1[[#This Row],[groupe]]*100+Tabel1[[#This Row],[index jury]]</f>
        <v>115</v>
      </c>
      <c r="U40" s="1">
        <f>IF($R$6=1,SUM(U39,(COUNTIF($T$8:T40,Tabel1[[#This Row],[index]])=1)),COUNTIF($Q$8:$Q40,Tabel1[[#This Row],[N°Jury-mod]]))</f>
        <v>15</v>
      </c>
    </row>
    <row r="41" spans="2:21" x14ac:dyDescent="0.25">
      <c r="D41" s="13">
        <f t="shared" si="14"/>
        <v>1.0625000000000002</v>
      </c>
      <c r="E41" s="13">
        <f t="shared" si="15"/>
        <v>1.0763888888888891</v>
      </c>
      <c r="F41" s="13">
        <f t="shared" si="16"/>
        <v>1.1180555555555558</v>
      </c>
      <c r="G41" s="14">
        <f t="shared" si="17"/>
        <v>1.1180555555555558</v>
      </c>
      <c r="H41" s="13">
        <f t="shared" si="18"/>
        <v>1.1388888888888891</v>
      </c>
      <c r="I41" s="32">
        <f t="shared" si="19"/>
        <v>1.1597222222222223</v>
      </c>
      <c r="J41" s="31" t="str" cm="1">
        <f t="array" ref="J41">IFERROR(INDEX(Noms,MATCH(ROW()-ROW($J$8)&amp;"-"&amp;J$7,lignes&amp;"-"&amp;N°Jury,0)),"-")</f>
        <v>-</v>
      </c>
      <c r="K41" s="31" t="str" cm="1">
        <f t="array" ref="K41">IFERROR(INDEX(Noms,MATCH(ROW()-ROW($J$8)&amp;"-"&amp;K$7,lignes&amp;"-"&amp;N°Jury,0)),"-")</f>
        <v>-</v>
      </c>
      <c r="L41" s="31" t="str" cm="1">
        <f t="array" ref="L41">IFERROR(INDEX(Noms,MATCH(ROW()-ROW($J$8)&amp;"-"&amp;L$7,lignes&amp;"-"&amp;N°Jury,0)),"-")</f>
        <v>-</v>
      </c>
      <c r="N41" s="39" t="s">
        <v>62</v>
      </c>
      <c r="O41" s="39" t="str">
        <f t="shared" si="23"/>
        <v>Droit immobilier</v>
      </c>
      <c r="P41" s="1">
        <f t="shared" si="21"/>
        <v>2</v>
      </c>
      <c r="Q41" s="1">
        <f>MIN(2,Tabel1[[#This Row],[N°Jury]])</f>
        <v>2</v>
      </c>
      <c r="R41" s="1">
        <f t="shared" si="22"/>
        <v>1</v>
      </c>
      <c r="S41" s="1">
        <f>COUNTIFS($R$8:R41,Tabel1[[#This Row],[groupe]],$Q$8:Q41,Tabel1[[#This Row],[N°Jury-mod]])+IF(Tabel1[[#This Row],[N°Jury-mod]]=0,COUNTIFS($R$8:R41,Tabel1[[#This Row],[groupe]],$Q$8:Q41,"&lt;&gt;0"),0)</f>
        <v>18</v>
      </c>
      <c r="T41" s="36">
        <f>Tabel1[[#This Row],[groupe]]*100+Tabel1[[#This Row],[index jury]]</f>
        <v>118</v>
      </c>
      <c r="U41" s="1">
        <f>IF($R$6=1,SUM(U40,(COUNTIF($T$8:T41,Tabel1[[#This Row],[index]])=1)),COUNTIF($Q$8:$Q41,Tabel1[[#This Row],[N°Jury-mod]]))</f>
        <v>18</v>
      </c>
    </row>
    <row r="42" spans="2:21" x14ac:dyDescent="0.25">
      <c r="D42" s="13">
        <f t="shared" si="14"/>
        <v>1.0833333333333335</v>
      </c>
      <c r="E42" s="13">
        <f t="shared" si="15"/>
        <v>1.0972222222222223</v>
      </c>
      <c r="F42" s="13">
        <f t="shared" si="16"/>
        <v>1.1388888888888891</v>
      </c>
      <c r="G42" s="14">
        <f t="shared" si="17"/>
        <v>1.1388888888888891</v>
      </c>
      <c r="H42" s="13">
        <f t="shared" si="18"/>
        <v>1.1597222222222223</v>
      </c>
      <c r="I42" s="32">
        <f t="shared" si="19"/>
        <v>1.1805555555555556</v>
      </c>
      <c r="J42" s="31" t="str" cm="1">
        <f t="array" ref="J42">IFERROR(INDEX(Noms,MATCH(ROW()-ROW($J$8)&amp;"-"&amp;J$7,lignes&amp;"-"&amp;N°Jury,0)),"-")</f>
        <v>-</v>
      </c>
      <c r="K42" s="31" t="str" cm="1">
        <f t="array" ref="K42">IFERROR(INDEX(Noms,MATCH(ROW()-ROW($J$8)&amp;"-"&amp;K$7,lignes&amp;"-"&amp;N°Jury,0)),"-")</f>
        <v>-</v>
      </c>
      <c r="L42" s="31" t="str" cm="1">
        <f t="array" ref="L42">IFERROR(INDEX(Noms,MATCH(ROW()-ROW($J$8)&amp;"-"&amp;L$7,lignes&amp;"-"&amp;N°Jury,0)),"-")</f>
        <v>-</v>
      </c>
      <c r="N42" s="39" t="s">
        <v>63</v>
      </c>
      <c r="O42" s="39" t="str">
        <f t="shared" si="23"/>
        <v>Droit immobilier</v>
      </c>
      <c r="P42" s="1">
        <f t="shared" si="21"/>
        <v>2</v>
      </c>
      <c r="Q42" s="1">
        <f>MIN(2,Tabel1[[#This Row],[N°Jury]])</f>
        <v>2</v>
      </c>
      <c r="R42" s="1">
        <f t="shared" si="22"/>
        <v>1</v>
      </c>
      <c r="S42" s="1">
        <f>COUNTIFS($R$8:R42,Tabel1[[#This Row],[groupe]],$Q$8:Q42,Tabel1[[#This Row],[N°Jury-mod]])+IF(Tabel1[[#This Row],[N°Jury-mod]]=0,COUNTIFS($R$8:R42,Tabel1[[#This Row],[groupe]],$Q$8:Q42,"&lt;&gt;0"),0)</f>
        <v>19</v>
      </c>
      <c r="T42" s="36">
        <f>Tabel1[[#This Row],[groupe]]*100+Tabel1[[#This Row],[index jury]]</f>
        <v>119</v>
      </c>
      <c r="U42" s="1">
        <f>IF($R$6=1,SUM(U41,(COUNTIF($T$8:T42,Tabel1[[#This Row],[index]])=1)),COUNTIF($Q$8:$Q42,Tabel1[[#This Row],[N°Jury-mod]]))</f>
        <v>19</v>
      </c>
    </row>
    <row r="43" spans="2:21" x14ac:dyDescent="0.25">
      <c r="D43" s="13">
        <f t="shared" si="14"/>
        <v>1.1041666666666667</v>
      </c>
      <c r="E43" s="13">
        <f t="shared" si="15"/>
        <v>1.1180555555555556</v>
      </c>
      <c r="F43" s="13">
        <f t="shared" si="16"/>
        <v>1.1597222222222223</v>
      </c>
      <c r="G43" s="14">
        <f t="shared" si="17"/>
        <v>1.1597222222222223</v>
      </c>
      <c r="H43" s="13">
        <f t="shared" si="18"/>
        <v>1.1805555555555556</v>
      </c>
      <c r="I43" s="32">
        <f t="shared" si="19"/>
        <v>1.2013888888888888</v>
      </c>
      <c r="J43" s="31" t="str" cm="1">
        <f t="array" ref="J43">IFERROR(INDEX(Noms,MATCH(ROW()-ROW($J$8)&amp;"-"&amp;J$7,lignes&amp;"-"&amp;N°Jury,0)),"-")</f>
        <v>-</v>
      </c>
      <c r="K43" s="31" t="str" cm="1">
        <f t="array" ref="K43">IFERROR(INDEX(Noms,MATCH(ROW()-ROW($J$8)&amp;"-"&amp;K$7,lignes&amp;"-"&amp;N°Jury,0)),"-")</f>
        <v>-</v>
      </c>
      <c r="L43" s="31" t="str" cm="1">
        <f t="array" ref="L43">IFERROR(INDEX(Noms,MATCH(ROW()-ROW($J$8)&amp;"-"&amp;L$7,lignes&amp;"-"&amp;N°Jury,0)),"-")</f>
        <v>-</v>
      </c>
      <c r="N43" s="39" t="s">
        <v>64</v>
      </c>
      <c r="O43" s="39" t="str">
        <f t="shared" si="23"/>
        <v>Droit des contrats</v>
      </c>
      <c r="P43" s="1">
        <f t="shared" si="21"/>
        <v>3</v>
      </c>
      <c r="Q43" s="1">
        <f>MIN(2,Tabel1[[#This Row],[N°Jury]])</f>
        <v>2</v>
      </c>
      <c r="R43" s="1">
        <f t="shared" si="22"/>
        <v>1</v>
      </c>
      <c r="S43" s="1">
        <f>COUNTIFS($R$8:R43,Tabel1[[#This Row],[groupe]],$Q$8:Q43,Tabel1[[#This Row],[N°Jury-mod]])+IF(Tabel1[[#This Row],[N°Jury-mod]]=0,COUNTIFS($R$8:R43,Tabel1[[#This Row],[groupe]],$Q$8:Q43,"&lt;&gt;0"),0)</f>
        <v>20</v>
      </c>
      <c r="T43" s="36">
        <f>Tabel1[[#This Row],[groupe]]*100+Tabel1[[#This Row],[index jury]]</f>
        <v>120</v>
      </c>
      <c r="U43" s="1">
        <f>IF($R$6=1,SUM(U42,(COUNTIF($T$8:T43,Tabel1[[#This Row],[index]])=1)),COUNTIF($Q$8:$Q43,Tabel1[[#This Row],[N°Jury-mod]]))</f>
        <v>20</v>
      </c>
    </row>
    <row r="44" spans="2:21" x14ac:dyDescent="0.25">
      <c r="D44" s="13">
        <f t="shared" si="14"/>
        <v>1.125</v>
      </c>
      <c r="E44" s="13">
        <f t="shared" si="15"/>
        <v>1.1388888888888888</v>
      </c>
      <c r="F44" s="13">
        <f t="shared" si="16"/>
        <v>1.1805555555555556</v>
      </c>
      <c r="G44" s="14">
        <f t="shared" si="17"/>
        <v>1.1805555555555556</v>
      </c>
      <c r="H44" s="13">
        <f t="shared" si="18"/>
        <v>1.2013888888888888</v>
      </c>
      <c r="I44" s="32">
        <f t="shared" si="19"/>
        <v>1.2222222222222221</v>
      </c>
      <c r="J44" s="31" t="str" cm="1">
        <f t="array" ref="J44">IFERROR(INDEX(Noms,MATCH(ROW()-ROW($J$8)&amp;"-"&amp;J$7,lignes&amp;"-"&amp;N°Jury,0)),"-")</f>
        <v>-</v>
      </c>
      <c r="K44" s="31" t="str" cm="1">
        <f t="array" ref="K44">IFERROR(INDEX(Noms,MATCH(ROW()-ROW($J$8)&amp;"-"&amp;K$7,lignes&amp;"-"&amp;N°Jury,0)),"-")</f>
        <v>-</v>
      </c>
      <c r="L44" s="31" t="str" cm="1">
        <f t="array" ref="L44">IFERROR(INDEX(Noms,MATCH(ROW()-ROW($J$8)&amp;"-"&amp;L$7,lignes&amp;"-"&amp;N°Jury,0)),"-")</f>
        <v>-</v>
      </c>
      <c r="N44" s="39" t="s">
        <v>65</v>
      </c>
      <c r="O44" s="39" t="str">
        <f t="shared" si="23"/>
        <v>Droit fiscal</v>
      </c>
      <c r="P44" s="1">
        <f t="shared" si="21"/>
        <v>1</v>
      </c>
      <c r="Q44" s="1">
        <f>MIN(2,Tabel1[[#This Row],[N°Jury]])</f>
        <v>1</v>
      </c>
      <c r="R44" s="1">
        <f t="shared" si="22"/>
        <v>1</v>
      </c>
      <c r="S44" s="1">
        <f>COUNTIFS($R$8:R44,Tabel1[[#This Row],[groupe]],$Q$8:Q44,Tabel1[[#This Row],[N°Jury-mod]])+IF(Tabel1[[#This Row],[N°Jury-mod]]=0,COUNTIFS($R$8:R44,Tabel1[[#This Row],[groupe]],$Q$8:Q44,"&lt;&gt;0"),0)</f>
        <v>16</v>
      </c>
      <c r="T44" s="36">
        <f>Tabel1[[#This Row],[groupe]]*100+Tabel1[[#This Row],[index jury]]</f>
        <v>116</v>
      </c>
      <c r="U44" s="1">
        <f>IF($R$6=1,SUM(U43,(COUNTIF($T$8:T44,Tabel1[[#This Row],[index]])=1)),COUNTIF($Q$8:$Q44,Tabel1[[#This Row],[N°Jury-mod]]))</f>
        <v>16</v>
      </c>
    </row>
    <row r="45" spans="2:21" x14ac:dyDescent="0.25">
      <c r="D45" s="13">
        <f t="shared" si="14"/>
        <v>1.1458333333333333</v>
      </c>
      <c r="E45" s="13">
        <f t="shared" si="15"/>
        <v>1.1597222222222221</v>
      </c>
      <c r="F45" s="13">
        <f t="shared" si="16"/>
        <v>1.2013888888888888</v>
      </c>
      <c r="G45" s="14">
        <f t="shared" si="17"/>
        <v>1.2013888888888888</v>
      </c>
      <c r="H45" s="13">
        <f t="shared" si="18"/>
        <v>1.2222222222222221</v>
      </c>
      <c r="I45" s="32">
        <f t="shared" si="19"/>
        <v>1.2430555555555554</v>
      </c>
      <c r="J45" s="31" t="str" cm="1">
        <f t="array" ref="J45">IFERROR(INDEX(Noms,MATCH(ROW()-ROW($J$8)&amp;"-"&amp;J$7,lignes&amp;"-"&amp;N°Jury,0)),"-")</f>
        <v>-</v>
      </c>
      <c r="K45" s="31" t="str" cm="1">
        <f t="array" ref="K45">IFERROR(INDEX(Noms,MATCH(ROW()-ROW($J$8)&amp;"-"&amp;K$7,lignes&amp;"-"&amp;N°Jury,0)),"-")</f>
        <v>-</v>
      </c>
      <c r="L45" s="31" t="str" cm="1">
        <f t="array" ref="L45">IFERROR(INDEX(Noms,MATCH(ROW()-ROW($J$8)&amp;"-"&amp;L$7,lignes&amp;"-"&amp;N°Jury,0)),"-")</f>
        <v>-</v>
      </c>
      <c r="N45" s="39" t="s">
        <v>66</v>
      </c>
      <c r="O45" s="39" t="str">
        <f t="shared" si="20"/>
        <v>Droit fiscal</v>
      </c>
      <c r="P45" s="1">
        <f t="shared" si="21"/>
        <v>1</v>
      </c>
      <c r="Q45" s="1">
        <f>MIN(2,Tabel1[[#This Row],[N°Jury]])</f>
        <v>1</v>
      </c>
      <c r="R45" s="1">
        <f t="shared" si="22"/>
        <v>1</v>
      </c>
      <c r="S45" s="1">
        <f>COUNTIFS($R$8:R45,Tabel1[[#This Row],[groupe]],$Q$8:Q45,Tabel1[[#This Row],[N°Jury-mod]])+IF(Tabel1[[#This Row],[N°Jury-mod]]=0,COUNTIFS($R$8:R45,Tabel1[[#This Row],[groupe]],$Q$8:Q45,"&lt;&gt;0"),0)</f>
        <v>17</v>
      </c>
      <c r="T45" s="36">
        <f>Tabel1[[#This Row],[groupe]]*100+Tabel1[[#This Row],[index jury]]</f>
        <v>117</v>
      </c>
      <c r="U45" s="1">
        <f>IF($R$6=1,SUM(U44,(COUNTIF($T$8:T45,Tabel1[[#This Row],[index]])=1)),COUNTIF($Q$8:$Q45,Tabel1[[#This Row],[N°Jury-mod]]))</f>
        <v>17</v>
      </c>
    </row>
    <row r="46" spans="2:21" x14ac:dyDescent="0.25">
      <c r="D46" s="13">
        <f t="shared" si="14"/>
        <v>1.1666666666666665</v>
      </c>
      <c r="E46" s="13">
        <f t="shared" si="15"/>
        <v>1.1805555555555554</v>
      </c>
      <c r="F46" s="13">
        <f t="shared" si="16"/>
        <v>1.2222222222222221</v>
      </c>
      <c r="G46" s="14">
        <f t="shared" si="17"/>
        <v>1.2222222222222221</v>
      </c>
      <c r="H46" s="13">
        <f t="shared" si="18"/>
        <v>1.2430555555555554</v>
      </c>
      <c r="I46" s="32">
        <f t="shared" si="19"/>
        <v>1.2638888888888886</v>
      </c>
      <c r="J46" s="31" t="str" cm="1">
        <f t="array" ref="J46">IFERROR(INDEX(Noms,MATCH(ROW()-ROW($J$8)&amp;"-"&amp;J$7,lignes&amp;"-"&amp;N°Jury,0)),"-")</f>
        <v>-</v>
      </c>
      <c r="K46" s="31" t="str" cm="1">
        <f t="array" ref="K46">IFERROR(INDEX(Noms,MATCH(ROW()-ROW($J$8)&amp;"-"&amp;K$7,lignes&amp;"-"&amp;N°Jury,0)),"-")</f>
        <v>-</v>
      </c>
      <c r="L46" s="31" t="str" cm="1">
        <f t="array" ref="L46">IFERROR(INDEX(Noms,MATCH(ROW()-ROW($J$8)&amp;"-"&amp;L$7,lignes&amp;"-"&amp;N°Jury,0)),"-")</f>
        <v>-</v>
      </c>
      <c r="N46" s="39" t="s">
        <v>67</v>
      </c>
      <c r="O46" s="39" t="str">
        <f t="shared" si="20"/>
        <v>Droit immobilier</v>
      </c>
      <c r="P46" s="1">
        <f t="shared" si="21"/>
        <v>2</v>
      </c>
      <c r="Q46" s="1">
        <f>MIN(2,Tabel1[[#This Row],[N°Jury]])</f>
        <v>2</v>
      </c>
      <c r="R46" s="1">
        <f t="shared" si="22"/>
        <v>1</v>
      </c>
      <c r="S46" s="1">
        <f>COUNTIFS($R$8:R46,Tabel1[[#This Row],[groupe]],$Q$8:Q46,Tabel1[[#This Row],[N°Jury-mod]])+IF(Tabel1[[#This Row],[N°Jury-mod]]=0,COUNTIFS($R$8:R46,Tabel1[[#This Row],[groupe]],$Q$8:Q46,"&lt;&gt;0"),0)</f>
        <v>21</v>
      </c>
      <c r="T46" s="36">
        <f>Tabel1[[#This Row],[groupe]]*100+Tabel1[[#This Row],[index jury]]</f>
        <v>121</v>
      </c>
      <c r="U46" s="1">
        <f>IF($R$6=1,SUM(U45,(COUNTIF($T$8:T46,Tabel1[[#This Row],[index]])=1)),COUNTIF($Q$8:$Q46,Tabel1[[#This Row],[N°Jury-mod]]))</f>
        <v>21</v>
      </c>
    </row>
    <row r="47" spans="2:21" x14ac:dyDescent="0.25">
      <c r="D47" s="13">
        <f t="shared" si="14"/>
        <v>1.1874999999999998</v>
      </c>
      <c r="E47" s="13">
        <f t="shared" si="15"/>
        <v>1.2013888888888886</v>
      </c>
      <c r="F47" s="13">
        <f t="shared" si="16"/>
        <v>1.2430555555555554</v>
      </c>
      <c r="G47" s="14">
        <f t="shared" si="17"/>
        <v>1.2430555555555554</v>
      </c>
      <c r="H47" s="13">
        <f t="shared" si="18"/>
        <v>1.2638888888888886</v>
      </c>
      <c r="I47" s="32">
        <f t="shared" si="19"/>
        <v>1.2847222222222219</v>
      </c>
      <c r="J47" s="31" t="str" cm="1">
        <f t="array" ref="J47">IFERROR(INDEX(Noms,MATCH(ROW()-ROW($J$8)&amp;"-"&amp;J$7,lignes&amp;"-"&amp;N°Jury,0)),"-")</f>
        <v>-</v>
      </c>
      <c r="K47" s="31" t="str" cm="1">
        <f t="array" ref="K47">IFERROR(INDEX(Noms,MATCH(ROW()-ROW($J$8)&amp;"-"&amp;K$7,lignes&amp;"-"&amp;N°Jury,0)),"-")</f>
        <v>-</v>
      </c>
      <c r="L47" s="31" t="str" cm="1">
        <f t="array" ref="L47">IFERROR(INDEX(Noms,MATCH(ROW()-ROW($J$8)&amp;"-"&amp;L$7,lignes&amp;"-"&amp;N°Jury,0)),"-")</f>
        <v>-</v>
      </c>
      <c r="N47" s="39" t="s">
        <v>68</v>
      </c>
      <c r="O47" s="39" t="str">
        <f t="shared" si="20"/>
        <v>Droit immobilier</v>
      </c>
      <c r="P47" s="1">
        <f t="shared" si="21"/>
        <v>2</v>
      </c>
      <c r="Q47" s="1">
        <f>MIN(2,Tabel1[[#This Row],[N°Jury]])</f>
        <v>2</v>
      </c>
      <c r="R47" s="1">
        <f t="shared" si="22"/>
        <v>1</v>
      </c>
      <c r="S47" s="1">
        <f>COUNTIFS($R$8:R47,Tabel1[[#This Row],[groupe]],$Q$8:Q47,Tabel1[[#This Row],[N°Jury-mod]])+IF(Tabel1[[#This Row],[N°Jury-mod]]=0,COUNTIFS($R$8:R47,Tabel1[[#This Row],[groupe]],$Q$8:Q47,"&lt;&gt;0"),0)</f>
        <v>22</v>
      </c>
      <c r="T47" s="36">
        <f>Tabel1[[#This Row],[groupe]]*100+Tabel1[[#This Row],[index jury]]</f>
        <v>122</v>
      </c>
      <c r="U47" s="1">
        <f>IF($R$6=1,SUM(U46,(COUNTIF($T$8:T47,Tabel1[[#This Row],[index]])=1)),COUNTIF($Q$8:$Q47,Tabel1[[#This Row],[N°Jury-mod]]))</f>
        <v>22</v>
      </c>
    </row>
    <row r="48" spans="2:21" x14ac:dyDescent="0.25">
      <c r="D48" s="13">
        <f t="shared" si="14"/>
        <v>1.208333333333333</v>
      </c>
      <c r="E48" s="13">
        <f t="shared" si="15"/>
        <v>1.2222222222222219</v>
      </c>
      <c r="F48" s="13">
        <f t="shared" si="16"/>
        <v>1.2638888888888886</v>
      </c>
      <c r="G48" s="14">
        <f t="shared" si="17"/>
        <v>1.2638888888888886</v>
      </c>
      <c r="H48" s="13">
        <f t="shared" si="18"/>
        <v>1.2847222222222219</v>
      </c>
      <c r="I48" s="32">
        <f t="shared" si="19"/>
        <v>1.3055555555555551</v>
      </c>
      <c r="J48" s="31" t="str" cm="1">
        <f t="array" ref="J48">IFERROR(INDEX(Noms,MATCH(ROW()-ROW($J$8)&amp;"-"&amp;J$7,lignes&amp;"-"&amp;N°Jury,0)),"-")</f>
        <v>-</v>
      </c>
      <c r="K48" s="31" t="str" cm="1">
        <f t="array" ref="K48">IFERROR(INDEX(Noms,MATCH(ROW()-ROW($J$8)&amp;"-"&amp;K$7,lignes&amp;"-"&amp;N°Jury,0)),"-")</f>
        <v>-</v>
      </c>
      <c r="L48" s="31" t="str" cm="1">
        <f t="array" ref="L48">IFERROR(INDEX(Noms,MATCH(ROW()-ROW($J$8)&amp;"-"&amp;L$7,lignes&amp;"-"&amp;N°Jury,0)),"-")</f>
        <v>-</v>
      </c>
      <c r="N48" s="39" t="s">
        <v>69</v>
      </c>
      <c r="O48" s="39" t="str">
        <f t="shared" si="20"/>
        <v>Droit des contrats</v>
      </c>
      <c r="P48" s="1">
        <f t="shared" si="21"/>
        <v>3</v>
      </c>
      <c r="Q48" s="1">
        <f>MIN(2,Tabel1[[#This Row],[N°Jury]])</f>
        <v>2</v>
      </c>
      <c r="R48" s="1">
        <f t="shared" si="22"/>
        <v>1</v>
      </c>
      <c r="S48" s="1">
        <f>COUNTIFS($R$8:R48,Tabel1[[#This Row],[groupe]],$Q$8:Q48,Tabel1[[#This Row],[N°Jury-mod]])+IF(Tabel1[[#This Row],[N°Jury-mod]]=0,COUNTIFS($R$8:R48,Tabel1[[#This Row],[groupe]],$Q$8:Q48,"&lt;&gt;0"),0)</f>
        <v>23</v>
      </c>
      <c r="T48" s="36">
        <f>Tabel1[[#This Row],[groupe]]*100+Tabel1[[#This Row],[index jury]]</f>
        <v>123</v>
      </c>
      <c r="U48" s="1">
        <f>IF($R$6=1,SUM(U47,(COUNTIF($T$8:T48,Tabel1[[#This Row],[index]])=1)),COUNTIF($Q$8:$Q48,Tabel1[[#This Row],[N°Jury-mod]]))</f>
        <v>23</v>
      </c>
    </row>
    <row r="49" spans="4:21" x14ac:dyDescent="0.25">
      <c r="D49" s="13">
        <f t="shared" si="14"/>
        <v>1.2291666666666663</v>
      </c>
      <c r="E49" s="13">
        <f t="shared" si="15"/>
        <v>1.2430555555555551</v>
      </c>
      <c r="F49" s="13">
        <f t="shared" si="16"/>
        <v>1.2847222222222219</v>
      </c>
      <c r="G49" s="14">
        <f t="shared" si="17"/>
        <v>1.2847222222222219</v>
      </c>
      <c r="H49" s="13">
        <f t="shared" si="18"/>
        <v>1.3055555555555551</v>
      </c>
      <c r="I49" s="32">
        <f t="shared" si="19"/>
        <v>1.3263888888888884</v>
      </c>
      <c r="J49" s="31" t="str" cm="1">
        <f t="array" ref="J49">IFERROR(INDEX(Noms,MATCH(ROW()-ROW($J$8)&amp;"-"&amp;J$7,lignes&amp;"-"&amp;N°Jury,0)),"-")</f>
        <v>-</v>
      </c>
      <c r="K49" s="31" t="str" cm="1">
        <f t="array" ref="K49">IFERROR(INDEX(Noms,MATCH(ROW()-ROW($J$8)&amp;"-"&amp;K$7,lignes&amp;"-"&amp;N°Jury,0)),"-")</f>
        <v>-</v>
      </c>
      <c r="L49" s="31" t="str" cm="1">
        <f t="array" ref="L49">IFERROR(INDEX(Noms,MATCH(ROW()-ROW($J$8)&amp;"-"&amp;L$7,lignes&amp;"-"&amp;N°Jury,0)),"-")</f>
        <v>-</v>
      </c>
      <c r="N49" s="39" t="s">
        <v>70</v>
      </c>
      <c r="O49" s="39" t="str">
        <f t="shared" si="20"/>
        <v>Droit fiscal</v>
      </c>
      <c r="P49" s="1">
        <f t="shared" si="21"/>
        <v>1</v>
      </c>
      <c r="Q49" s="1">
        <f>MIN(2,Tabel1[[#This Row],[N°Jury]])</f>
        <v>1</v>
      </c>
      <c r="R49" s="1">
        <f t="shared" si="22"/>
        <v>1</v>
      </c>
      <c r="S49" s="1">
        <f>COUNTIFS($R$8:R49,Tabel1[[#This Row],[groupe]],$Q$8:Q49,Tabel1[[#This Row],[N°Jury-mod]])+IF(Tabel1[[#This Row],[N°Jury-mod]]=0,COUNTIFS($R$8:R49,Tabel1[[#This Row],[groupe]],$Q$8:Q49,"&lt;&gt;0"),0)</f>
        <v>18</v>
      </c>
      <c r="T49" s="36">
        <f>Tabel1[[#This Row],[groupe]]*100+Tabel1[[#This Row],[index jury]]</f>
        <v>118</v>
      </c>
      <c r="U49" s="1">
        <f>IF($R$6=1,SUM(U48,(COUNTIF($T$8:T49,Tabel1[[#This Row],[index]])=1)),COUNTIF($Q$8:$Q49,Tabel1[[#This Row],[N°Jury-mod]]))</f>
        <v>18</v>
      </c>
    </row>
    <row r="50" spans="4:21" x14ac:dyDescent="0.25">
      <c r="D50" s="13">
        <f t="shared" si="14"/>
        <v>1.2499999999999996</v>
      </c>
      <c r="E50" s="13">
        <f t="shared" si="15"/>
        <v>1.2638888888888884</v>
      </c>
      <c r="F50" s="13">
        <f t="shared" si="16"/>
        <v>1.3055555555555551</v>
      </c>
      <c r="G50" s="14">
        <f t="shared" si="17"/>
        <v>1.3055555555555551</v>
      </c>
      <c r="H50" s="13">
        <f t="shared" si="18"/>
        <v>1.3263888888888884</v>
      </c>
      <c r="I50" s="32">
        <f t="shared" si="19"/>
        <v>1.3472222222222217</v>
      </c>
      <c r="J50" s="31" t="str" cm="1">
        <f t="array" ref="J50">IFERROR(INDEX(Noms,MATCH(ROW()-ROW($J$8)&amp;"-"&amp;J$7,lignes&amp;"-"&amp;N°Jury,0)),"-")</f>
        <v>-</v>
      </c>
      <c r="K50" s="31" t="str" cm="1">
        <f t="array" ref="K50">IFERROR(INDEX(Noms,MATCH(ROW()-ROW($J$8)&amp;"-"&amp;K$7,lignes&amp;"-"&amp;N°Jury,0)),"-")</f>
        <v>-</v>
      </c>
      <c r="L50" s="31" t="str" cm="1">
        <f t="array" ref="L50">IFERROR(INDEX(Noms,MATCH(ROW()-ROW($J$8)&amp;"-"&amp;L$7,lignes&amp;"-"&amp;N°Jury,0)),"-")</f>
        <v>-</v>
      </c>
      <c r="N50" s="39" t="s">
        <v>71</v>
      </c>
      <c r="O50" s="39" t="str">
        <f t="shared" si="20"/>
        <v>Droit fiscal</v>
      </c>
      <c r="P50" s="1">
        <f t="shared" si="21"/>
        <v>1</v>
      </c>
      <c r="Q50" s="1">
        <f>MIN(2,Tabel1[[#This Row],[N°Jury]])</f>
        <v>1</v>
      </c>
      <c r="R50" s="1">
        <f t="shared" si="22"/>
        <v>1</v>
      </c>
      <c r="S50" s="1">
        <f>COUNTIFS($R$8:R50,Tabel1[[#This Row],[groupe]],$Q$8:Q50,Tabel1[[#This Row],[N°Jury-mod]])+IF(Tabel1[[#This Row],[N°Jury-mod]]=0,COUNTIFS($R$8:R50,Tabel1[[#This Row],[groupe]],$Q$8:Q50,"&lt;&gt;0"),0)</f>
        <v>19</v>
      </c>
      <c r="T50" s="36">
        <f>Tabel1[[#This Row],[groupe]]*100+Tabel1[[#This Row],[index jury]]</f>
        <v>119</v>
      </c>
      <c r="U50" s="1">
        <f>IF($R$6=1,SUM(U49,(COUNTIF($T$8:T50,Tabel1[[#This Row],[index]])=1)),COUNTIF($Q$8:$Q50,Tabel1[[#This Row],[N°Jury-mod]]))</f>
        <v>19</v>
      </c>
    </row>
    <row r="51" spans="4:21" x14ac:dyDescent="0.25">
      <c r="D51" s="13">
        <f t="shared" si="14"/>
        <v>1.2708333333333328</v>
      </c>
      <c r="E51" s="13">
        <f t="shared" si="15"/>
        <v>1.2847222222222217</v>
      </c>
      <c r="F51" s="13">
        <f t="shared" si="16"/>
        <v>1.3263888888888884</v>
      </c>
      <c r="G51" s="14">
        <f t="shared" si="17"/>
        <v>1.3263888888888884</v>
      </c>
      <c r="H51" s="13">
        <f t="shared" si="18"/>
        <v>1.3472222222222217</v>
      </c>
      <c r="I51" s="32">
        <f t="shared" si="19"/>
        <v>1.3680555555555549</v>
      </c>
      <c r="J51" s="31" t="str" cm="1">
        <f t="array" ref="J51">IFERROR(INDEX(Noms,MATCH(ROW()-ROW($J$8)&amp;"-"&amp;J$7,lignes&amp;"-"&amp;N°Jury,0)),"-")</f>
        <v>-</v>
      </c>
      <c r="K51" s="31" t="str" cm="1">
        <f t="array" ref="K51">IFERROR(INDEX(Noms,MATCH(ROW()-ROW($J$8)&amp;"-"&amp;K$7,lignes&amp;"-"&amp;N°Jury,0)),"-")</f>
        <v>-</v>
      </c>
      <c r="L51" s="31" t="str" cm="1">
        <f t="array" ref="L51">IFERROR(INDEX(Noms,MATCH(ROW()-ROW($J$8)&amp;"-"&amp;L$7,lignes&amp;"-"&amp;N°Jury,0)),"-")</f>
        <v>-</v>
      </c>
      <c r="N51" s="39" t="s">
        <v>72</v>
      </c>
      <c r="O51" s="39" t="str">
        <f t="shared" si="20"/>
        <v>Droit fiscal</v>
      </c>
      <c r="P51" s="1">
        <f t="shared" si="21"/>
        <v>1</v>
      </c>
      <c r="Q51" s="1">
        <f>MIN(2,Tabel1[[#This Row],[N°Jury]])</f>
        <v>1</v>
      </c>
      <c r="R51" s="1">
        <f t="shared" si="22"/>
        <v>1</v>
      </c>
      <c r="S51" s="1">
        <f>COUNTIFS($R$8:R51,Tabel1[[#This Row],[groupe]],$Q$8:Q51,Tabel1[[#This Row],[N°Jury-mod]])+IF(Tabel1[[#This Row],[N°Jury-mod]]=0,COUNTIFS($R$8:R51,Tabel1[[#This Row],[groupe]],$Q$8:Q51,"&lt;&gt;0"),0)</f>
        <v>20</v>
      </c>
      <c r="T51" s="36">
        <f>Tabel1[[#This Row],[groupe]]*100+Tabel1[[#This Row],[index jury]]</f>
        <v>120</v>
      </c>
      <c r="U51" s="1">
        <f>IF($R$6=1,SUM(U50,(COUNTIF($T$8:T51,Tabel1[[#This Row],[index]])=1)),COUNTIF($Q$8:$Q51,Tabel1[[#This Row],[N°Jury-mod]]))</f>
        <v>20</v>
      </c>
    </row>
    <row r="52" spans="4:21" x14ac:dyDescent="0.25">
      <c r="D52" s="13">
        <f t="shared" si="14"/>
        <v>1.2916666666666661</v>
      </c>
      <c r="E52" s="13">
        <f t="shared" si="15"/>
        <v>1.3055555555555549</v>
      </c>
      <c r="F52" s="13">
        <f t="shared" si="16"/>
        <v>1.3472222222222217</v>
      </c>
      <c r="G52" s="14">
        <f t="shared" si="17"/>
        <v>1.3472222222222217</v>
      </c>
      <c r="H52" s="13">
        <f t="shared" si="18"/>
        <v>1.3680555555555549</v>
      </c>
      <c r="I52" s="32">
        <f t="shared" si="19"/>
        <v>1.3888888888888882</v>
      </c>
      <c r="J52" s="31" t="str" cm="1">
        <f t="array" ref="J52">IFERROR(INDEX(Noms,MATCH(ROW()-ROW($J$8)&amp;"-"&amp;J$7,lignes&amp;"-"&amp;N°Jury,0)),"-")</f>
        <v>-</v>
      </c>
      <c r="K52" s="31" t="str" cm="1">
        <f t="array" ref="K52">IFERROR(INDEX(Noms,MATCH(ROW()-ROW($J$8)&amp;"-"&amp;K$7,lignes&amp;"-"&amp;N°Jury,0)),"-")</f>
        <v>-</v>
      </c>
      <c r="L52" s="31" t="str" cm="1">
        <f t="array" ref="L52">IFERROR(INDEX(Noms,MATCH(ROW()-ROW($J$8)&amp;"-"&amp;L$7,lignes&amp;"-"&amp;N°Jury,0)),"-")</f>
        <v>-</v>
      </c>
      <c r="N52" s="39" t="s">
        <v>73</v>
      </c>
      <c r="O52" s="39" t="str">
        <f t="shared" si="20"/>
        <v>Droit immobilier</v>
      </c>
      <c r="P52" s="1">
        <f t="shared" si="21"/>
        <v>2</v>
      </c>
      <c r="Q52" s="1">
        <f>MIN(2,Tabel1[[#This Row],[N°Jury]])</f>
        <v>2</v>
      </c>
      <c r="R52" s="1">
        <f t="shared" si="22"/>
        <v>1</v>
      </c>
      <c r="S52" s="1">
        <f>COUNTIFS($R$8:R52,Tabel1[[#This Row],[groupe]],$Q$8:Q52,Tabel1[[#This Row],[N°Jury-mod]])+IF(Tabel1[[#This Row],[N°Jury-mod]]=0,COUNTIFS($R$8:R52,Tabel1[[#This Row],[groupe]],$Q$8:Q52,"&lt;&gt;0"),0)</f>
        <v>24</v>
      </c>
      <c r="T52" s="36">
        <f>Tabel1[[#This Row],[groupe]]*100+Tabel1[[#This Row],[index jury]]</f>
        <v>124</v>
      </c>
      <c r="U52" s="1">
        <f>IF($R$6=1,SUM(U51,(COUNTIF($T$8:T52,Tabel1[[#This Row],[index]])=1)),COUNTIF($Q$8:$Q52,Tabel1[[#This Row],[N°Jury-mod]]))</f>
        <v>24</v>
      </c>
    </row>
    <row r="53" spans="4:21" x14ac:dyDescent="0.25">
      <c r="D53" s="13">
        <f t="shared" si="14"/>
        <v>1.3124999999999993</v>
      </c>
      <c r="E53" s="13">
        <f t="shared" si="15"/>
        <v>1.3263888888888882</v>
      </c>
      <c r="F53" s="13">
        <f t="shared" si="16"/>
        <v>1.3680555555555549</v>
      </c>
      <c r="G53" s="14">
        <f t="shared" si="17"/>
        <v>1.3680555555555549</v>
      </c>
      <c r="H53" s="13">
        <f t="shared" si="18"/>
        <v>1.3888888888888882</v>
      </c>
      <c r="I53" s="32">
        <f t="shared" si="19"/>
        <v>1.4097222222222214</v>
      </c>
      <c r="J53" s="31" t="str" cm="1">
        <f t="array" ref="J53">IFERROR(INDEX(Noms,MATCH(ROW()-ROW($J$8)&amp;"-"&amp;J$7,lignes&amp;"-"&amp;N°Jury,0)),"-")</f>
        <v>-</v>
      </c>
      <c r="K53" s="31" t="str" cm="1">
        <f t="array" ref="K53">IFERROR(INDEX(Noms,MATCH(ROW()-ROW($J$8)&amp;"-"&amp;K$7,lignes&amp;"-"&amp;N°Jury,0)),"-")</f>
        <v>-</v>
      </c>
      <c r="L53" s="31" t="str" cm="1">
        <f t="array" ref="L53">IFERROR(INDEX(Noms,MATCH(ROW()-ROW($J$8)&amp;"-"&amp;L$7,lignes&amp;"-"&amp;N°Jury,0)),"-")</f>
        <v>-</v>
      </c>
      <c r="N53" s="39" t="s">
        <v>74</v>
      </c>
      <c r="O53" s="39" t="str">
        <f t="shared" si="20"/>
        <v>Droit des contrats</v>
      </c>
      <c r="P53" s="1">
        <f t="shared" si="21"/>
        <v>3</v>
      </c>
      <c r="Q53" s="1">
        <f>MIN(2,Tabel1[[#This Row],[N°Jury]])</f>
        <v>2</v>
      </c>
      <c r="R53" s="1">
        <f t="shared" si="22"/>
        <v>1</v>
      </c>
      <c r="S53" s="1">
        <f>COUNTIFS($R$8:R53,Tabel1[[#This Row],[groupe]],$Q$8:Q53,Tabel1[[#This Row],[N°Jury-mod]])+IF(Tabel1[[#This Row],[N°Jury-mod]]=0,COUNTIFS($R$8:R53,Tabel1[[#This Row],[groupe]],$Q$8:Q53,"&lt;&gt;0"),0)</f>
        <v>25</v>
      </c>
      <c r="T53" s="36">
        <f>Tabel1[[#This Row],[groupe]]*100+Tabel1[[#This Row],[index jury]]</f>
        <v>125</v>
      </c>
      <c r="U53" s="1">
        <f>IF($R$6=1,SUM(U52,(COUNTIF($T$8:T53,Tabel1[[#This Row],[index]])=1)),COUNTIF($Q$8:$Q53,Tabel1[[#This Row],[N°Jury-mod]]))</f>
        <v>25</v>
      </c>
    </row>
    <row r="54" spans="4:21" x14ac:dyDescent="0.25">
      <c r="D54" s="13">
        <f t="shared" si="14"/>
        <v>1.3333333333333326</v>
      </c>
      <c r="E54" s="13">
        <f t="shared" si="15"/>
        <v>1.3472222222222214</v>
      </c>
      <c r="F54" s="13">
        <f t="shared" si="16"/>
        <v>1.3888888888888882</v>
      </c>
      <c r="G54" s="14">
        <f t="shared" si="17"/>
        <v>1.3888888888888882</v>
      </c>
      <c r="H54" s="13">
        <f t="shared" si="18"/>
        <v>1.4097222222222214</v>
      </c>
      <c r="I54" s="32">
        <f t="shared" si="19"/>
        <v>1.4305555555555547</v>
      </c>
      <c r="J54" s="31" t="str" cm="1">
        <f t="array" ref="J54">IFERROR(INDEX(Noms,MATCH(ROW()-ROW($J$8)&amp;"-"&amp;J$7,lignes&amp;"-"&amp;N°Jury,0)),"-")</f>
        <v>-</v>
      </c>
      <c r="K54" s="31" t="str" cm="1">
        <f t="array" ref="K54">IFERROR(INDEX(Noms,MATCH(ROW()-ROW($J$8)&amp;"-"&amp;K$7,lignes&amp;"-"&amp;N°Jury,0)),"-")</f>
        <v>-</v>
      </c>
      <c r="L54" s="31" t="str" cm="1">
        <f t="array" ref="L54">IFERROR(INDEX(Noms,MATCH(ROW()-ROW($J$8)&amp;"-"&amp;L$7,lignes&amp;"-"&amp;N°Jury,0)),"-")</f>
        <v>-</v>
      </c>
      <c r="N54" s="39" t="s">
        <v>75</v>
      </c>
      <c r="O54" s="39" t="str">
        <f t="shared" si="20"/>
        <v>Droit fiscal</v>
      </c>
      <c r="P54" s="1">
        <f t="shared" si="21"/>
        <v>1</v>
      </c>
      <c r="Q54" s="1">
        <f>MIN(2,Tabel1[[#This Row],[N°Jury]])</f>
        <v>1</v>
      </c>
      <c r="R54" s="1">
        <f t="shared" si="22"/>
        <v>1</v>
      </c>
      <c r="S54" s="1">
        <f>COUNTIFS($R$8:R54,Tabel1[[#This Row],[groupe]],$Q$8:Q54,Tabel1[[#This Row],[N°Jury-mod]])+IF(Tabel1[[#This Row],[N°Jury-mod]]=0,COUNTIFS($R$8:R54,Tabel1[[#This Row],[groupe]],$Q$8:Q54,"&lt;&gt;0"),0)</f>
        <v>21</v>
      </c>
      <c r="T54" s="36">
        <f>Tabel1[[#This Row],[groupe]]*100+Tabel1[[#This Row],[index jury]]</f>
        <v>121</v>
      </c>
      <c r="U54" s="1">
        <f>IF($R$6=1,SUM(U53,(COUNTIF($T$8:T54,Tabel1[[#This Row],[index]])=1)),COUNTIF($Q$8:$Q54,Tabel1[[#This Row],[N°Jury-mod]]))</f>
        <v>21</v>
      </c>
    </row>
    <row r="55" spans="4:21" x14ac:dyDescent="0.25">
      <c r="D55" s="13">
        <f t="shared" si="14"/>
        <v>1.3541666666666659</v>
      </c>
      <c r="E55" s="13">
        <f t="shared" si="15"/>
        <v>1.3680555555555547</v>
      </c>
      <c r="F55" s="13">
        <f t="shared" si="16"/>
        <v>1.4097222222222214</v>
      </c>
      <c r="G55" s="14">
        <f t="shared" si="17"/>
        <v>1.4097222222222214</v>
      </c>
      <c r="H55" s="13">
        <f t="shared" si="18"/>
        <v>1.4305555555555547</v>
      </c>
      <c r="I55" s="32">
        <f t="shared" si="19"/>
        <v>1.451388888888888</v>
      </c>
      <c r="J55" s="31" t="str" cm="1">
        <f t="array" ref="J55">IFERROR(INDEX(Noms,MATCH(ROW()-ROW($J$8)&amp;"-"&amp;J$7,lignes&amp;"-"&amp;N°Jury,0)),"-")</f>
        <v>-</v>
      </c>
      <c r="K55" s="31" t="str" cm="1">
        <f t="array" ref="K55">IFERROR(INDEX(Noms,MATCH(ROW()-ROW($J$8)&amp;"-"&amp;K$7,lignes&amp;"-"&amp;N°Jury,0)),"-")</f>
        <v>-</v>
      </c>
      <c r="L55" s="31" t="str" cm="1">
        <f t="array" ref="L55">IFERROR(INDEX(Noms,MATCH(ROW()-ROW($J$8)&amp;"-"&amp;L$7,lignes&amp;"-"&amp;N°Jury,0)),"-")</f>
        <v>-</v>
      </c>
      <c r="N55" s="39" t="s">
        <v>76</v>
      </c>
      <c r="O55" s="39" t="str">
        <f t="shared" si="20"/>
        <v>Droit immobilier</v>
      </c>
      <c r="P55" s="1">
        <f t="shared" si="21"/>
        <v>2</v>
      </c>
      <c r="Q55" s="1">
        <f>MIN(2,Tabel1[[#This Row],[N°Jury]])</f>
        <v>2</v>
      </c>
      <c r="R55" s="1">
        <f t="shared" si="22"/>
        <v>1</v>
      </c>
      <c r="S55" s="1">
        <f>COUNTIFS($R$8:R55,Tabel1[[#This Row],[groupe]],$Q$8:Q55,Tabel1[[#This Row],[N°Jury-mod]])+IF(Tabel1[[#This Row],[N°Jury-mod]]=0,COUNTIFS($R$8:R55,Tabel1[[#This Row],[groupe]],$Q$8:Q55,"&lt;&gt;0"),0)</f>
        <v>26</v>
      </c>
      <c r="T55" s="36">
        <f>Tabel1[[#This Row],[groupe]]*100+Tabel1[[#This Row],[index jury]]</f>
        <v>126</v>
      </c>
      <c r="U55" s="1">
        <f>IF($R$6=1,SUM(U54,(COUNTIF($T$8:T55,Tabel1[[#This Row],[index]])=1)),COUNTIF($Q$8:$Q55,Tabel1[[#This Row],[N°Jury-mod]]))</f>
        <v>26</v>
      </c>
    </row>
    <row r="56" spans="4:21" x14ac:dyDescent="0.25">
      <c r="D56" s="13">
        <f t="shared" si="14"/>
        <v>1.3749999999999991</v>
      </c>
      <c r="E56" s="13">
        <f t="shared" si="15"/>
        <v>1.388888888888888</v>
      </c>
      <c r="F56" s="13">
        <f t="shared" si="16"/>
        <v>1.4305555555555547</v>
      </c>
      <c r="G56" s="14">
        <f t="shared" si="17"/>
        <v>1.4305555555555547</v>
      </c>
      <c r="H56" s="13">
        <f t="shared" si="18"/>
        <v>1.451388888888888</v>
      </c>
      <c r="I56" s="32">
        <f t="shared" si="19"/>
        <v>1.4722222222222212</v>
      </c>
      <c r="J56" s="31" t="str" cm="1">
        <f t="array" ref="J56">IFERROR(INDEX(Noms,MATCH(ROW()-ROW($J$8)&amp;"-"&amp;J$7,lignes&amp;"-"&amp;N°Jury,0)),"-")</f>
        <v>-</v>
      </c>
      <c r="K56" s="31" t="str" cm="1">
        <f t="array" ref="K56">IFERROR(INDEX(Noms,MATCH(ROW()-ROW($J$8)&amp;"-"&amp;K$7,lignes&amp;"-"&amp;N°Jury,0)),"-")</f>
        <v>-</v>
      </c>
      <c r="L56" s="31" t="str" cm="1">
        <f t="array" ref="L56">IFERROR(INDEX(Noms,MATCH(ROW()-ROW($J$8)&amp;"-"&amp;L$7,lignes&amp;"-"&amp;N°Jury,0)),"-")</f>
        <v>-</v>
      </c>
      <c r="N56" s="39" t="s">
        <v>77</v>
      </c>
      <c r="O56" s="39" t="str">
        <f t="shared" si="20"/>
        <v>Droit immobilier</v>
      </c>
      <c r="P56" s="1">
        <f t="shared" si="21"/>
        <v>2</v>
      </c>
      <c r="Q56" s="1">
        <f>MIN(2,Tabel1[[#This Row],[N°Jury]])</f>
        <v>2</v>
      </c>
      <c r="R56" s="1">
        <f t="shared" si="22"/>
        <v>1</v>
      </c>
      <c r="S56" s="1">
        <f>COUNTIFS($R$8:R56,Tabel1[[#This Row],[groupe]],$Q$8:Q56,Tabel1[[#This Row],[N°Jury-mod]])+IF(Tabel1[[#This Row],[N°Jury-mod]]=0,COUNTIFS($R$8:R56,Tabel1[[#This Row],[groupe]],$Q$8:Q56,"&lt;&gt;0"),0)</f>
        <v>27</v>
      </c>
      <c r="T56" s="36">
        <f>Tabel1[[#This Row],[groupe]]*100+Tabel1[[#This Row],[index jury]]</f>
        <v>127</v>
      </c>
      <c r="U56" s="1">
        <f>IF($R$6=1,SUM(U55,(COUNTIF($T$8:T56,Tabel1[[#This Row],[index]])=1)),COUNTIF($Q$8:$Q56,Tabel1[[#This Row],[N°Jury-mod]]))</f>
        <v>27</v>
      </c>
    </row>
    <row r="57" spans="4:21" x14ac:dyDescent="0.25">
      <c r="D57" s="13">
        <f t="shared" si="14"/>
        <v>1.3958333333333324</v>
      </c>
      <c r="E57" s="13">
        <f t="shared" si="15"/>
        <v>1.4097222222222212</v>
      </c>
      <c r="F57" s="13">
        <f t="shared" si="16"/>
        <v>1.451388888888888</v>
      </c>
      <c r="G57" s="14">
        <f t="shared" si="17"/>
        <v>1.451388888888888</v>
      </c>
      <c r="H57" s="13">
        <f t="shared" si="18"/>
        <v>1.4722222222222212</v>
      </c>
      <c r="I57" s="32">
        <f t="shared" si="19"/>
        <v>1.4930555555555545</v>
      </c>
      <c r="J57" s="31" t="str" cm="1">
        <f t="array" ref="J57">IFERROR(INDEX(Noms,MATCH(ROW()-ROW($J$8)&amp;"-"&amp;J$7,lignes&amp;"-"&amp;N°Jury,0)),"-")</f>
        <v>-</v>
      </c>
      <c r="K57" s="31" t="str" cm="1">
        <f t="array" ref="K57">IFERROR(INDEX(Noms,MATCH(ROW()-ROW($J$8)&amp;"-"&amp;K$7,lignes&amp;"-"&amp;N°Jury,0)),"-")</f>
        <v>-</v>
      </c>
      <c r="L57" s="31" t="str" cm="1">
        <f t="array" ref="L57">IFERROR(INDEX(Noms,MATCH(ROW()-ROW($J$8)&amp;"-"&amp;L$7,lignes&amp;"-"&amp;N°Jury,0)),"-")</f>
        <v>-</v>
      </c>
      <c r="N57" s="39" t="s">
        <v>78</v>
      </c>
      <c r="O57" s="39" t="str">
        <f t="shared" si="20"/>
        <v>Droit des contrats</v>
      </c>
      <c r="P57" s="1">
        <f t="shared" si="21"/>
        <v>3</v>
      </c>
      <c r="Q57" s="1">
        <f>MIN(2,Tabel1[[#This Row],[N°Jury]])</f>
        <v>2</v>
      </c>
      <c r="R57" s="1">
        <f t="shared" si="22"/>
        <v>1</v>
      </c>
      <c r="S57" s="1">
        <f>COUNTIFS($R$8:R57,Tabel1[[#This Row],[groupe]],$Q$8:Q57,Tabel1[[#This Row],[N°Jury-mod]])+IF(Tabel1[[#This Row],[N°Jury-mod]]=0,COUNTIFS($R$8:R57,Tabel1[[#This Row],[groupe]],$Q$8:Q57,"&lt;&gt;0"),0)</f>
        <v>28</v>
      </c>
      <c r="T57" s="36">
        <f>Tabel1[[#This Row],[groupe]]*100+Tabel1[[#This Row],[index jury]]</f>
        <v>128</v>
      </c>
      <c r="U57" s="1">
        <f>IF($R$6=1,SUM(U56,(COUNTIF($T$8:T57,Tabel1[[#This Row],[index]])=1)),COUNTIF($Q$8:$Q57,Tabel1[[#This Row],[N°Jury-mod]]))</f>
        <v>28</v>
      </c>
    </row>
  </sheetData>
  <mergeCells count="2">
    <mergeCell ref="J4:L4"/>
    <mergeCell ref="J3:L3"/>
  </mergeCells>
  <phoneticPr fontId="14" type="noConversion"/>
  <conditionalFormatting sqref="N9:U57">
    <cfRule type="expression" dxfId="2" priority="1">
      <formula>MOD($R9,2)=0</formula>
    </cfRule>
  </conditionalFormatting>
  <dataValidations count="2">
    <dataValidation type="list" allowBlank="1" showInputMessage="1" showErrorMessage="1" sqref="O9:O57" xr:uid="{795F25E0-504C-4020-B852-FA00BCC1C90E}">
      <formula1>$J$6:$L$6</formula1>
    </dataValidation>
    <dataValidation type="whole" allowBlank="1" showInputMessage="1" showErrorMessage="1" sqref="R6" xr:uid="{3965366F-A8F2-4B9D-8072-70E88F60E70F}">
      <formula1>0</formula1>
      <formula2>1</formula2>
    </dataValidation>
  </dataValidations>
  <pageMargins left="0.75" right="0.75" top="1" bottom="1" header="0.51180555555555496" footer="0.51180555555555496"/>
  <pageSetup paperSize="8" firstPageNumber="0" orientation="landscape" horizontalDpi="300" verticalDpi="30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11</vt:i4>
      </vt:variant>
    </vt:vector>
  </HeadingPairs>
  <TitlesOfParts>
    <vt:vector size="12" baseType="lpstr">
      <vt:lpstr>Grand Oral 22-5-24 ok</vt:lpstr>
      <vt:lpstr>'Grand Oral 22-5-24 ok'!g_1</vt:lpstr>
      <vt:lpstr>'Grand Oral 22-5-24 ok'!g_2</vt:lpstr>
      <vt:lpstr>'Grand Oral 22-5-24 ok'!g_3</vt:lpstr>
      <vt:lpstr>'Grand Oral 22-5-24 ok'!g_4</vt:lpstr>
      <vt:lpstr>'Grand Oral 22-5-24 ok'!g_5</vt:lpstr>
      <vt:lpstr>'Grand Oral 22-5-24 ok'!g_6</vt:lpstr>
      <vt:lpstr>'Grand Oral 22-5-24 ok'!g_7</vt:lpstr>
      <vt:lpstr>'Grand Oral 22-5-24 ok'!g_8</vt:lpstr>
      <vt:lpstr>lignes</vt:lpstr>
      <vt:lpstr>N°Jury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ISAAC Alexandra</dc:creator>
  <dc:description/>
  <cp:lastModifiedBy>Bart Strubbe</cp:lastModifiedBy>
  <cp:revision>18</cp:revision>
  <cp:lastPrinted>2024-04-06T19:32:21Z</cp:lastPrinted>
  <dcterms:created xsi:type="dcterms:W3CDTF">2017-10-29T17:53:04Z</dcterms:created>
  <dcterms:modified xsi:type="dcterms:W3CDTF">2024-04-10T23:46:48Z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