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F625EC7-3363-4F6D-B649-1AAA8C7759AA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TOTAL" sheetId="8" r:id="rId1"/>
    <sheet name="AVRIL CA" sheetId="1" r:id="rId2"/>
    <sheet name="AVRIL D" sheetId="10" r:id="rId3"/>
  </sheets>
  <definedNames>
    <definedName name="_xlnm._FilterDatabase" localSheetId="1" hidden="1">'AVRIL CA'!$H$1:$H$56</definedName>
    <definedName name="couleur">GET.CELL(63,'AVRIL CA'!XFD1)</definedName>
    <definedName name="couleurF">GET.CELL(63,'AVRIL CA'!XFC1)</definedName>
    <definedName name="couleurR">GET.CELL(63,'AVRIL CA'!XFA1)</definedName>
    <definedName name="Couleurs">OFFSET('AVRIL D'!#REF!,0,0,COUNTA('AVRIL D'!$L:$L)+0)</definedName>
    <definedName name="Couleurs1">OFFSET('AVRIL CA'!$Q$7,0,0,COUNTA('AVRIL CA'!$E:$E)-2)</definedName>
    <definedName name="Couleurs2">OFFSET('AVRIL CA'!$Q$7,0,0,COUNTA('AVRIL CA'!$E:$E)-2)</definedName>
    <definedName name="Couleurs3">OFFSET('AVRIL CA'!$Q$7,0,0,COUNTA('AVRIL CA'!$E:$E)-2)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5" i="1" l="1"/>
  <c r="S15" i="1"/>
  <c r="T14" i="1"/>
  <c r="S14" i="1"/>
  <c r="R14" i="1"/>
  <c r="O6" i="1"/>
  <c r="M6" i="1"/>
  <c r="J6" i="1"/>
  <c r="H6" i="1"/>
  <c r="M17" i="10"/>
  <c r="N17" i="10" s="1"/>
  <c r="F5" i="10"/>
  <c r="H3" i="8" s="1"/>
  <c r="T9" i="1"/>
  <c r="T10" i="1"/>
  <c r="T11" i="1"/>
  <c r="T12" i="1"/>
  <c r="T13" i="1"/>
  <c r="T8" i="1"/>
  <c r="S9" i="1"/>
  <c r="S10" i="1"/>
  <c r="S11" i="1"/>
  <c r="S12" i="1"/>
  <c r="S13" i="1"/>
  <c r="S8" i="1"/>
  <c r="R9" i="1"/>
  <c r="R10" i="1"/>
  <c r="R11" i="1"/>
  <c r="R12" i="1"/>
  <c r="R13" i="1"/>
  <c r="R8" i="1"/>
  <c r="R15" i="1" s="1"/>
  <c r="M8" i="10"/>
  <c r="M9" i="10"/>
  <c r="M10" i="10"/>
  <c r="M11" i="10"/>
  <c r="M12" i="10"/>
  <c r="M13" i="10"/>
  <c r="M14" i="10"/>
  <c r="M15" i="10"/>
  <c r="M16" i="10"/>
  <c r="M7" i="10"/>
  <c r="N7" i="10" s="1"/>
  <c r="I10" i="10"/>
  <c r="J10" i="10" s="1"/>
  <c r="I8" i="10"/>
  <c r="I9" i="10"/>
  <c r="J9" i="10" s="1"/>
  <c r="I11" i="10"/>
  <c r="J11" i="10" s="1"/>
  <c r="I12" i="10"/>
  <c r="J12" i="10" s="1"/>
  <c r="I13" i="10"/>
  <c r="J13" i="10" s="1"/>
  <c r="I14" i="10"/>
  <c r="J14" i="10" s="1"/>
  <c r="I15" i="10"/>
  <c r="J15" i="10" s="1"/>
  <c r="I36" i="10"/>
  <c r="J36" i="10" s="1"/>
  <c r="I35" i="10"/>
  <c r="J35" i="10" s="1"/>
  <c r="I34" i="10"/>
  <c r="J34" i="10" s="1"/>
  <c r="I33" i="10"/>
  <c r="J33" i="10" s="1"/>
  <c r="I32" i="10"/>
  <c r="J32" i="10" s="1"/>
  <c r="I31" i="10"/>
  <c r="J31" i="10" s="1"/>
  <c r="I30" i="10"/>
  <c r="J30" i="10" s="1"/>
  <c r="I29" i="10"/>
  <c r="J29" i="10" s="1"/>
  <c r="I28" i="10"/>
  <c r="J28" i="10" s="1"/>
  <c r="I27" i="10"/>
  <c r="J27" i="10" s="1"/>
  <c r="I26" i="10"/>
  <c r="J26" i="10" s="1"/>
  <c r="I25" i="10"/>
  <c r="J25" i="10" s="1"/>
  <c r="I24" i="10"/>
  <c r="J24" i="10" s="1"/>
  <c r="I23" i="10"/>
  <c r="J23" i="10" s="1"/>
  <c r="I22" i="10"/>
  <c r="J22" i="10" s="1"/>
  <c r="I21" i="10"/>
  <c r="J21" i="10" s="1"/>
  <c r="I20" i="10"/>
  <c r="J20" i="10" s="1"/>
  <c r="I19" i="10"/>
  <c r="J19" i="10" s="1"/>
  <c r="I18" i="10"/>
  <c r="J18" i="10" s="1"/>
  <c r="I17" i="10"/>
  <c r="J17" i="10" s="1"/>
  <c r="I16" i="10"/>
  <c r="J16" i="10" s="1"/>
  <c r="I7" i="10"/>
  <c r="J7" i="10" s="1"/>
  <c r="C3" i="8"/>
  <c r="C15" i="8" s="1"/>
  <c r="G4" i="8"/>
  <c r="K4" i="8" s="1"/>
  <c r="G5" i="8"/>
  <c r="K5" i="8" s="1"/>
  <c r="G6" i="8"/>
  <c r="K6" i="8" s="1"/>
  <c r="G7" i="8"/>
  <c r="K7" i="8" s="1"/>
  <c r="G8" i="8"/>
  <c r="K8" i="8" s="1"/>
  <c r="G9" i="8"/>
  <c r="K9" i="8" s="1"/>
  <c r="G10" i="8"/>
  <c r="K10" i="8" s="1"/>
  <c r="G11" i="8"/>
  <c r="K11" i="8" s="1"/>
  <c r="G12" i="8"/>
  <c r="K12" i="8" s="1"/>
  <c r="G13" i="8"/>
  <c r="K13" i="8" s="1"/>
  <c r="G14" i="8"/>
  <c r="K14" i="8" s="1"/>
  <c r="E3" i="8"/>
  <c r="E15" i="8" s="1"/>
  <c r="G25" i="10" a="1"/>
  <c r="G22" i="10" a="1"/>
  <c r="G8" i="10" a="1"/>
  <c r="G33" i="10" a="1"/>
  <c r="G15" i="10" a="1"/>
  <c r="G34" i="10" a="1"/>
  <c r="G9" i="10" a="1"/>
  <c r="G36" i="10" a="1"/>
  <c r="G30" i="10" a="1"/>
  <c r="G28" i="10" a="1"/>
  <c r="G27" i="10" a="1"/>
  <c r="G13" i="10" a="1"/>
  <c r="G35" i="10" a="1"/>
  <c r="G20" i="10" a="1"/>
  <c r="G24" i="10" a="1"/>
  <c r="G17" i="10" a="1"/>
  <c r="G7" i="10" a="1"/>
  <c r="G12" i="10" a="1"/>
  <c r="G29" i="10" a="1"/>
  <c r="G26" i="10" a="1"/>
  <c r="G18" i="10" a="1"/>
  <c r="G11" i="10" a="1"/>
  <c r="G16" i="10" a="1"/>
  <c r="G21" i="10" a="1"/>
  <c r="G32" i="10" a="1"/>
  <c r="G31" i="10" a="1"/>
  <c r="G23" i="10" a="1"/>
  <c r="G14" i="10" a="1"/>
  <c r="G19" i="10" a="1"/>
  <c r="N39" i="1" a="1"/>
  <c r="K25" i="1" a="1"/>
  <c r="K41" i="1" a="1"/>
  <c r="K35" i="1" a="1"/>
  <c r="K32" i="1" a="1"/>
  <c r="N36" i="1" a="1"/>
  <c r="N37" i="1" a="1"/>
  <c r="N32" i="1" a="1"/>
  <c r="K15" i="1" a="1"/>
  <c r="N24" i="1" a="1"/>
  <c r="K9" i="1" a="1"/>
  <c r="N29" i="1" a="1"/>
  <c r="N40" i="1" a="1"/>
  <c r="K10" i="1" a="1"/>
  <c r="N17" i="1" a="1"/>
  <c r="K43" i="1" a="1"/>
  <c r="K17" i="1" a="1"/>
  <c r="N9" i="1" a="1"/>
  <c r="K31" i="1" a="1"/>
  <c r="N15" i="1" a="1"/>
  <c r="N41" i="1" a="1"/>
  <c r="K33" i="1" a="1"/>
  <c r="K8" i="1" a="1"/>
  <c r="K28" i="1" a="1"/>
  <c r="N43" i="1" a="1"/>
  <c r="N35" i="1" a="1"/>
  <c r="K22" i="1" a="1"/>
  <c r="N27" i="1" a="1"/>
  <c r="N38" i="1" a="1"/>
  <c r="K18" i="1" a="1"/>
  <c r="K40" i="1" a="1"/>
  <c r="N28" i="1" a="1"/>
  <c r="K14" i="1" a="1"/>
  <c r="K37" i="1" a="1"/>
  <c r="K39" i="1" a="1"/>
  <c r="K16" i="1" a="1"/>
  <c r="K24" i="1" a="1"/>
  <c r="N22" i="1" a="1"/>
  <c r="N23" i="1" a="1"/>
  <c r="K29" i="1" a="1"/>
  <c r="N16" i="1" a="1"/>
  <c r="N10" i="1" a="1"/>
  <c r="K20" i="1" a="1"/>
  <c r="N25" i="1" a="1"/>
  <c r="N44" i="1" a="1"/>
  <c r="N18" i="1" a="1"/>
  <c r="K44" i="1" a="1"/>
  <c r="K27" i="1" a="1"/>
  <c r="N31" i="1" a="1"/>
  <c r="N42" i="1" a="1"/>
  <c r="N14" i="1" a="1"/>
  <c r="K38" i="1" a="1"/>
  <c r="K42" i="1" a="1"/>
  <c r="N20" i="1" a="1"/>
  <c r="N33" i="1" a="1"/>
  <c r="K23" i="1" a="1"/>
  <c r="N8" i="1" a="1"/>
  <c r="K36" i="1" a="1"/>
  <c r="U14" i="1" l="1"/>
  <c r="M6" i="10"/>
  <c r="I5" i="10"/>
  <c r="H15" i="8"/>
  <c r="G7" i="10"/>
  <c r="G13" i="10"/>
  <c r="G18" i="10"/>
  <c r="G20" i="10"/>
  <c r="G22" i="10"/>
  <c r="G24" i="10"/>
  <c r="G26" i="10"/>
  <c r="G28" i="10"/>
  <c r="G35" i="10"/>
  <c r="G11" i="10"/>
  <c r="G15" i="10"/>
  <c r="G12" i="10"/>
  <c r="G16" i="10"/>
  <c r="G9" i="10"/>
  <c r="G14" i="10"/>
  <c r="G8" i="10"/>
  <c r="G17" i="10"/>
  <c r="G19" i="10"/>
  <c r="G21" i="10"/>
  <c r="G23" i="10"/>
  <c r="G25" i="10"/>
  <c r="G27" i="10"/>
  <c r="G29" i="10"/>
  <c r="G30" i="10"/>
  <c r="G31" i="10"/>
  <c r="G32" i="10"/>
  <c r="G33" i="10"/>
  <c r="G34" i="10"/>
  <c r="G36" i="10"/>
  <c r="J8" i="10"/>
  <c r="K8" i="1"/>
  <c r="N28" i="1"/>
  <c r="K40" i="1"/>
  <c r="K35" i="1"/>
  <c r="K32" i="1"/>
  <c r="K28" i="1"/>
  <c r="N40" i="1"/>
  <c r="N33" i="1"/>
  <c r="N37" i="1"/>
  <c r="N35" i="1"/>
  <c r="N36" i="1"/>
  <c r="N32" i="1"/>
  <c r="N31" i="1"/>
  <c r="K38" i="1"/>
  <c r="N29" i="1"/>
  <c r="N42" i="1"/>
  <c r="K41" i="1"/>
  <c r="K37" i="1"/>
  <c r="N10" i="1"/>
  <c r="N43" i="1"/>
  <c r="N17" i="1"/>
  <c r="N18" i="1"/>
  <c r="K20" i="1"/>
  <c r="K17" i="1"/>
  <c r="K15" i="1"/>
  <c r="K10" i="1"/>
  <c r="K31" i="1"/>
  <c r="K27" i="1"/>
  <c r="K25" i="1"/>
  <c r="K44" i="1"/>
  <c r="N14" i="1"/>
  <c r="N16" i="1"/>
  <c r="K22" i="1"/>
  <c r="K43" i="1"/>
  <c r="K39" i="1"/>
  <c r="N20" i="1"/>
  <c r="N15" i="1"/>
  <c r="N25" i="1"/>
  <c r="N39" i="1"/>
  <c r="N24" i="1"/>
  <c r="N23" i="1"/>
  <c r="K23" i="1"/>
  <c r="N41" i="1"/>
  <c r="N8" i="1"/>
  <c r="K36" i="1"/>
  <c r="K42" i="1"/>
  <c r="N38" i="1"/>
  <c r="N22" i="1"/>
  <c r="N44" i="1"/>
  <c r="N9" i="1"/>
  <c r="N27" i="1"/>
  <c r="K18" i="1"/>
  <c r="K16" i="1"/>
  <c r="K14" i="1"/>
  <c r="K9" i="1"/>
  <c r="K33" i="1"/>
  <c r="K29" i="1"/>
  <c r="K24" i="1"/>
  <c r="J5" i="10" l="1"/>
  <c r="I3" i="8" s="1"/>
  <c r="J3" i="8" s="1"/>
  <c r="N16" i="10"/>
  <c r="N12" i="10"/>
  <c r="N13" i="10"/>
  <c r="N8" i="10"/>
  <c r="N15" i="10"/>
  <c r="N11" i="10"/>
  <c r="N14" i="10"/>
  <c r="N10" i="10"/>
  <c r="D3" i="8"/>
  <c r="D15" i="8" s="1"/>
  <c r="N6" i="10" l="1"/>
  <c r="F3" i="8"/>
  <c r="G3" i="8" s="1"/>
  <c r="F15" i="8" l="1"/>
  <c r="U11" i="1"/>
  <c r="U12" i="1"/>
  <c r="U9" i="1"/>
  <c r="U10" i="1"/>
  <c r="U13" i="1"/>
  <c r="G15" i="8"/>
  <c r="U8" i="1" l="1"/>
  <c r="U15" i="1" s="1"/>
  <c r="K3" i="8"/>
  <c r="K15" i="8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<sst xmlns="http://schemas.openxmlformats.org/spreadsheetml/2006/main" count="158" uniqueCount="91">
  <si>
    <t>Date</t>
  </si>
  <si>
    <t>Heures</t>
  </si>
  <si>
    <t>Durée</t>
  </si>
  <si>
    <t>Thomas</t>
  </si>
  <si>
    <t>Flavie</t>
  </si>
  <si>
    <t>Raphaëlle</t>
  </si>
  <si>
    <t>Informations</t>
  </si>
  <si>
    <t>Charges</t>
  </si>
  <si>
    <t>9h-10h</t>
  </si>
  <si>
    <t>14h-15h</t>
  </si>
  <si>
    <t>10h-12h</t>
  </si>
  <si>
    <t>10h-14h</t>
  </si>
  <si>
    <t>9h30-11h30</t>
  </si>
  <si>
    <t>9h-11h</t>
  </si>
  <si>
    <t>Pour JB</t>
  </si>
  <si>
    <t>13h-17h</t>
  </si>
  <si>
    <t>11h30-13h30</t>
  </si>
  <si>
    <t>14h-16h</t>
  </si>
  <si>
    <t>14h30-16h30</t>
  </si>
  <si>
    <t>AVRIL</t>
  </si>
  <si>
    <t>CA TTC</t>
  </si>
  <si>
    <t>CA HT</t>
  </si>
  <si>
    <t>CA Thomas</t>
  </si>
  <si>
    <t>CA Flavie</t>
  </si>
  <si>
    <t>CA Raphaëlle</t>
  </si>
  <si>
    <t>CA-Charges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</si>
  <si>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</si>
  <si>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</si>
  <si>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</si>
  <si>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</si>
  <si>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</si>
  <si>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</si>
  <si>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</si>
  <si>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</si>
  <si>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</si>
  <si>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FEVRIER</t>
  </si>
  <si>
    <t>MARS</t>
  </si>
  <si>
    <t>Salaire</t>
  </si>
  <si>
    <t>TOTAL</t>
  </si>
  <si>
    <t>9h-17h</t>
  </si>
  <si>
    <t>Information</t>
  </si>
  <si>
    <t>CHIFFRE D'AFFAIRES</t>
  </si>
  <si>
    <t>DÉPENSES</t>
  </si>
  <si>
    <t>N Facture</t>
  </si>
  <si>
    <t>Chèque</t>
  </si>
  <si>
    <t>Espèces</t>
  </si>
  <si>
    <t>Virement</t>
  </si>
  <si>
    <t>Viator</t>
  </si>
  <si>
    <t>Essence</t>
  </si>
  <si>
    <t>Jeep</t>
  </si>
  <si>
    <t>Communication</t>
  </si>
  <si>
    <t>Repas</t>
  </si>
  <si>
    <t>Assurance</t>
  </si>
  <si>
    <t>Visite JB Hub</t>
  </si>
  <si>
    <t>T</t>
  </si>
  <si>
    <t>F</t>
  </si>
  <si>
    <t>R</t>
  </si>
  <si>
    <t>CB</t>
  </si>
  <si>
    <t>16h30-18h30</t>
  </si>
  <si>
    <t>9h-13h</t>
  </si>
  <si>
    <t/>
  </si>
  <si>
    <t>Garage</t>
  </si>
  <si>
    <t>GYG</t>
  </si>
  <si>
    <t>TVA</t>
  </si>
  <si>
    <t>Charges HT</t>
  </si>
  <si>
    <t>avec Hub</t>
  </si>
  <si>
    <t>13h-14h</t>
  </si>
  <si>
    <t>jeep</t>
  </si>
  <si>
    <t>TOTAL HT</t>
  </si>
  <si>
    <t>Crédit bail</t>
  </si>
  <si>
    <t>Prêt jeep</t>
  </si>
  <si>
    <t>Zervant</t>
  </si>
  <si>
    <t>Free</t>
  </si>
  <si>
    <t>Structure</t>
  </si>
  <si>
    <t>Emprunt/Crédit</t>
  </si>
  <si>
    <t>charges recup</t>
  </si>
  <si>
    <t>Colonne6</t>
  </si>
  <si>
    <t>Récup</t>
  </si>
  <si>
    <t>Mode de dépense</t>
  </si>
  <si>
    <t>Charge TTC</t>
  </si>
  <si>
    <t>Charge HT</t>
  </si>
  <si>
    <t>Microsoft</t>
  </si>
  <si>
    <t>Colonne11</t>
  </si>
  <si>
    <t>Colonne14</t>
  </si>
  <si>
    <t>Devis</t>
  </si>
  <si>
    <t>Factures</t>
  </si>
  <si>
    <t>$T</t>
  </si>
  <si>
    <t>$F</t>
  </si>
  <si>
    <t>$R</t>
  </si>
  <si>
    <t>Blanco</t>
  </si>
  <si>
    <t>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</si>
</sst>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[$-40C]d\-mmm\-yy;@"/>
    <numFmt numFmtId="166" formatCode="#,##0.00\ &quot;€&quot;"/>
    <numFmt numFmtId="167" formatCode="dd\-mmm"/>
  </numFmts>
  <fonts count="18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4"/>
      <color theme="0"/>
      <name val="Aptos Narrow"/>
      <family val="2"/>
      <scheme val="minor"/>
    </font>
    <font>
      <sz val="18"/>
      <color theme="0"/>
      <name val="Aptos Narrow"/>
      <family val="2"/>
      <scheme val="minor"/>
    </font>
    <font>
      <sz val="12"/>
      <name val="Arial"/>
      <family val="2"/>
    </font>
    <font>
      <b/>
      <sz val="12"/>
      <color theme="1"/>
      <name val="Aptos Narrow"/>
      <family val="2"/>
      <scheme val="minor"/>
    </font>
    <font>
      <b/>
      <sz val="18"/>
      <color theme="6" tint="-0.249977111117893"/>
      <name val="Aptos Narrow"/>
      <family val="2"/>
      <scheme val="minor"/>
    </font>
    <font>
      <i/>
      <sz val="10"/>
      <color theme="2" tint="-0.499984740745262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4"/>
      <color theme="0"/>
      <name val="Aptos Narrow (Corps)"/>
    </font>
    <font>
      <i/>
      <sz val="14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 (Corps)"/>
    </font>
    <font>
      <b/>
      <sz val="16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D7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2F9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7E7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rgb="FF104861"/>
        <bgColor indexed="64"/>
      </patternFill>
    </fill>
    <fill>
      <patternFill patternType="solid">
        <fgColor rgb="FFFBE2D5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" fontId="0" fillId="4" borderId="3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/>
    </xf>
    <xf numFmtId="164" fontId="0" fillId="0" borderId="1" xfId="0" applyNumberFormat="1" applyBorder="1"/>
    <xf numFmtId="164" fontId="0" fillId="4" borderId="1" xfId="0" applyNumberFormat="1" applyFill="1" applyBorder="1"/>
    <xf numFmtId="164" fontId="0" fillId="0" borderId="10" xfId="0" applyNumberFormat="1" applyBorder="1"/>
    <xf numFmtId="0" fontId="1" fillId="3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3" borderId="1" xfId="0" quotePrefix="1" applyFill="1" applyBorder="1"/>
    <xf numFmtId="0" fontId="0" fillId="19" borderId="1" xfId="0" applyFill="1" applyBorder="1"/>
    <xf numFmtId="0" fontId="4" fillId="16" borderId="1" xfId="0" applyFont="1" applyFill="1" applyBorder="1" applyAlignment="1">
      <alignment horizontal="center" vertical="center"/>
    </xf>
    <xf numFmtId="0" fontId="0" fillId="13" borderId="1" xfId="0" applyFill="1" applyBorder="1"/>
    <xf numFmtId="0" fontId="0" fillId="18" borderId="1" xfId="0" applyFill="1" applyBorder="1"/>
    <xf numFmtId="0" fontId="0" fillId="14" borderId="1" xfId="0" applyFill="1" applyBorder="1"/>
    <xf numFmtId="0" fontId="0" fillId="10" borderId="1" xfId="0" applyFill="1" applyBorder="1"/>
    <xf numFmtId="0" fontId="0" fillId="15" borderId="1" xfId="0" applyFill="1" applyBorder="1"/>
    <xf numFmtId="0" fontId="0" fillId="16" borderId="11" xfId="0" applyFill="1" applyBorder="1" applyAlignment="1">
      <alignment horizontal="center" vertical="center"/>
    </xf>
    <xf numFmtId="164" fontId="0" fillId="16" borderId="0" xfId="0" applyNumberFormat="1" applyFill="1" applyAlignment="1">
      <alignment horizontal="center" vertical="center"/>
    </xf>
    <xf numFmtId="9" fontId="7" fillId="5" borderId="1" xfId="0" applyNumberFormat="1" applyFont="1" applyFill="1" applyBorder="1" applyAlignment="1">
      <alignment horizontal="center" vertical="center"/>
    </xf>
    <xf numFmtId="0" fontId="0" fillId="21" borderId="1" xfId="0" applyFill="1" applyBorder="1"/>
    <xf numFmtId="166" fontId="10" fillId="22" borderId="1" xfId="0" applyNumberFormat="1" applyFont="1" applyFill="1" applyBorder="1" applyAlignment="1">
      <alignment horizontal="center" vertical="center"/>
    </xf>
    <xf numFmtId="0" fontId="0" fillId="12" borderId="10" xfId="0" applyFill="1" applyBorder="1"/>
    <xf numFmtId="164" fontId="3" fillId="7" borderId="13" xfId="0" applyNumberFormat="1" applyFont="1" applyFill="1" applyBorder="1" applyAlignment="1">
      <alignment horizontal="center"/>
    </xf>
    <xf numFmtId="166" fontId="11" fillId="10" borderId="14" xfId="0" applyNumberFormat="1" applyFont="1" applyFill="1" applyBorder="1"/>
    <xf numFmtId="164" fontId="0" fillId="22" borderId="1" xfId="0" applyNumberFormat="1" applyFill="1" applyBorder="1"/>
    <xf numFmtId="0" fontId="0" fillId="5" borderId="2" xfId="0" applyFill="1" applyBorder="1" applyAlignment="1">
      <alignment horizontal="center" vertical="center"/>
    </xf>
    <xf numFmtId="0" fontId="11" fillId="22" borderId="15" xfId="0" applyFont="1" applyFill="1" applyBorder="1" applyAlignment="1">
      <alignment horizontal="center" vertical="center"/>
    </xf>
    <xf numFmtId="0" fontId="0" fillId="23" borderId="1" xfId="0" applyFill="1" applyBorder="1"/>
    <xf numFmtId="0" fontId="0" fillId="24" borderId="1" xfId="0" applyFill="1" applyBorder="1"/>
    <xf numFmtId="0" fontId="5" fillId="22" borderId="1" xfId="0" applyFont="1" applyFill="1" applyBorder="1"/>
    <xf numFmtId="164" fontId="5" fillId="22" borderId="1" xfId="0" applyNumberFormat="1" applyFont="1" applyFill="1" applyBorder="1"/>
    <xf numFmtId="0" fontId="5" fillId="2" borderId="1" xfId="0" applyFont="1" applyFill="1" applyBorder="1"/>
    <xf numFmtId="164" fontId="5" fillId="2" borderId="1" xfId="0" applyNumberFormat="1" applyFont="1" applyFill="1" applyBorder="1"/>
    <xf numFmtId="0" fontId="9" fillId="3" borderId="0" xfId="0" applyFont="1" applyFill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6" fontId="2" fillId="23" borderId="1" xfId="0" applyNumberFormat="1" applyFont="1" applyFill="1" applyBorder="1" applyAlignment="1">
      <alignment horizontal="center" vertical="center"/>
    </xf>
    <xf numFmtId="0" fontId="2" fillId="23" borderId="1" xfId="0" applyFont="1" applyFill="1" applyBorder="1" applyAlignment="1">
      <alignment horizontal="center" vertical="center"/>
    </xf>
    <xf numFmtId="164" fontId="13" fillId="23" borderId="12" xfId="0" quotePrefix="1" applyNumberFormat="1" applyFont="1" applyFill="1" applyBorder="1" applyAlignment="1">
      <alignment vertical="center"/>
    </xf>
    <xf numFmtId="0" fontId="2" fillId="23" borderId="11" xfId="0" applyFont="1" applyFill="1" applyBorder="1" applyAlignment="1">
      <alignment horizontal="center" vertical="center"/>
    </xf>
    <xf numFmtId="9" fontId="14" fillId="23" borderId="1" xfId="0" applyNumberFormat="1" applyFont="1" applyFill="1" applyBorder="1" applyAlignment="1">
      <alignment horizontal="center" vertical="center"/>
    </xf>
    <xf numFmtId="166" fontId="2" fillId="23" borderId="11" xfId="0" applyNumberFormat="1" applyFont="1" applyFill="1" applyBorder="1" applyAlignment="1">
      <alignment horizontal="center" vertical="center"/>
    </xf>
    <xf numFmtId="0" fontId="15" fillId="25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5" fillId="26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64" fontId="17" fillId="27" borderId="0" xfId="0" applyNumberFormat="1" applyFont="1" applyFill="1" applyAlignment="1">
      <alignment horizontal="center" vertical="center"/>
    </xf>
    <xf numFmtId="0" fontId="17" fillId="27" borderId="0" xfId="0" applyFont="1" applyFill="1" applyAlignment="1">
      <alignment horizontal="center" vertical="center"/>
    </xf>
    <xf numFmtId="0" fontId="12" fillId="27" borderId="1" xfId="0" applyFont="1" applyFill="1" applyBorder="1" applyAlignment="1">
      <alignment horizontal="center" vertical="center"/>
    </xf>
    <xf numFmtId="164" fontId="12" fillId="27" borderId="1" xfId="0" quotePrefix="1" applyNumberFormat="1" applyFont="1" applyFill="1" applyBorder="1" applyAlignment="1">
      <alignment horizontal="center" vertical="center"/>
    </xf>
    <xf numFmtId="164" fontId="12" fillId="27" borderId="1" xfId="0" quotePrefix="1" applyNumberFormat="1" applyFont="1" applyFill="1" applyBorder="1"/>
    <xf numFmtId="164" fontId="12" fillId="29" borderId="1" xfId="0" applyNumberFormat="1" applyFont="1" applyFill="1" applyBorder="1" applyAlignment="1">
      <alignment horizontal="center" vertical="center"/>
    </xf>
    <xf numFmtId="164" fontId="12" fillId="26" borderId="1" xfId="0" applyNumberFormat="1" applyFont="1" applyFill="1" applyBorder="1" applyAlignment="1">
      <alignment horizontal="center" vertical="center"/>
    </xf>
    <xf numFmtId="0" fontId="0" fillId="0" borderId="16" xfId="0" applyBorder="1"/>
    <xf numFmtId="164" fontId="6" fillId="20" borderId="1" xfId="0" applyNumberFormat="1" applyFont="1" applyFill="1" applyBorder="1"/>
    <xf numFmtId="44" fontId="0" fillId="0" borderId="0" xfId="0" applyNumberFormat="1"/>
    <xf numFmtId="2" fontId="3" fillId="6" borderId="16" xfId="0" applyNumberFormat="1" applyFont="1" applyFill="1" applyBorder="1" applyAlignment="1">
      <alignment horizontal="center" vertical="center"/>
    </xf>
    <xf numFmtId="164" fontId="11" fillId="22" borderId="17" xfId="0" applyNumberFormat="1" applyFont="1" applyFill="1" applyBorder="1" applyAlignment="1">
      <alignment horizontal="center" vertical="center"/>
    </xf>
    <xf numFmtId="167" fontId="0" fillId="4" borderId="1" xfId="0" applyNumberFormat="1" applyFill="1" applyBorder="1" applyAlignment="1">
      <alignment horizontal="center" vertical="center"/>
    </xf>
    <xf numFmtId="167" fontId="0" fillId="4" borderId="3" xfId="0" applyNumberFormat="1" applyFill="1" applyBorder="1" applyAlignment="1">
      <alignment horizontal="center" vertical="center"/>
    </xf>
    <xf numFmtId="2" fontId="0" fillId="5" borderId="18" xfId="0" applyNumberFormat="1" applyFill="1" applyBorder="1" applyAlignment="1">
      <alignment horizontal="center" vertical="center"/>
    </xf>
    <xf numFmtId="164" fontId="3" fillId="6" borderId="19" xfId="0" applyNumberFormat="1" applyFont="1" applyFill="1" applyBorder="1" applyAlignment="1">
      <alignment horizontal="center" vertical="center"/>
    </xf>
    <xf numFmtId="164" fontId="3" fillId="6" borderId="20" xfId="0" applyNumberFormat="1" applyFont="1" applyFill="1" applyBorder="1" applyAlignment="1">
      <alignment horizontal="center" vertical="center"/>
    </xf>
    <xf numFmtId="164" fontId="3" fillId="6" borderId="2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17" fillId="27" borderId="10" xfId="0" applyNumberFormat="1" applyFont="1" applyFill="1" applyBorder="1" applyAlignment="1">
      <alignment horizontal="center" vertical="center"/>
    </xf>
    <xf numFmtId="0" fontId="12" fillId="27" borderId="10" xfId="0" applyFont="1" applyFill="1" applyBorder="1" applyAlignment="1">
      <alignment horizontal="center" vertical="center"/>
    </xf>
    <xf numFmtId="0" fontId="16" fillId="28" borderId="10" xfId="0" applyFont="1" applyFill="1" applyBorder="1" applyAlignment="1">
      <alignment horizontal="center" vertical="center"/>
    </xf>
    <xf numFmtId="0" fontId="0" fillId="32" borderId="1" xfId="0" applyFill="1" applyBorder="1" applyAlignment="1">
      <alignment horizontal="center" vertical="center"/>
    </xf>
    <xf numFmtId="0" fontId="0" fillId="32" borderId="0" xfId="0" applyFill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164" fontId="0" fillId="32" borderId="1" xfId="0" applyNumberFormat="1" applyFill="1" applyBorder="1" applyAlignment="1">
      <alignment horizontal="center" vertical="center"/>
    </xf>
    <xf numFmtId="164" fontId="5" fillId="33" borderId="10" xfId="0" applyNumberFormat="1" applyFont="1" applyFill="1" applyBorder="1"/>
    <xf numFmtId="164" fontId="5" fillId="33" borderId="1" xfId="0" applyNumberFormat="1" applyFont="1" applyFill="1" applyBorder="1"/>
    <xf numFmtId="164" fontId="5" fillId="33" borderId="0" xfId="0" applyNumberFormat="1" applyFont="1" applyFill="1"/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64" fontId="0" fillId="24" borderId="12" xfId="0" quotePrefix="1" applyNumberFormat="1" applyFill="1" applyBorder="1"/>
    <xf numFmtId="164" fontId="0" fillId="30" borderId="12" xfId="0" quotePrefix="1" applyNumberFormat="1" applyFill="1" applyBorder="1"/>
    <xf numFmtId="164" fontId="0" fillId="31" borderId="1" xfId="0" quotePrefix="1" applyNumberFormat="1" applyFill="1" applyBorder="1"/>
    <xf numFmtId="164" fontId="0" fillId="31" borderId="1" xfId="0" applyNumberFormat="1" applyFill="1" applyBorder="1" applyAlignment="1">
      <alignment horizontal="center"/>
    </xf>
    <xf numFmtId="164" fontId="0" fillId="1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2" borderId="1" xfId="0" quotePrefix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6" borderId="1" xfId="0" quotePrefix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164" fontId="0" fillId="0" borderId="1" xfId="0" quotePrefix="1" applyNumberFormat="1" applyFill="1" applyBorder="1" applyAlignment="1">
      <alignment horizontal="center" vertical="center"/>
    </xf>
    <xf numFmtId="164" fontId="0" fillId="32" borderId="1" xfId="0" quotePrefix="1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1" xfId="0" quotePrefix="1" applyNumberFormat="1" applyFill="1" applyBorder="1"/>
  </cellXfs>
  <cellStyles count="1">
    <cellStyle name="Standaard" xfId="0" builtinId="0"/>
  </cellStyles>
  <dxfs count="28">
    <dxf>
      <numFmt numFmtId="166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66" formatCode="#,##0.00\ &quot;€&quot;"/>
      <fill>
        <patternFill patternType="solid">
          <fgColor indexed="64"/>
          <bgColor rgb="FFFFFD78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2" tint="-0.499984740745262"/>
        <name val="Aptos Narrow"/>
        <scheme val="minor"/>
      </font>
      <numFmt numFmtId="13" formatCode="0%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 * #,##0.00_)\ &quot;€&quot;_ ;_ * \(#,##0.00\)\ &quot;€&quot;_ ;_ * &quot;-&quot;??_)\ &quot;€&quot;_ ;_ @_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4"/>
        <color theme="0"/>
      </font>
      <fill>
        <patternFill>
          <fgColor indexed="64"/>
          <bgColor theme="4" tint="-0.249977111117893"/>
        </patternFill>
      </fill>
      <alignment vertical="center" textRotation="0" wrapText="0" indent="0" justifyLastLine="0" shrinkToFit="0" readingOrder="0"/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_ * #,##0.00_)\ &quot;€&quot;_ ;_ * \(#,##0.00\)\ &quot;€&quot;_ ;_ * &quot;-&quot;??_)\ &quot;€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 * #,##0.00_)\ &quot;€&quot;_ ;_ * \(#,##0.00\)\ &quot;€&quot;_ ;_ * &quot;-&quot;??_)\ &quot;€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 * #,##0.00_)\ &quot;€&quot;_ ;_ * \(#,##0.00\)\ &quot;€&quot;_ ;_ * &quot;-&quot;??_)\ &quot;€&quot;_ ;_ @_ 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_ * #,##0.00_)\ &quot;€&quot;_ ;_ * \(#,##0.00\)\ &quot;€&quot;_ ;_ * &quot;-&quot;??_)\ &quot;€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 * #,##0.00_)\ &quot;€&quot;_ ;_ * \(#,##0.00\)\ &quot;€&quot;_ ;_ * &quot;-&quot;??_)\ &quot;€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 * #,##0.00_)\ &quot;€&quot;_ ;_ * \(#,##0.00\)\ &quot;€&quot;_ ;_ * &quot;-&quot;??_)\ &quot;€&quot;_ ;_ @_ 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7" formatCode="dd\-mmm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6"/>
        <color theme="0"/>
        <name val="Aptos Narrow"/>
        <scheme val="minor"/>
      </font>
      <fill>
        <patternFill>
          <fgColor indexed="64"/>
          <bgColor theme="4" tint="-0.499984740745262"/>
        </patternFill>
      </fill>
    </dxf>
  </dxfs>
  <tableStyles count="0" defaultTableStyle="TableStyleMedium2" defaultPivotStyle="PivotStyleLight16"/>
  <colors>
    <mruColors>
      <color rgb="FFFF7E79"/>
      <color rgb="FFFFFD78"/>
      <color rgb="FFFF2F92"/>
      <color rgb="FFC8D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4AE7E90-0371-1545-9AA8-F50B270FA243}" name="Tableau5" displayName="Tableau5" ref="B7:O46" totalsRowShown="0" headerRowDxfId="27">
  <autoFilter ref="B7:O46" xr:uid="{B4AE7E90-0371-1545-9AA8-F50B270FA243}"/>
  <tableColumns count="14">
    <tableColumn id="1" xr3:uid="{1D658F3A-B8AD-1F48-A147-921B3EBDFA96}" name="Date" dataDxfId="26"/>
    <tableColumn id="2" xr3:uid="{B01891E7-1FC9-6542-B156-D6343D706B97}" name="Heures" dataDxfId="25"/>
    <tableColumn id="3" xr3:uid="{323FFED2-1A44-9A47-B509-B73499DECA22}" name="Devis" dataDxfId="24"/>
    <tableColumn id="4" xr3:uid="{17819FC5-0635-2545-9C7F-E73372B75ACE}" name="Factures" dataDxfId="23"/>
    <tableColumn id="5" xr3:uid="{5D6CD1B8-0E5C-474E-AE01-671DA0B82F46}" name="Durée" dataDxfId="22"/>
    <tableColumn id="6" xr3:uid="{C71E94FA-3C1E-324A-92A4-D446A7138772}" name="$T" dataDxfId="21"/>
    <tableColumn id="7" xr3:uid="{0EA47FA9-E312-1740-A92E-5A60E4D246BB}" name="Thomas" dataDxfId="20"/>
    <tableColumn id="9" xr3:uid="{710B3947-F52A-0C46-84D3-94331F2D2275}" name="$F" dataDxfId="19"/>
    <tableColumn id="10" xr3:uid="{F111739D-7B16-D849-B64D-31C98136B447}" name="Flavie" dataDxfId="18"/>
    <tableColumn id="11" xr3:uid="{FF5BBFFE-CB8C-AB47-9A6E-7601D3EEE1BA}" name="Colonne11" dataDxfId="17"/>
    <tableColumn id="12" xr3:uid="{184DB237-DDF8-7D4E-92B2-21C502664E7D}" name="$R" dataDxfId="16"/>
    <tableColumn id="13" xr3:uid="{1FA39861-FA79-DF42-A2A0-D11C7394BD88}" name="Raphaëlle" dataDxfId="15"/>
    <tableColumn id="14" xr3:uid="{AB511149-EACA-4B40-A9F8-10C5FF112D7F}" name="Colonne14" dataDxfId="14"/>
    <tableColumn id="15" xr3:uid="{13BBA0B0-9BA6-9045-B50F-BC9B5B5405D6}" name="Informations" dataDxfId="1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CDB82F-DBE7-D247-BA61-F8DCAD8A0998}" name="Tableau3" displayName="Tableau3" ref="B6:J36" totalsRowShown="0" headerRowDxfId="11" headerRowBorderDxfId="10" tableBorderDxfId="9">
  <autoFilter ref="B6:J36" xr:uid="{11CDB82F-DBE7-D247-BA61-F8DCAD8A0998}"/>
  <tableColumns count="9">
    <tableColumn id="1" xr3:uid="{B8630EEB-F22D-B847-9681-D38605FC789C}" name="Date" dataDxfId="8"/>
    <tableColumn id="2" xr3:uid="{CBB0BDBD-8F48-D945-AA8E-2BCAFCCDBA4C}" name="N Facture" dataDxfId="7"/>
    <tableColumn id="3" xr3:uid="{29FF2991-93D4-034D-9497-326686CA0133}" name="Information" dataDxfId="6"/>
    <tableColumn id="4" xr3:uid="{23D941FE-C77D-C442-B5F5-57DACAAA1649}" name="Mode de dépense" dataDxfId="5"/>
    <tableColumn id="5" xr3:uid="{A1558ECF-0550-C848-B018-60AB87EB4D37}" name="Charge TTC" dataDxfId="4"/>
    <tableColumn id="6" xr3:uid="{633C259B-6F3C-6A47-B92F-6CBF8D6B8E4C}" name="Colonne6" dataDxfId="3"/>
    <tableColumn id="7" xr3:uid="{B107DFD7-6B74-E146-A7D9-EEA42FA566EB}" name="TVA" dataDxfId="2"/>
    <tableColumn id="8" xr3:uid="{AE2C718C-83CA-E241-B52D-A57C1A848A2F}" name="Charge HT" dataDxfId="1"/>
    <tableColumn id="9" xr3:uid="{A1CF7DA9-E338-5C4F-A23A-961185DA99A8}" name="Récup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K15"/>
  <sheetViews>
    <sheetView workbookViewId="0">
      <selection activeCell="P14" sqref="P14"/>
    </sheetView>
  </sheetViews>
  <sheetFormatPr defaultColWidth="11" defaultRowHeight="15.75"/>
  <cols>
    <col min="5" max="5" width="14.625" customWidth="1"/>
    <col min="7" max="7" width="12.875" customWidth="1"/>
    <col min="9" max="10" width="13" customWidth="1"/>
    <col min="11" max="11" width="11.5" customWidth="1"/>
  </cols>
  <sheetData>
    <row r="2" spans="2:11">
      <c r="C2" s="1" t="s">
        <v>22</v>
      </c>
      <c r="D2" s="1" t="s">
        <v>23</v>
      </c>
      <c r="E2" s="1" t="s">
        <v>24</v>
      </c>
      <c r="F2" s="1" t="s">
        <v>20</v>
      </c>
      <c r="G2" s="47" t="s">
        <v>21</v>
      </c>
      <c r="H2" s="1" t="s">
        <v>7</v>
      </c>
      <c r="I2" s="1" t="s">
        <v>75</v>
      </c>
      <c r="J2" s="47" t="s">
        <v>64</v>
      </c>
      <c r="K2" s="49" t="s">
        <v>25</v>
      </c>
    </row>
    <row r="3" spans="2:11">
      <c r="B3" s="1" t="s">
        <v>19</v>
      </c>
      <c r="C3" s="20">
        <f>'AVRIL CA'!H5</f>
        <v>0</v>
      </c>
      <c r="D3" s="20">
        <f>'AVRIL CA'!J5</f>
        <v>0</v>
      </c>
      <c r="E3" s="20">
        <f>'AVRIL CA'!M5</f>
        <v>0</v>
      </c>
      <c r="F3" s="20">
        <f>'AVRIL CA'!H6</f>
        <v>6474.24</v>
      </c>
      <c r="G3" s="48">
        <f>F3/(1.2)</f>
        <v>5395.2</v>
      </c>
      <c r="H3" s="20">
        <f>'AVRIL D'!F5</f>
        <v>1171.3</v>
      </c>
      <c r="I3" s="20">
        <f>'AVRIL D'!J5</f>
        <v>0</v>
      </c>
      <c r="J3" s="48">
        <f>H3-I3</f>
        <v>1171.3</v>
      </c>
      <c r="K3" s="50">
        <f>G3-H3</f>
        <v>4223.8999999999996</v>
      </c>
    </row>
    <row r="4" spans="2:11">
      <c r="B4" s="1" t="s">
        <v>26</v>
      </c>
      <c r="C4" s="20"/>
      <c r="D4" s="20"/>
      <c r="E4" s="20"/>
      <c r="F4" s="20"/>
      <c r="G4" s="48">
        <f t="shared" ref="G4:G14" si="0">F4/(1.2)</f>
        <v>0</v>
      </c>
      <c r="H4" s="20"/>
      <c r="I4" s="20"/>
      <c r="J4" s="48"/>
      <c r="K4" s="50">
        <f t="shared" ref="K4:K14" si="1">G4-H4</f>
        <v>0</v>
      </c>
    </row>
    <row r="5" spans="2:11">
      <c r="B5" s="1" t="s">
        <v>27</v>
      </c>
      <c r="C5" s="20"/>
      <c r="D5" s="20"/>
      <c r="E5" s="20"/>
      <c r="F5" s="20"/>
      <c r="G5" s="48">
        <f t="shared" si="0"/>
        <v>0</v>
      </c>
      <c r="H5" s="20"/>
      <c r="I5" s="20"/>
      <c r="J5" s="48"/>
      <c r="K5" s="50">
        <f t="shared" si="1"/>
        <v>0</v>
      </c>
    </row>
    <row r="6" spans="2:11">
      <c r="B6" s="1" t="s">
        <v>28</v>
      </c>
      <c r="C6" s="20"/>
      <c r="D6" s="20"/>
      <c r="E6" s="20"/>
      <c r="F6" s="20"/>
      <c r="G6" s="48">
        <f t="shared" si="0"/>
        <v>0</v>
      </c>
      <c r="H6" s="20"/>
      <c r="I6" s="20"/>
      <c r="J6" s="48"/>
      <c r="K6" s="50">
        <f t="shared" si="1"/>
        <v>0</v>
      </c>
    </row>
    <row r="7" spans="2:11">
      <c r="B7" s="1" t="s">
        <v>29</v>
      </c>
      <c r="C7" s="20"/>
      <c r="D7" s="20"/>
      <c r="E7" s="20"/>
      <c r="F7" s="20"/>
      <c r="G7" s="48">
        <f t="shared" si="0"/>
        <v>0</v>
      </c>
      <c r="H7" s="20"/>
      <c r="I7" s="20"/>
      <c r="J7" s="48"/>
      <c r="K7" s="50">
        <f t="shared" si="1"/>
        <v>0</v>
      </c>
    </row>
    <row r="8" spans="2:11">
      <c r="B8" s="1" t="s">
        <v>30</v>
      </c>
      <c r="C8" s="20"/>
      <c r="D8" s="20"/>
      <c r="E8" s="20"/>
      <c r="F8" s="20"/>
      <c r="G8" s="48">
        <f t="shared" si="0"/>
        <v>0</v>
      </c>
      <c r="H8" s="20"/>
      <c r="I8" s="20"/>
      <c r="J8" s="48"/>
      <c r="K8" s="50">
        <f t="shared" si="1"/>
        <v>0</v>
      </c>
    </row>
    <row r="9" spans="2:11">
      <c r="B9" s="1" t="s">
        <v>31</v>
      </c>
      <c r="C9" s="20"/>
      <c r="D9" s="20"/>
      <c r="E9" s="20"/>
      <c r="F9" s="20"/>
      <c r="G9" s="48">
        <f t="shared" si="0"/>
        <v>0</v>
      </c>
      <c r="H9" s="20"/>
      <c r="I9" s="20"/>
      <c r="J9" s="48"/>
      <c r="K9" s="50">
        <f t="shared" si="1"/>
        <v>0</v>
      </c>
    </row>
    <row r="10" spans="2:11">
      <c r="B10" s="1" t="s">
        <v>32</v>
      </c>
      <c r="C10" s="20"/>
      <c r="D10" s="20"/>
      <c r="E10" s="20"/>
      <c r="F10" s="20"/>
      <c r="G10" s="48">
        <f t="shared" si="0"/>
        <v>0</v>
      </c>
      <c r="H10" s="20"/>
      <c r="I10" s="20"/>
      <c r="J10" s="48"/>
      <c r="K10" s="50">
        <f t="shared" si="1"/>
        <v>0</v>
      </c>
    </row>
    <row r="11" spans="2:11">
      <c r="B11" s="1" t="s">
        <v>33</v>
      </c>
      <c r="C11" s="20"/>
      <c r="D11" s="20"/>
      <c r="E11" s="20"/>
      <c r="F11" s="20"/>
      <c r="G11" s="48">
        <f t="shared" si="0"/>
        <v>0</v>
      </c>
      <c r="H11" s="20"/>
      <c r="I11" s="20"/>
      <c r="J11" s="48"/>
      <c r="K11" s="50">
        <f t="shared" si="1"/>
        <v>0</v>
      </c>
    </row>
    <row r="12" spans="2:11">
      <c r="B12" s="2" t="s">
        <v>34</v>
      </c>
      <c r="C12" s="20"/>
      <c r="D12" s="20"/>
      <c r="E12" s="20"/>
      <c r="F12" s="20"/>
      <c r="G12" s="48">
        <f t="shared" si="0"/>
        <v>0</v>
      </c>
      <c r="H12" s="20"/>
      <c r="I12" s="20"/>
      <c r="J12" s="48"/>
      <c r="K12" s="50">
        <f t="shared" si="1"/>
        <v>0</v>
      </c>
    </row>
    <row r="13" spans="2:11">
      <c r="B13" s="1" t="s">
        <v>35</v>
      </c>
      <c r="C13" s="20"/>
      <c r="D13" s="20"/>
      <c r="E13" s="20"/>
      <c r="F13" s="20"/>
      <c r="G13" s="48">
        <f t="shared" si="0"/>
        <v>0</v>
      </c>
      <c r="H13" s="20"/>
      <c r="I13" s="20"/>
      <c r="J13" s="48"/>
      <c r="K13" s="50">
        <f t="shared" si="1"/>
        <v>0</v>
      </c>
    </row>
    <row r="14" spans="2:11">
      <c r="B14" s="1" t="s">
        <v>36</v>
      </c>
      <c r="C14" s="20"/>
      <c r="D14" s="20"/>
      <c r="E14" s="20"/>
      <c r="F14" s="20"/>
      <c r="G14" s="48">
        <f t="shared" si="0"/>
        <v>0</v>
      </c>
      <c r="H14" s="20"/>
      <c r="I14" s="20"/>
      <c r="J14" s="48"/>
      <c r="K14" s="50">
        <f t="shared" si="1"/>
        <v>0</v>
      </c>
    </row>
    <row r="15" spans="2:11">
      <c r="B15" s="8" t="s">
        <v>38</v>
      </c>
      <c r="C15" s="21">
        <f t="shared" ref="C15:K15" si="2">SUM(C3:C14)</f>
        <v>0</v>
      </c>
      <c r="D15" s="21">
        <f t="shared" si="2"/>
        <v>0</v>
      </c>
      <c r="E15" s="21">
        <f t="shared" si="2"/>
        <v>0</v>
      </c>
      <c r="F15" s="21">
        <f t="shared" si="2"/>
        <v>6474.24</v>
      </c>
      <c r="G15" s="48">
        <f t="shared" si="2"/>
        <v>5395.2</v>
      </c>
      <c r="H15" s="21">
        <f>SUM(H3:H14)</f>
        <v>1171.3</v>
      </c>
      <c r="I15" s="21"/>
      <c r="J15" s="48"/>
      <c r="K15" s="50">
        <f t="shared" si="2"/>
        <v>4223.8999999999996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U54"/>
  <sheetViews>
    <sheetView topLeftCell="A7" zoomScale="75" zoomScaleNormal="85" workbookViewId="0">
      <selection activeCell="O6" sqref="O6"/>
    </sheetView>
  </sheetViews>
  <sheetFormatPr defaultColWidth="11" defaultRowHeight="15.75"/>
  <cols>
    <col min="1" max="1" width="4.375" customWidth="1"/>
    <col min="2" max="2" width="13.5" customWidth="1"/>
    <col min="3" max="3" width="14.375" customWidth="1"/>
    <col min="4" max="4" width="12" customWidth="1"/>
    <col min="5" max="5" width="15.125" customWidth="1"/>
    <col min="6" max="6" width="12" customWidth="1"/>
    <col min="7" max="7" width="12" style="7" customWidth="1"/>
    <col min="8" max="8" width="18.125" style="7" customWidth="1"/>
    <col min="9" max="9" width="10" style="7" customWidth="1"/>
    <col min="10" max="10" width="16.625" style="7" customWidth="1"/>
    <col min="11" max="11" width="1.125" style="7" hidden="1" customWidth="1"/>
    <col min="12" max="12" width="13.875" style="7" customWidth="1"/>
    <col min="13" max="13" width="16.625" customWidth="1"/>
    <col min="14" max="14" width="4" hidden="1" customWidth="1"/>
    <col min="15" max="15" width="21.5" customWidth="1"/>
    <col min="16" max="16" width="3.875" customWidth="1"/>
    <col min="18" max="19" width="14.125" customWidth="1"/>
    <col min="20" max="20" width="13" customWidth="1"/>
    <col min="21" max="21" width="13.625" customWidth="1"/>
  </cols>
  <sheetData>
    <row r="1" spans="2:21" ht="16.5" thickBot="1"/>
    <row r="2" spans="2:21" ht="21">
      <c r="E2" s="92" t="s">
        <v>41</v>
      </c>
      <c r="F2" s="93"/>
      <c r="G2" s="93"/>
      <c r="H2" s="93"/>
      <c r="I2" s="93"/>
      <c r="J2" s="93"/>
      <c r="K2" s="93"/>
      <c r="L2" s="93"/>
      <c r="M2" s="94"/>
      <c r="N2" s="23"/>
    </row>
    <row r="3" spans="2:21" ht="21.75" thickBot="1">
      <c r="E3" s="95"/>
      <c r="F3" s="96"/>
      <c r="G3" s="96"/>
      <c r="H3" s="96"/>
      <c r="I3" s="96"/>
      <c r="J3" s="96"/>
      <c r="K3" s="96"/>
      <c r="L3" s="96"/>
      <c r="M3" s="97"/>
      <c r="N3" s="23"/>
    </row>
    <row r="4" spans="2:21" ht="24.75" thickBot="1">
      <c r="E4" s="62"/>
      <c r="F4" s="62"/>
      <c r="G4" s="62"/>
      <c r="H4" s="62"/>
      <c r="I4" s="62"/>
      <c r="J4" s="62"/>
      <c r="K4" s="62"/>
      <c r="L4" s="62"/>
      <c r="M4" s="62"/>
      <c r="N4" s="23"/>
    </row>
    <row r="5" spans="2:21" ht="24">
      <c r="B5" s="7"/>
      <c r="C5" s="7"/>
      <c r="D5" s="7"/>
      <c r="E5" s="7"/>
      <c r="F5" s="7"/>
      <c r="H5" s="81"/>
      <c r="I5" s="81"/>
      <c r="J5" s="81"/>
      <c r="K5" s="81"/>
      <c r="L5" s="81"/>
      <c r="M5" s="81"/>
      <c r="N5" s="77"/>
      <c r="O5" s="44" t="s">
        <v>68</v>
      </c>
    </row>
    <row r="6" spans="2:21" ht="24.75" thickBot="1">
      <c r="B6" s="7"/>
      <c r="C6" s="7"/>
      <c r="D6" s="7"/>
      <c r="E6" s="7"/>
      <c r="F6" s="7"/>
      <c r="H6" s="79">
        <f>SUM(Tableau5[Thomas])</f>
        <v>6474.24</v>
      </c>
      <c r="I6" s="79"/>
      <c r="J6" s="78">
        <f>SUM(Tableau5[Flavie])</f>
        <v>1990.8400000000001</v>
      </c>
      <c r="K6" s="80"/>
      <c r="L6" s="80"/>
      <c r="M6" s="78">
        <f>SUM(Tableau5[Raphaëlle])</f>
        <v>0</v>
      </c>
      <c r="N6" s="73"/>
      <c r="O6" s="74">
        <f>+M6+J6+H6</f>
        <v>8465.08</v>
      </c>
    </row>
    <row r="7" spans="2:21" ht="35.1" customHeight="1">
      <c r="B7" s="82" t="s">
        <v>0</v>
      </c>
      <c r="C7" s="83" t="s">
        <v>1</v>
      </c>
      <c r="D7" s="83" t="s">
        <v>84</v>
      </c>
      <c r="E7" s="83" t="s">
        <v>85</v>
      </c>
      <c r="F7" s="83" t="s">
        <v>2</v>
      </c>
      <c r="G7" s="84" t="s">
        <v>86</v>
      </c>
      <c r="H7" s="65" t="s">
        <v>3</v>
      </c>
      <c r="I7" s="68" t="s">
        <v>87</v>
      </c>
      <c r="J7" s="66" t="s">
        <v>4</v>
      </c>
      <c r="K7" s="63" t="s">
        <v>82</v>
      </c>
      <c r="L7" s="69" t="s">
        <v>88</v>
      </c>
      <c r="M7" s="67" t="s">
        <v>5</v>
      </c>
      <c r="N7" s="64" t="s">
        <v>83</v>
      </c>
      <c r="O7" s="65" t="s">
        <v>6</v>
      </c>
      <c r="Q7" s="26" t="s">
        <v>60</v>
      </c>
      <c r="R7" s="59" t="s">
        <v>54</v>
      </c>
      <c r="S7" s="60" t="s">
        <v>55</v>
      </c>
      <c r="T7" s="61" t="s">
        <v>56</v>
      </c>
      <c r="U7" s="7" t="s">
        <v>38</v>
      </c>
    </row>
    <row r="8" spans="2:21">
      <c r="B8" s="11">
        <v>45354</v>
      </c>
      <c r="C8" s="9"/>
      <c r="D8" s="9"/>
      <c r="E8" s="3"/>
      <c r="F8" s="3"/>
      <c r="G8" s="85" t="s">
        <v>47</v>
      </c>
      <c r="H8" s="85">
        <v>147</v>
      </c>
      <c r="I8" s="120"/>
      <c r="J8" s="117" t="s">
        <v>60</v>
      </c>
      <c r="K8" s="35" cm="1">
        <f t="array" aca="1" ref="K8" ca="1">couleur+NOW()-NOW()</f>
        <v>2</v>
      </c>
      <c r="L8" s="120"/>
      <c r="M8" s="124" t="s">
        <v>60</v>
      </c>
      <c r="N8" s="24" cm="1">
        <f t="array" aca="1" ref="N8" ca="1">couleur+NOW()-NOW()</f>
        <v>2</v>
      </c>
      <c r="O8" s="3"/>
      <c r="Q8" s="16" t="s">
        <v>44</v>
      </c>
      <c r="R8" s="22">
        <f>SUMIF(Tableau5[$T],Q8,Tableau5[Thomas])</f>
        <v>0</v>
      </c>
      <c r="S8" s="22">
        <f>SUMIF(Tableau5[$F],Q8,Tableau5[Flavie])</f>
        <v>0</v>
      </c>
      <c r="T8" s="22">
        <f>SUMIF(Tableau5[$R],Q8,Tableau5[Raphaëlle])</f>
        <v>0</v>
      </c>
      <c r="U8" s="90">
        <f t="shared" ref="U8:U13" si="0">SUM(R8:T8)</f>
        <v>0</v>
      </c>
    </row>
    <row r="9" spans="2:21">
      <c r="B9" s="11">
        <v>45364</v>
      </c>
      <c r="C9" s="9"/>
      <c r="D9" s="9"/>
      <c r="E9" s="3"/>
      <c r="F9" s="7"/>
      <c r="G9" s="86" t="s">
        <v>47</v>
      </c>
      <c r="H9" s="85">
        <v>147</v>
      </c>
      <c r="I9" s="120"/>
      <c r="J9" s="117" t="s">
        <v>60</v>
      </c>
      <c r="K9" s="35" cm="1">
        <f t="array" aca="1" ref="K9" ca="1">couleur+NOW()-NOW()</f>
        <v>2</v>
      </c>
      <c r="L9" s="120"/>
      <c r="M9" s="117" t="s">
        <v>60</v>
      </c>
      <c r="N9" s="24" cm="1">
        <f t="array" aca="1" ref="N9" ca="1">couleur+NOW()-NOW()</f>
        <v>2</v>
      </c>
      <c r="O9" s="3"/>
      <c r="Q9" s="17" t="s">
        <v>45</v>
      </c>
      <c r="R9" s="22">
        <f>SUMIF(Tableau5[$T],Q9,Tableau5[Thomas])</f>
        <v>0</v>
      </c>
      <c r="S9" s="22">
        <f>SUMIF(Tableau5[$F],Q9,Tableau5[Flavie])</f>
        <v>0</v>
      </c>
      <c r="T9" s="22">
        <f>SUMIF(Tableau5[$R],Q9,Tableau5[Raphaëlle])</f>
        <v>0</v>
      </c>
      <c r="U9" s="90">
        <f t="shared" si="0"/>
        <v>0</v>
      </c>
    </row>
    <row r="10" spans="2:21">
      <c r="B10" s="11">
        <v>45368</v>
      </c>
      <c r="C10" s="9"/>
      <c r="D10" s="9"/>
      <c r="E10" s="3"/>
      <c r="F10" s="3"/>
      <c r="G10" s="85" t="s">
        <v>47</v>
      </c>
      <c r="H10" s="113">
        <v>147</v>
      </c>
      <c r="I10" s="120"/>
      <c r="J10" s="117" t="s">
        <v>60</v>
      </c>
      <c r="K10" s="35" cm="1">
        <f t="array" aca="1" ref="K10" ca="1">couleur+NOW()-NOW()</f>
        <v>2</v>
      </c>
      <c r="L10" s="120"/>
      <c r="M10" s="120"/>
      <c r="N10" s="24" cm="1">
        <f t="array" aca="1" ref="N10" ca="1">couleur+NOW()-NOW()</f>
        <v>2</v>
      </c>
      <c r="O10" s="3"/>
      <c r="Q10" s="18" t="s">
        <v>46</v>
      </c>
      <c r="R10" s="22">
        <f>SUMIF(Tableau5[$T],Q10,Tableau5[Thomas])</f>
        <v>0</v>
      </c>
      <c r="S10" s="22">
        <f>SUMIF(Tableau5[$F],Q10,Tableau5[Flavie])</f>
        <v>0</v>
      </c>
      <c r="T10" s="22">
        <f>SUMIF(Tableau5[$R],Q10,Tableau5[Raphaëlle])</f>
        <v>0</v>
      </c>
      <c r="U10" s="90">
        <f t="shared" si="0"/>
        <v>0</v>
      </c>
    </row>
    <row r="11" spans="2:21">
      <c r="B11" s="11">
        <v>45369</v>
      </c>
      <c r="C11" s="9" t="s">
        <v>10</v>
      </c>
      <c r="D11" s="9"/>
      <c r="E11" s="3"/>
      <c r="F11" s="3">
        <v>2</v>
      </c>
      <c r="G11" s="114"/>
      <c r="H11" s="114"/>
      <c r="I11" s="88" t="s">
        <v>47</v>
      </c>
      <c r="J11" s="113">
        <v>147</v>
      </c>
      <c r="K11" s="35"/>
      <c r="L11" s="120"/>
      <c r="M11" s="120"/>
      <c r="N11" s="24"/>
      <c r="O11" s="3"/>
      <c r="Q11" s="4" t="s">
        <v>47</v>
      </c>
      <c r="R11" s="22">
        <f>SUMIF(Tableau5[$T],Q11,Tableau5[Thomas])</f>
        <v>890.4</v>
      </c>
      <c r="S11" s="22">
        <f>SUMIF(Tableau5[$F],Q11,Tableau5[Flavie])</f>
        <v>147</v>
      </c>
      <c r="T11" s="22">
        <f>SUMIF(Tableau5[$R],Q11,Tableau5[Raphaëlle])</f>
        <v>0</v>
      </c>
      <c r="U11" s="90">
        <f t="shared" si="0"/>
        <v>1037.4000000000001</v>
      </c>
    </row>
    <row r="12" spans="2:21">
      <c r="B12" s="11">
        <v>45379</v>
      </c>
      <c r="C12" s="9" t="s">
        <v>13</v>
      </c>
      <c r="D12" s="9"/>
      <c r="E12" s="3"/>
      <c r="F12" s="3">
        <v>2</v>
      </c>
      <c r="G12" s="87" t="s">
        <v>62</v>
      </c>
      <c r="H12" s="115">
        <v>153.84</v>
      </c>
      <c r="I12" s="123"/>
      <c r="J12" s="116">
        <v>153.84</v>
      </c>
      <c r="K12" s="35"/>
      <c r="L12" s="120"/>
      <c r="M12" s="120"/>
      <c r="N12" s="24"/>
      <c r="O12" s="3"/>
      <c r="Q12" s="25" t="s">
        <v>57</v>
      </c>
      <c r="R12" s="22">
        <f>SUMIF(Tableau5[$T],Q12,Tableau5[Thomas])</f>
        <v>0</v>
      </c>
      <c r="S12" s="22">
        <f>SUMIF(Tableau5[$F],Q12,Tableau5[Flavie])</f>
        <v>0</v>
      </c>
      <c r="T12" s="22">
        <f>SUMIF(Tableau5[$R],Q12,Tableau5[Raphaëlle])</f>
        <v>0</v>
      </c>
      <c r="U12" s="90">
        <f t="shared" si="0"/>
        <v>0</v>
      </c>
    </row>
    <row r="13" spans="2:21">
      <c r="B13" s="11">
        <v>45383</v>
      </c>
      <c r="C13" s="9" t="s">
        <v>17</v>
      </c>
      <c r="D13" s="9"/>
      <c r="E13" s="3"/>
      <c r="F13" s="3">
        <v>2</v>
      </c>
      <c r="G13" s="114"/>
      <c r="H13" s="116">
        <v>100</v>
      </c>
      <c r="I13" s="120"/>
      <c r="J13" s="116"/>
      <c r="K13" s="35"/>
      <c r="L13" s="120"/>
      <c r="M13" s="120"/>
      <c r="N13" s="24"/>
      <c r="O13" s="3" t="s">
        <v>65</v>
      </c>
      <c r="Q13" s="28" t="s">
        <v>62</v>
      </c>
      <c r="R13" s="22">
        <f>SUMIF(Tableau5[$T],Q13,Tableau5[Thomas])</f>
        <v>153.84</v>
      </c>
      <c r="S13" s="22">
        <f>SUMIF(Tableau5[$F],Q13,Tableau5[Flavie])</f>
        <v>0</v>
      </c>
      <c r="T13" s="22">
        <f>SUMIF(Tableau5[$R],Q13,Tableau5[Raphaëlle])</f>
        <v>0</v>
      </c>
      <c r="U13" s="90">
        <f t="shared" si="0"/>
        <v>153.84</v>
      </c>
    </row>
    <row r="14" spans="2:21">
      <c r="B14" s="12">
        <v>45384</v>
      </c>
      <c r="C14" s="9" t="s">
        <v>8</v>
      </c>
      <c r="D14" s="9"/>
      <c r="E14" s="3"/>
      <c r="F14" s="3">
        <v>1</v>
      </c>
      <c r="G14" s="114"/>
      <c r="H14" s="117">
        <v>90</v>
      </c>
      <c r="I14" s="120"/>
      <c r="J14" s="117">
        <v>90</v>
      </c>
      <c r="K14" s="35" cm="1">
        <f t="array" aca="1" ref="K14" ca="1">couleur+NOW()-NOW()</f>
        <v>2</v>
      </c>
      <c r="L14" s="120"/>
      <c r="M14" s="120"/>
      <c r="N14" s="24" cm="1">
        <f t="array" aca="1" ref="N14" ca="1">couleur+NOW()-NOW()</f>
        <v>2</v>
      </c>
      <c r="O14" s="3"/>
      <c r="Q14" t="s">
        <v>90</v>
      </c>
      <c r="R14" s="22">
        <f>SUMIF(Tableau5[$T],"",Tableau5[Thomas])</f>
        <v>5430</v>
      </c>
      <c r="S14" s="22">
        <f>SUMIF(Tableau5[$F],"",Tableau5[Flavie])</f>
        <v>1843.8400000000001</v>
      </c>
      <c r="T14" s="22">
        <f>SUMIF(Tableau5[$R],"",Tableau5[Raphaëlle])</f>
        <v>0</v>
      </c>
      <c r="U14" s="90">
        <f t="shared" ref="U14" si="1">SUM(R14:T14)</f>
        <v>7273.84</v>
      </c>
    </row>
    <row r="15" spans="2:21">
      <c r="B15" s="12">
        <v>45384</v>
      </c>
      <c r="C15" s="9" t="s">
        <v>9</v>
      </c>
      <c r="D15" s="9"/>
      <c r="E15" s="3"/>
      <c r="F15" s="3">
        <v>1</v>
      </c>
      <c r="G15" s="114"/>
      <c r="H15" s="117">
        <v>50</v>
      </c>
      <c r="I15" s="120"/>
      <c r="J15" s="117" t="s">
        <v>60</v>
      </c>
      <c r="K15" s="35" cm="1">
        <f t="array" aca="1" ref="K15" ca="1">couleur+NOW()-NOW()</f>
        <v>2</v>
      </c>
      <c r="L15" s="120"/>
      <c r="M15" s="120"/>
      <c r="N15" s="24" cm="1">
        <f t="array" aca="1" ref="N15" ca="1">couleur+NOW()-NOW()</f>
        <v>2</v>
      </c>
      <c r="O15" s="3"/>
      <c r="R15" s="89">
        <f>SUM(R8:R14)</f>
        <v>6474.24</v>
      </c>
      <c r="S15" s="90">
        <f>SUM(S8:S14)</f>
        <v>1990.8400000000001</v>
      </c>
      <c r="T15" s="90">
        <f>SUM(T8:T14)</f>
        <v>0</v>
      </c>
      <c r="U15" s="90">
        <f>SUM(U8:U14)</f>
        <v>8465.08</v>
      </c>
    </row>
    <row r="16" spans="2:21">
      <c r="B16" s="12">
        <v>45386</v>
      </c>
      <c r="C16" s="9" t="s">
        <v>10</v>
      </c>
      <c r="D16" s="9"/>
      <c r="E16" s="3"/>
      <c r="F16" s="3">
        <v>2</v>
      </c>
      <c r="G16" s="114"/>
      <c r="H16" s="117">
        <v>100</v>
      </c>
      <c r="I16" s="120"/>
      <c r="J16" s="117" t="s">
        <v>60</v>
      </c>
      <c r="K16" s="35" cm="1">
        <f t="array" aca="1" ref="K16" ca="1">couleur+NOW()-NOW()</f>
        <v>2</v>
      </c>
      <c r="L16" s="120"/>
      <c r="M16" s="120"/>
      <c r="N16" s="24" cm="1">
        <f t="array" aca="1" ref="N16" ca="1">couleur+NOW()-NOW()</f>
        <v>2</v>
      </c>
      <c r="O16" s="3" t="s">
        <v>65</v>
      </c>
    </row>
    <row r="17" spans="2:15">
      <c r="B17" s="12">
        <v>45387</v>
      </c>
      <c r="C17" s="9" t="s">
        <v>11</v>
      </c>
      <c r="D17" s="9"/>
      <c r="E17" s="3"/>
      <c r="F17" s="3">
        <v>4</v>
      </c>
      <c r="G17" s="85" t="s">
        <v>47</v>
      </c>
      <c r="H17" s="85">
        <v>302.39999999999998</v>
      </c>
      <c r="I17" s="120"/>
      <c r="J17" s="117" t="s">
        <v>60</v>
      </c>
      <c r="K17" s="35" cm="1">
        <f t="array" aca="1" ref="K17" ca="1">couleur+NOW()-NOW()</f>
        <v>2</v>
      </c>
      <c r="L17" s="120"/>
      <c r="M17" s="120"/>
      <c r="N17" s="24" cm="1">
        <f t="array" aca="1" ref="N17" ca="1">couleur+NOW()-NOW()</f>
        <v>2</v>
      </c>
      <c r="O17" s="3"/>
    </row>
    <row r="18" spans="2:15">
      <c r="B18" s="12">
        <v>45388</v>
      </c>
      <c r="C18" s="9" t="s">
        <v>12</v>
      </c>
      <c r="D18" s="9"/>
      <c r="E18" s="3"/>
      <c r="F18" s="3">
        <v>2</v>
      </c>
      <c r="G18" s="114"/>
      <c r="H18" s="117">
        <v>150</v>
      </c>
      <c r="I18" s="120"/>
      <c r="J18" s="117">
        <v>150</v>
      </c>
      <c r="K18" s="35" cm="1">
        <f t="array" aca="1" ref="K18" ca="1">couleur+NOW()-NOW()</f>
        <v>2</v>
      </c>
      <c r="L18" s="120"/>
      <c r="M18" s="120"/>
      <c r="N18" s="24" cm="1">
        <f t="array" aca="1" ref="N18" ca="1">couleur+NOW()-NOW()</f>
        <v>2</v>
      </c>
      <c r="O18" s="3"/>
    </row>
    <row r="19" spans="2:15">
      <c r="B19" s="12">
        <v>45388</v>
      </c>
      <c r="C19" s="9" t="s">
        <v>66</v>
      </c>
      <c r="D19" s="9"/>
      <c r="E19" s="3"/>
      <c r="F19" s="3">
        <v>2</v>
      </c>
      <c r="G19" s="114"/>
      <c r="H19" s="117">
        <v>100</v>
      </c>
      <c r="I19" s="120"/>
      <c r="J19" s="117"/>
      <c r="K19" s="35"/>
      <c r="L19" s="120"/>
      <c r="M19" s="120"/>
      <c r="N19" s="24"/>
      <c r="O19" s="3" t="s">
        <v>65</v>
      </c>
    </row>
    <row r="20" spans="2:15">
      <c r="B20" s="12">
        <v>45391</v>
      </c>
      <c r="C20" s="9" t="s">
        <v>13</v>
      </c>
      <c r="D20" s="9"/>
      <c r="E20" s="3"/>
      <c r="F20" s="3">
        <v>2</v>
      </c>
      <c r="G20" s="114"/>
      <c r="H20" s="116">
        <v>510</v>
      </c>
      <c r="I20" s="120"/>
      <c r="J20" s="117" t="s">
        <v>60</v>
      </c>
      <c r="K20" s="35" cm="1">
        <f t="array" aca="1" ref="K20" ca="1">couleur+NOW()-NOW()</f>
        <v>2</v>
      </c>
      <c r="L20" s="120"/>
      <c r="M20" s="120"/>
      <c r="N20" s="24" cm="1">
        <f t="array" aca="1" ref="N20" ca="1">couleur+NOW()-NOW()</f>
        <v>2</v>
      </c>
      <c r="O20" s="3"/>
    </row>
    <row r="21" spans="2:15">
      <c r="B21" s="12">
        <v>45393</v>
      </c>
      <c r="C21" s="9" t="s">
        <v>13</v>
      </c>
      <c r="D21" s="9"/>
      <c r="E21" s="3"/>
      <c r="F21" s="3">
        <v>2</v>
      </c>
      <c r="G21" s="114"/>
      <c r="H21" s="116">
        <v>150</v>
      </c>
      <c r="I21" s="120"/>
      <c r="J21" s="117"/>
      <c r="K21" s="35"/>
      <c r="L21" s="120"/>
      <c r="M21" s="120"/>
      <c r="N21" s="24"/>
      <c r="O21" s="3"/>
    </row>
    <row r="22" spans="2:15">
      <c r="B22" s="12">
        <v>45397</v>
      </c>
      <c r="C22" s="9" t="s">
        <v>13</v>
      </c>
      <c r="D22" s="9"/>
      <c r="E22" s="3"/>
      <c r="F22" s="3">
        <v>2</v>
      </c>
      <c r="G22" s="114"/>
      <c r="H22" s="117">
        <v>150</v>
      </c>
      <c r="I22" s="120"/>
      <c r="J22" s="117" t="s">
        <v>60</v>
      </c>
      <c r="K22" s="35" cm="1">
        <f t="array" aca="1" ref="K22" ca="1">couleur+NOW()-NOW()</f>
        <v>2</v>
      </c>
      <c r="L22" s="120"/>
      <c r="M22" s="120"/>
      <c r="N22" s="24" cm="1">
        <f t="array" aca="1" ref="N22" ca="1">couleur+NOW()-NOW()</f>
        <v>2</v>
      </c>
      <c r="O22" s="3"/>
    </row>
    <row r="23" spans="2:15">
      <c r="B23" s="12">
        <v>45400</v>
      </c>
      <c r="C23" s="9" t="s">
        <v>13</v>
      </c>
      <c r="D23" s="9"/>
      <c r="E23" s="3"/>
      <c r="F23" s="3">
        <v>2</v>
      </c>
      <c r="G23" s="114"/>
      <c r="H23" s="117" t="s">
        <v>60</v>
      </c>
      <c r="I23" s="120"/>
      <c r="J23" s="117">
        <v>170</v>
      </c>
      <c r="K23" s="35" cm="1">
        <f t="array" aca="1" ref="K23" ca="1">couleur+NOW()-NOW()</f>
        <v>2</v>
      </c>
      <c r="L23" s="120"/>
      <c r="M23" s="120"/>
      <c r="N23" s="24" cm="1">
        <f t="array" aca="1" ref="N23" ca="1">couleur+NOW()-NOW()</f>
        <v>2</v>
      </c>
      <c r="O23" s="3"/>
    </row>
    <row r="24" spans="2:15">
      <c r="B24" s="12">
        <v>45400</v>
      </c>
      <c r="C24" s="9" t="s">
        <v>12</v>
      </c>
      <c r="D24" s="9"/>
      <c r="E24" s="3"/>
      <c r="F24" s="3">
        <v>2</v>
      </c>
      <c r="G24" s="114"/>
      <c r="H24" s="117">
        <v>150</v>
      </c>
      <c r="I24" s="120"/>
      <c r="J24" s="117" t="s">
        <v>60</v>
      </c>
      <c r="K24" s="35" cm="1">
        <f t="array" aca="1" ref="K24" ca="1">couleur+NOW()-NOW()</f>
        <v>2</v>
      </c>
      <c r="L24" s="120"/>
      <c r="M24" s="120"/>
      <c r="N24" s="24" cm="1">
        <f t="array" aca="1" ref="N24" ca="1">couleur+NOW()-NOW()</f>
        <v>2</v>
      </c>
      <c r="O24" s="3"/>
    </row>
    <row r="25" spans="2:15">
      <c r="B25" s="12">
        <v>45400</v>
      </c>
      <c r="C25" s="9" t="s">
        <v>15</v>
      </c>
      <c r="D25" s="9"/>
      <c r="E25" s="3"/>
      <c r="F25" s="3">
        <v>4</v>
      </c>
      <c r="G25" s="114"/>
      <c r="H25" s="117">
        <v>300</v>
      </c>
      <c r="I25" s="120"/>
      <c r="J25" s="117" t="s">
        <v>60</v>
      </c>
      <c r="K25" s="35" cm="1">
        <f t="array" aca="1" ref="K25" ca="1">couleur+NOW()-NOW()</f>
        <v>2</v>
      </c>
      <c r="L25" s="120"/>
      <c r="M25" s="120"/>
      <c r="N25" s="24" cm="1">
        <f t="array" aca="1" ref="N25" ca="1">couleur+NOW()-NOW()</f>
        <v>2</v>
      </c>
      <c r="O25" s="3"/>
    </row>
    <row r="26" spans="2:15">
      <c r="B26" s="12">
        <v>45401</v>
      </c>
      <c r="C26" s="9" t="s">
        <v>59</v>
      </c>
      <c r="D26" s="9"/>
      <c r="E26" s="3"/>
      <c r="F26" s="3">
        <v>4</v>
      </c>
      <c r="G26" s="114"/>
      <c r="H26" s="117">
        <v>300</v>
      </c>
      <c r="I26" s="120"/>
      <c r="J26" s="117"/>
      <c r="K26" s="35"/>
      <c r="L26" s="120"/>
      <c r="M26" s="120"/>
      <c r="N26" s="24"/>
      <c r="O26" s="3"/>
    </row>
    <row r="27" spans="2:15">
      <c r="B27" s="12">
        <v>45402</v>
      </c>
      <c r="C27" s="9" t="s">
        <v>59</v>
      </c>
      <c r="D27" s="9"/>
      <c r="E27" s="3"/>
      <c r="F27" s="3"/>
      <c r="G27" s="114"/>
      <c r="H27" s="117" t="s">
        <v>60</v>
      </c>
      <c r="I27" s="120"/>
      <c r="J27" s="117">
        <v>300</v>
      </c>
      <c r="K27" s="35" cm="1">
        <f t="array" aca="1" ref="K27" ca="1">couleur+NOW()-NOW()</f>
        <v>2</v>
      </c>
      <c r="L27" s="120"/>
      <c r="M27" s="120"/>
      <c r="N27" s="24" cm="1">
        <f t="array" aca="1" ref="N27" ca="1">couleur+NOW()-NOW()</f>
        <v>2</v>
      </c>
      <c r="O27" s="3"/>
    </row>
    <row r="28" spans="2:15">
      <c r="B28" s="12">
        <v>45402</v>
      </c>
      <c r="C28" s="9" t="s">
        <v>58</v>
      </c>
      <c r="D28" s="9"/>
      <c r="E28" s="3"/>
      <c r="F28" s="3"/>
      <c r="G28" s="114"/>
      <c r="H28" s="117" t="s">
        <v>60</v>
      </c>
      <c r="I28" s="120"/>
      <c r="J28" s="117">
        <v>170</v>
      </c>
      <c r="K28" s="35" cm="1">
        <f t="array" aca="1" ref="K28" ca="1">couleur+NOW()-NOW()</f>
        <v>2</v>
      </c>
      <c r="L28" s="120"/>
      <c r="M28" s="120"/>
      <c r="N28" s="24" cm="1">
        <f t="array" aca="1" ref="N28" ca="1">couleur+NOW()-NOW()</f>
        <v>2</v>
      </c>
      <c r="O28" s="3"/>
    </row>
    <row r="29" spans="2:15">
      <c r="B29" s="12">
        <v>45403</v>
      </c>
      <c r="C29" s="9" t="s">
        <v>16</v>
      </c>
      <c r="D29" s="9"/>
      <c r="E29" s="3"/>
      <c r="F29" s="3">
        <v>2</v>
      </c>
      <c r="G29" s="114"/>
      <c r="H29" s="117" t="s">
        <v>60</v>
      </c>
      <c r="I29" s="120"/>
      <c r="J29" s="117">
        <v>340</v>
      </c>
      <c r="K29" s="35" cm="1">
        <f t="array" aca="1" ref="K29" ca="1">couleur+NOW()-NOW()</f>
        <v>2</v>
      </c>
      <c r="L29" s="120"/>
      <c r="M29" s="120"/>
      <c r="N29" s="24" cm="1">
        <f t="array" aca="1" ref="N29" ca="1">couleur+NOW()-NOW()</f>
        <v>2</v>
      </c>
      <c r="O29" s="3"/>
    </row>
    <row r="30" spans="2:15">
      <c r="B30" s="12">
        <v>45404</v>
      </c>
      <c r="C30" s="9" t="s">
        <v>39</v>
      </c>
      <c r="D30" s="9"/>
      <c r="E30" s="3"/>
      <c r="F30" s="3">
        <v>7</v>
      </c>
      <c r="G30" s="114"/>
      <c r="H30" s="117">
        <v>565</v>
      </c>
      <c r="I30" s="120"/>
      <c r="J30" s="117"/>
      <c r="K30" s="35"/>
      <c r="L30" s="120"/>
      <c r="M30" s="120"/>
      <c r="N30" s="24"/>
      <c r="O30" s="3"/>
    </row>
    <row r="31" spans="2:15">
      <c r="B31" s="12">
        <v>45405</v>
      </c>
      <c r="C31" s="9" t="s">
        <v>13</v>
      </c>
      <c r="D31" s="9"/>
      <c r="E31" s="3"/>
      <c r="F31" s="3">
        <v>2</v>
      </c>
      <c r="G31" s="114"/>
      <c r="H31" s="117">
        <v>100</v>
      </c>
      <c r="I31" s="120"/>
      <c r="J31" s="117" t="s">
        <v>60</v>
      </c>
      <c r="K31" s="35" cm="1">
        <f t="array" aca="1" ref="K31" ca="1">couleur+NOW()-NOW()</f>
        <v>2</v>
      </c>
      <c r="L31" s="120"/>
      <c r="M31" s="120"/>
      <c r="N31" s="24" cm="1">
        <f t="array" aca="1" ref="N31" ca="1">couleur+NOW()-NOW()</f>
        <v>2</v>
      </c>
      <c r="O31" s="3" t="s">
        <v>65</v>
      </c>
    </row>
    <row r="32" spans="2:15">
      <c r="B32" s="12">
        <v>45405</v>
      </c>
      <c r="C32" s="9" t="s">
        <v>16</v>
      </c>
      <c r="D32" s="9"/>
      <c r="E32" s="3"/>
      <c r="F32" s="3"/>
      <c r="G32" s="114"/>
      <c r="H32" s="117">
        <v>150</v>
      </c>
      <c r="I32" s="120"/>
      <c r="J32" s="117">
        <v>150</v>
      </c>
      <c r="K32" s="35" cm="1">
        <f t="array" aca="1" ref="K32" ca="1">couleur+NOW()-NOW()</f>
        <v>2</v>
      </c>
      <c r="L32" s="120"/>
      <c r="M32" s="120"/>
      <c r="N32" s="24" cm="1">
        <f t="array" aca="1" ref="N32" ca="1">couleur+NOW()-NOW()</f>
        <v>2</v>
      </c>
      <c r="O32" s="3"/>
    </row>
    <row r="33" spans="2:15">
      <c r="B33" s="12">
        <v>45406</v>
      </c>
      <c r="C33" s="9" t="s">
        <v>16</v>
      </c>
      <c r="D33" s="9"/>
      <c r="E33" s="3"/>
      <c r="F33" s="3">
        <v>2</v>
      </c>
      <c r="G33" s="114"/>
      <c r="H33" s="117">
        <v>170</v>
      </c>
      <c r="I33" s="120"/>
      <c r="J33" s="117">
        <v>170</v>
      </c>
      <c r="K33" s="35" cm="1">
        <f t="array" aca="1" ref="K33" ca="1">couleur+NOW()-NOW()</f>
        <v>2</v>
      </c>
      <c r="L33" s="120"/>
      <c r="M33" s="120"/>
      <c r="N33" s="24" cm="1">
        <f t="array" aca="1" ref="N33" ca="1">couleur+NOW()-NOW()</f>
        <v>2</v>
      </c>
      <c r="O33" s="3"/>
    </row>
    <row r="34" spans="2:15">
      <c r="B34" s="12">
        <v>45407</v>
      </c>
      <c r="C34" s="9" t="s">
        <v>39</v>
      </c>
      <c r="D34" s="9"/>
      <c r="E34" s="3"/>
      <c r="F34" s="3">
        <v>7</v>
      </c>
      <c r="G34" s="114"/>
      <c r="H34" s="117">
        <v>600</v>
      </c>
      <c r="I34" s="120"/>
      <c r="J34" s="117"/>
      <c r="K34" s="35"/>
      <c r="L34" s="120"/>
      <c r="M34" s="120"/>
      <c r="N34" s="24"/>
      <c r="O34" s="3" t="s">
        <v>67</v>
      </c>
    </row>
    <row r="35" spans="2:15">
      <c r="B35" s="12">
        <v>45408</v>
      </c>
      <c r="C35" s="9" t="s">
        <v>17</v>
      </c>
      <c r="D35" s="9"/>
      <c r="E35" s="3"/>
      <c r="F35" s="3">
        <v>2</v>
      </c>
      <c r="G35" s="114"/>
      <c r="H35" s="117">
        <v>660</v>
      </c>
      <c r="I35" s="120"/>
      <c r="J35" s="117" t="s">
        <v>60</v>
      </c>
      <c r="K35" s="35" cm="1">
        <f t="array" aca="1" ref="K35" ca="1">couleur+NOW()-NOW()</f>
        <v>2</v>
      </c>
      <c r="L35" s="120"/>
      <c r="M35" s="120"/>
      <c r="N35" s="24" cm="1">
        <f t="array" aca="1" ref="N35" ca="1">couleur+NOW()-NOW()</f>
        <v>2</v>
      </c>
      <c r="O35" s="3"/>
    </row>
    <row r="36" spans="2:15">
      <c r="B36" s="12">
        <v>45409</v>
      </c>
      <c r="C36" s="9" t="s">
        <v>13</v>
      </c>
      <c r="D36" s="9"/>
      <c r="E36" s="3"/>
      <c r="F36" s="3">
        <v>2</v>
      </c>
      <c r="G36" s="85" t="s">
        <v>47</v>
      </c>
      <c r="H36" s="118">
        <v>147</v>
      </c>
      <c r="I36" s="120"/>
      <c r="J36" s="117" t="s">
        <v>60</v>
      </c>
      <c r="K36" s="35" cm="1">
        <f t="array" aca="1" ref="K36" ca="1">couleur+NOW()-NOW()</f>
        <v>2</v>
      </c>
      <c r="L36" s="120"/>
      <c r="M36" s="120"/>
      <c r="N36" s="24" cm="1">
        <f t="array" aca="1" ref="N36" ca="1">couleur+NOW()-NOW()</f>
        <v>2</v>
      </c>
      <c r="O36" s="3"/>
    </row>
    <row r="37" spans="2:15">
      <c r="B37" s="13"/>
      <c r="C37" s="9" t="s">
        <v>17</v>
      </c>
      <c r="D37" s="9"/>
      <c r="E37" s="3"/>
      <c r="F37" s="3">
        <v>2</v>
      </c>
      <c r="G37" s="114"/>
      <c r="H37" s="117">
        <v>150</v>
      </c>
      <c r="I37" s="120"/>
      <c r="J37" s="117" t="s">
        <v>60</v>
      </c>
      <c r="K37" s="35" cm="1">
        <f t="array" aca="1" ref="K37" ca="1">couleur+NOW()-NOW()</f>
        <v>2</v>
      </c>
      <c r="L37" s="120"/>
      <c r="M37" s="120"/>
      <c r="N37" s="24" cm="1">
        <f t="array" aca="1" ref="N37" ca="1">couleur+NOW()-NOW()</f>
        <v>2</v>
      </c>
      <c r="O37" s="3"/>
    </row>
    <row r="38" spans="2:15">
      <c r="B38" s="13"/>
      <c r="C38" s="9" t="s">
        <v>18</v>
      </c>
      <c r="D38" s="9"/>
      <c r="E38" s="3"/>
      <c r="F38" s="3">
        <v>2</v>
      </c>
      <c r="G38" s="114"/>
      <c r="H38" s="117" t="s">
        <v>60</v>
      </c>
      <c r="I38" s="120"/>
      <c r="J38" s="117">
        <v>150</v>
      </c>
      <c r="K38" s="35" cm="1">
        <f t="array" aca="1" ref="K38" ca="1">couleur+NOW()-NOW()</f>
        <v>2</v>
      </c>
      <c r="L38" s="120"/>
      <c r="M38" s="120"/>
      <c r="N38" s="24" cm="1">
        <f t="array" aca="1" ref="N38" ca="1">couleur+NOW()-NOW()</f>
        <v>2</v>
      </c>
      <c r="O38" s="3"/>
    </row>
    <row r="39" spans="2:15">
      <c r="B39" s="12">
        <v>45410</v>
      </c>
      <c r="C39" s="9" t="s">
        <v>39</v>
      </c>
      <c r="D39" s="9"/>
      <c r="E39" s="3"/>
      <c r="F39" s="3">
        <v>7</v>
      </c>
      <c r="G39" s="114"/>
      <c r="H39" s="117">
        <v>565</v>
      </c>
      <c r="I39" s="120"/>
      <c r="J39" s="117" t="s">
        <v>60</v>
      </c>
      <c r="K39" s="35" cm="1">
        <f t="array" aca="1" ref="K39" ca="1">couleur+NOW()-NOW()</f>
        <v>2</v>
      </c>
      <c r="L39" s="120"/>
      <c r="M39" s="120"/>
      <c r="N39" s="24" cm="1">
        <f t="array" aca="1" ref="N39" ca="1">couleur+NOW()-NOW()</f>
        <v>2</v>
      </c>
      <c r="O39" s="3"/>
    </row>
    <row r="40" spans="2:15">
      <c r="B40" s="14">
        <v>45411</v>
      </c>
      <c r="C40" s="10" t="s">
        <v>17</v>
      </c>
      <c r="D40" s="43"/>
      <c r="E40" s="6"/>
      <c r="F40" s="6">
        <v>2</v>
      </c>
      <c r="G40" s="119"/>
      <c r="H40" s="117">
        <v>170</v>
      </c>
      <c r="I40" s="120"/>
      <c r="J40" s="117" t="s">
        <v>60</v>
      </c>
      <c r="K40" s="35" cm="1">
        <f t="array" aca="1" ref="K40" ca="1">couleur+NOW()-NOW()</f>
        <v>2</v>
      </c>
      <c r="L40" s="120"/>
      <c r="M40" s="120"/>
      <c r="N40" s="24" cm="1">
        <f t="array" aca="1" ref="N40" ca="1">couleur+NOW()-NOW()</f>
        <v>2</v>
      </c>
      <c r="O40" s="5"/>
    </row>
    <row r="41" spans="2:15">
      <c r="B41" s="14">
        <v>45412</v>
      </c>
      <c r="C41" s="10" t="s">
        <v>13</v>
      </c>
      <c r="D41" s="43"/>
      <c r="E41" s="6"/>
      <c r="F41" s="6">
        <v>2</v>
      </c>
      <c r="G41" s="119"/>
      <c r="H41" s="117">
        <v>150</v>
      </c>
      <c r="I41" s="120"/>
      <c r="J41" s="117" t="s">
        <v>60</v>
      </c>
      <c r="K41" s="35" cm="1">
        <f t="array" aca="1" ref="K41" ca="1">couleur+NOW()-NOW()</f>
        <v>2</v>
      </c>
      <c r="L41" s="120"/>
      <c r="M41" s="120"/>
      <c r="N41" s="24" cm="1">
        <f t="array" aca="1" ref="N41" ca="1">couleur+NOW()-NOW()</f>
        <v>2</v>
      </c>
      <c r="O41" s="5"/>
    </row>
    <row r="42" spans="2:15">
      <c r="B42" s="12"/>
      <c r="C42" s="9"/>
      <c r="D42" s="9"/>
      <c r="E42" s="3"/>
      <c r="F42" s="3"/>
      <c r="G42" s="114"/>
      <c r="H42" s="117" t="s">
        <v>60</v>
      </c>
      <c r="I42" s="120"/>
      <c r="J42" s="117" t="s">
        <v>60</v>
      </c>
      <c r="K42" s="35" cm="1">
        <f t="array" aca="1" ref="K42" ca="1">couleur+NOW()-NOW()</f>
        <v>2</v>
      </c>
      <c r="L42" s="120"/>
      <c r="M42" s="120"/>
      <c r="N42" s="24" cm="1">
        <f t="array" aca="1" ref="N42" ca="1">couleur+NOW()-NOW()</f>
        <v>2</v>
      </c>
      <c r="O42" s="3"/>
    </row>
    <row r="43" spans="2:15">
      <c r="B43" s="12"/>
      <c r="C43" s="9"/>
      <c r="D43" s="9"/>
      <c r="E43" s="3"/>
      <c r="F43" s="3"/>
      <c r="G43" s="114"/>
      <c r="H43" s="117" t="s">
        <v>60</v>
      </c>
      <c r="I43" s="120"/>
      <c r="J43" s="117" t="s">
        <v>60</v>
      </c>
      <c r="K43" s="35" cm="1">
        <f t="array" aca="1" ref="K43" ca="1">couleur+NOW()-NOW()</f>
        <v>2</v>
      </c>
      <c r="L43" s="120"/>
      <c r="M43" s="120"/>
      <c r="N43" s="24" cm="1">
        <f t="array" aca="1" ref="N43" ca="1">couleur+NOW()-NOW()</f>
        <v>2</v>
      </c>
      <c r="O43" s="5"/>
    </row>
    <row r="44" spans="2:15">
      <c r="B44" s="12"/>
      <c r="C44" s="9"/>
      <c r="D44" s="9"/>
      <c r="E44" s="3"/>
      <c r="F44" s="3"/>
      <c r="G44" s="114"/>
      <c r="H44" s="117" t="s">
        <v>60</v>
      </c>
      <c r="I44" s="120"/>
      <c r="J44" s="117" t="s">
        <v>60</v>
      </c>
      <c r="K44" s="35" cm="1">
        <f t="array" aca="1" ref="K44" ca="1">couleur+NOW()-NOW()</f>
        <v>2</v>
      </c>
      <c r="L44" s="120"/>
      <c r="M44" s="120"/>
      <c r="N44" s="24" cm="1">
        <f t="array" aca="1" ref="N44" ca="1">couleur+NOW()-NOW()</f>
        <v>2</v>
      </c>
      <c r="O44" s="5"/>
    </row>
    <row r="45" spans="2:15">
      <c r="B45" s="75"/>
      <c r="C45" s="9"/>
      <c r="D45" s="9"/>
      <c r="E45" s="3"/>
      <c r="F45" s="3"/>
      <c r="G45" s="114"/>
      <c r="H45" s="120"/>
      <c r="I45" s="120"/>
      <c r="J45" s="120"/>
      <c r="K45" s="35"/>
      <c r="L45" s="120"/>
      <c r="M45" s="120"/>
      <c r="N45" s="24"/>
      <c r="O45" s="5"/>
    </row>
    <row r="46" spans="2:15">
      <c r="B46" s="76"/>
      <c r="C46" s="10"/>
      <c r="D46" s="10"/>
      <c r="E46" s="5"/>
      <c r="F46" s="5"/>
      <c r="G46" s="121"/>
      <c r="H46" s="122"/>
      <c r="I46" s="122"/>
      <c r="J46" s="122"/>
      <c r="K46" s="35"/>
      <c r="L46" s="122"/>
      <c r="M46" s="122"/>
      <c r="N46" s="24"/>
      <c r="O46" s="6"/>
    </row>
    <row r="51" spans="3:4">
      <c r="C51" s="7"/>
      <c r="D51" s="7"/>
    </row>
    <row r="52" spans="3:4">
      <c r="C52" s="7"/>
      <c r="D52" s="7"/>
    </row>
    <row r="53" spans="3:4">
      <c r="C53" s="7"/>
      <c r="D53" s="7"/>
    </row>
    <row r="54" spans="3:4">
      <c r="C54" s="7"/>
      <c r="D54" s="7"/>
    </row>
  </sheetData>
  <dataConsolidate/>
  <mergeCells count="1">
    <mergeCell ref="E2:M3"/>
  </mergeCells>
  <dataValidations count="9">
    <dataValidation type="list" allowBlank="1" showInputMessage="1" showErrorMessage="1" sqref="M355:M1048576 J355:J1048576 M47:M49 J47:J49" xr:uid="{00000000-0002-0000-0100-000000000000}">
      <formula1>"90, 100, 147, 150, 200, 300, 340, 565, 600"</formula1>
    </dataValidation>
    <dataValidation type="list" allowBlank="1" showInputMessage="1" showErrorMessage="1" sqref="C355:D1048576 D8:D44 C1:D6 C47:D49" xr:uid="{00000000-0002-0000-0100-000001000000}">
      <formula1>"9h-11h, 9h-13h, 9h-17h, 9h30-11h30, 10h-12h, 11h30-13h30, 13h-17h, 14h-16h, 14h-18h, 16h30-18h30, "</formula1>
    </dataValidation>
    <dataValidation type="date" allowBlank="1" showInputMessage="1" showErrorMessage="1" sqref="B355:B1048576 P7:P43 B2:B6 B8:B44 B47:B49" xr:uid="{00000000-0002-0000-0100-000002000000}">
      <formula1>45352</formula1>
      <formula2>45412</formula2>
    </dataValidation>
    <dataValidation type="list" allowBlank="1" showInputMessage="1" showErrorMessage="1" promptTitle="Durée de la visite à sélectionne" sqref="F355:G1048576 F8 F5:F6 F10:F44 G6 F47:G49" xr:uid="{00000000-0002-0000-0100-000003000000}">
      <formula1>"1,2,3,4,5,6,7,8,9,10"</formula1>
    </dataValidation>
    <dataValidation type="list" allowBlank="1" showInputMessage="1" sqref="J11:J13" xr:uid="{00000000-0002-0000-0100-000007000000}">
      <formula1>Couleurs1</formula1>
    </dataValidation>
    <dataValidation type="list" allowBlank="1" showInputMessage="1" showErrorMessage="1" sqref="C8:C44" xr:uid="{FC8B7564-6455-DD45-BDEB-51EAC4EB00DD}">
      <formula1>"9h-11h, 9h-13h, 9h-17h, 9h30-11h30, 10h-12h, 11h30-13h30, 13h-14h, 13h-17h, 14h-16h, 14h-18h, 16h30-18h30, "</formula1>
    </dataValidation>
    <dataValidation allowBlank="1" showInputMessage="1" showErrorMessage="1" promptTitle="Durée de la visite à sélectionne" sqref="G5" xr:uid="{A2373E69-C215-5548-A17A-F3FC1F0F2DA7}"/>
    <dataValidation type="list" allowBlank="1" showInputMessage="1" showErrorMessage="1" promptTitle="Durée de la visite à sélectionne" sqref="G8:G44" xr:uid="{14A1847C-1FFF-0D42-9E6B-DB905BFC9763}">
      <formula1>"Chèque, Espèces, Virement, Viator, CB, GYG"</formula1>
    </dataValidation>
    <dataValidation type="list" allowBlank="1" showInputMessage="1" showErrorMessage="1" sqref="L8:L44 I8:I11 I13:I44" xr:uid="{8C5FBE76-3192-464D-8F4F-46EE72C8B6CB}">
      <formula1>"Chèque, Espèces, Virement, Viator, CB, GYG"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D104C-98B9-D849-9204-F30D1E16C516}">
  <sheetPr codeName="Feuil3"/>
  <dimension ref="B1:N37"/>
  <sheetViews>
    <sheetView tabSelected="1" workbookViewId="0">
      <selection activeCell="M17" sqref="M17"/>
    </sheetView>
  </sheetViews>
  <sheetFormatPr defaultColWidth="11" defaultRowHeight="15.75"/>
  <cols>
    <col min="2" max="2" width="13.875" customWidth="1"/>
    <col min="3" max="3" width="13.625" customWidth="1"/>
    <col min="4" max="4" width="16.125" customWidth="1"/>
    <col min="5" max="5" width="19.375" customWidth="1"/>
    <col min="6" max="6" width="18.625" bestFit="1" customWidth="1"/>
    <col min="7" max="7" width="14.75" hidden="1" customWidth="1"/>
    <col min="8" max="8" width="9.5" bestFit="1" customWidth="1"/>
    <col min="9" max="9" width="15.875" customWidth="1"/>
    <col min="10" max="10" width="11.5" customWidth="1"/>
    <col min="11" max="11" width="4.625" customWidth="1"/>
    <col min="12" max="12" width="14.5" customWidth="1"/>
    <col min="13" max="13" width="10.625" customWidth="1"/>
  </cols>
  <sheetData>
    <row r="1" spans="2:14" ht="16.5" thickBot="1"/>
    <row r="2" spans="2:14">
      <c r="B2" s="100" t="s">
        <v>42</v>
      </c>
      <c r="C2" s="101"/>
      <c r="D2" s="101"/>
      <c r="E2" s="101"/>
      <c r="F2" s="101"/>
      <c r="G2" s="101"/>
      <c r="H2" s="101"/>
      <c r="I2" s="101"/>
      <c r="J2" s="102"/>
    </row>
    <row r="3" spans="2:14" ht="16.5" thickBot="1">
      <c r="B3" s="103"/>
      <c r="C3" s="104"/>
      <c r="D3" s="104"/>
      <c r="E3" s="104"/>
      <c r="F3" s="104"/>
      <c r="G3" s="104"/>
      <c r="H3" s="104"/>
      <c r="I3" s="104"/>
      <c r="J3" s="105"/>
    </row>
    <row r="4" spans="2:14" ht="24">
      <c r="B4" s="51"/>
      <c r="C4" s="51"/>
      <c r="D4" s="51"/>
      <c r="E4" s="51"/>
      <c r="F4" s="51"/>
      <c r="G4" s="51"/>
      <c r="H4" s="51"/>
      <c r="I4" s="51"/>
      <c r="J4" s="51"/>
    </row>
    <row r="5" spans="2:14" ht="24">
      <c r="B5" s="51"/>
      <c r="C5" s="51"/>
      <c r="D5" s="51"/>
      <c r="E5" s="51"/>
      <c r="F5" s="40">
        <f>SUM(Tableau3[Charge TTC])</f>
        <v>1171.3</v>
      </c>
      <c r="G5" s="70"/>
      <c r="H5" s="70"/>
      <c r="I5" s="41">
        <f>SUM(Tableau3[Charge HT])</f>
        <v>1171.3</v>
      </c>
      <c r="J5" s="71">
        <f>SUM(Tableau3[Récup])</f>
        <v>0</v>
      </c>
      <c r="M5" s="72"/>
    </row>
    <row r="6" spans="2:14" ht="24" customHeight="1">
      <c r="B6" s="54" t="s">
        <v>0</v>
      </c>
      <c r="C6" s="54" t="s">
        <v>43</v>
      </c>
      <c r="D6" s="54" t="s">
        <v>40</v>
      </c>
      <c r="E6" s="54" t="s">
        <v>78</v>
      </c>
      <c r="F6" s="55" t="s">
        <v>79</v>
      </c>
      <c r="G6" s="56" t="s">
        <v>76</v>
      </c>
      <c r="H6" s="57" t="s">
        <v>63</v>
      </c>
      <c r="I6" s="53" t="s">
        <v>80</v>
      </c>
      <c r="J6" s="58" t="s">
        <v>77</v>
      </c>
      <c r="K6" s="7"/>
      <c r="M6" s="91">
        <f>SUM(M7:M16)</f>
        <v>1171.3</v>
      </c>
      <c r="N6" s="91">
        <f>SUM(N7:N16)</f>
        <v>1005.3333333333334</v>
      </c>
    </row>
    <row r="7" spans="2:14">
      <c r="B7" s="15"/>
      <c r="C7" s="15"/>
      <c r="D7" s="15" t="s">
        <v>69</v>
      </c>
      <c r="E7" s="112" t="s">
        <v>74</v>
      </c>
      <c r="F7" s="106">
        <v>544</v>
      </c>
      <c r="G7" s="34" cm="1">
        <f t="array" ref="G7">couleur</f>
        <v>49</v>
      </c>
      <c r="H7" s="36">
        <v>0</v>
      </c>
      <c r="I7" s="38">
        <f>F7/(1+H7)</f>
        <v>544</v>
      </c>
      <c r="J7" s="52">
        <f t="shared" ref="J7:J36" si="0">F7-I7</f>
        <v>0</v>
      </c>
      <c r="K7" s="7"/>
      <c r="L7" s="39" t="s">
        <v>37</v>
      </c>
      <c r="M7" s="20">
        <f>SUMIF(Tableau3[Mode de dépense],L7,Tableau3[Charge TTC])</f>
        <v>452</v>
      </c>
      <c r="N7" s="42">
        <f>M7</f>
        <v>452</v>
      </c>
    </row>
    <row r="8" spans="2:14">
      <c r="B8" s="15"/>
      <c r="C8" s="15"/>
      <c r="D8" s="15" t="s">
        <v>70</v>
      </c>
      <c r="E8" s="112" t="s">
        <v>37</v>
      </c>
      <c r="F8" s="107">
        <v>452</v>
      </c>
      <c r="G8" s="34" cm="1">
        <f t="array" ref="G8">couleur</f>
        <v>0</v>
      </c>
      <c r="H8" s="36">
        <v>0</v>
      </c>
      <c r="I8" s="38">
        <f t="shared" ref="I8:I15" si="1">F8/(1+H8)</f>
        <v>452</v>
      </c>
      <c r="J8" s="52">
        <f t="shared" si="0"/>
        <v>0</v>
      </c>
      <c r="K8" s="7"/>
      <c r="L8" s="29" t="s">
        <v>48</v>
      </c>
      <c r="M8" s="20">
        <f>SUMIF(Tableau3[Mode de dépense],L8,Tableau3[Charge TTC])</f>
        <v>0</v>
      </c>
      <c r="N8" s="42">
        <f>M8/1.2</f>
        <v>0</v>
      </c>
    </row>
    <row r="9" spans="2:14">
      <c r="B9" s="15"/>
      <c r="C9" s="15"/>
      <c r="D9" s="15" t="s">
        <v>71</v>
      </c>
      <c r="E9" s="112" t="s">
        <v>73</v>
      </c>
      <c r="F9" s="108">
        <v>24.8</v>
      </c>
      <c r="G9" s="34" cm="1">
        <f t="array" ref="G9">couleur</f>
        <v>0</v>
      </c>
      <c r="H9" s="36">
        <v>0</v>
      </c>
      <c r="I9" s="38">
        <f t="shared" si="1"/>
        <v>24.8</v>
      </c>
      <c r="J9" s="52">
        <f t="shared" si="0"/>
        <v>0</v>
      </c>
      <c r="K9" s="7"/>
      <c r="L9" s="45" t="s">
        <v>73</v>
      </c>
      <c r="M9" s="20">
        <f>SUMIF(Tableau3[Mode de dépense],L9,Tableau3[Charge TTC])</f>
        <v>75.3</v>
      </c>
      <c r="N9" s="42"/>
    </row>
    <row r="10" spans="2:14">
      <c r="B10" s="15"/>
      <c r="C10" s="15"/>
      <c r="D10" s="15" t="s">
        <v>72</v>
      </c>
      <c r="E10" s="112" t="s">
        <v>73</v>
      </c>
      <c r="F10" s="108">
        <v>20.51</v>
      </c>
      <c r="G10" s="34"/>
      <c r="H10" s="36">
        <v>0</v>
      </c>
      <c r="I10" s="38">
        <f t="shared" si="1"/>
        <v>20.51</v>
      </c>
      <c r="J10" s="52">
        <f t="shared" si="0"/>
        <v>0</v>
      </c>
      <c r="K10" s="7"/>
      <c r="L10" s="30" t="s">
        <v>49</v>
      </c>
      <c r="M10" s="20">
        <f>SUMIF(Tableau3[Mode de dépense],L10,Tableau3[Charge TTC])</f>
        <v>0</v>
      </c>
      <c r="N10" s="42">
        <f>M10/1.2</f>
        <v>0</v>
      </c>
    </row>
    <row r="11" spans="2:14">
      <c r="B11" s="15"/>
      <c r="C11" s="15"/>
      <c r="D11" s="15" t="s">
        <v>72</v>
      </c>
      <c r="E11" s="112" t="s">
        <v>73</v>
      </c>
      <c r="F11" s="109">
        <v>19.989999999999998</v>
      </c>
      <c r="G11" s="34" cm="1">
        <f t="array" ref="G11">couleur</f>
        <v>0</v>
      </c>
      <c r="H11" s="36">
        <v>0</v>
      </c>
      <c r="I11" s="38">
        <f t="shared" si="1"/>
        <v>19.989999999999998</v>
      </c>
      <c r="J11" s="52">
        <f t="shared" si="0"/>
        <v>0</v>
      </c>
      <c r="K11" s="7"/>
      <c r="L11" s="31" t="s">
        <v>50</v>
      </c>
      <c r="M11" s="20">
        <f>SUMIF(Tableau3[Mode de dépense],L11,Tableau3[Charge TTC])</f>
        <v>0</v>
      </c>
      <c r="N11" s="42">
        <f>M11/1.2</f>
        <v>0</v>
      </c>
    </row>
    <row r="12" spans="2:14">
      <c r="B12" s="19">
        <v>45391</v>
      </c>
      <c r="C12" s="15"/>
      <c r="D12" s="15" t="s">
        <v>14</v>
      </c>
      <c r="E12" s="112" t="s">
        <v>53</v>
      </c>
      <c r="F12" s="110">
        <v>100</v>
      </c>
      <c r="G12" s="34" cm="1">
        <f t="array" ref="G12">couleur</f>
        <v>0</v>
      </c>
      <c r="H12" s="36">
        <v>0</v>
      </c>
      <c r="I12" s="38">
        <f t="shared" si="1"/>
        <v>100</v>
      </c>
      <c r="J12" s="52">
        <f t="shared" si="0"/>
        <v>0</v>
      </c>
      <c r="K12" s="7"/>
      <c r="L12" s="37" t="s">
        <v>51</v>
      </c>
      <c r="M12" s="20">
        <f>SUMIF(Tableau3[Mode de dépense],L12,Tableau3[Charge TTC])</f>
        <v>0</v>
      </c>
      <c r="N12" s="42">
        <f>M12/1.2</f>
        <v>0</v>
      </c>
    </row>
    <row r="13" spans="2:14">
      <c r="B13" s="15"/>
      <c r="C13" s="15"/>
      <c r="D13" s="15" t="s">
        <v>81</v>
      </c>
      <c r="E13" s="112" t="s">
        <v>73</v>
      </c>
      <c r="F13" s="109">
        <v>10</v>
      </c>
      <c r="G13" s="34" cm="1">
        <f t="array" ref="G13">couleur</f>
        <v>0</v>
      </c>
      <c r="H13" s="36">
        <v>0</v>
      </c>
      <c r="I13" s="38">
        <f t="shared" si="1"/>
        <v>10</v>
      </c>
      <c r="J13" s="52">
        <f t="shared" si="0"/>
        <v>0</v>
      </c>
      <c r="K13" s="7"/>
      <c r="L13" s="32" t="s">
        <v>53</v>
      </c>
      <c r="M13" s="20">
        <f>SUMIF(Tableau3[Mode de dépense],L13,Tableau3[Charge TTC])</f>
        <v>100</v>
      </c>
      <c r="N13" s="42">
        <f>M13</f>
        <v>100</v>
      </c>
    </row>
    <row r="14" spans="2:14">
      <c r="B14" s="15"/>
      <c r="C14" s="15"/>
      <c r="D14" s="15"/>
      <c r="E14" s="112"/>
      <c r="F14" s="111"/>
      <c r="G14" s="34" cm="1">
        <f t="array" ref="G14">couleur</f>
        <v>0</v>
      </c>
      <c r="H14" s="36">
        <v>0</v>
      </c>
      <c r="I14" s="38">
        <f t="shared" si="1"/>
        <v>0</v>
      </c>
      <c r="J14" s="52">
        <f t="shared" si="0"/>
        <v>0</v>
      </c>
      <c r="K14" s="7"/>
      <c r="L14" s="33" t="s">
        <v>52</v>
      </c>
      <c r="M14" s="20">
        <f>SUMIF(Tableau3[Mode de dépense],L14,Tableau3[Charge TTC])</f>
        <v>0</v>
      </c>
      <c r="N14" s="42">
        <f>M14/1.2</f>
        <v>0</v>
      </c>
    </row>
    <row r="15" spans="2:14">
      <c r="B15" s="15"/>
      <c r="C15" s="15"/>
      <c r="D15" s="15"/>
      <c r="E15" s="112"/>
      <c r="F15" s="111"/>
      <c r="G15" s="34" cm="1">
        <f t="array" ref="G15">couleur</f>
        <v>0</v>
      </c>
      <c r="H15" s="36">
        <v>0</v>
      </c>
      <c r="I15" s="38">
        <f t="shared" si="1"/>
        <v>0</v>
      </c>
      <c r="J15" s="52">
        <f t="shared" si="0"/>
        <v>0</v>
      </c>
      <c r="K15" s="7"/>
      <c r="L15" s="27" t="s">
        <v>61</v>
      </c>
      <c r="M15" s="20">
        <f>SUMIF(Tableau3[Mode de dépense],L15,Tableau3[Charge TTC])</f>
        <v>0</v>
      </c>
      <c r="N15" s="42">
        <f>M15/1.2</f>
        <v>0</v>
      </c>
    </row>
    <row r="16" spans="2:14">
      <c r="B16" s="15"/>
      <c r="C16" s="15"/>
      <c r="D16" s="15"/>
      <c r="E16" s="112"/>
      <c r="F16" s="111"/>
      <c r="G16" s="34" cm="1">
        <f t="array" ref="G16">couleur</f>
        <v>0</v>
      </c>
      <c r="H16" s="36">
        <v>0</v>
      </c>
      <c r="I16" s="38">
        <f t="shared" ref="I16:I36" si="2">F16/((1+H16))</f>
        <v>0</v>
      </c>
      <c r="J16" s="52">
        <f t="shared" si="0"/>
        <v>0</v>
      </c>
      <c r="K16" s="7"/>
      <c r="L16" s="46" t="s">
        <v>74</v>
      </c>
      <c r="M16" s="20">
        <f>SUMIF(Tableau3[Mode de dépense],L16,Tableau3[Charge TTC])</f>
        <v>544</v>
      </c>
      <c r="N16" s="42">
        <f>M16/1.2</f>
        <v>453.33333333333337</v>
      </c>
    </row>
    <row r="17" spans="2:14">
      <c r="B17" s="15"/>
      <c r="C17" s="15"/>
      <c r="D17" s="15"/>
      <c r="E17" s="112"/>
      <c r="F17" s="111"/>
      <c r="G17" s="34" cm="1">
        <f t="array" ref="G17">couleur</f>
        <v>0</v>
      </c>
      <c r="H17" s="36">
        <v>0</v>
      </c>
      <c r="I17" s="38">
        <f t="shared" si="2"/>
        <v>0</v>
      </c>
      <c r="J17" s="52">
        <f t="shared" si="0"/>
        <v>0</v>
      </c>
      <c r="K17" s="7"/>
      <c r="L17" t="s">
        <v>89</v>
      </c>
      <c r="M17" s="20">
        <f>SUMIF(Tableau3[Mode de dépense],"",Tableau3[Charge TTC])</f>
        <v>0</v>
      </c>
      <c r="N17" s="42">
        <f>M17/1.2</f>
        <v>0</v>
      </c>
    </row>
    <row r="18" spans="2:14">
      <c r="B18" s="15"/>
      <c r="C18" s="15"/>
      <c r="D18" s="15"/>
      <c r="E18" s="112"/>
      <c r="F18" s="111"/>
      <c r="G18" s="34" cm="1">
        <f t="array" ref="G18">couleur</f>
        <v>0</v>
      </c>
      <c r="H18" s="36">
        <v>0</v>
      </c>
      <c r="I18" s="38">
        <f t="shared" si="2"/>
        <v>0</v>
      </c>
      <c r="J18" s="52">
        <f t="shared" si="0"/>
        <v>0</v>
      </c>
      <c r="K18" s="7"/>
    </row>
    <row r="19" spans="2:14">
      <c r="B19" s="15"/>
      <c r="C19" s="15"/>
      <c r="D19" s="15"/>
      <c r="E19" s="112"/>
      <c r="F19" s="111"/>
      <c r="G19" s="34" cm="1">
        <f t="array" ref="G19">couleur</f>
        <v>0</v>
      </c>
      <c r="H19" s="36">
        <v>0</v>
      </c>
      <c r="I19" s="38">
        <f t="shared" si="2"/>
        <v>0</v>
      </c>
      <c r="J19" s="52">
        <f t="shared" si="0"/>
        <v>0</v>
      </c>
      <c r="K19" s="7"/>
    </row>
    <row r="20" spans="2:14">
      <c r="B20" s="15"/>
      <c r="C20" s="15"/>
      <c r="D20" s="15"/>
      <c r="E20" s="112"/>
      <c r="F20" s="111"/>
      <c r="G20" s="34" cm="1">
        <f t="array" ref="G20">couleur</f>
        <v>0</v>
      </c>
      <c r="H20" s="36">
        <v>0</v>
      </c>
      <c r="I20" s="38">
        <f t="shared" si="2"/>
        <v>0</v>
      </c>
      <c r="J20" s="52">
        <f t="shared" si="0"/>
        <v>0</v>
      </c>
      <c r="K20" s="7"/>
    </row>
    <row r="21" spans="2:14">
      <c r="B21" s="15"/>
      <c r="C21" s="15"/>
      <c r="D21" s="15"/>
      <c r="E21" s="112"/>
      <c r="F21" s="111"/>
      <c r="G21" s="34" cm="1">
        <f t="array" ref="G21">couleur</f>
        <v>0</v>
      </c>
      <c r="H21" s="36">
        <v>0</v>
      </c>
      <c r="I21" s="38">
        <f t="shared" si="2"/>
        <v>0</v>
      </c>
      <c r="J21" s="52">
        <f t="shared" si="0"/>
        <v>0</v>
      </c>
      <c r="K21" s="7"/>
    </row>
    <row r="22" spans="2:14">
      <c r="B22" s="15"/>
      <c r="C22" s="15"/>
      <c r="D22" s="15"/>
      <c r="E22" s="112"/>
      <c r="F22" s="111"/>
      <c r="G22" s="34" cm="1">
        <f t="array" ref="G22">couleur</f>
        <v>0</v>
      </c>
      <c r="H22" s="36">
        <v>0</v>
      </c>
      <c r="I22" s="38">
        <f t="shared" si="2"/>
        <v>0</v>
      </c>
      <c r="J22" s="52">
        <f t="shared" si="0"/>
        <v>0</v>
      </c>
      <c r="K22" s="7"/>
    </row>
    <row r="23" spans="2:14">
      <c r="B23" s="15"/>
      <c r="C23" s="15"/>
      <c r="D23" s="15"/>
      <c r="E23" s="112"/>
      <c r="F23" s="111"/>
      <c r="G23" s="34" cm="1">
        <f t="array" ref="G23">couleur</f>
        <v>0</v>
      </c>
      <c r="H23" s="36">
        <v>0</v>
      </c>
      <c r="I23" s="38">
        <f t="shared" si="2"/>
        <v>0</v>
      </c>
      <c r="J23" s="52">
        <f t="shared" si="0"/>
        <v>0</v>
      </c>
      <c r="K23" s="7"/>
    </row>
    <row r="24" spans="2:14">
      <c r="B24" s="15"/>
      <c r="C24" s="15"/>
      <c r="D24" s="15"/>
      <c r="E24" s="112"/>
      <c r="F24" s="111"/>
      <c r="G24" s="34" cm="1">
        <f t="array" ref="G24">couleur</f>
        <v>0</v>
      </c>
      <c r="H24" s="36">
        <v>0</v>
      </c>
      <c r="I24" s="38">
        <f t="shared" si="2"/>
        <v>0</v>
      </c>
      <c r="J24" s="52">
        <f t="shared" si="0"/>
        <v>0</v>
      </c>
      <c r="K24" s="7"/>
    </row>
    <row r="25" spans="2:14">
      <c r="B25" s="15"/>
      <c r="C25" s="15"/>
      <c r="D25" s="15"/>
      <c r="E25" s="112"/>
      <c r="F25" s="111"/>
      <c r="G25" s="34" cm="1">
        <f t="array" ref="G25">couleur</f>
        <v>0</v>
      </c>
      <c r="H25" s="36">
        <v>0</v>
      </c>
      <c r="I25" s="38">
        <f t="shared" si="2"/>
        <v>0</v>
      </c>
      <c r="J25" s="52">
        <f t="shared" si="0"/>
        <v>0</v>
      </c>
      <c r="K25" s="7"/>
    </row>
    <row r="26" spans="2:14">
      <c r="B26" s="15"/>
      <c r="C26" s="15"/>
      <c r="D26" s="15"/>
      <c r="E26" s="112"/>
      <c r="F26" s="111"/>
      <c r="G26" s="34" cm="1">
        <f t="array" ref="G26">couleur</f>
        <v>0</v>
      </c>
      <c r="H26" s="36">
        <v>0</v>
      </c>
      <c r="I26" s="38">
        <f t="shared" si="2"/>
        <v>0</v>
      </c>
      <c r="J26" s="52">
        <f t="shared" si="0"/>
        <v>0</v>
      </c>
      <c r="K26" s="7"/>
    </row>
    <row r="27" spans="2:14">
      <c r="B27" s="15"/>
      <c r="C27" s="15"/>
      <c r="D27" s="15"/>
      <c r="E27" s="112"/>
      <c r="F27" s="111"/>
      <c r="G27" s="34" cm="1">
        <f t="array" ref="G27">couleur</f>
        <v>0</v>
      </c>
      <c r="H27" s="36">
        <v>0</v>
      </c>
      <c r="I27" s="38">
        <f t="shared" si="2"/>
        <v>0</v>
      </c>
      <c r="J27" s="52">
        <f t="shared" si="0"/>
        <v>0</v>
      </c>
      <c r="K27" s="7"/>
    </row>
    <row r="28" spans="2:14">
      <c r="B28" s="15"/>
      <c r="C28" s="15"/>
      <c r="D28" s="15"/>
      <c r="E28" s="112"/>
      <c r="F28" s="111"/>
      <c r="G28" s="34" cm="1">
        <f t="array" ref="G28">couleur</f>
        <v>0</v>
      </c>
      <c r="H28" s="36">
        <v>0</v>
      </c>
      <c r="I28" s="38">
        <f t="shared" si="2"/>
        <v>0</v>
      </c>
      <c r="J28" s="52">
        <f t="shared" si="0"/>
        <v>0</v>
      </c>
      <c r="K28" s="7"/>
    </row>
    <row r="29" spans="2:14">
      <c r="B29" s="15"/>
      <c r="C29" s="15"/>
      <c r="D29" s="15"/>
      <c r="E29" s="112"/>
      <c r="F29" s="111"/>
      <c r="G29" s="34" cm="1">
        <f t="array" ref="G29">couleur</f>
        <v>0</v>
      </c>
      <c r="H29" s="36">
        <v>0</v>
      </c>
      <c r="I29" s="38">
        <f t="shared" si="2"/>
        <v>0</v>
      </c>
      <c r="J29" s="52">
        <f t="shared" si="0"/>
        <v>0</v>
      </c>
      <c r="K29" s="7"/>
    </row>
    <row r="30" spans="2:14">
      <c r="B30" s="15"/>
      <c r="C30" s="15"/>
      <c r="D30" s="15"/>
      <c r="E30" s="15"/>
      <c r="F30" s="111"/>
      <c r="G30" s="34" cm="1">
        <f t="array" ref="G30">couleur</f>
        <v>0</v>
      </c>
      <c r="H30" s="36">
        <v>0</v>
      </c>
      <c r="I30" s="38">
        <f t="shared" si="2"/>
        <v>0</v>
      </c>
      <c r="J30" s="52">
        <f t="shared" si="0"/>
        <v>0</v>
      </c>
      <c r="K30" s="7"/>
    </row>
    <row r="31" spans="2:14">
      <c r="B31" s="15"/>
      <c r="C31" s="15"/>
      <c r="D31" s="15"/>
      <c r="E31" s="15"/>
      <c r="F31" s="111"/>
      <c r="G31" s="34" cm="1">
        <f t="array" ref="G31">couleur</f>
        <v>0</v>
      </c>
      <c r="H31" s="36">
        <v>0</v>
      </c>
      <c r="I31" s="38">
        <f t="shared" si="2"/>
        <v>0</v>
      </c>
      <c r="J31" s="52">
        <f t="shared" si="0"/>
        <v>0</v>
      </c>
      <c r="K31" s="7"/>
    </row>
    <row r="32" spans="2:14">
      <c r="B32" s="15"/>
      <c r="C32" s="15"/>
      <c r="D32" s="15"/>
      <c r="E32" s="15"/>
      <c r="F32" s="111"/>
      <c r="G32" s="34" cm="1">
        <f t="array" ref="G32">couleur</f>
        <v>0</v>
      </c>
      <c r="H32" s="36">
        <v>0</v>
      </c>
      <c r="I32" s="38">
        <f t="shared" si="2"/>
        <v>0</v>
      </c>
      <c r="J32" s="52">
        <f t="shared" si="0"/>
        <v>0</v>
      </c>
      <c r="K32" s="7"/>
    </row>
    <row r="33" spans="2:11">
      <c r="B33" s="15"/>
      <c r="C33" s="15"/>
      <c r="D33" s="15"/>
      <c r="E33" s="15"/>
      <c r="F33" s="111"/>
      <c r="G33" s="34" cm="1">
        <f t="array" ref="G33">couleur</f>
        <v>0</v>
      </c>
      <c r="H33" s="36">
        <v>0</v>
      </c>
      <c r="I33" s="38">
        <f t="shared" si="2"/>
        <v>0</v>
      </c>
      <c r="J33" s="52">
        <f t="shared" si="0"/>
        <v>0</v>
      </c>
      <c r="K33" s="7"/>
    </row>
    <row r="34" spans="2:11">
      <c r="B34" s="15"/>
      <c r="C34" s="15"/>
      <c r="D34" s="15"/>
      <c r="E34" s="15"/>
      <c r="F34" s="111"/>
      <c r="G34" s="34" cm="1">
        <f t="array" ref="G34">couleur</f>
        <v>0</v>
      </c>
      <c r="H34" s="36">
        <v>0</v>
      </c>
      <c r="I34" s="38">
        <f t="shared" si="2"/>
        <v>0</v>
      </c>
      <c r="J34" s="52">
        <f t="shared" si="0"/>
        <v>0</v>
      </c>
      <c r="K34" s="7"/>
    </row>
    <row r="35" spans="2:11">
      <c r="B35" s="15"/>
      <c r="C35" s="15"/>
      <c r="D35" s="15"/>
      <c r="E35" s="15"/>
      <c r="F35" s="111"/>
      <c r="G35" s="34" cm="1">
        <f t="array" ref="G35">couleur</f>
        <v>0</v>
      </c>
      <c r="H35" s="36">
        <v>0</v>
      </c>
      <c r="I35" s="38">
        <f t="shared" si="2"/>
        <v>0</v>
      </c>
      <c r="J35" s="52">
        <f t="shared" si="0"/>
        <v>0</v>
      </c>
    </row>
    <row r="36" spans="2:11">
      <c r="B36" s="15"/>
      <c r="C36" s="15"/>
      <c r="D36" s="15"/>
      <c r="E36" s="15"/>
      <c r="F36" s="111"/>
      <c r="G36" s="34" cm="1">
        <f t="array" ref="G36">couleur</f>
        <v>0</v>
      </c>
      <c r="H36" s="36">
        <v>0</v>
      </c>
      <c r="I36" s="38">
        <f t="shared" si="2"/>
        <v>0</v>
      </c>
      <c r="J36" s="52">
        <f t="shared" si="0"/>
        <v>0</v>
      </c>
    </row>
    <row r="37" spans="2:11">
      <c r="H37" s="98"/>
      <c r="I37" s="98"/>
      <c r="J37" s="99"/>
    </row>
  </sheetData>
  <mergeCells count="2">
    <mergeCell ref="H37:J37"/>
    <mergeCell ref="B2:J3"/>
  </mergeCells>
  <conditionalFormatting sqref="M6 F5">
    <cfRule type="expression" dxfId="12" priority="1">
      <formula>$F$5&lt;&gt;$M$6</formula>
    </cfRule>
  </conditionalFormatting>
  <dataValidations count="3">
    <dataValidation type="list" allowBlank="1" showInputMessage="1" showErrorMessage="1" sqref="H7:H36" xr:uid="{421D08F5-9FF6-ED43-8781-56DF044039AD}">
      <formula1>"0%, 20%"</formula1>
    </dataValidation>
    <dataValidation allowBlank="1" showInputMessage="1" sqref="F7:F36" xr:uid="{00000000-0002-0000-0100-000006000000}"/>
    <dataValidation type="list" allowBlank="1" showInputMessage="1" showErrorMessage="1" sqref="E7:E36" xr:uid="{2C7D6686-9486-814A-A556-3EC64FECB836}">
      <formula1>"Salaire, Essence, Structure, Jeep, Communication, Repas, Visite JB Hub, Assurance, Garage, Emprunt/Crédit, Bureau"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TOTAL</vt:lpstr>
      <vt:lpstr>AVRIL CA</vt:lpstr>
      <vt:lpstr>AVRIL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 Poisson</dc:creator>
  <cp:lastModifiedBy>Bart Strubbe</cp:lastModifiedBy>
  <dcterms:created xsi:type="dcterms:W3CDTF">2024-02-27T09:47:28Z</dcterms:created>
  <dcterms:modified xsi:type="dcterms:W3CDTF">2024-03-31T08:50:35Z</dcterms:modified>
</cp:coreProperties>
</file>