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E132492-6883-4AB6-93C6-A2CEC3CE7CC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Modèle 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  <c r="C8" i="1" l="1"/>
  <c r="I8" i="1"/>
  <c r="B8" i="1"/>
  <c r="H8" i="1"/>
  <c r="K8" i="1" s="1"/>
  <c r="D9" i="1"/>
  <c r="I9" i="1" l="1"/>
  <c r="C9" i="1"/>
  <c r="H9" i="1"/>
  <c r="K9" i="1" s="1"/>
  <c r="J9" i="1" s="1"/>
  <c r="J8" i="1"/>
  <c r="D10" i="1"/>
  <c r="B9" i="1"/>
  <c r="C10" i="1" l="1"/>
  <c r="I10" i="1"/>
  <c r="H10" i="1"/>
  <c r="K10" i="1" s="1"/>
  <c r="B10" i="1"/>
  <c r="D11" i="1"/>
  <c r="C11" i="1" l="1"/>
  <c r="I11" i="1"/>
  <c r="J10" i="1"/>
  <c r="H11" i="1"/>
  <c r="K11" i="1" s="1"/>
  <c r="J11" i="1" s="1"/>
  <c r="B11" i="1"/>
  <c r="D12" i="1"/>
  <c r="C12" i="1" l="1"/>
  <c r="I12" i="1"/>
  <c r="H12" i="1"/>
  <c r="K12" i="1" s="1"/>
  <c r="B12" i="1"/>
  <c r="D13" i="1"/>
  <c r="I13" i="1" l="1"/>
  <c r="C13" i="1"/>
  <c r="J12" i="1"/>
  <c r="H13" i="1"/>
  <c r="K13" i="1" s="1"/>
  <c r="B13" i="1"/>
  <c r="D14" i="1"/>
  <c r="C14" i="1" l="1"/>
  <c r="J13" i="1"/>
  <c r="H14" i="1"/>
  <c r="K14" i="1" s="1"/>
  <c r="J14" i="1" s="1"/>
  <c r="B14" i="1"/>
  <c r="D15" i="1"/>
  <c r="H15" i="1" l="1"/>
  <c r="K15" i="1" s="1"/>
  <c r="J15" i="1" s="1"/>
  <c r="I15" i="1"/>
  <c r="C15" i="1"/>
  <c r="B15" i="1"/>
  <c r="D16" i="1"/>
  <c r="I16" i="1" l="1"/>
  <c r="C16" i="1"/>
  <c r="H16" i="1"/>
  <c r="K16" i="1" s="1"/>
  <c r="J16" i="1" s="1"/>
  <c r="B16" i="1"/>
  <c r="D17" i="1"/>
  <c r="I17" i="1" l="1"/>
  <c r="C17" i="1"/>
  <c r="H17" i="1"/>
  <c r="K17" i="1"/>
  <c r="J17" i="1" s="1"/>
  <c r="B17" i="1"/>
  <c r="D18" i="1"/>
  <c r="H18" i="1" l="1"/>
  <c r="K18" i="1" s="1"/>
  <c r="J18" i="1" s="1"/>
  <c r="C18" i="1"/>
  <c r="I18" i="1"/>
  <c r="B18" i="1"/>
  <c r="D19" i="1"/>
  <c r="H19" i="1" l="1"/>
  <c r="K19" i="1" s="1"/>
  <c r="J19" i="1" s="1"/>
  <c r="C19" i="1"/>
  <c r="I19" i="1"/>
  <c r="B19" i="1"/>
  <c r="D20" i="1"/>
  <c r="H20" i="1" l="1"/>
  <c r="K20" i="1" s="1"/>
  <c r="J20" i="1" s="1"/>
  <c r="C20" i="1"/>
  <c r="I20" i="1"/>
  <c r="B20" i="1"/>
  <c r="D21" i="1"/>
  <c r="C21" i="1" l="1"/>
  <c r="H21" i="1"/>
  <c r="K21" i="1" s="1"/>
  <c r="J21" i="1" s="1"/>
  <c r="B21" i="1"/>
  <c r="D22" i="1"/>
  <c r="I22" i="1" l="1"/>
  <c r="C22" i="1"/>
  <c r="H22" i="1"/>
  <c r="K22" i="1" s="1"/>
  <c r="J22" i="1" s="1"/>
  <c r="B22" i="1"/>
  <c r="D23" i="1"/>
  <c r="H23" i="1" l="1"/>
  <c r="K23" i="1" s="1"/>
  <c r="J23" i="1" s="1"/>
  <c r="I23" i="1"/>
  <c r="C23" i="1"/>
  <c r="B23" i="1"/>
  <c r="D24" i="1"/>
  <c r="H24" i="1" l="1"/>
  <c r="K24" i="1" s="1"/>
  <c r="J24" i="1" s="1"/>
  <c r="C24" i="1"/>
  <c r="I24" i="1"/>
  <c r="B24" i="1"/>
  <c r="D25" i="1"/>
  <c r="I25" i="1" l="1"/>
  <c r="C25" i="1"/>
  <c r="H25" i="1"/>
  <c r="K25" i="1"/>
  <c r="J25" i="1" s="1"/>
  <c r="B25" i="1"/>
  <c r="D26" i="1"/>
  <c r="C26" i="1" l="1"/>
  <c r="I26" i="1"/>
  <c r="H26" i="1"/>
  <c r="K26" i="1" s="1"/>
  <c r="J26" i="1" s="1"/>
  <c r="B26" i="1"/>
  <c r="D27" i="1"/>
  <c r="C27" i="1" l="1"/>
  <c r="I27" i="1"/>
  <c r="H27" i="1"/>
  <c r="K27" i="1" s="1"/>
  <c r="J27" i="1" s="1"/>
  <c r="B27" i="1"/>
  <c r="D28" i="1"/>
  <c r="C28" i="1" l="1"/>
  <c r="H28" i="1"/>
  <c r="K28" i="1" s="1"/>
  <c r="J28" i="1" s="1"/>
  <c r="B28" i="1"/>
  <c r="D29" i="1"/>
  <c r="I29" i="1" l="1"/>
  <c r="C29" i="1"/>
  <c r="H29" i="1"/>
  <c r="K29" i="1" s="1"/>
  <c r="J29" i="1" s="1"/>
  <c r="B29" i="1"/>
  <c r="D30" i="1"/>
  <c r="I30" i="1" l="1"/>
  <c r="C30" i="1"/>
  <c r="H30" i="1"/>
  <c r="K30" i="1" s="1"/>
  <c r="J30" i="1" s="1"/>
  <c r="B30" i="1"/>
  <c r="D31" i="1"/>
  <c r="H31" i="1" l="1"/>
  <c r="K31" i="1" s="1"/>
  <c r="J31" i="1" s="1"/>
  <c r="I31" i="1"/>
  <c r="C31" i="1"/>
  <c r="B31" i="1"/>
  <c r="D32" i="1"/>
  <c r="C32" i="1" l="1"/>
  <c r="I32" i="1"/>
  <c r="H32" i="1"/>
  <c r="K32" i="1" s="1"/>
  <c r="J32" i="1" s="1"/>
  <c r="B32" i="1"/>
  <c r="D33" i="1"/>
  <c r="I33" i="1" l="1"/>
  <c r="C33" i="1"/>
  <c r="H33" i="1"/>
  <c r="K33" i="1" s="1"/>
  <c r="J33" i="1" s="1"/>
  <c r="B33" i="1"/>
  <c r="D34" i="1"/>
  <c r="C34" i="1" l="1"/>
  <c r="I34" i="1"/>
  <c r="H34" i="1"/>
  <c r="K34" i="1" s="1"/>
  <c r="J34" i="1" s="1"/>
  <c r="B34" i="1"/>
  <c r="D35" i="1"/>
  <c r="H35" i="1" l="1"/>
  <c r="K35" i="1" s="1"/>
  <c r="J35" i="1" s="1"/>
  <c r="C35" i="1"/>
  <c r="B35" i="1"/>
  <c r="D36" i="1"/>
  <c r="H36" i="1" l="1"/>
  <c r="K36" i="1" s="1"/>
  <c r="J36" i="1" s="1"/>
  <c r="I36" i="1"/>
  <c r="C36" i="1"/>
  <c r="B36" i="1"/>
  <c r="D37" i="1"/>
  <c r="C37" i="1" l="1"/>
  <c r="H37" i="1"/>
  <c r="K37" i="1" s="1"/>
  <c r="J37" i="1" s="1"/>
  <c r="B37" i="1"/>
  <c r="D38" i="1"/>
  <c r="I37" i="1" l="1"/>
  <c r="I38" i="1"/>
  <c r="C38" i="1"/>
  <c r="B38" i="1"/>
  <c r="H38" i="1"/>
  <c r="K38" i="1" s="1"/>
  <c r="I14" i="1" l="1"/>
  <c r="I21" i="1"/>
  <c r="I28" i="1"/>
  <c r="I35" i="1"/>
  <c r="J38" i="1"/>
  <c r="K6" i="1"/>
  <c r="J6" i="1" s="1"/>
  <c r="I6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-</author>
  </authors>
  <commentList>
    <comment ref="J9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Ajouter les heures travaillées le wk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5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Cette formule, lié à la cellule B4
</t>
        </r>
      </text>
    </comment>
  </commentList>
</comments>
</file>

<file path=xl/sharedStrings.xml><?xml version="1.0" encoding="utf-8"?>
<sst xmlns="http://schemas.openxmlformats.org/spreadsheetml/2006/main" count="23" uniqueCount="22">
  <si>
    <t>Suivi temps de travail</t>
  </si>
  <si>
    <t>Lundi au jeudi</t>
  </si>
  <si>
    <t>JOUR</t>
  </si>
  <si>
    <t>MOIS</t>
  </si>
  <si>
    <t>ANNEE</t>
  </si>
  <si>
    <t>Vendredi</t>
  </si>
  <si>
    <t>Début</t>
  </si>
  <si>
    <t>Pause</t>
  </si>
  <si>
    <t>Fin</t>
  </si>
  <si>
    <t>Total</t>
  </si>
  <si>
    <t>Heures sup</t>
  </si>
  <si>
    <t>lundi</t>
  </si>
  <si>
    <t>mardi</t>
  </si>
  <si>
    <t>mercredi</t>
  </si>
  <si>
    <t xml:space="preserve">jeudi </t>
  </si>
  <si>
    <t>vendredi</t>
  </si>
  <si>
    <t>samedi</t>
  </si>
  <si>
    <t>dimanche</t>
  </si>
  <si>
    <t>jour</t>
  </si>
  <si>
    <t>heures</t>
  </si>
  <si>
    <t>jour2</t>
  </si>
  <si>
    <t>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</si>
</sst>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h]:mm"/>
    <numFmt numFmtId="166" formatCode="ddd\ dd/mm/yyyy"/>
    <numFmt numFmtId="172" formatCode="0.00&quot;h&quot;;\-0.00&quot;h&quot;;"/>
    <numFmt numFmtId="173" formatCode="h:mm;;"/>
    <numFmt numFmtId="174" formatCode="[hh]:mm;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0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theme="0" tint="-0.34998626667073579"/>
      </right>
      <top style="thick">
        <color theme="0" tint="-0.34998626667073579"/>
      </top>
      <bottom/>
      <diagonal/>
    </border>
    <border>
      <left style="medium">
        <color indexed="64"/>
      </left>
      <right style="thick">
        <color theme="0" tint="-0.34998626667073579"/>
      </right>
      <top/>
      <bottom/>
      <diagonal/>
    </border>
    <border>
      <left style="medium">
        <color indexed="64"/>
      </left>
      <right style="thick">
        <color theme="0" tint="-0.34998626667073579"/>
      </right>
      <top/>
      <bottom style="thick">
        <color theme="0" tint="-0.34998626667073579"/>
      </bottom>
      <diagonal/>
    </border>
  </borders>
  <cellStyleXfs count="1">
    <xf numFmtId="0" fontId="0" fillId="0" borderId="0"/>
  </cellStyleXfs>
  <cellXfs count="41">
    <xf numFmtId="0" fontId="0" fillId="0" borderId="0" xfId="0"/>
    <xf numFmtId="20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20" fontId="0" fillId="2" borderId="0" xfId="0" applyNumberFormat="1" applyFill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0" xfId="0" applyNumberFormat="1"/>
    <xf numFmtId="0" fontId="0" fillId="0" borderId="11" xfId="0" applyBorder="1" applyAlignment="1">
      <alignment horizontal="center" vertical="center"/>
    </xf>
    <xf numFmtId="164" fontId="3" fillId="0" borderId="0" xfId="0" applyNumberFormat="1" applyFont="1" applyAlignment="1">
      <alignment vertical="center"/>
    </xf>
    <xf numFmtId="49" fontId="0" fillId="0" borderId="0" xfId="0" applyNumberFormat="1"/>
    <xf numFmtId="0" fontId="2" fillId="0" borderId="0" xfId="0" applyFont="1" applyAlignment="1">
      <alignment horizontal="center"/>
    </xf>
    <xf numFmtId="166" fontId="0" fillId="0" borderId="6" xfId="0" applyNumberFormat="1" applyBorder="1"/>
    <xf numFmtId="166" fontId="0" fillId="0" borderId="0" xfId="0" applyNumberFormat="1"/>
    <xf numFmtId="166" fontId="0" fillId="0" borderId="12" xfId="0" applyNumberFormat="1" applyBorder="1"/>
    <xf numFmtId="173" fontId="1" fillId="0" borderId="10" xfId="0" applyNumberFormat="1" applyFont="1" applyBorder="1" applyAlignment="1">
      <alignment horizontal="center"/>
    </xf>
    <xf numFmtId="173" fontId="1" fillId="0" borderId="3" xfId="0" applyNumberFormat="1" applyFont="1" applyBorder="1" applyAlignment="1">
      <alignment horizontal="center"/>
    </xf>
    <xf numFmtId="173" fontId="1" fillId="0" borderId="14" xfId="0" applyNumberFormat="1" applyFont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73" fontId="1" fillId="0" borderId="6" xfId="0" applyNumberFormat="1" applyFont="1" applyBorder="1" applyAlignment="1">
      <alignment horizontal="center"/>
    </xf>
    <xf numFmtId="173" fontId="0" fillId="0" borderId="7" xfId="0" applyNumberFormat="1" applyBorder="1" applyAlignment="1">
      <alignment horizontal="center" vertical="center"/>
    </xf>
    <xf numFmtId="173" fontId="1" fillId="0" borderId="0" xfId="0" applyNumberFormat="1" applyFont="1" applyAlignment="1">
      <alignment horizontal="center"/>
    </xf>
    <xf numFmtId="173" fontId="0" fillId="0" borderId="9" xfId="0" applyNumberFormat="1" applyBorder="1" applyAlignment="1">
      <alignment horizontal="center" vertical="center"/>
    </xf>
    <xf numFmtId="173" fontId="1" fillId="0" borderId="12" xfId="0" applyNumberFormat="1" applyFont="1" applyBorder="1" applyAlignment="1">
      <alignment horizontal="center"/>
    </xf>
    <xf numFmtId="173" fontId="0" fillId="0" borderId="13" xfId="0" applyNumberFormat="1" applyBorder="1" applyAlignment="1">
      <alignment horizontal="center" vertical="center"/>
    </xf>
    <xf numFmtId="174" fontId="7" fillId="0" borderId="0" xfId="0" applyNumberFormat="1" applyFont="1"/>
    <xf numFmtId="0" fontId="1" fillId="0" borderId="0" xfId="0" applyFont="1" applyBorder="1" applyAlignment="1">
      <alignment horizontal="center" vertical="center"/>
    </xf>
    <xf numFmtId="174" fontId="7" fillId="0" borderId="14" xfId="0" applyNumberFormat="1" applyFont="1" applyBorder="1"/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174" fontId="9" fillId="0" borderId="4" xfId="0" applyNumberFormat="1" applyFont="1" applyBorder="1" applyAlignment="1">
      <alignment horizontal="center" vertical="center"/>
    </xf>
    <xf numFmtId="173" fontId="9" fillId="0" borderId="4" xfId="0" applyNumberFormat="1" applyFont="1" applyBorder="1" applyAlignment="1">
      <alignment horizontal="center" vertical="center"/>
    </xf>
    <xf numFmtId="0" fontId="0" fillId="0" borderId="0" xfId="0" applyAlignment="1">
      <alignment horizontal="center" shrinkToFit="1"/>
    </xf>
    <xf numFmtId="172" fontId="10" fillId="0" borderId="0" xfId="0" applyNumberFormat="1" applyFont="1" applyAlignment="1">
      <alignment horizontal="center" vertical="center" shrinkToFit="1"/>
    </xf>
    <xf numFmtId="172" fontId="6" fillId="0" borderId="15" xfId="0" applyNumberFormat="1" applyFont="1" applyBorder="1" applyAlignment="1">
      <alignment horizontal="center" shrinkToFit="1"/>
    </xf>
    <xf numFmtId="172" fontId="6" fillId="0" borderId="16" xfId="0" applyNumberFormat="1" applyFont="1" applyBorder="1" applyAlignment="1">
      <alignment horizontal="center" shrinkToFit="1"/>
    </xf>
    <xf numFmtId="172" fontId="6" fillId="0" borderId="17" xfId="0" applyNumberFormat="1" applyFont="1" applyBorder="1" applyAlignment="1">
      <alignment horizontal="center" shrinkToFit="1"/>
    </xf>
  </cellXfs>
  <cellStyles count="1">
    <cellStyle name="Standaard" xfId="0" builtinId="0"/>
  </cellStyles>
  <dxfs count="45">
    <dxf>
      <fill>
        <patternFill>
          <bgColor theme="9" tint="0.39994506668294322"/>
        </patternFill>
      </fill>
    </dxf>
    <dxf>
      <font>
        <color theme="0" tint="-0.34998626667073579"/>
      </font>
    </dxf>
    <dxf>
      <font>
        <b/>
        <i/>
        <u val="double"/>
        <color rgb="FFFF0000"/>
      </font>
    </dxf>
    <dxf>
      <fill>
        <patternFill>
          <bgColor theme="9" tint="0.39994506668294322"/>
        </patternFill>
      </fill>
    </dxf>
    <dxf>
      <font>
        <color theme="0" tint="-0.34998626667073579"/>
      </font>
    </dxf>
    <dxf>
      <font>
        <b/>
        <i/>
        <u val="double"/>
        <color rgb="FFFF0000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ont>
        <b/>
        <i/>
        <color rgb="FFFF0000"/>
      </font>
    </dxf>
    <dxf>
      <fill>
        <patternFill>
          <bgColor theme="9" tint="0.39994506668294322"/>
        </patternFill>
      </fill>
    </dxf>
    <dxf>
      <font>
        <color theme="0" tint="-0.34998626667073579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ont>
        <b/>
        <i/>
        <color rgb="FFFF0000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ont>
        <color theme="0" tint="-0.34998626667073579"/>
      </font>
    </dxf>
    <dxf>
      <fill>
        <patternFill>
          <bgColor rgb="FFBC8FDD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ont>
        <b/>
        <i/>
        <color rgb="FFFF0000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ont>
        <color theme="0" tint="-0.24994659260841701"/>
      </font>
    </dxf>
    <dxf>
      <fill>
        <patternFill>
          <bgColor rgb="FFBC8FDD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ont>
        <b/>
        <i/>
        <color rgb="FFFF0000"/>
      </font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rgb="FFBC8FDD"/>
        </patternFill>
      </fill>
    </dxf>
    <dxf>
      <numFmt numFmtId="25" formatCode="h:mm"/>
    </dxf>
  </dxfs>
  <tableStyles count="0" defaultTableStyle="TableStyleMedium2" defaultPivotStyle="PivotStyleLight16"/>
  <colors>
    <mruColors>
      <color rgb="FFBC8F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A26C6D-CD71-437E-9B9E-5E9B4911576A}" name="Tabel1" displayName="Tabel1" ref="M8:O15" totalsRowShown="0">
  <autoFilter ref="M8:O15" xr:uid="{8BA26C6D-CD71-437E-9B9E-5E9B4911576A}"/>
  <tableColumns count="3">
    <tableColumn id="1" xr3:uid="{0845363B-45FA-4445-8B13-F96F4EACE116}" name="jour"/>
    <tableColumn id="2" xr3:uid="{FAABE585-034A-4C48-9114-887E48EC6128}" name="jour2"/>
    <tableColumn id="3" xr3:uid="{F86773F2-5D6D-40FE-B369-76BB84573FF5}" name="heures" dataDxfId="4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B1:Q90"/>
  <sheetViews>
    <sheetView tabSelected="1" workbookViewId="0">
      <selection activeCell="F14" sqref="F14"/>
    </sheetView>
  </sheetViews>
  <sheetFormatPr defaultColWidth="11.42578125" defaultRowHeight="15" x14ac:dyDescent="0.25"/>
  <cols>
    <col min="2" max="2" width="15" customWidth="1"/>
    <col min="3" max="3" width="7.140625" bestFit="1" customWidth="1"/>
    <col min="4" max="4" width="14" bestFit="1" customWidth="1"/>
    <col min="9" max="9" width="10.7109375" customWidth="1"/>
    <col min="10" max="10" width="10.85546875" bestFit="1" customWidth="1"/>
    <col min="11" max="11" width="8" style="36" customWidth="1"/>
    <col min="13" max="13" width="6.85546875" bestFit="1" customWidth="1"/>
    <col min="14" max="14" width="9.7109375" bestFit="1" customWidth="1"/>
    <col min="15" max="15" width="9.42578125" bestFit="1" customWidth="1"/>
  </cols>
  <sheetData>
    <row r="1" spans="2:17" ht="29.25" thickBot="1" x14ac:dyDescent="0.5">
      <c r="B1" s="13" t="s">
        <v>0</v>
      </c>
      <c r="C1" s="13"/>
      <c r="D1" s="13"/>
      <c r="E1" s="13"/>
      <c r="F1" s="13"/>
      <c r="G1" s="13"/>
      <c r="H1" s="13"/>
      <c r="I1" s="13"/>
    </row>
    <row r="2" spans="2:17" ht="15.75" thickBot="1" x14ac:dyDescent="0.3">
      <c r="J2" s="2" t="s">
        <v>9</v>
      </c>
    </row>
    <row r="3" spans="2:17" ht="15.75" thickBot="1" x14ac:dyDescent="0.3">
      <c r="B3" t="s">
        <v>1</v>
      </c>
      <c r="D3" s="1">
        <v>0.3125</v>
      </c>
      <c r="F3" s="2" t="s">
        <v>2</v>
      </c>
      <c r="G3" s="3" t="s">
        <v>3</v>
      </c>
      <c r="H3" s="3" t="s">
        <v>4</v>
      </c>
      <c r="O3" s="1"/>
    </row>
    <row r="4" spans="2:17" ht="15.75" thickBot="1" x14ac:dyDescent="0.3">
      <c r="B4" t="s">
        <v>5</v>
      </c>
      <c r="D4" s="4">
        <v>0.29166666666666669</v>
      </c>
      <c r="F4" s="2">
        <v>1</v>
      </c>
      <c r="G4" s="2">
        <v>4</v>
      </c>
      <c r="H4" s="2">
        <v>2024</v>
      </c>
    </row>
    <row r="5" spans="2:17" ht="15.75" thickBot="1" x14ac:dyDescent="0.3">
      <c r="D5" s="4"/>
      <c r="F5" s="30"/>
      <c r="G5" s="30"/>
      <c r="H5" s="30"/>
    </row>
    <row r="6" spans="2:17" s="32" customFormat="1" ht="30" customHeight="1" thickBot="1" x14ac:dyDescent="0.3">
      <c r="H6" s="33"/>
      <c r="I6" s="34">
        <f>SUM(I8:I38)</f>
        <v>3.6736111111111112</v>
      </c>
      <c r="J6" s="35">
        <f t="shared" ref="J6" si="0">+ABS(K6/24)</f>
        <v>3.4722222222221988E-2</v>
      </c>
      <c r="K6" s="37">
        <f>SUM(K8:K38)</f>
        <v>-0.83333333333332771</v>
      </c>
    </row>
    <row r="7" spans="2:17" ht="15.75" thickBot="1" x14ac:dyDescent="0.3">
      <c r="E7" s="5" t="s">
        <v>6</v>
      </c>
      <c r="F7" s="5" t="s">
        <v>7</v>
      </c>
      <c r="G7" s="5" t="s">
        <v>8</v>
      </c>
      <c r="H7" s="5" t="s">
        <v>9</v>
      </c>
      <c r="I7" s="6" t="s">
        <v>21</v>
      </c>
      <c r="J7" s="6" t="s">
        <v>10</v>
      </c>
    </row>
    <row r="8" spans="2:17" ht="16.5" thickTop="1" x14ac:dyDescent="0.25">
      <c r="B8" s="7" t="str">
        <f>TEXT(D8,"jjj")</f>
        <v>2024</v>
      </c>
      <c r="C8" s="20" t="str">
        <f>"sem "  &amp; _xlfn.ISOWEEKNUM(D8)</f>
        <v>sem 14</v>
      </c>
      <c r="D8" s="14">
        <f>DATE(H4,G4,F4)</f>
        <v>45383</v>
      </c>
      <c r="E8" s="23">
        <v>0.33333333333333331</v>
      </c>
      <c r="F8" s="23">
        <v>2.0833333333333332E-2</v>
      </c>
      <c r="G8" s="23">
        <v>0.625</v>
      </c>
      <c r="H8" s="24">
        <f>IF(OR(MONTH(D8)&lt;&gt;$G$4,COUNT(E8,G8)&lt;2),0,G8-(E8+F8))</f>
        <v>0.27083333333333337</v>
      </c>
      <c r="I8" s="29">
        <f>IF(OR(WEEKDAY(D8,2)=7,D8=EOMONTH($D$8,0)),SUMIF($C$8:$C$38,C8,$H$8:$H$38),0)</f>
        <v>0</v>
      </c>
      <c r="J8" s="18">
        <f>+ABS(K8/24)</f>
        <v>4.166666666666663E-2</v>
      </c>
      <c r="K8" s="38">
        <f>IF(OR(MONTH(D8)&lt;&gt;$G$4,H8=0),0,H8-VLOOKUP(WEEKDAY(D8,2),Tabel1[],3,0))*24</f>
        <v>-0.99999999999999911</v>
      </c>
      <c r="M8" t="s">
        <v>18</v>
      </c>
      <c r="N8" s="1" t="s">
        <v>20</v>
      </c>
      <c r="O8" s="1" t="s">
        <v>19</v>
      </c>
      <c r="P8" s="12"/>
      <c r="Q8" s="1"/>
    </row>
    <row r="9" spans="2:17" ht="15.75" x14ac:dyDescent="0.25">
      <c r="B9" s="8" t="str">
        <f t="shared" ref="B9:B38" si="1">TEXT(D9,"jjj")</f>
        <v>2024</v>
      </c>
      <c r="C9" s="21" t="str">
        <f t="shared" ref="C9:C38" si="2">"sem "  &amp; _xlfn.ISOWEEKNUM(D9)</f>
        <v>sem 14</v>
      </c>
      <c r="D9" s="15">
        <f>D8+1</f>
        <v>45384</v>
      </c>
      <c r="E9" s="25">
        <v>0.33333333333333331</v>
      </c>
      <c r="F9" s="25">
        <v>2.0833333333333332E-2</v>
      </c>
      <c r="G9" s="25">
        <v>0.66666666666666663</v>
      </c>
      <c r="H9" s="26">
        <f t="shared" ref="H9:H38" si="3">IF(OR(MONTH(D9)&lt;&gt;$G$4,COUNT(E9,G9)&lt;2),0,G9-(E9+F9))</f>
        <v>0.3125</v>
      </c>
      <c r="I9" s="29">
        <f t="shared" ref="I9:I38" si="4">IF(OR(WEEKDAY(D9,2)=7,D9=EOMONTH($D$8,0)),SUMIF($C$8:$C$38,C9,$H$8:$H$38),0)</f>
        <v>0</v>
      </c>
      <c r="J9" s="17">
        <f t="shared" ref="J9:J38" si="5">+ABS(K9/24)</f>
        <v>0</v>
      </c>
      <c r="K9" s="39">
        <f>IF(OR(MONTH(D9)&lt;&gt;$G$4,H9=0),0,H9-VLOOKUP(WEEKDAY(D9,2),Tabel1[],3,0))*24</f>
        <v>0</v>
      </c>
      <c r="M9">
        <v>1</v>
      </c>
      <c r="N9" s="1" t="s">
        <v>11</v>
      </c>
      <c r="O9" s="1">
        <v>0.3125</v>
      </c>
      <c r="P9" s="12"/>
    </row>
    <row r="10" spans="2:17" ht="15.75" x14ac:dyDescent="0.25">
      <c r="B10" s="8" t="str">
        <f t="shared" si="1"/>
        <v>2024</v>
      </c>
      <c r="C10" s="21" t="str">
        <f t="shared" si="2"/>
        <v>sem 14</v>
      </c>
      <c r="D10" s="15">
        <f t="shared" ref="D10:D38" si="6">D9+1</f>
        <v>45385</v>
      </c>
      <c r="E10" s="25">
        <v>0.33333333333333331</v>
      </c>
      <c r="F10" s="25">
        <v>2.0833333333333332E-2</v>
      </c>
      <c r="G10" s="25">
        <v>0.64583333333333337</v>
      </c>
      <c r="H10" s="26">
        <f t="shared" si="3"/>
        <v>0.29166666666666674</v>
      </c>
      <c r="I10" s="29">
        <f t="shared" si="4"/>
        <v>0</v>
      </c>
      <c r="J10" s="17">
        <f t="shared" si="5"/>
        <v>2.0833333333333259E-2</v>
      </c>
      <c r="K10" s="39">
        <f>IF(OR(MONTH(D10)&lt;&gt;$G$4,H10=0),0,H10-VLOOKUP(WEEKDAY(D10,2),Tabel1[],3,0))*24</f>
        <v>-0.49999999999999822</v>
      </c>
      <c r="M10">
        <v>2</v>
      </c>
      <c r="N10" t="s">
        <v>12</v>
      </c>
      <c r="O10" s="1">
        <v>0.3125</v>
      </c>
      <c r="P10" s="12"/>
    </row>
    <row r="11" spans="2:17" ht="15.75" x14ac:dyDescent="0.25">
      <c r="B11" s="8" t="str">
        <f t="shared" si="1"/>
        <v>2024</v>
      </c>
      <c r="C11" s="21" t="str">
        <f t="shared" si="2"/>
        <v>sem 14</v>
      </c>
      <c r="D11" s="15">
        <f t="shared" si="6"/>
        <v>45386</v>
      </c>
      <c r="E11" s="25">
        <v>0.33333333333333331</v>
      </c>
      <c r="F11" s="25">
        <v>2.0833333333333332E-2</v>
      </c>
      <c r="G11" s="25">
        <v>0.54166666666666663</v>
      </c>
      <c r="H11" s="26">
        <f t="shared" si="3"/>
        <v>0.1875</v>
      </c>
      <c r="I11" s="29">
        <f t="shared" si="4"/>
        <v>0</v>
      </c>
      <c r="J11" s="17">
        <f t="shared" si="5"/>
        <v>0.125</v>
      </c>
      <c r="K11" s="39">
        <f>IF(OR(MONTH(D11)&lt;&gt;$G$4,H11=0),0,H11-VLOOKUP(WEEKDAY(D11,2),Tabel1[],3,0))*24</f>
        <v>-3</v>
      </c>
      <c r="M11">
        <v>3</v>
      </c>
      <c r="N11" t="s">
        <v>13</v>
      </c>
      <c r="O11" s="1">
        <v>0.3125</v>
      </c>
      <c r="P11" s="12"/>
    </row>
    <row r="12" spans="2:17" ht="15.75" x14ac:dyDescent="0.25">
      <c r="B12" s="8" t="str">
        <f t="shared" si="1"/>
        <v>2024</v>
      </c>
      <c r="C12" s="21" t="str">
        <f t="shared" si="2"/>
        <v>sem 14</v>
      </c>
      <c r="D12" s="15">
        <f t="shared" si="6"/>
        <v>45387</v>
      </c>
      <c r="E12" s="25">
        <v>0.33333333333333331</v>
      </c>
      <c r="F12" s="25">
        <v>1.3888888888888888E-2</v>
      </c>
      <c r="G12" s="25">
        <v>0.79166666666666663</v>
      </c>
      <c r="H12" s="26">
        <f t="shared" si="3"/>
        <v>0.44444444444444442</v>
      </c>
      <c r="I12" s="29">
        <f t="shared" si="4"/>
        <v>0</v>
      </c>
      <c r="J12" s="17">
        <f t="shared" si="5"/>
        <v>0.15277777777777773</v>
      </c>
      <c r="K12" s="39">
        <f>IF(OR(MONTH(D12)&lt;&gt;$G$4,H12=0),0,H12-VLOOKUP(WEEKDAY(D12,2),Tabel1[],3,0))*24</f>
        <v>3.6666666666666656</v>
      </c>
      <c r="M12">
        <v>4</v>
      </c>
      <c r="N12" t="s">
        <v>14</v>
      </c>
      <c r="O12" s="1">
        <v>0.3125</v>
      </c>
      <c r="P12" s="12"/>
    </row>
    <row r="13" spans="2:17" ht="15.75" x14ac:dyDescent="0.25">
      <c r="B13" s="8" t="str">
        <f t="shared" si="1"/>
        <v>2024</v>
      </c>
      <c r="C13" s="21" t="str">
        <f t="shared" si="2"/>
        <v>sem 14</v>
      </c>
      <c r="D13" s="15">
        <f t="shared" si="6"/>
        <v>45388</v>
      </c>
      <c r="E13" s="25"/>
      <c r="F13" s="25"/>
      <c r="G13" s="25"/>
      <c r="H13" s="26">
        <f t="shared" si="3"/>
        <v>0</v>
      </c>
      <c r="I13" s="29">
        <f t="shared" si="4"/>
        <v>0</v>
      </c>
      <c r="J13" s="17">
        <f t="shared" si="5"/>
        <v>0</v>
      </c>
      <c r="K13" s="39">
        <f>IF(OR(MONTH(D13)&lt;&gt;$G$4,H13=0),0,H13-VLOOKUP(WEEKDAY(D13,2),Tabel1[],3,0))*24</f>
        <v>0</v>
      </c>
      <c r="M13">
        <v>5</v>
      </c>
      <c r="N13" t="s">
        <v>15</v>
      </c>
      <c r="O13" s="1">
        <v>0.29166666666666669</v>
      </c>
      <c r="P13" s="12"/>
    </row>
    <row r="14" spans="2:17" ht="15.75" x14ac:dyDescent="0.25">
      <c r="B14" s="8" t="str">
        <f t="shared" si="1"/>
        <v>2024</v>
      </c>
      <c r="C14" s="21" t="str">
        <f t="shared" si="2"/>
        <v>sem 14</v>
      </c>
      <c r="D14" s="15">
        <f t="shared" si="6"/>
        <v>45389</v>
      </c>
      <c r="E14" s="25"/>
      <c r="F14" s="25"/>
      <c r="G14" s="25"/>
      <c r="H14" s="26">
        <f t="shared" si="3"/>
        <v>0</v>
      </c>
      <c r="I14" s="29">
        <f t="shared" si="4"/>
        <v>1.5069444444444444</v>
      </c>
      <c r="J14" s="17">
        <f t="shared" si="5"/>
        <v>0</v>
      </c>
      <c r="K14" s="39">
        <f>IF(OR(MONTH(D14)&lt;&gt;$G$4,H14=0),0,H14-VLOOKUP(WEEKDAY(D14,2),Tabel1[],3,0))*24</f>
        <v>0</v>
      </c>
      <c r="M14">
        <v>6</v>
      </c>
      <c r="N14" t="s">
        <v>16</v>
      </c>
      <c r="O14" s="1">
        <v>0</v>
      </c>
      <c r="P14" s="12"/>
    </row>
    <row r="15" spans="2:17" ht="15.75" x14ac:dyDescent="0.25">
      <c r="B15" s="8" t="str">
        <f t="shared" si="1"/>
        <v>2024</v>
      </c>
      <c r="C15" s="21" t="str">
        <f t="shared" si="2"/>
        <v>sem 15</v>
      </c>
      <c r="D15" s="15">
        <f t="shared" si="6"/>
        <v>45390</v>
      </c>
      <c r="E15" s="25">
        <v>0.33333333333333331</v>
      </c>
      <c r="F15" s="25">
        <v>2.0833333333333332E-2</v>
      </c>
      <c r="G15" s="25">
        <v>0.625</v>
      </c>
      <c r="H15" s="26">
        <f t="shared" si="3"/>
        <v>0.27083333333333337</v>
      </c>
      <c r="I15" s="29">
        <f t="shared" si="4"/>
        <v>0</v>
      </c>
      <c r="J15" s="17">
        <f t="shared" si="5"/>
        <v>4.166666666666663E-2</v>
      </c>
      <c r="K15" s="39">
        <f>IF(OR(MONTH(D15)&lt;&gt;$G$4,H15=0),0,H15-VLOOKUP(WEEKDAY(D15,2),Tabel1[],3,0))*24</f>
        <v>-0.99999999999999911</v>
      </c>
      <c r="M15">
        <v>7</v>
      </c>
      <c r="N15" t="s">
        <v>17</v>
      </c>
      <c r="O15" s="1">
        <v>0</v>
      </c>
      <c r="P15" s="12"/>
    </row>
    <row r="16" spans="2:17" ht="15.75" x14ac:dyDescent="0.25">
      <c r="B16" s="8" t="str">
        <f t="shared" si="1"/>
        <v>2024</v>
      </c>
      <c r="C16" s="21" t="str">
        <f t="shared" si="2"/>
        <v>sem 15</v>
      </c>
      <c r="D16" s="15">
        <f t="shared" si="6"/>
        <v>45391</v>
      </c>
      <c r="E16" s="25">
        <v>0.33333333333333331</v>
      </c>
      <c r="F16" s="25">
        <v>2.0833333333333332E-2</v>
      </c>
      <c r="G16" s="25">
        <v>0.66666666666666663</v>
      </c>
      <c r="H16" s="26">
        <f t="shared" si="3"/>
        <v>0.3125</v>
      </c>
      <c r="I16" s="29">
        <f t="shared" si="4"/>
        <v>0</v>
      </c>
      <c r="J16" s="17">
        <f t="shared" si="5"/>
        <v>0</v>
      </c>
      <c r="K16" s="39">
        <f>IF(OR(MONTH(D16)&lt;&gt;$G$4,H16=0),0,H16-VLOOKUP(WEEKDAY(D16,2),Tabel1[],3,0))*24</f>
        <v>0</v>
      </c>
      <c r="P16" s="12"/>
    </row>
    <row r="17" spans="2:16" ht="15.75" x14ac:dyDescent="0.25">
      <c r="B17" s="8" t="str">
        <f t="shared" si="1"/>
        <v>2024</v>
      </c>
      <c r="C17" s="21" t="str">
        <f t="shared" si="2"/>
        <v>sem 15</v>
      </c>
      <c r="D17" s="15">
        <f t="shared" si="6"/>
        <v>45392</v>
      </c>
      <c r="E17" s="25">
        <v>0.33333333333333331</v>
      </c>
      <c r="F17" s="25">
        <v>2.0833333333333332E-2</v>
      </c>
      <c r="G17" s="25">
        <v>0.64583333333333337</v>
      </c>
      <c r="H17" s="26">
        <f t="shared" si="3"/>
        <v>0.29166666666666674</v>
      </c>
      <c r="I17" s="29">
        <f t="shared" si="4"/>
        <v>0</v>
      </c>
      <c r="J17" s="17">
        <f t="shared" si="5"/>
        <v>2.0833333333333259E-2</v>
      </c>
      <c r="K17" s="39">
        <f>IF(OR(MONTH(D17)&lt;&gt;$G$4,H17=0),0,H17-VLOOKUP(WEEKDAY(D17,2),Tabel1[],3,0))*24</f>
        <v>-0.49999999999999822</v>
      </c>
      <c r="P17" s="12"/>
    </row>
    <row r="18" spans="2:16" ht="15.75" x14ac:dyDescent="0.25">
      <c r="B18" s="8" t="str">
        <f t="shared" si="1"/>
        <v>2024</v>
      </c>
      <c r="C18" s="21" t="str">
        <f t="shared" si="2"/>
        <v>sem 15</v>
      </c>
      <c r="D18" s="15">
        <f t="shared" si="6"/>
        <v>45393</v>
      </c>
      <c r="E18" s="25">
        <v>0.33333333333333331</v>
      </c>
      <c r="F18" s="25"/>
      <c r="G18" s="25">
        <v>0.58333333333333337</v>
      </c>
      <c r="H18" s="26">
        <f t="shared" si="3"/>
        <v>0.25000000000000006</v>
      </c>
      <c r="I18" s="29">
        <f t="shared" si="4"/>
        <v>0</v>
      </c>
      <c r="J18" s="17">
        <f t="shared" si="5"/>
        <v>6.2499999999999944E-2</v>
      </c>
      <c r="K18" s="39">
        <f>IF(OR(MONTH(D18)&lt;&gt;$G$4,H18=0),0,H18-VLOOKUP(WEEKDAY(D18,2),Tabel1[],3,0))*24</f>
        <v>-1.4999999999999987</v>
      </c>
      <c r="P18" s="12"/>
    </row>
    <row r="19" spans="2:16" ht="15.75" x14ac:dyDescent="0.25">
      <c r="B19" s="8" t="str">
        <f t="shared" si="1"/>
        <v>2024</v>
      </c>
      <c r="C19" s="21" t="str">
        <f t="shared" si="2"/>
        <v>sem 15</v>
      </c>
      <c r="D19" s="15">
        <f t="shared" si="6"/>
        <v>45394</v>
      </c>
      <c r="E19" s="25">
        <v>0.33333333333333331</v>
      </c>
      <c r="F19" s="25"/>
      <c r="G19" s="25">
        <v>0.83333333333333337</v>
      </c>
      <c r="H19" s="26">
        <f t="shared" si="3"/>
        <v>0.5</v>
      </c>
      <c r="I19" s="29">
        <f t="shared" si="4"/>
        <v>0</v>
      </c>
      <c r="J19" s="17">
        <f t="shared" si="5"/>
        <v>0.20833333333333334</v>
      </c>
      <c r="K19" s="39">
        <f>IF(OR(MONTH(D19)&lt;&gt;$G$4,H19=0),0,H19-VLOOKUP(WEEKDAY(D19,2),Tabel1[],3,0))*24</f>
        <v>5</v>
      </c>
    </row>
    <row r="20" spans="2:16" ht="15.75" x14ac:dyDescent="0.25">
      <c r="B20" s="8" t="str">
        <f t="shared" si="1"/>
        <v>2024</v>
      </c>
      <c r="C20" s="21" t="str">
        <f t="shared" si="2"/>
        <v>sem 15</v>
      </c>
      <c r="D20" s="15">
        <f t="shared" si="6"/>
        <v>45395</v>
      </c>
      <c r="E20" s="25"/>
      <c r="F20" s="25"/>
      <c r="G20" s="25"/>
      <c r="H20" s="26">
        <f t="shared" si="3"/>
        <v>0</v>
      </c>
      <c r="I20" s="29">
        <f t="shared" si="4"/>
        <v>0</v>
      </c>
      <c r="J20" s="17">
        <f t="shared" si="5"/>
        <v>0</v>
      </c>
      <c r="K20" s="39">
        <f>IF(OR(MONTH(D20)&lt;&gt;$G$4,H20=0),0,H20-VLOOKUP(WEEKDAY(D20,2),Tabel1[],3,0))*24</f>
        <v>0</v>
      </c>
    </row>
    <row r="21" spans="2:16" ht="15.75" x14ac:dyDescent="0.25">
      <c r="B21" s="8" t="str">
        <f t="shared" si="1"/>
        <v>2024</v>
      </c>
      <c r="C21" s="21" t="str">
        <f t="shared" si="2"/>
        <v>sem 15</v>
      </c>
      <c r="D21" s="15">
        <f t="shared" si="6"/>
        <v>45396</v>
      </c>
      <c r="E21" s="25"/>
      <c r="F21" s="25"/>
      <c r="G21" s="25"/>
      <c r="H21" s="26">
        <f t="shared" si="3"/>
        <v>0</v>
      </c>
      <c r="I21" s="29">
        <f t="shared" si="4"/>
        <v>1.6250000000000002</v>
      </c>
      <c r="J21" s="17">
        <f t="shared" si="5"/>
        <v>0</v>
      </c>
      <c r="K21" s="39">
        <f>IF(OR(MONTH(D21)&lt;&gt;$G$4,H21=0),0,H21-VLOOKUP(WEEKDAY(D21,2),Tabel1[],3,0))*24</f>
        <v>0</v>
      </c>
    </row>
    <row r="22" spans="2:16" ht="15.75" x14ac:dyDescent="0.25">
      <c r="B22" s="8" t="str">
        <f t="shared" si="1"/>
        <v>2024</v>
      </c>
      <c r="C22" s="21" t="str">
        <f t="shared" si="2"/>
        <v>sem 16</v>
      </c>
      <c r="D22" s="15">
        <f t="shared" si="6"/>
        <v>45397</v>
      </c>
      <c r="E22" s="25">
        <v>0.33333333333333331</v>
      </c>
      <c r="F22" s="25"/>
      <c r="G22" s="25">
        <v>0.375</v>
      </c>
      <c r="H22" s="26">
        <f t="shared" si="3"/>
        <v>4.1666666666666685E-2</v>
      </c>
      <c r="I22" s="29">
        <f t="shared" si="4"/>
        <v>0</v>
      </c>
      <c r="J22" s="17">
        <f t="shared" si="5"/>
        <v>0.27083333333333331</v>
      </c>
      <c r="K22" s="39">
        <f>IF(OR(MONTH(D22)&lt;&gt;$G$4,H22=0),0,H22-VLOOKUP(WEEKDAY(D22,2),Tabel1[],3,0))*24</f>
        <v>-6.5</v>
      </c>
    </row>
    <row r="23" spans="2:16" ht="15.75" x14ac:dyDescent="0.25">
      <c r="B23" s="8" t="str">
        <f t="shared" si="1"/>
        <v>2024</v>
      </c>
      <c r="C23" s="21" t="str">
        <f t="shared" si="2"/>
        <v>sem 16</v>
      </c>
      <c r="D23" s="15">
        <f t="shared" si="6"/>
        <v>45398</v>
      </c>
      <c r="E23" s="25"/>
      <c r="F23" s="25"/>
      <c r="G23" s="25"/>
      <c r="H23" s="26">
        <f t="shared" si="3"/>
        <v>0</v>
      </c>
      <c r="I23" s="29">
        <f t="shared" si="4"/>
        <v>0</v>
      </c>
      <c r="J23" s="17">
        <f t="shared" si="5"/>
        <v>0</v>
      </c>
      <c r="K23" s="39">
        <f>IF(OR(MONTH(D23)&lt;&gt;$G$4,H23=0),0,H23-VLOOKUP(WEEKDAY(D23,2),Tabel1[],3,0))*24</f>
        <v>0</v>
      </c>
    </row>
    <row r="24" spans="2:16" ht="15.75" x14ac:dyDescent="0.25">
      <c r="B24" s="8" t="str">
        <f t="shared" si="1"/>
        <v>2024</v>
      </c>
      <c r="C24" s="21" t="str">
        <f t="shared" si="2"/>
        <v>sem 16</v>
      </c>
      <c r="D24" s="15">
        <f t="shared" si="6"/>
        <v>45399</v>
      </c>
      <c r="E24" s="25"/>
      <c r="F24" s="25"/>
      <c r="G24" s="25"/>
      <c r="H24" s="26">
        <f t="shared" si="3"/>
        <v>0</v>
      </c>
      <c r="I24" s="29">
        <f t="shared" si="4"/>
        <v>0</v>
      </c>
      <c r="J24" s="17">
        <f t="shared" si="5"/>
        <v>0</v>
      </c>
      <c r="K24" s="39">
        <f>IF(OR(MONTH(D24)&lt;&gt;$G$4,H24=0),0,H24-VLOOKUP(WEEKDAY(D24,2),Tabel1[],3,0))*24</f>
        <v>0</v>
      </c>
    </row>
    <row r="25" spans="2:16" ht="15.75" x14ac:dyDescent="0.25">
      <c r="B25" s="8" t="str">
        <f t="shared" si="1"/>
        <v>2024</v>
      </c>
      <c r="C25" s="21" t="str">
        <f t="shared" si="2"/>
        <v>sem 16</v>
      </c>
      <c r="D25" s="15">
        <f t="shared" si="6"/>
        <v>45400</v>
      </c>
      <c r="E25" s="25"/>
      <c r="F25" s="25"/>
      <c r="G25" s="25"/>
      <c r="H25" s="26">
        <f t="shared" si="3"/>
        <v>0</v>
      </c>
      <c r="I25" s="29">
        <f t="shared" si="4"/>
        <v>0</v>
      </c>
      <c r="J25" s="17">
        <f t="shared" si="5"/>
        <v>0</v>
      </c>
      <c r="K25" s="39">
        <f>IF(OR(MONTH(D25)&lt;&gt;$G$4,H25=0),0,H25-VLOOKUP(WEEKDAY(D25,2),Tabel1[],3,0))*24</f>
        <v>0</v>
      </c>
    </row>
    <row r="26" spans="2:16" ht="15.75" x14ac:dyDescent="0.25">
      <c r="B26" s="8" t="str">
        <f t="shared" si="1"/>
        <v>2024</v>
      </c>
      <c r="C26" s="21" t="str">
        <f t="shared" si="2"/>
        <v>sem 16</v>
      </c>
      <c r="D26" s="15">
        <f t="shared" si="6"/>
        <v>45401</v>
      </c>
      <c r="E26" s="25"/>
      <c r="F26" s="25"/>
      <c r="G26" s="25"/>
      <c r="H26" s="26">
        <f t="shared" si="3"/>
        <v>0</v>
      </c>
      <c r="I26" s="29">
        <f t="shared" si="4"/>
        <v>0</v>
      </c>
      <c r="J26" s="17">
        <f t="shared" si="5"/>
        <v>0</v>
      </c>
      <c r="K26" s="39">
        <f>IF(OR(MONTH(D26)&lt;&gt;$G$4,H26=0),0,H26-VLOOKUP(WEEKDAY(D26,2),Tabel1[],3,0))*24</f>
        <v>0</v>
      </c>
    </row>
    <row r="27" spans="2:16" ht="15.75" x14ac:dyDescent="0.25">
      <c r="B27" s="8" t="str">
        <f t="shared" si="1"/>
        <v>2024</v>
      </c>
      <c r="C27" s="21" t="str">
        <f t="shared" si="2"/>
        <v>sem 16</v>
      </c>
      <c r="D27" s="15">
        <f t="shared" si="6"/>
        <v>45402</v>
      </c>
      <c r="E27" s="25"/>
      <c r="F27" s="25"/>
      <c r="G27" s="25"/>
      <c r="H27" s="26">
        <f t="shared" si="3"/>
        <v>0</v>
      </c>
      <c r="I27" s="29">
        <f t="shared" si="4"/>
        <v>0</v>
      </c>
      <c r="J27" s="17">
        <f t="shared" si="5"/>
        <v>0</v>
      </c>
      <c r="K27" s="39">
        <f>IF(OR(MONTH(D27)&lt;&gt;$G$4,H27=0),0,H27-VLOOKUP(WEEKDAY(D27,2),Tabel1[],3,0))*24</f>
        <v>0</v>
      </c>
    </row>
    <row r="28" spans="2:16" ht="15.75" x14ac:dyDescent="0.25">
      <c r="B28" s="8" t="str">
        <f t="shared" si="1"/>
        <v>2024</v>
      </c>
      <c r="C28" s="21" t="str">
        <f t="shared" si="2"/>
        <v>sem 16</v>
      </c>
      <c r="D28" s="15">
        <f t="shared" si="6"/>
        <v>45403</v>
      </c>
      <c r="E28" s="25"/>
      <c r="F28" s="25"/>
      <c r="G28" s="25"/>
      <c r="H28" s="26">
        <f t="shared" si="3"/>
        <v>0</v>
      </c>
      <c r="I28" s="29">
        <f t="shared" si="4"/>
        <v>4.1666666666666685E-2</v>
      </c>
      <c r="J28" s="17">
        <f t="shared" si="5"/>
        <v>0</v>
      </c>
      <c r="K28" s="39">
        <f>IF(OR(MONTH(D28)&lt;&gt;$G$4,H28=0),0,H28-VLOOKUP(WEEKDAY(D28,2),Tabel1[],3,0))*24</f>
        <v>0</v>
      </c>
    </row>
    <row r="29" spans="2:16" ht="15.75" x14ac:dyDescent="0.25">
      <c r="B29" s="8" t="str">
        <f t="shared" si="1"/>
        <v>2024</v>
      </c>
      <c r="C29" s="21" t="str">
        <f t="shared" si="2"/>
        <v>sem 17</v>
      </c>
      <c r="D29" s="15">
        <f t="shared" si="6"/>
        <v>45404</v>
      </c>
      <c r="E29" s="25"/>
      <c r="F29" s="25"/>
      <c r="G29" s="25"/>
      <c r="H29" s="26">
        <f t="shared" si="3"/>
        <v>0</v>
      </c>
      <c r="I29" s="29">
        <f t="shared" si="4"/>
        <v>0</v>
      </c>
      <c r="J29" s="17">
        <f t="shared" si="5"/>
        <v>0</v>
      </c>
      <c r="K29" s="39">
        <f>IF(OR(MONTH(D29)&lt;&gt;$G$4,H29=0),0,H29-VLOOKUP(WEEKDAY(D29,2),Tabel1[],3,0))*24</f>
        <v>0</v>
      </c>
    </row>
    <row r="30" spans="2:16" ht="15.75" x14ac:dyDescent="0.25">
      <c r="B30" s="8" t="str">
        <f t="shared" si="1"/>
        <v>2024</v>
      </c>
      <c r="C30" s="21" t="str">
        <f t="shared" si="2"/>
        <v>sem 17</v>
      </c>
      <c r="D30" s="15">
        <f t="shared" si="6"/>
        <v>45405</v>
      </c>
      <c r="E30" s="25"/>
      <c r="F30" s="25"/>
      <c r="G30" s="25"/>
      <c r="H30" s="26">
        <f t="shared" si="3"/>
        <v>0</v>
      </c>
      <c r="I30" s="29">
        <f t="shared" si="4"/>
        <v>0</v>
      </c>
      <c r="J30" s="17">
        <f t="shared" si="5"/>
        <v>0</v>
      </c>
      <c r="K30" s="39">
        <f>IF(OR(MONTH(D30)&lt;&gt;$G$4,H30=0),0,H30-VLOOKUP(WEEKDAY(D30,2),Tabel1[],3,0))*24</f>
        <v>0</v>
      </c>
    </row>
    <row r="31" spans="2:16" ht="15.75" x14ac:dyDescent="0.25">
      <c r="B31" s="8" t="str">
        <f t="shared" si="1"/>
        <v>2024</v>
      </c>
      <c r="C31" s="21" t="str">
        <f t="shared" si="2"/>
        <v>sem 17</v>
      </c>
      <c r="D31" s="15">
        <f t="shared" si="6"/>
        <v>45406</v>
      </c>
      <c r="E31" s="25"/>
      <c r="F31" s="25"/>
      <c r="G31" s="25"/>
      <c r="H31" s="26">
        <f t="shared" si="3"/>
        <v>0</v>
      </c>
      <c r="I31" s="29">
        <f t="shared" si="4"/>
        <v>0</v>
      </c>
      <c r="J31" s="17">
        <f t="shared" si="5"/>
        <v>0</v>
      </c>
      <c r="K31" s="39">
        <f>IF(OR(MONTH(D31)&lt;&gt;$G$4,H31=0),0,H31-VLOOKUP(WEEKDAY(D31,2),Tabel1[],3,0))*24</f>
        <v>0</v>
      </c>
    </row>
    <row r="32" spans="2:16" ht="15.75" x14ac:dyDescent="0.25">
      <c r="B32" s="8" t="str">
        <f t="shared" si="1"/>
        <v>2024</v>
      </c>
      <c r="C32" s="21" t="str">
        <f t="shared" si="2"/>
        <v>sem 17</v>
      </c>
      <c r="D32" s="15">
        <f t="shared" si="6"/>
        <v>45407</v>
      </c>
      <c r="E32" s="25"/>
      <c r="F32" s="25"/>
      <c r="G32" s="25"/>
      <c r="H32" s="26">
        <f t="shared" si="3"/>
        <v>0</v>
      </c>
      <c r="I32" s="29">
        <f t="shared" si="4"/>
        <v>0</v>
      </c>
      <c r="J32" s="17">
        <f t="shared" si="5"/>
        <v>0</v>
      </c>
      <c r="K32" s="39">
        <f>IF(OR(MONTH(D32)&lt;&gt;$G$4,H32=0),0,H32-VLOOKUP(WEEKDAY(D32,2),Tabel1[],3,0))*24</f>
        <v>0</v>
      </c>
    </row>
    <row r="33" spans="2:11" ht="15.75" x14ac:dyDescent="0.25">
      <c r="B33" s="8" t="str">
        <f t="shared" si="1"/>
        <v>2024</v>
      </c>
      <c r="C33" s="21" t="str">
        <f t="shared" si="2"/>
        <v>sem 17</v>
      </c>
      <c r="D33" s="15">
        <f t="shared" si="6"/>
        <v>45408</v>
      </c>
      <c r="E33" s="25"/>
      <c r="F33" s="25"/>
      <c r="G33" s="25"/>
      <c r="H33" s="26">
        <f t="shared" si="3"/>
        <v>0</v>
      </c>
      <c r="I33" s="29">
        <f t="shared" si="4"/>
        <v>0</v>
      </c>
      <c r="J33" s="17">
        <f t="shared" si="5"/>
        <v>0</v>
      </c>
      <c r="K33" s="39">
        <f>IF(OR(MONTH(D33)&lt;&gt;$G$4,H33=0),0,H33-VLOOKUP(WEEKDAY(D33,2),Tabel1[],3,0))*24</f>
        <v>0</v>
      </c>
    </row>
    <row r="34" spans="2:11" ht="15.75" x14ac:dyDescent="0.25">
      <c r="B34" s="8" t="str">
        <f t="shared" si="1"/>
        <v>2024</v>
      </c>
      <c r="C34" s="21" t="str">
        <f t="shared" si="2"/>
        <v>sem 17</v>
      </c>
      <c r="D34" s="15">
        <f t="shared" si="6"/>
        <v>45409</v>
      </c>
      <c r="E34" s="25"/>
      <c r="F34" s="25"/>
      <c r="G34" s="25"/>
      <c r="H34" s="26">
        <f t="shared" si="3"/>
        <v>0</v>
      </c>
      <c r="I34" s="29">
        <f t="shared" si="4"/>
        <v>0</v>
      </c>
      <c r="J34" s="17">
        <f t="shared" si="5"/>
        <v>0</v>
      </c>
      <c r="K34" s="39">
        <f>IF(OR(MONTH(D34)&lt;&gt;$G$4,H34=0),0,H34-VLOOKUP(WEEKDAY(D34,2),Tabel1[],3,0))*24</f>
        <v>0</v>
      </c>
    </row>
    <row r="35" spans="2:11" ht="15.75" x14ac:dyDescent="0.25">
      <c r="B35" s="8" t="str">
        <f t="shared" si="1"/>
        <v>2024</v>
      </c>
      <c r="C35" s="21" t="str">
        <f t="shared" si="2"/>
        <v>sem 17</v>
      </c>
      <c r="D35" s="15">
        <f t="shared" si="6"/>
        <v>45410</v>
      </c>
      <c r="E35" s="25"/>
      <c r="F35" s="25"/>
      <c r="G35" s="25"/>
      <c r="H35" s="26">
        <f t="shared" si="3"/>
        <v>0</v>
      </c>
      <c r="I35" s="29">
        <f t="shared" si="4"/>
        <v>0</v>
      </c>
      <c r="J35" s="17">
        <f t="shared" si="5"/>
        <v>0</v>
      </c>
      <c r="K35" s="39">
        <f>IF(OR(MONTH(D35)&lt;&gt;$G$4,H35=0),0,H35-VLOOKUP(WEEKDAY(D35,2),Tabel1[],3,0))*24</f>
        <v>0</v>
      </c>
    </row>
    <row r="36" spans="2:11" ht="15.75" x14ac:dyDescent="0.25">
      <c r="B36" s="8" t="str">
        <f t="shared" si="1"/>
        <v>2024</v>
      </c>
      <c r="C36" s="21" t="str">
        <f t="shared" si="2"/>
        <v>sem 18</v>
      </c>
      <c r="D36" s="15">
        <f t="shared" si="6"/>
        <v>45411</v>
      </c>
      <c r="E36" s="25">
        <v>0.33333333333333331</v>
      </c>
      <c r="F36" s="25"/>
      <c r="G36" s="25">
        <v>0.83333333333333337</v>
      </c>
      <c r="H36" s="26">
        <f t="shared" si="3"/>
        <v>0.5</v>
      </c>
      <c r="I36" s="29">
        <f t="shared" si="4"/>
        <v>0</v>
      </c>
      <c r="J36" s="17">
        <f t="shared" si="5"/>
        <v>0.1875</v>
      </c>
      <c r="K36" s="39">
        <f>IF(OR(MONTH(D36)&lt;&gt;$G$4,H36=0),0,H36-VLOOKUP(WEEKDAY(D36,2),Tabel1[],3,0))*24</f>
        <v>4.5</v>
      </c>
    </row>
    <row r="37" spans="2:11" ht="15.75" x14ac:dyDescent="0.25">
      <c r="B37" s="8" t="str">
        <f t="shared" si="1"/>
        <v>2024</v>
      </c>
      <c r="C37" s="21" t="str">
        <f t="shared" si="2"/>
        <v>sem 18</v>
      </c>
      <c r="D37" s="15">
        <f t="shared" si="6"/>
        <v>45412</v>
      </c>
      <c r="E37" s="25"/>
      <c r="F37" s="25"/>
      <c r="G37" s="25"/>
      <c r="H37" s="26">
        <f t="shared" si="3"/>
        <v>0</v>
      </c>
      <c r="I37" s="29">
        <f t="shared" si="4"/>
        <v>0.5</v>
      </c>
      <c r="J37" s="17">
        <f t="shared" si="5"/>
        <v>0</v>
      </c>
      <c r="K37" s="39">
        <f>IF(OR(MONTH(D37)&lt;&gt;$G$4,H37=0),0,H37-VLOOKUP(WEEKDAY(D37,2),Tabel1[],3,0))*24</f>
        <v>0</v>
      </c>
    </row>
    <row r="38" spans="2:11" ht="16.5" thickBot="1" x14ac:dyDescent="0.3">
      <c r="B38" s="10" t="str">
        <f t="shared" si="1"/>
        <v>2024</v>
      </c>
      <c r="C38" s="22" t="str">
        <f t="shared" si="2"/>
        <v>sem 18</v>
      </c>
      <c r="D38" s="16">
        <f t="shared" si="6"/>
        <v>45413</v>
      </c>
      <c r="E38" s="27"/>
      <c r="F38" s="27"/>
      <c r="G38" s="27"/>
      <c r="H38" s="28">
        <f t="shared" si="3"/>
        <v>0</v>
      </c>
      <c r="I38" s="31">
        <f t="shared" si="4"/>
        <v>0</v>
      </c>
      <c r="J38" s="19">
        <f t="shared" si="5"/>
        <v>0</v>
      </c>
      <c r="K38" s="40">
        <f>IF(OR(MONTH(D38)&lt;&gt;$G$4,H38=0),0,H38-VLOOKUP(WEEKDAY(D38,2),Tabel1[],3,0))*24</f>
        <v>0</v>
      </c>
    </row>
    <row r="39" spans="2:11" x14ac:dyDescent="0.25">
      <c r="D39" s="9"/>
    </row>
    <row r="40" spans="2:11" ht="14.25" customHeight="1" x14ac:dyDescent="0.25">
      <c r="D40" s="9"/>
      <c r="H40" s="11"/>
      <c r="I40" s="11"/>
    </row>
    <row r="41" spans="2:11" x14ac:dyDescent="0.25">
      <c r="D41" s="9"/>
    </row>
    <row r="42" spans="2:11" x14ac:dyDescent="0.25">
      <c r="D42" s="9"/>
    </row>
    <row r="43" spans="2:11" x14ac:dyDescent="0.25">
      <c r="D43" s="9"/>
    </row>
    <row r="44" spans="2:11" x14ac:dyDescent="0.25">
      <c r="D44" s="9"/>
    </row>
    <row r="45" spans="2:11" x14ac:dyDescent="0.25">
      <c r="D45" s="9"/>
    </row>
    <row r="46" spans="2:11" x14ac:dyDescent="0.25">
      <c r="D46" s="9"/>
    </row>
    <row r="47" spans="2:11" x14ac:dyDescent="0.25">
      <c r="D47" s="9"/>
    </row>
    <row r="48" spans="2:11" x14ac:dyDescent="0.25">
      <c r="D48" s="9"/>
    </row>
    <row r="49" spans="4:4" x14ac:dyDescent="0.25">
      <c r="D49" s="9"/>
    </row>
    <row r="50" spans="4:4" x14ac:dyDescent="0.25">
      <c r="D50" s="9"/>
    </row>
    <row r="51" spans="4:4" x14ac:dyDescent="0.25">
      <c r="D51" s="9"/>
    </row>
    <row r="52" spans="4:4" x14ac:dyDescent="0.25">
      <c r="D52" s="9"/>
    </row>
    <row r="53" spans="4:4" x14ac:dyDescent="0.25">
      <c r="D53" s="9"/>
    </row>
    <row r="54" spans="4:4" x14ac:dyDescent="0.25">
      <c r="D54" s="9"/>
    </row>
    <row r="55" spans="4:4" x14ac:dyDescent="0.25">
      <c r="D55" s="9"/>
    </row>
    <row r="56" spans="4:4" x14ac:dyDescent="0.25">
      <c r="D56" s="9"/>
    </row>
    <row r="57" spans="4:4" x14ac:dyDescent="0.25">
      <c r="D57" s="9"/>
    </row>
    <row r="58" spans="4:4" x14ac:dyDescent="0.25">
      <c r="D58" s="9"/>
    </row>
    <row r="59" spans="4:4" x14ac:dyDescent="0.25">
      <c r="D59" s="9"/>
    </row>
    <row r="60" spans="4:4" x14ac:dyDescent="0.25">
      <c r="D60" s="9"/>
    </row>
    <row r="61" spans="4:4" x14ac:dyDescent="0.25">
      <c r="D61" s="9"/>
    </row>
    <row r="62" spans="4:4" x14ac:dyDescent="0.25">
      <c r="D62" s="9"/>
    </row>
    <row r="63" spans="4:4" x14ac:dyDescent="0.25">
      <c r="D63" s="9"/>
    </row>
    <row r="64" spans="4:4" x14ac:dyDescent="0.25">
      <c r="D64" s="9"/>
    </row>
    <row r="65" spans="4:4" x14ac:dyDescent="0.25">
      <c r="D65" s="9"/>
    </row>
    <row r="66" spans="4:4" x14ac:dyDescent="0.25">
      <c r="D66" s="9"/>
    </row>
    <row r="67" spans="4:4" x14ac:dyDescent="0.25">
      <c r="D67" s="9"/>
    </row>
    <row r="68" spans="4:4" x14ac:dyDescent="0.25">
      <c r="D68" s="9"/>
    </row>
    <row r="69" spans="4:4" x14ac:dyDescent="0.25">
      <c r="D69" s="9"/>
    </row>
    <row r="70" spans="4:4" x14ac:dyDescent="0.25">
      <c r="D70" s="9"/>
    </row>
    <row r="71" spans="4:4" x14ac:dyDescent="0.25">
      <c r="D71" s="9"/>
    </row>
    <row r="72" spans="4:4" x14ac:dyDescent="0.25">
      <c r="D72" s="9"/>
    </row>
    <row r="73" spans="4:4" x14ac:dyDescent="0.25">
      <c r="D73" s="9"/>
    </row>
    <row r="74" spans="4:4" x14ac:dyDescent="0.25">
      <c r="D74" s="9"/>
    </row>
    <row r="75" spans="4:4" x14ac:dyDescent="0.25">
      <c r="D75" s="9"/>
    </row>
    <row r="76" spans="4:4" x14ac:dyDescent="0.25">
      <c r="D76" s="9"/>
    </row>
    <row r="77" spans="4:4" x14ac:dyDescent="0.25">
      <c r="D77" s="9"/>
    </row>
    <row r="78" spans="4:4" x14ac:dyDescent="0.25">
      <c r="D78" s="9"/>
    </row>
    <row r="79" spans="4:4" x14ac:dyDescent="0.25">
      <c r="D79" s="9"/>
    </row>
    <row r="80" spans="4:4" x14ac:dyDescent="0.25">
      <c r="D80" s="9"/>
    </row>
    <row r="81" spans="4:4" x14ac:dyDescent="0.25">
      <c r="D81" s="9"/>
    </row>
    <row r="82" spans="4:4" x14ac:dyDescent="0.25">
      <c r="D82" s="9"/>
    </row>
    <row r="83" spans="4:4" x14ac:dyDescent="0.25">
      <c r="D83" s="9"/>
    </row>
    <row r="84" spans="4:4" x14ac:dyDescent="0.25">
      <c r="D84" s="9"/>
    </row>
    <row r="85" spans="4:4" x14ac:dyDescent="0.25">
      <c r="D85" s="9"/>
    </row>
    <row r="86" spans="4:4" x14ac:dyDescent="0.25">
      <c r="D86" s="9"/>
    </row>
    <row r="87" spans="4:4" x14ac:dyDescent="0.25">
      <c r="D87" s="9"/>
    </row>
    <row r="88" spans="4:4" x14ac:dyDescent="0.25">
      <c r="D88" s="9"/>
    </row>
    <row r="89" spans="4:4" x14ac:dyDescent="0.25">
      <c r="D89" s="9"/>
    </row>
    <row r="90" spans="4:4" x14ac:dyDescent="0.25">
      <c r="D90" s="9"/>
    </row>
  </sheetData>
  <mergeCells count="1">
    <mergeCell ref="B1:I1"/>
  </mergeCells>
  <conditionalFormatting sqref="J6:J38">
    <cfRule type="expression" dxfId="5" priority="16">
      <formula>K6&lt;0</formula>
    </cfRule>
  </conditionalFormatting>
  <conditionalFormatting sqref="B8:K38">
    <cfRule type="expression" dxfId="4" priority="1">
      <formula>MONTH($D8)&lt;&gt;$G$4</formula>
    </cfRule>
  </conditionalFormatting>
  <conditionalFormatting sqref="B8:I38">
    <cfRule type="expression" dxfId="3" priority="2">
      <formula>OR(WEEKDAY($D8,2)=7,EOMONTH($D$8,0)=$D8)</formula>
    </cfRule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Modèle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Nadège LECLAIR</dc:creator>
  <cp:lastModifiedBy>Bart Strubbe</cp:lastModifiedBy>
  <dcterms:created xsi:type="dcterms:W3CDTF">2024-03-18T10:30:13Z</dcterms:created>
  <dcterms:modified xsi:type="dcterms:W3CDTF">2024-03-19T15:50:53Z</dcterms:modified>
</cp:coreProperties>
</file>