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52F19C3-6FF8-4134-839A-9EF0D7DEC2F4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exemple" sheetId="2" r:id="rId2"/>
  </sheets>
  <externalReferences>
    <externalReference r:id="rId3"/>
  </externalReferences>
  <definedNames>
    <definedName name="Coeff">OFFSET(exemple!$H$3,,,,exemple!$I$1+1)</definedName>
    <definedName name="Mon_X">exemple!$B$2:$B$27</definedName>
    <definedName name="Mon_Y">OFFSET(Mon_X,,1,,)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2" l="1" a="1"/>
  <c r="D8" i="2" s="1"/>
  <c r="D17" i="2" a="1"/>
  <c r="D17" i="2" s="1"/>
  <c r="H3" i="2" a="1"/>
  <c r="H3" i="2" s="1"/>
  <c r="D2" i="2" s="1" a="1"/>
  <c r="D2" i="2" s="1"/>
  <c r="E65" i="1" a="1"/>
  <c r="E65" i="1" s="1"/>
  <c r="E59" i="1" a="1"/>
  <c r="E59" i="1" s="1"/>
  <c r="E53" i="1" a="1"/>
  <c r="E53" i="1" s="1"/>
  <c r="E47" i="1" a="1"/>
  <c r="E47" i="1" s="1"/>
  <c r="E41" i="1" a="1"/>
  <c r="E41" i="1" s="1"/>
  <c r="E35" i="1" a="1"/>
  <c r="E35" i="1" s="1"/>
  <c r="D10" i="1" a="1"/>
  <c r="D10" i="1" s="1"/>
  <c r="D19" i="1" a="1"/>
  <c r="D19" i="1" s="1"/>
  <c r="C34" i="1" a="1"/>
  <c r="C34" i="1" s="1"/>
  <c r="C38" i="1" a="1"/>
  <c r="C38" i="1" s="1"/>
  <c r="C37" i="1" a="1"/>
  <c r="C37" i="1" s="1"/>
  <c r="C36" i="1" a="1"/>
  <c r="C36" i="1" s="1"/>
  <c r="C35" i="1" a="1"/>
  <c r="C35" i="1" s="1"/>
  <c r="C40" i="1" a="1"/>
  <c r="C40" i="1" s="1"/>
  <c r="C39" i="1" a="1"/>
  <c r="C39" i="1" s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D24" i="2" l="1" a="1"/>
  <c r="D24" i="2" s="1"/>
  <c r="D20" i="2" a="1"/>
  <c r="D20" i="2" s="1"/>
  <c r="D18" i="2" a="1"/>
  <c r="D18" i="2" s="1"/>
  <c r="D14" i="2" a="1"/>
  <c r="D14" i="2" s="1"/>
  <c r="D12" i="2" a="1"/>
  <c r="D12" i="2" s="1"/>
  <c r="D10" i="2" a="1"/>
  <c r="D10" i="2" s="1"/>
  <c r="D4" i="2" a="1"/>
  <c r="D4" i="2" s="1"/>
  <c r="D27" i="2" a="1"/>
  <c r="D27" i="2" s="1"/>
  <c r="D21" i="2" a="1"/>
  <c r="D21" i="2" s="1"/>
  <c r="D26" i="2" a="1"/>
  <c r="D26" i="2" s="1"/>
  <c r="D22" i="2" a="1"/>
  <c r="D22" i="2" s="1"/>
  <c r="D16" i="2" a="1"/>
  <c r="D16" i="2" s="1"/>
  <c r="D6" i="2" a="1"/>
  <c r="D6" i="2" s="1"/>
  <c r="D25" i="2" a="1"/>
  <c r="D25" i="2" s="1"/>
  <c r="D23" i="2" a="1"/>
  <c r="D23" i="2" s="1"/>
  <c r="D19" i="2" a="1"/>
  <c r="D19" i="2" s="1"/>
  <c r="D15" i="2" a="1"/>
  <c r="D15" i="2" s="1"/>
  <c r="D13" i="2" a="1"/>
  <c r="D13" i="2" s="1"/>
  <c r="D11" i="2" a="1"/>
  <c r="D11" i="2" s="1"/>
  <c r="D9" i="2" a="1"/>
  <c r="D9" i="2" s="1"/>
  <c r="D7" i="2" a="1"/>
  <c r="D7" i="2" s="1"/>
  <c r="D5" i="2" a="1"/>
  <c r="D5" i="2" s="1"/>
  <c r="D3" i="2" a="1"/>
  <c r="D3" i="2" s="1"/>
  <c r="D9" i="1" a="1"/>
  <c r="D9" i="1" s="1"/>
  <c r="D12" i="1" a="1"/>
  <c r="D12" i="1" s="1"/>
  <c r="D17" i="1" a="1"/>
  <c r="D17" i="1" s="1"/>
  <c r="D20" i="1" a="1"/>
  <c r="D20" i="1" s="1"/>
  <c r="D25" i="1" a="1"/>
  <c r="D25" i="1" s="1"/>
  <c r="D28" i="1" a="1"/>
  <c r="D28" i="1" s="1"/>
  <c r="D7" i="1" a="1"/>
  <c r="D7" i="1" s="1"/>
  <c r="D15" i="1" a="1"/>
  <c r="D15" i="1" s="1"/>
  <c r="D18" i="1" a="1"/>
  <c r="D18" i="1" s="1"/>
  <c r="D23" i="1" a="1"/>
  <c r="D23" i="1" s="1"/>
  <c r="D26" i="1" a="1"/>
  <c r="D26" i="1" s="1"/>
  <c r="D5" i="1" a="1"/>
  <c r="D5" i="1" s="1"/>
  <c r="D8" i="1" a="1"/>
  <c r="D8" i="1" s="1"/>
  <c r="D13" i="1" a="1"/>
  <c r="D13" i="1" s="1"/>
  <c r="D16" i="1" a="1"/>
  <c r="D16" i="1" s="1"/>
  <c r="D21" i="1" a="1"/>
  <c r="D21" i="1" s="1"/>
  <c r="D24" i="1" a="1"/>
  <c r="D24" i="1" s="1"/>
  <c r="D29" i="1" a="1"/>
  <c r="D29" i="1" s="1"/>
  <c r="D6" i="1" a="1"/>
  <c r="D6" i="1" s="1"/>
  <c r="D11" i="1" a="1"/>
  <c r="D11" i="1" s="1"/>
  <c r="D14" i="1" a="1"/>
  <c r="D14" i="1" s="1"/>
  <c r="D22" i="1" a="1"/>
  <c r="D22" i="1" s="1"/>
  <c r="D27" i="1" a="1"/>
  <c r="D27" i="1" s="1"/>
  <c r="D4" i="1" a="1"/>
  <c r="D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<sst xmlns="http://schemas.openxmlformats.org/spreadsheetml/2006/main" count="26" uniqueCount="22">
  <si>
    <t>TEST POUR 2022</t>
  </si>
  <si>
    <t xml:space="preserve">Calculs équation </t>
  </si>
  <si>
    <t>Semaine</t>
  </si>
  <si>
    <t>X</t>
  </si>
  <si>
    <t>b6</t>
  </si>
  <si>
    <t>b5</t>
  </si>
  <si>
    <t>b4</t>
  </si>
  <si>
    <t>b3</t>
  </si>
  <si>
    <t>b2</t>
  </si>
  <si>
    <t>b1</t>
  </si>
  <si>
    <t>a</t>
  </si>
  <si>
    <t>Y calculés</t>
  </si>
  <si>
    <t>Y de base</t>
  </si>
  <si>
    <t>b</t>
  </si>
  <si>
    <t>a1</t>
  </si>
  <si>
    <t>a2</t>
  </si>
  <si>
    <t>a3</t>
  </si>
  <si>
    <t>a4</t>
  </si>
  <si>
    <t>a5</t>
  </si>
  <si>
    <t>a6</t>
  </si>
  <si>
    <t>Y Calculé</t>
  </si>
  <si>
    <t>nombre de dégrees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</si>
</sst>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quotePrefix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2" fontId="0" fillId="2" borderId="0" xfId="0" applyNumberFormat="1" applyFill="1"/>
    <xf numFmtId="164" fontId="3" fillId="4" borderId="0" xfId="1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5" borderId="0" xfId="0" applyFont="1" applyFill="1" applyAlignment="1">
      <alignment horizontal="center"/>
    </xf>
    <xf numFmtId="0" fontId="0" fillId="3" borderId="0" xfId="0" applyFill="1"/>
    <xf numFmtId="164" fontId="0" fillId="3" borderId="0" xfId="1" applyNumberFormat="1" applyFont="1" applyFill="1"/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Proj nids 21/22 </a:t>
            </a:r>
            <a:r>
              <a:rPr lang="fr-FR" sz="1600" b="1" i="0" u="none" strike="noStrike" kern="120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et moy. </a:t>
            </a:r>
            <a:r>
              <a:rPr lang="fr-FR" sz="1600"/>
              <a:t> </a:t>
            </a:r>
            <a:r>
              <a:rPr lang="fr-FR"/>
              <a:t>en fonction de la pression</a:t>
            </a:r>
          </a:p>
        </c:rich>
      </c:tx>
      <c:layout>
        <c:manualLayout>
          <c:xMode val="edge"/>
          <c:yMode val="edge"/>
          <c:x val="0.15318631811321928"/>
          <c:y val="2.50000205358093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Fraies 21/22 expected</c:v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trendline>
            <c:spPr>
              <a:ln w="19050" cap="rnd">
                <a:solidFill>
                  <a:srgbClr val="FF0000"/>
                </a:solidFill>
              </a:ln>
              <a:effectLst/>
            </c:spPr>
            <c:trendlineType val="poly"/>
            <c:order val="6"/>
            <c:dispRSqr val="0"/>
            <c:dispEq val="0"/>
          </c:trendline>
          <c:cat>
            <c:numRef>
              <c:f>'[1]Nb nids . semaine &amp; P'!$A$2:$A$27</c:f>
              <c:numCache>
                <c:formatCode>General</c:formatCode>
                <c:ptCount val="26"/>
                <c:pt idx="0">
                  <c:v>48</c:v>
                </c:pt>
                <c:pt idx="1">
                  <c:v>49</c:v>
                </c:pt>
                <c:pt idx="2">
                  <c:v>50</c:v>
                </c:pt>
                <c:pt idx="3">
                  <c:v>51</c:v>
                </c:pt>
                <c:pt idx="4">
                  <c:v>52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</c:numCache>
            </c:numRef>
          </c:cat>
          <c:val>
            <c:numRef>
              <c:f>'[1]Nb nids . semaine &amp; P'!$G$149:$G$174</c:f>
              <c:numCache>
                <c:formatCode>General</c:formatCode>
                <c:ptCount val="26"/>
                <c:pt idx="0">
                  <c:v>4</c:v>
                </c:pt>
                <c:pt idx="1">
                  <c:v>5</c:v>
                </c:pt>
                <c:pt idx="2">
                  <c:v>14</c:v>
                </c:pt>
                <c:pt idx="3">
                  <c:v>12</c:v>
                </c:pt>
                <c:pt idx="4">
                  <c:v>13</c:v>
                </c:pt>
                <c:pt idx="5">
                  <c:v>39</c:v>
                </c:pt>
                <c:pt idx="7">
                  <c:v>102</c:v>
                </c:pt>
                <c:pt idx="8">
                  <c:v>140</c:v>
                </c:pt>
                <c:pt idx="9">
                  <c:v>150</c:v>
                </c:pt>
                <c:pt idx="10">
                  <c:v>182</c:v>
                </c:pt>
                <c:pt idx="11">
                  <c:v>170</c:v>
                </c:pt>
                <c:pt idx="12">
                  <c:v>182</c:v>
                </c:pt>
                <c:pt idx="13">
                  <c:v>194</c:v>
                </c:pt>
                <c:pt idx="14">
                  <c:v>155</c:v>
                </c:pt>
                <c:pt idx="16">
                  <c:v>131</c:v>
                </c:pt>
                <c:pt idx="17">
                  <c:v>113</c:v>
                </c:pt>
                <c:pt idx="18">
                  <c:v>105</c:v>
                </c:pt>
                <c:pt idx="19">
                  <c:v>80</c:v>
                </c:pt>
                <c:pt idx="20">
                  <c:v>49</c:v>
                </c:pt>
                <c:pt idx="21">
                  <c:v>43</c:v>
                </c:pt>
                <c:pt idx="22">
                  <c:v>56</c:v>
                </c:pt>
                <c:pt idx="23">
                  <c:v>20</c:v>
                </c:pt>
                <c:pt idx="24">
                  <c:v>15</c:v>
                </c:pt>
                <c:pt idx="2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B1-4217-93C2-0A5B5D8D0538}"/>
            </c:ext>
          </c:extLst>
        </c:ser>
        <c:ser>
          <c:idx val="2"/>
          <c:order val="2"/>
          <c:tx>
            <c:v>Fraies moyenne 19/24</c:v>
          </c:tx>
          <c:spPr>
            <a:solidFill>
              <a:srgbClr val="92D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'[1]Nb nids . semaine &amp; P'!$A$2:$A$27</c:f>
              <c:numCache>
                <c:formatCode>General</c:formatCode>
                <c:ptCount val="26"/>
                <c:pt idx="0">
                  <c:v>48</c:v>
                </c:pt>
                <c:pt idx="1">
                  <c:v>49</c:v>
                </c:pt>
                <c:pt idx="2">
                  <c:v>50</c:v>
                </c:pt>
                <c:pt idx="3">
                  <c:v>51</c:v>
                </c:pt>
                <c:pt idx="4">
                  <c:v>52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</c:numCache>
            </c:numRef>
          </c:cat>
          <c:val>
            <c:numRef>
              <c:f>'[1]Nb nids . semaine &amp; P'!$O$2:$O$27</c:f>
              <c:numCache>
                <c:formatCode>General</c:formatCode>
                <c:ptCount val="26"/>
                <c:pt idx="0">
                  <c:v>4</c:v>
                </c:pt>
                <c:pt idx="1">
                  <c:v>5</c:v>
                </c:pt>
                <c:pt idx="2">
                  <c:v>13.5</c:v>
                </c:pt>
                <c:pt idx="3">
                  <c:v>11.5</c:v>
                </c:pt>
                <c:pt idx="4">
                  <c:v>13</c:v>
                </c:pt>
                <c:pt idx="5">
                  <c:v>33.4</c:v>
                </c:pt>
                <c:pt idx="6">
                  <c:v>30.25</c:v>
                </c:pt>
                <c:pt idx="7">
                  <c:v>64.599999999999994</c:v>
                </c:pt>
                <c:pt idx="8">
                  <c:v>80</c:v>
                </c:pt>
                <c:pt idx="9">
                  <c:v>96.6</c:v>
                </c:pt>
                <c:pt idx="10">
                  <c:v>94.4</c:v>
                </c:pt>
                <c:pt idx="11">
                  <c:v>107.08067226890758</c:v>
                </c:pt>
                <c:pt idx="12">
                  <c:v>101.8</c:v>
                </c:pt>
                <c:pt idx="13">
                  <c:v>121.6</c:v>
                </c:pt>
                <c:pt idx="14">
                  <c:v>106.43333333333335</c:v>
                </c:pt>
                <c:pt idx="15">
                  <c:v>94.666666666666671</c:v>
                </c:pt>
                <c:pt idx="16">
                  <c:v>80.8</c:v>
                </c:pt>
                <c:pt idx="17">
                  <c:v>64.2</c:v>
                </c:pt>
                <c:pt idx="18">
                  <c:v>63.8</c:v>
                </c:pt>
                <c:pt idx="19">
                  <c:v>49.2</c:v>
                </c:pt>
                <c:pt idx="20">
                  <c:v>30.8</c:v>
                </c:pt>
                <c:pt idx="21">
                  <c:v>28.6</c:v>
                </c:pt>
                <c:pt idx="22">
                  <c:v>21.4</c:v>
                </c:pt>
                <c:pt idx="23">
                  <c:v>10.25</c:v>
                </c:pt>
                <c:pt idx="24">
                  <c:v>8</c:v>
                </c:pt>
                <c:pt idx="25">
                  <c:v>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2B1-4217-93C2-0A5B5D8D05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42473792"/>
        <c:axId val="1095465424"/>
      </c:barChart>
      <c:lineChart>
        <c:grouping val="standard"/>
        <c:varyColors val="0"/>
        <c:ser>
          <c:idx val="1"/>
          <c:order val="1"/>
          <c:tx>
            <c:v>Pression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'[1]Nb nids . semaine &amp; P'!$A$2:$A$27</c:f>
              <c:numCache>
                <c:formatCode>General</c:formatCode>
                <c:ptCount val="26"/>
                <c:pt idx="0">
                  <c:v>48</c:v>
                </c:pt>
                <c:pt idx="1">
                  <c:v>49</c:v>
                </c:pt>
                <c:pt idx="2">
                  <c:v>50</c:v>
                </c:pt>
                <c:pt idx="3">
                  <c:v>51</c:v>
                </c:pt>
                <c:pt idx="4">
                  <c:v>52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</c:numCache>
            </c:numRef>
          </c:cat>
          <c:val>
            <c:numRef>
              <c:f>'[1]Nb nids . semaine &amp; P'!$F$2:$F$27</c:f>
              <c:numCache>
                <c:formatCode>General</c:formatCode>
                <c:ptCount val="26"/>
                <c:pt idx="0">
                  <c:v>1013</c:v>
                </c:pt>
                <c:pt idx="1">
                  <c:v>1015</c:v>
                </c:pt>
                <c:pt idx="2">
                  <c:v>1028</c:v>
                </c:pt>
                <c:pt idx="3">
                  <c:v>1015</c:v>
                </c:pt>
                <c:pt idx="4">
                  <c:v>1022</c:v>
                </c:pt>
                <c:pt idx="5">
                  <c:v>1014</c:v>
                </c:pt>
                <c:pt idx="6">
                  <c:v>1030</c:v>
                </c:pt>
                <c:pt idx="7">
                  <c:v>1029</c:v>
                </c:pt>
                <c:pt idx="8">
                  <c:v>1029</c:v>
                </c:pt>
                <c:pt idx="9">
                  <c:v>1022</c:v>
                </c:pt>
                <c:pt idx="10">
                  <c:v>1026</c:v>
                </c:pt>
                <c:pt idx="11">
                  <c:v>1020</c:v>
                </c:pt>
                <c:pt idx="12">
                  <c:v>1025</c:v>
                </c:pt>
                <c:pt idx="13">
                  <c:v>1018</c:v>
                </c:pt>
                <c:pt idx="14">
                  <c:v>1021</c:v>
                </c:pt>
                <c:pt idx="15">
                  <c:v>1027</c:v>
                </c:pt>
                <c:pt idx="16">
                  <c:v>1025</c:v>
                </c:pt>
                <c:pt idx="17">
                  <c:v>1008</c:v>
                </c:pt>
                <c:pt idx="18">
                  <c:v>1014</c:v>
                </c:pt>
                <c:pt idx="19">
                  <c:v>1016</c:v>
                </c:pt>
                <c:pt idx="20">
                  <c:v>1006</c:v>
                </c:pt>
                <c:pt idx="21">
                  <c:v>1018</c:v>
                </c:pt>
                <c:pt idx="22">
                  <c:v>1018</c:v>
                </c:pt>
                <c:pt idx="23">
                  <c:v>1020</c:v>
                </c:pt>
                <c:pt idx="24">
                  <c:v>1017</c:v>
                </c:pt>
                <c:pt idx="25">
                  <c:v>1013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2B1-4217-93C2-0A5B5D8D05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0500784"/>
        <c:axId val="965157968"/>
      </c:lineChart>
      <c:catAx>
        <c:axId val="11424737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100"/>
                  <a:t>Semaine</a:t>
                </a:r>
                <a:endParaRPr lang="fr-F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095465424"/>
        <c:crosses val="autoZero"/>
        <c:auto val="1"/>
        <c:lblAlgn val="ctr"/>
        <c:lblOffset val="100"/>
        <c:noMultiLvlLbl val="0"/>
      </c:catAx>
      <c:valAx>
        <c:axId val="1095465424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100"/>
                  <a:t>Nb de nids</a:t>
                </a:r>
              </a:p>
            </c:rich>
          </c:tx>
          <c:layout>
            <c:manualLayout>
              <c:xMode val="edge"/>
              <c:yMode val="edge"/>
              <c:x val="1.4742548809662522E-2"/>
              <c:y val="0.401840914137714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142473792"/>
        <c:crosses val="autoZero"/>
        <c:crossBetween val="between"/>
      </c:valAx>
      <c:valAx>
        <c:axId val="965157968"/>
        <c:scaling>
          <c:orientation val="minMax"/>
          <c:max val="1040"/>
          <c:min val="98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100"/>
                  <a:t>Pression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0.95866557877490866"/>
              <c:y val="0.417967979861077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0500784"/>
        <c:crosses val="max"/>
        <c:crossBetween val="between"/>
      </c:valAx>
      <c:catAx>
        <c:axId val="6205007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9651579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Feuil1!$D$3</c:f>
              <c:strCache>
                <c:ptCount val="1"/>
                <c:pt idx="0">
                  <c:v>Y Calculé</c:v>
                </c:pt>
              </c:strCache>
            </c:strRef>
          </c:tx>
          <c:spPr>
            <a:ln w="19050" cap="rnd">
              <a:solidFill>
                <a:srgbClr val="92D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xVal>
            <c:numRef>
              <c:f>Feuil1!$B$4:$B$29</c:f>
              <c:numCache>
                <c:formatCode>General</c:formatCode>
                <c:ptCount val="2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</c:numCache>
            </c:numRef>
          </c:xVal>
          <c:yVal>
            <c:numRef>
              <c:f>Feuil1!$D$4:$D$29</c:f>
              <c:numCache>
                <c:formatCode>0.00</c:formatCode>
                <c:ptCount val="26"/>
                <c:pt idx="0">
                  <c:v>9.2942888424208725</c:v>
                </c:pt>
                <c:pt idx="1">
                  <c:v>1.6471952410716568</c:v>
                </c:pt>
                <c:pt idx="2">
                  <c:v>1.6434830235909708</c:v>
                </c:pt>
                <c:pt idx="3">
                  <c:v>10.022663842428926</c:v>
                </c:pt>
                <c:pt idx="4">
                  <c:v>26.133031426201597</c:v>
                </c:pt>
                <c:pt idx="5">
                  <c:v>48.352137168799473</c:v>
                </c:pt>
                <c:pt idx="6">
                  <c:v>#N/A</c:v>
                </c:pt>
                <c:pt idx="7">
                  <c:v>101.95785493064341</c:v>
                </c:pt>
                <c:pt idx="8">
                  <c:v>128.35402709319521</c:v>
                </c:pt>
                <c:pt idx="9">
                  <c:v>151.38095324298865</c:v>
                </c:pt>
                <c:pt idx="10">
                  <c:v>169.17932875485556</c:v>
                </c:pt>
                <c:pt idx="11">
                  <c:v>180.42779329431747</c:v>
                </c:pt>
                <c:pt idx="12">
                  <c:v>184.42535077028387</c:v>
                </c:pt>
                <c:pt idx="13">
                  <c:v>181.12549562540494</c:v>
                </c:pt>
                <c:pt idx="14">
                  <c:v>171.12204546407912</c:v>
                </c:pt>
                <c:pt idx="15">
                  <c:v>#N/A</c:v>
                </c:pt>
                <c:pt idx="16">
                  <c:v>136.15818645005044</c:v>
                </c:pt>
                <c:pt idx="17">
                  <c:v>114.78341099413706</c:v>
                </c:pt>
                <c:pt idx="18">
                  <c:v>93.509916934949217</c:v>
                </c:pt>
                <c:pt idx="19">
                  <c:v>74.230348923692759</c:v>
                </c:pt>
                <c:pt idx="20">
                  <c:v>58.378503632129878</c:v>
                </c:pt>
                <c:pt idx="21">
                  <c:v>46.577106744191667</c:v>
                </c:pt>
                <c:pt idx="22">
                  <c:v>38.237296285194304</c:v>
                </c:pt>
                <c:pt idx="23">
                  <c:v>31.10981228880496</c:v>
                </c:pt>
                <c:pt idx="24">
                  <c:v>20.787892801554676</c:v>
                </c:pt>
                <c:pt idx="25">
                  <c:v>0.16187622505918853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1FB-4E8B-9469-6236245C407F}"/>
            </c:ext>
          </c:extLst>
        </c:ser>
        <c:ser>
          <c:idx val="4"/>
          <c:order val="1"/>
          <c:tx>
            <c:strRef>
              <c:f>Feuil1!$G$3</c:f>
              <c:strCache>
                <c:ptCount val="1"/>
                <c:pt idx="0">
                  <c:v>Y de base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Feuil1!$B$4:$B$29</c:f>
              <c:numCache>
                <c:formatCode>General</c:formatCode>
                <c:ptCount val="2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</c:numCache>
            </c:numRef>
          </c:xVal>
          <c:yVal>
            <c:numRef>
              <c:f>Feuil1!$G$4:$G$29</c:f>
              <c:numCache>
                <c:formatCode>General</c:formatCode>
                <c:ptCount val="26"/>
                <c:pt idx="0">
                  <c:v>4</c:v>
                </c:pt>
                <c:pt idx="1">
                  <c:v>5</c:v>
                </c:pt>
                <c:pt idx="2">
                  <c:v>14</c:v>
                </c:pt>
                <c:pt idx="3">
                  <c:v>12</c:v>
                </c:pt>
                <c:pt idx="4">
                  <c:v>13</c:v>
                </c:pt>
                <c:pt idx="5">
                  <c:v>39</c:v>
                </c:pt>
                <c:pt idx="7">
                  <c:v>102</c:v>
                </c:pt>
                <c:pt idx="8">
                  <c:v>140</c:v>
                </c:pt>
                <c:pt idx="9">
                  <c:v>150</c:v>
                </c:pt>
                <c:pt idx="10">
                  <c:v>182</c:v>
                </c:pt>
                <c:pt idx="11">
                  <c:v>170</c:v>
                </c:pt>
                <c:pt idx="12">
                  <c:v>182</c:v>
                </c:pt>
                <c:pt idx="13">
                  <c:v>194</c:v>
                </c:pt>
                <c:pt idx="14">
                  <c:v>155</c:v>
                </c:pt>
                <c:pt idx="16">
                  <c:v>131</c:v>
                </c:pt>
                <c:pt idx="17">
                  <c:v>113</c:v>
                </c:pt>
                <c:pt idx="18">
                  <c:v>105</c:v>
                </c:pt>
                <c:pt idx="19">
                  <c:v>80</c:v>
                </c:pt>
                <c:pt idx="20">
                  <c:v>49</c:v>
                </c:pt>
                <c:pt idx="21">
                  <c:v>43</c:v>
                </c:pt>
                <c:pt idx="22">
                  <c:v>56</c:v>
                </c:pt>
                <c:pt idx="23">
                  <c:v>20</c:v>
                </c:pt>
                <c:pt idx="24">
                  <c:v>15</c:v>
                </c:pt>
                <c:pt idx="25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1FB-4E8B-9469-6236245C40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3176936"/>
        <c:axId val="603172616"/>
      </c:scatterChart>
      <c:valAx>
        <c:axId val="603176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3172616"/>
        <c:crosses val="autoZero"/>
        <c:crossBetween val="midCat"/>
      </c:valAx>
      <c:valAx>
        <c:axId val="603172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31769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exemple!$C$1</c:f>
              <c:strCache>
                <c:ptCount val="1"/>
                <c:pt idx="0">
                  <c:v>Y de base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rgbClr val="FF0000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exemple!$B$2:$B$27</c:f>
              <c:numCache>
                <c:formatCode>General</c:formatCode>
                <c:ptCount val="2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</c:numCache>
            </c:numRef>
          </c:xVal>
          <c:yVal>
            <c:numRef>
              <c:f>exemple!$C$2:$C$27</c:f>
              <c:numCache>
                <c:formatCode>General</c:formatCode>
                <c:ptCount val="26"/>
                <c:pt idx="0">
                  <c:v>4</c:v>
                </c:pt>
                <c:pt idx="1">
                  <c:v>5</c:v>
                </c:pt>
                <c:pt idx="2">
                  <c:v>14</c:v>
                </c:pt>
                <c:pt idx="3">
                  <c:v>12</c:v>
                </c:pt>
                <c:pt idx="4">
                  <c:v>13</c:v>
                </c:pt>
                <c:pt idx="5">
                  <c:v>39</c:v>
                </c:pt>
                <c:pt idx="7">
                  <c:v>102</c:v>
                </c:pt>
                <c:pt idx="8">
                  <c:v>140</c:v>
                </c:pt>
                <c:pt idx="9">
                  <c:v>150</c:v>
                </c:pt>
                <c:pt idx="10">
                  <c:v>182</c:v>
                </c:pt>
                <c:pt idx="11">
                  <c:v>170</c:v>
                </c:pt>
                <c:pt idx="12">
                  <c:v>182</c:v>
                </c:pt>
                <c:pt idx="13">
                  <c:v>194</c:v>
                </c:pt>
                <c:pt idx="14">
                  <c:v>155</c:v>
                </c:pt>
                <c:pt idx="16">
                  <c:v>131</c:v>
                </c:pt>
                <c:pt idx="17">
                  <c:v>113</c:v>
                </c:pt>
                <c:pt idx="18">
                  <c:v>105</c:v>
                </c:pt>
                <c:pt idx="19">
                  <c:v>80</c:v>
                </c:pt>
                <c:pt idx="20">
                  <c:v>49</c:v>
                </c:pt>
                <c:pt idx="21">
                  <c:v>43</c:v>
                </c:pt>
                <c:pt idx="22">
                  <c:v>56</c:v>
                </c:pt>
                <c:pt idx="23">
                  <c:v>20</c:v>
                </c:pt>
                <c:pt idx="24">
                  <c:v>15</c:v>
                </c:pt>
                <c:pt idx="25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8C-4E14-A068-904F814B5508}"/>
            </c:ext>
          </c:extLst>
        </c:ser>
        <c:ser>
          <c:idx val="1"/>
          <c:order val="1"/>
          <c:tx>
            <c:strRef>
              <c:f>exemple!$D$1</c:f>
              <c:strCache>
                <c:ptCount val="1"/>
                <c:pt idx="0">
                  <c:v>Y Calculé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xVal>
            <c:numRef>
              <c:f>exemple!$B$2:$B$27</c:f>
              <c:numCache>
                <c:formatCode>General</c:formatCode>
                <c:ptCount val="2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</c:numCache>
            </c:numRef>
          </c:xVal>
          <c:yVal>
            <c:numRef>
              <c:f>exemple!$D$2:$D$27</c:f>
              <c:numCache>
                <c:formatCode>0.00</c:formatCode>
                <c:ptCount val="26"/>
                <c:pt idx="0">
                  <c:v>9.2942888424208725</c:v>
                </c:pt>
                <c:pt idx="1">
                  <c:v>1.6471952410716568</c:v>
                </c:pt>
                <c:pt idx="2">
                  <c:v>1.6434830235909708</c:v>
                </c:pt>
                <c:pt idx="3">
                  <c:v>10.022663842428926</c:v>
                </c:pt>
                <c:pt idx="4">
                  <c:v>26.133031426201597</c:v>
                </c:pt>
                <c:pt idx="5">
                  <c:v>48.352137168799473</c:v>
                </c:pt>
                <c:pt idx="6">
                  <c:v>#N/A</c:v>
                </c:pt>
                <c:pt idx="7">
                  <c:v>101.95785493064341</c:v>
                </c:pt>
                <c:pt idx="8">
                  <c:v>128.35402709319521</c:v>
                </c:pt>
                <c:pt idx="9">
                  <c:v>151.38095324298865</c:v>
                </c:pt>
                <c:pt idx="10">
                  <c:v>169.17932875485556</c:v>
                </c:pt>
                <c:pt idx="11">
                  <c:v>180.42779329431747</c:v>
                </c:pt>
                <c:pt idx="12">
                  <c:v>184.42535077028387</c:v>
                </c:pt>
                <c:pt idx="13">
                  <c:v>181.12549562540494</c:v>
                </c:pt>
                <c:pt idx="14">
                  <c:v>171.12204546407912</c:v>
                </c:pt>
                <c:pt idx="15">
                  <c:v>#N/A</c:v>
                </c:pt>
                <c:pt idx="16">
                  <c:v>136.15818645005044</c:v>
                </c:pt>
                <c:pt idx="17">
                  <c:v>114.78341099413706</c:v>
                </c:pt>
                <c:pt idx="18">
                  <c:v>93.509916934949217</c:v>
                </c:pt>
                <c:pt idx="19">
                  <c:v>74.230348923692759</c:v>
                </c:pt>
                <c:pt idx="20">
                  <c:v>58.378503632129878</c:v>
                </c:pt>
                <c:pt idx="21">
                  <c:v>46.577106744191667</c:v>
                </c:pt>
                <c:pt idx="22">
                  <c:v>38.237296285194304</c:v>
                </c:pt>
                <c:pt idx="23">
                  <c:v>31.10981228880496</c:v>
                </c:pt>
                <c:pt idx="24">
                  <c:v>20.787892801554676</c:v>
                </c:pt>
                <c:pt idx="25">
                  <c:v>0.16187622505918853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18C-4E14-A068-904F814B5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9912512"/>
        <c:axId val="599918272"/>
      </c:scatterChart>
      <c:valAx>
        <c:axId val="599912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99918272"/>
        <c:crosses val="autoZero"/>
        <c:crossBetween val="midCat"/>
      </c:valAx>
      <c:valAx>
        <c:axId val="599918272"/>
        <c:scaling>
          <c:orientation val="minMax"/>
          <c:max val="2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999125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</xdr:row>
      <xdr:rowOff>0</xdr:rowOff>
    </xdr:from>
    <xdr:to>
      <xdr:col>14</xdr:col>
      <xdr:colOff>131048</xdr:colOff>
      <xdr:row>21</xdr:row>
      <xdr:rowOff>3510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9E54319-5095-4732-8572-B046F14327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390525</xdr:colOff>
      <xdr:row>2</xdr:row>
      <xdr:rowOff>9525</xdr:rowOff>
    </xdr:from>
    <xdr:to>
      <xdr:col>15</xdr:col>
      <xdr:colOff>257175</xdr:colOff>
      <xdr:row>28</xdr:row>
      <xdr:rowOff>66675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13185CB7-520B-CC75-5B35-23A612B567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8</xdr:row>
      <xdr:rowOff>0</xdr:rowOff>
    </xdr:from>
    <xdr:to>
      <xdr:col>15</xdr:col>
      <xdr:colOff>190500</xdr:colOff>
      <xdr:row>29</xdr:row>
      <xdr:rowOff>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968BFD18-F0FD-7584-97E1-A90E95C095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COMMUN\TECHNIQUE\@ETUDES%202024\ETU'FRAIS\Stage%20Axel%20MURET\Donn&#233;es%20Stage\Etu'frais\Suivi_fray&#232;res_Sorgue%20Amont%202024.xlsx" TargetMode="External"/><Relationship Id="rId1" Type="http://schemas.openxmlformats.org/officeDocument/2006/relationships/externalLinkPath" Target="file:///Z:\COMMUN\TECHNIQUE\@ETUDES%202024\ETU'FRAIS\Stage%20Axel%20MURET\Donn&#233;es%20Stage\Etu'frais\Suivi_fray&#232;res_Sorgue%20Amont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étadonnée"/>
      <sheetName val="Suivi hebdo"/>
      <sheetName val="Nombre de nid. parcours"/>
      <sheetName val="Données Pression 19-24"/>
      <sheetName val="Calculs Pression"/>
      <sheetName val="Calculs d'indices Pression"/>
      <sheetName val="Calculs d'indices Debits"/>
      <sheetName val="Estim. pertes"/>
      <sheetName val="Nb nids . semaine &amp; P"/>
      <sheetName val="Nombre de nids. ha. parcours"/>
      <sheetName val="Nombre de nids. ha. parcours. s"/>
      <sheetName val="Calculs frai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>
            <v>48</v>
          </cell>
          <cell r="F2">
            <v>1013</v>
          </cell>
          <cell r="O2">
            <v>4</v>
          </cell>
        </row>
        <row r="3">
          <cell r="A3">
            <v>49</v>
          </cell>
          <cell r="F3">
            <v>1015</v>
          </cell>
          <cell r="O3">
            <v>5</v>
          </cell>
        </row>
        <row r="4">
          <cell r="A4">
            <v>50</v>
          </cell>
          <cell r="F4">
            <v>1028</v>
          </cell>
          <cell r="O4">
            <v>13.5</v>
          </cell>
        </row>
        <row r="5">
          <cell r="A5">
            <v>51</v>
          </cell>
          <cell r="F5">
            <v>1015</v>
          </cell>
          <cell r="O5">
            <v>11.5</v>
          </cell>
        </row>
        <row r="6">
          <cell r="A6">
            <v>52</v>
          </cell>
          <cell r="F6">
            <v>1022</v>
          </cell>
          <cell r="O6">
            <v>13</v>
          </cell>
        </row>
        <row r="7">
          <cell r="A7">
            <v>1</v>
          </cell>
          <cell r="F7">
            <v>1014</v>
          </cell>
          <cell r="O7">
            <v>33.4</v>
          </cell>
        </row>
        <row r="8">
          <cell r="A8">
            <v>2</v>
          </cell>
          <cell r="F8">
            <v>1030</v>
          </cell>
          <cell r="O8">
            <v>30.25</v>
          </cell>
        </row>
        <row r="9">
          <cell r="A9">
            <v>3</v>
          </cell>
          <cell r="F9">
            <v>1029</v>
          </cell>
          <cell r="O9">
            <v>64.599999999999994</v>
          </cell>
        </row>
        <row r="10">
          <cell r="A10">
            <v>4</v>
          </cell>
          <cell r="F10">
            <v>1029</v>
          </cell>
          <cell r="O10">
            <v>80</v>
          </cell>
        </row>
        <row r="11">
          <cell r="A11">
            <v>5</v>
          </cell>
          <cell r="F11">
            <v>1022</v>
          </cell>
          <cell r="O11">
            <v>96.6</v>
          </cell>
        </row>
        <row r="12">
          <cell r="A12">
            <v>6</v>
          </cell>
          <cell r="F12">
            <v>1026</v>
          </cell>
          <cell r="O12">
            <v>94.4</v>
          </cell>
        </row>
        <row r="13">
          <cell r="A13">
            <v>7</v>
          </cell>
          <cell r="F13">
            <v>1020</v>
          </cell>
          <cell r="O13">
            <v>107.08067226890758</v>
          </cell>
        </row>
        <row r="14">
          <cell r="A14">
            <v>8</v>
          </cell>
          <cell r="F14">
            <v>1025</v>
          </cell>
          <cell r="O14">
            <v>101.8</v>
          </cell>
        </row>
        <row r="15">
          <cell r="A15">
            <v>9</v>
          </cell>
          <cell r="F15">
            <v>1018</v>
          </cell>
          <cell r="O15">
            <v>121.6</v>
          </cell>
        </row>
        <row r="16">
          <cell r="A16">
            <v>10</v>
          </cell>
          <cell r="F16">
            <v>1021</v>
          </cell>
          <cell r="O16">
            <v>106.43333333333335</v>
          </cell>
        </row>
        <row r="17">
          <cell r="A17">
            <v>11</v>
          </cell>
          <cell r="F17">
            <v>1027</v>
          </cell>
          <cell r="O17">
            <v>94.666666666666671</v>
          </cell>
        </row>
        <row r="18">
          <cell r="A18">
            <v>12</v>
          </cell>
          <cell r="F18">
            <v>1025</v>
          </cell>
          <cell r="O18">
            <v>80.8</v>
          </cell>
        </row>
        <row r="19">
          <cell r="A19">
            <v>13</v>
          </cell>
          <cell r="F19">
            <v>1008</v>
          </cell>
          <cell r="O19">
            <v>64.2</v>
          </cell>
        </row>
        <row r="20">
          <cell r="A20">
            <v>14</v>
          </cell>
          <cell r="F20">
            <v>1014</v>
          </cell>
          <cell r="O20">
            <v>63.8</v>
          </cell>
        </row>
        <row r="21">
          <cell r="A21">
            <v>15</v>
          </cell>
          <cell r="F21">
            <v>1016</v>
          </cell>
          <cell r="O21">
            <v>49.2</v>
          </cell>
        </row>
        <row r="22">
          <cell r="A22">
            <v>16</v>
          </cell>
          <cell r="F22">
            <v>1006</v>
          </cell>
          <cell r="O22">
            <v>30.8</v>
          </cell>
        </row>
        <row r="23">
          <cell r="A23">
            <v>17</v>
          </cell>
          <cell r="F23">
            <v>1018</v>
          </cell>
          <cell r="O23">
            <v>28.6</v>
          </cell>
        </row>
        <row r="24">
          <cell r="A24">
            <v>18</v>
          </cell>
          <cell r="F24">
            <v>1018</v>
          </cell>
          <cell r="O24">
            <v>21.4</v>
          </cell>
        </row>
        <row r="25">
          <cell r="A25">
            <v>19</v>
          </cell>
          <cell r="F25">
            <v>1020</v>
          </cell>
          <cell r="O25">
            <v>10.25</v>
          </cell>
        </row>
        <row r="26">
          <cell r="A26">
            <v>20</v>
          </cell>
          <cell r="F26">
            <v>1017</v>
          </cell>
          <cell r="O26">
            <v>8</v>
          </cell>
        </row>
        <row r="27">
          <cell r="A27">
            <v>21</v>
          </cell>
          <cell r="F27">
            <v>1013</v>
          </cell>
          <cell r="O27">
            <v>2.5</v>
          </cell>
        </row>
        <row r="149">
          <cell r="G149">
            <v>4</v>
          </cell>
        </row>
        <row r="150">
          <cell r="G150">
            <v>5</v>
          </cell>
        </row>
        <row r="151">
          <cell r="G151">
            <v>14</v>
          </cell>
        </row>
        <row r="152">
          <cell r="G152">
            <v>12</v>
          </cell>
        </row>
        <row r="153">
          <cell r="G153">
            <v>13</v>
          </cell>
        </row>
        <row r="154">
          <cell r="G154">
            <v>39</v>
          </cell>
        </row>
        <row r="156">
          <cell r="G156">
            <v>102</v>
          </cell>
        </row>
        <row r="157">
          <cell r="G157">
            <v>140</v>
          </cell>
        </row>
        <row r="158">
          <cell r="G158">
            <v>150</v>
          </cell>
        </row>
        <row r="159">
          <cell r="G159">
            <v>182</v>
          </cell>
        </row>
        <row r="160">
          <cell r="G160">
            <v>170</v>
          </cell>
        </row>
        <row r="161">
          <cell r="G161">
            <v>182</v>
          </cell>
        </row>
        <row r="162">
          <cell r="G162">
            <v>194</v>
          </cell>
        </row>
        <row r="163">
          <cell r="G163">
            <v>155</v>
          </cell>
        </row>
        <row r="165">
          <cell r="G165">
            <v>131</v>
          </cell>
        </row>
        <row r="166">
          <cell r="G166">
            <v>113</v>
          </cell>
        </row>
        <row r="167">
          <cell r="G167">
            <v>105</v>
          </cell>
        </row>
        <row r="168">
          <cell r="G168">
            <v>80</v>
          </cell>
        </row>
        <row r="169">
          <cell r="G169">
            <v>49</v>
          </cell>
        </row>
        <row r="170">
          <cell r="G170">
            <v>43</v>
          </cell>
        </row>
        <row r="171">
          <cell r="G171">
            <v>56</v>
          </cell>
        </row>
        <row r="172">
          <cell r="G172">
            <v>20</v>
          </cell>
        </row>
        <row r="173">
          <cell r="G173">
            <v>15</v>
          </cell>
        </row>
        <row r="174">
          <cell r="G174">
            <v>5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9"/>
  <sheetViews>
    <sheetView topLeftCell="C7" zoomScaleNormal="100" workbookViewId="0">
      <selection activeCell="E35" sqref="E35"/>
    </sheetView>
  </sheetViews>
  <sheetFormatPr defaultColWidth="9.140625" defaultRowHeight="15" x14ac:dyDescent="0.25"/>
  <cols>
    <col min="1" max="15" width="15.7109375" customWidth="1"/>
  </cols>
  <sheetData>
    <row r="1" spans="1:7" x14ac:dyDescent="0.25">
      <c r="B1" s="9" t="s">
        <v>0</v>
      </c>
      <c r="C1" s="9"/>
    </row>
    <row r="2" spans="1:7" x14ac:dyDescent="0.25">
      <c r="B2" s="9" t="s">
        <v>1</v>
      </c>
      <c r="C2" s="9"/>
    </row>
    <row r="3" spans="1:7" x14ac:dyDescent="0.25">
      <c r="A3" s="2" t="s">
        <v>2</v>
      </c>
      <c r="B3" s="2" t="s">
        <v>3</v>
      </c>
      <c r="C3" s="2" t="s">
        <v>11</v>
      </c>
      <c r="D3" s="2" t="s">
        <v>20</v>
      </c>
      <c r="G3" s="2" t="s">
        <v>12</v>
      </c>
    </row>
    <row r="4" spans="1:7" x14ac:dyDescent="0.25">
      <c r="A4" s="1">
        <v>48</v>
      </c>
      <c r="B4" s="1">
        <v>1</v>
      </c>
      <c r="C4" s="1">
        <f>($C$179*B4^6) + ($C$180*B4^5) +($C$181*B4^4) + ($C$182*B4^3) + ($C$183*B4^2) + ($C$184*B4) + $C$185</f>
        <v>0</v>
      </c>
      <c r="D4" s="6" cm="1">
        <f t="array" ref="D4">IF(G4&lt;&gt;"",SUMPRODUCT(B4^_xlfn.SEQUENCE(,7,6,-1),$E$35:$K$35),NA())</f>
        <v>9.2942888424208725</v>
      </c>
      <c r="G4" s="1">
        <v>4</v>
      </c>
    </row>
    <row r="5" spans="1:7" x14ac:dyDescent="0.25">
      <c r="A5" s="1">
        <v>49</v>
      </c>
      <c r="B5" s="1">
        <v>2</v>
      </c>
      <c r="C5" s="1">
        <f t="shared" ref="C5:C29" si="0">($C$179*B5^6) + ($C$180*B5^5) +($C$181*B5^4) + ($C$182*B5^3) + ($C$183*B5^2) + ($C$184*B5) + $C$185</f>
        <v>0</v>
      </c>
      <c r="D5" s="6" cm="1">
        <f t="array" ref="D5">IF(G5&lt;&gt;"",SUMPRODUCT(B5^_xlfn.SEQUENCE(,7,6,-1),$E$35:$K$35),NA())</f>
        <v>1.6471952410716568</v>
      </c>
      <c r="G5" s="1">
        <v>5</v>
      </c>
    </row>
    <row r="6" spans="1:7" x14ac:dyDescent="0.25">
      <c r="A6" s="1">
        <v>50</v>
      </c>
      <c r="B6" s="1">
        <v>3</v>
      </c>
      <c r="C6" s="1">
        <f t="shared" si="0"/>
        <v>0</v>
      </c>
      <c r="D6" s="6" cm="1">
        <f t="array" ref="D6">IF(G6&lt;&gt;"",SUMPRODUCT(B6^_xlfn.SEQUENCE(,7,6,-1),$E$35:$K$35),NA())</f>
        <v>1.6434830235909708</v>
      </c>
      <c r="G6" s="1">
        <v>14</v>
      </c>
    </row>
    <row r="7" spans="1:7" x14ac:dyDescent="0.25">
      <c r="A7" s="1">
        <v>51</v>
      </c>
      <c r="B7" s="1">
        <v>4</v>
      </c>
      <c r="C7" s="1">
        <f t="shared" si="0"/>
        <v>0</v>
      </c>
      <c r="D7" s="6" cm="1">
        <f t="array" ref="D7">IF(G7&lt;&gt;"",SUMPRODUCT(B7^_xlfn.SEQUENCE(,7,6,-1),$E$35:$K$35),NA())</f>
        <v>10.022663842428926</v>
      </c>
      <c r="G7" s="1">
        <v>12</v>
      </c>
    </row>
    <row r="8" spans="1:7" x14ac:dyDescent="0.25">
      <c r="A8" s="1">
        <v>52</v>
      </c>
      <c r="B8" s="1">
        <v>5</v>
      </c>
      <c r="C8" s="1">
        <f t="shared" si="0"/>
        <v>0</v>
      </c>
      <c r="D8" s="6" cm="1">
        <f t="array" ref="D8">IF(G8&lt;&gt;"",SUMPRODUCT(B8^_xlfn.SEQUENCE(,7,6,-1),$E$35:$K$35),NA())</f>
        <v>26.133031426201597</v>
      </c>
      <c r="G8" s="1">
        <v>13</v>
      </c>
    </row>
    <row r="9" spans="1:7" x14ac:dyDescent="0.25">
      <c r="A9" s="1">
        <v>1</v>
      </c>
      <c r="B9" s="1">
        <v>6</v>
      </c>
      <c r="C9" s="1">
        <f t="shared" si="0"/>
        <v>0</v>
      </c>
      <c r="D9" s="6" cm="1">
        <f t="array" ref="D9">IF(G9&lt;&gt;"",SUMPRODUCT(B9^_xlfn.SEQUENCE(,7,6,-1),$E$35:$K$35),NA())</f>
        <v>48.352137168799473</v>
      </c>
      <c r="G9" s="1">
        <v>39</v>
      </c>
    </row>
    <row r="10" spans="1:7" x14ac:dyDescent="0.25">
      <c r="A10" s="1">
        <v>2</v>
      </c>
      <c r="B10" s="1">
        <v>7</v>
      </c>
      <c r="C10" s="1">
        <f t="shared" si="0"/>
        <v>0</v>
      </c>
      <c r="D10" s="6" t="e" cm="1">
        <f t="array" ref="D10">IF(G10&lt;&gt;"",SUMPRODUCT(B10^_xlfn.SEQUENCE(,7,6,-1),$E$35:$K$35),NA())</f>
        <v>#N/A</v>
      </c>
      <c r="G10" s="1"/>
    </row>
    <row r="11" spans="1:7" x14ac:dyDescent="0.25">
      <c r="A11" s="1">
        <v>3</v>
      </c>
      <c r="B11" s="1">
        <v>8</v>
      </c>
      <c r="C11" s="1">
        <f t="shared" si="0"/>
        <v>0</v>
      </c>
      <c r="D11" s="6" cm="1">
        <f t="array" ref="D11">IF(G11&lt;&gt;"",SUMPRODUCT(B11^_xlfn.SEQUENCE(,7,6,-1),$E$35:$K$35),NA())</f>
        <v>101.95785493064341</v>
      </c>
      <c r="G11" s="1">
        <v>102</v>
      </c>
    </row>
    <row r="12" spans="1:7" x14ac:dyDescent="0.25">
      <c r="A12" s="1">
        <v>4</v>
      </c>
      <c r="B12" s="1">
        <v>9</v>
      </c>
      <c r="C12" s="1">
        <f t="shared" si="0"/>
        <v>0</v>
      </c>
      <c r="D12" s="6" cm="1">
        <f t="array" ref="D12">IF(G12&lt;&gt;"",SUMPRODUCT(B12^_xlfn.SEQUENCE(,7,6,-1),$E$35:$K$35),NA())</f>
        <v>128.35402709319521</v>
      </c>
      <c r="G12" s="1">
        <v>140</v>
      </c>
    </row>
    <row r="13" spans="1:7" x14ac:dyDescent="0.25">
      <c r="A13" s="1">
        <v>5</v>
      </c>
      <c r="B13" s="1">
        <v>10</v>
      </c>
      <c r="C13" s="1">
        <f t="shared" si="0"/>
        <v>0</v>
      </c>
      <c r="D13" s="6" cm="1">
        <f t="array" ref="D13">IF(G13&lt;&gt;"",SUMPRODUCT(B13^_xlfn.SEQUENCE(,7,6,-1),$E$35:$K$35),NA())</f>
        <v>151.38095324298865</v>
      </c>
      <c r="G13" s="1">
        <v>150</v>
      </c>
    </row>
    <row r="14" spans="1:7" x14ac:dyDescent="0.25">
      <c r="A14" s="1">
        <v>6</v>
      </c>
      <c r="B14" s="1">
        <v>11</v>
      </c>
      <c r="C14" s="1">
        <f t="shared" si="0"/>
        <v>0</v>
      </c>
      <c r="D14" s="6" cm="1">
        <f t="array" ref="D14">IF(G14&lt;&gt;"",SUMPRODUCT(B14^_xlfn.SEQUENCE(,7,6,-1),$E$35:$K$35),NA())</f>
        <v>169.17932875485556</v>
      </c>
      <c r="G14" s="1">
        <v>182</v>
      </c>
    </row>
    <row r="15" spans="1:7" x14ac:dyDescent="0.25">
      <c r="A15" s="1">
        <v>7</v>
      </c>
      <c r="B15" s="1">
        <v>12</v>
      </c>
      <c r="C15" s="1">
        <f t="shared" si="0"/>
        <v>0</v>
      </c>
      <c r="D15" s="6" cm="1">
        <f t="array" ref="D15">IF(G15&lt;&gt;"",SUMPRODUCT(B15^_xlfn.SEQUENCE(,7,6,-1),$E$35:$K$35),NA())</f>
        <v>180.42779329431747</v>
      </c>
      <c r="G15" s="1">
        <v>170</v>
      </c>
    </row>
    <row r="16" spans="1:7" x14ac:dyDescent="0.25">
      <c r="A16" s="1">
        <v>8</v>
      </c>
      <c r="B16" s="1">
        <v>13</v>
      </c>
      <c r="C16" s="1">
        <f t="shared" si="0"/>
        <v>0</v>
      </c>
      <c r="D16" s="6" cm="1">
        <f t="array" ref="D16">IF(G16&lt;&gt;"",SUMPRODUCT(B16^_xlfn.SEQUENCE(,7,6,-1),$E$35:$K$35),NA())</f>
        <v>184.42535077028387</v>
      </c>
      <c r="G16" s="1">
        <v>182</v>
      </c>
    </row>
    <row r="17" spans="1:7" x14ac:dyDescent="0.25">
      <c r="A17" s="1">
        <v>9</v>
      </c>
      <c r="B17" s="1">
        <v>14</v>
      </c>
      <c r="C17" s="1">
        <f t="shared" si="0"/>
        <v>0</v>
      </c>
      <c r="D17" s="6" cm="1">
        <f t="array" ref="D17">IF(G17&lt;&gt;"",SUMPRODUCT(B17^_xlfn.SEQUENCE(,7,6,-1),$E$35:$K$35),NA())</f>
        <v>181.12549562540494</v>
      </c>
      <c r="G17" s="1">
        <v>194</v>
      </c>
    </row>
    <row r="18" spans="1:7" x14ac:dyDescent="0.25">
      <c r="A18" s="1">
        <v>10</v>
      </c>
      <c r="B18" s="1">
        <v>15</v>
      </c>
      <c r="C18" s="1">
        <f t="shared" si="0"/>
        <v>0</v>
      </c>
      <c r="D18" s="6" cm="1">
        <f t="array" ref="D18">IF(G18&lt;&gt;"",SUMPRODUCT(B18^_xlfn.SEQUENCE(,7,6,-1),$E$35:$K$35),NA())</f>
        <v>171.12204546407912</v>
      </c>
      <c r="G18" s="1">
        <v>155</v>
      </c>
    </row>
    <row r="19" spans="1:7" x14ac:dyDescent="0.25">
      <c r="A19" s="1">
        <v>11</v>
      </c>
      <c r="B19" s="1">
        <v>16</v>
      </c>
      <c r="C19" s="1">
        <f t="shared" si="0"/>
        <v>0</v>
      </c>
      <c r="D19" s="6" t="e" cm="1">
        <f t="array" ref="D19">IF(G19&lt;&gt;"",SUMPRODUCT(B19^_xlfn.SEQUENCE(,7,6,-1),$E$35:$K$35),NA())</f>
        <v>#N/A</v>
      </c>
      <c r="G19" s="1"/>
    </row>
    <row r="20" spans="1:7" x14ac:dyDescent="0.25">
      <c r="A20" s="1">
        <v>12</v>
      </c>
      <c r="B20" s="1">
        <v>17</v>
      </c>
      <c r="C20" s="1">
        <f t="shared" si="0"/>
        <v>0</v>
      </c>
      <c r="D20" s="6" cm="1">
        <f t="array" ref="D20">IF(G20&lt;&gt;"",SUMPRODUCT(B20^_xlfn.SEQUENCE(,7,6,-1),$E$35:$K$35),NA())</f>
        <v>136.15818645005044</v>
      </c>
      <c r="G20" s="1">
        <v>131</v>
      </c>
    </row>
    <row r="21" spans="1:7" x14ac:dyDescent="0.25">
      <c r="A21" s="1">
        <v>13</v>
      </c>
      <c r="B21" s="1">
        <v>18</v>
      </c>
      <c r="C21" s="1">
        <f t="shared" si="0"/>
        <v>0</v>
      </c>
      <c r="D21" s="6" cm="1">
        <f t="array" ref="D21">IF(G21&lt;&gt;"",SUMPRODUCT(B21^_xlfn.SEQUENCE(,7,6,-1),$E$35:$K$35),NA())</f>
        <v>114.78341099413706</v>
      </c>
      <c r="G21" s="1">
        <v>113</v>
      </c>
    </row>
    <row r="22" spans="1:7" x14ac:dyDescent="0.25">
      <c r="A22" s="1">
        <v>14</v>
      </c>
      <c r="B22" s="1">
        <v>19</v>
      </c>
      <c r="C22" s="1">
        <f t="shared" si="0"/>
        <v>0</v>
      </c>
      <c r="D22" s="6" cm="1">
        <f t="array" ref="D22">IF(G22&lt;&gt;"",SUMPRODUCT(B22^_xlfn.SEQUENCE(,7,6,-1),$E$35:$K$35),NA())</f>
        <v>93.509916934949217</v>
      </c>
      <c r="G22" s="1">
        <v>105</v>
      </c>
    </row>
    <row r="23" spans="1:7" x14ac:dyDescent="0.25">
      <c r="A23" s="1">
        <v>15</v>
      </c>
      <c r="B23" s="1">
        <v>20</v>
      </c>
      <c r="C23" s="1">
        <f t="shared" si="0"/>
        <v>0</v>
      </c>
      <c r="D23" s="6" cm="1">
        <f t="array" ref="D23">IF(G23&lt;&gt;"",SUMPRODUCT(B23^_xlfn.SEQUENCE(,7,6,-1),$E$35:$K$35),NA())</f>
        <v>74.230348923692759</v>
      </c>
      <c r="G23" s="1">
        <v>80</v>
      </c>
    </row>
    <row r="24" spans="1:7" x14ac:dyDescent="0.25">
      <c r="A24" s="1">
        <v>16</v>
      </c>
      <c r="B24" s="1">
        <v>21</v>
      </c>
      <c r="C24" s="1">
        <f t="shared" si="0"/>
        <v>0</v>
      </c>
      <c r="D24" s="6" cm="1">
        <f t="array" ref="D24">IF(G24&lt;&gt;"",SUMPRODUCT(B24^_xlfn.SEQUENCE(,7,6,-1),$E$35:$K$35),NA())</f>
        <v>58.378503632129878</v>
      </c>
      <c r="G24" s="1">
        <v>49</v>
      </c>
    </row>
    <row r="25" spans="1:7" x14ac:dyDescent="0.25">
      <c r="A25" s="1">
        <v>17</v>
      </c>
      <c r="B25" s="1">
        <v>22</v>
      </c>
      <c r="C25" s="1">
        <f t="shared" si="0"/>
        <v>0</v>
      </c>
      <c r="D25" s="6" cm="1">
        <f t="array" ref="D25">IF(G25&lt;&gt;"",SUMPRODUCT(B25^_xlfn.SEQUENCE(,7,6,-1),$E$35:$K$35),NA())</f>
        <v>46.577106744191667</v>
      </c>
      <c r="G25" s="1">
        <v>43</v>
      </c>
    </row>
    <row r="26" spans="1:7" x14ac:dyDescent="0.25">
      <c r="A26" s="1">
        <v>18</v>
      </c>
      <c r="B26" s="1">
        <v>23</v>
      </c>
      <c r="C26" s="1">
        <f t="shared" si="0"/>
        <v>0</v>
      </c>
      <c r="D26" s="6" cm="1">
        <f t="array" ref="D26">IF(G26&lt;&gt;"",SUMPRODUCT(B26^_xlfn.SEQUENCE(,7,6,-1),$E$35:$K$35),NA())</f>
        <v>38.237296285194304</v>
      </c>
      <c r="G26" s="1">
        <v>56</v>
      </c>
    </row>
    <row r="27" spans="1:7" x14ac:dyDescent="0.25">
      <c r="A27" s="1">
        <v>19</v>
      </c>
      <c r="B27" s="1">
        <v>24</v>
      </c>
      <c r="C27" s="1">
        <f t="shared" si="0"/>
        <v>0</v>
      </c>
      <c r="D27" s="6" cm="1">
        <f t="array" ref="D27">IF(G27&lt;&gt;"",SUMPRODUCT(B27^_xlfn.SEQUENCE(,7,6,-1),$E$35:$K$35),NA())</f>
        <v>31.10981228880496</v>
      </c>
      <c r="G27" s="1">
        <v>20</v>
      </c>
    </row>
    <row r="28" spans="1:7" x14ac:dyDescent="0.25">
      <c r="A28" s="1">
        <v>20</v>
      </c>
      <c r="B28" s="1">
        <v>25</v>
      </c>
      <c r="C28" s="1">
        <f t="shared" si="0"/>
        <v>0</v>
      </c>
      <c r="D28" s="6" cm="1">
        <f t="array" ref="D28">IF(G28&lt;&gt;"",SUMPRODUCT(B28^_xlfn.SEQUENCE(,7,6,-1),$E$35:$K$35),NA())</f>
        <v>20.787892801554676</v>
      </c>
      <c r="G28" s="1">
        <v>15</v>
      </c>
    </row>
    <row r="29" spans="1:7" x14ac:dyDescent="0.25">
      <c r="A29" s="1">
        <v>21</v>
      </c>
      <c r="B29" s="1">
        <v>26</v>
      </c>
      <c r="C29" s="1">
        <f t="shared" si="0"/>
        <v>0</v>
      </c>
      <c r="D29" s="6" cm="1">
        <f t="array" ref="D29">IF(G29&lt;&gt;"",SUMPRODUCT(B29^_xlfn.SEQUENCE(,7,6,-1),$E$35:$K$35),NA())</f>
        <v>0.16187622505918853</v>
      </c>
      <c r="G29" s="1">
        <v>5</v>
      </c>
    </row>
    <row r="34" spans="2:11" x14ac:dyDescent="0.25">
      <c r="B34" t="s">
        <v>4</v>
      </c>
      <c r="C34" s="3" t="e" cm="1">
        <f t="array" ref="C34">INDEX(LINEST((IF(ISBLANK(G4:G29), "", G4:G29)),B4:B29^{1,2,3,4,5,6}),1)</f>
        <v>#VALUE!</v>
      </c>
      <c r="E34" s="1" t="s">
        <v>19</v>
      </c>
      <c r="F34" s="1" t="s">
        <v>18</v>
      </c>
      <c r="G34" s="1" t="s">
        <v>17</v>
      </c>
      <c r="H34" s="1" t="s">
        <v>16</v>
      </c>
      <c r="I34" s="1" t="s">
        <v>15</v>
      </c>
      <c r="J34" s="1" t="s">
        <v>14</v>
      </c>
      <c r="K34" s="1" t="s">
        <v>13</v>
      </c>
    </row>
    <row r="35" spans="2:11" ht="21" x14ac:dyDescent="0.35">
      <c r="B35" t="s">
        <v>5</v>
      </c>
      <c r="C35" t="e" cm="1">
        <f t="array" ref="C35">INDEX(LINEST((IF(ISBLANK(G4:G29), "", G4:G29)),B4:B29^{1,2,3,4,5,6}),1,2)</f>
        <v>#VALUE!</v>
      </c>
      <c r="D35" s="8"/>
      <c r="E35" s="5" cm="1">
        <f t="array" ref="E35:K39">LINEST(_xlfn._xlws.FILTER($G$4:$G$29,$G$4:$G$29&lt;&gt;""),_xlfn._xlws.FILTER($B$4:$B$29,$G$4:$G$29&lt;&gt;"")^{1,2,3,4,5,6},1,1)</f>
        <v>-6.7074531034008936E-5</v>
      </c>
      <c r="F35" s="5">
        <v>4.91252839428424E-3</v>
      </c>
      <c r="G35" s="5">
        <v>-0.12226490506258708</v>
      </c>
      <c r="H35" s="5">
        <v>1.0500627329343175</v>
      </c>
      <c r="I35" s="5">
        <v>0.15599879924869076</v>
      </c>
      <c r="J35" s="5">
        <v>-13.779618238464373</v>
      </c>
      <c r="K35" s="5">
        <v>21.985264999901574</v>
      </c>
    </row>
    <row r="36" spans="2:11" ht="21" x14ac:dyDescent="0.35">
      <c r="B36" t="s">
        <v>6</v>
      </c>
      <c r="C36" t="e" cm="1">
        <f t="array" ref="C36">INDEX(LINEST((IF(ISBLANK(G4:G29), "", G4:G29)),B4:B29^{1,2,3,4,5,6}),1,3)</f>
        <v>#VALUE!</v>
      </c>
      <c r="D36" s="8"/>
      <c r="E36" s="4">
        <v>2.6038592061603324E-5</v>
      </c>
      <c r="F36" s="4">
        <v>2.1208207903240196E-3</v>
      </c>
      <c r="G36" s="4">
        <v>6.6495533514148567E-2</v>
      </c>
      <c r="H36" s="4">
        <v>1.0042536035909544</v>
      </c>
      <c r="I36" s="4">
        <v>7.4499092570760252</v>
      </c>
      <c r="J36" s="4">
        <v>24.492987119855453</v>
      </c>
      <c r="K36" s="4">
        <v>26.240986027404158</v>
      </c>
    </row>
    <row r="37" spans="2:11" ht="21" x14ac:dyDescent="0.35">
      <c r="B37" t="s">
        <v>7</v>
      </c>
      <c r="C37" t="e" cm="1">
        <f t="array" ref="C37">INDEX(LINEST((IF(ISBLANK(G4:G29), "", G4:G29)),B4:B29^{1,2,3,4,5,6}),1,4)</f>
        <v>#VALUE!</v>
      </c>
      <c r="D37" s="8">
        <v>6</v>
      </c>
      <c r="E37" s="7">
        <v>0.97982715928288378</v>
      </c>
      <c r="F37" s="4">
        <v>11.087098303224103</v>
      </c>
      <c r="G37" s="4" t="e">
        <v>#N/A</v>
      </c>
      <c r="H37" s="4" t="e">
        <v>#N/A</v>
      </c>
      <c r="I37" s="4" t="e">
        <v>#N/A</v>
      </c>
      <c r="J37" s="4" t="e">
        <v>#N/A</v>
      </c>
      <c r="K37" s="4" t="e">
        <v>#N/A</v>
      </c>
    </row>
    <row r="38" spans="2:11" ht="21" x14ac:dyDescent="0.35">
      <c r="B38" t="s">
        <v>8</v>
      </c>
      <c r="C38" t="e" cm="1">
        <f t="array" ref="C38">INDEX(LINEST((IF(ISBLANK(G4:G29), "", G4:G29)),B4:B29^{1,2,3,4,5,6}),1,5)</f>
        <v>#VALUE!</v>
      </c>
      <c r="D38" s="8"/>
      <c r="E38" s="4">
        <v>137.61953461249456</v>
      </c>
      <c r="F38" s="4">
        <v>17</v>
      </c>
      <c r="G38" s="4" t="e">
        <v>#N/A</v>
      </c>
      <c r="H38" s="4" t="e">
        <v>#N/A</v>
      </c>
      <c r="I38" s="4" t="e">
        <v>#N/A</v>
      </c>
      <c r="J38" s="4" t="e">
        <v>#N/A</v>
      </c>
      <c r="K38" s="4" t="e">
        <v>#N/A</v>
      </c>
    </row>
    <row r="39" spans="2:11" ht="21" x14ac:dyDescent="0.35">
      <c r="B39" t="s">
        <v>9</v>
      </c>
      <c r="C39" t="e" cm="1">
        <f t="array" ref="C39">INDEX(LINEST((IF(ISBLANK(G4:G29), "", G4:G29)),B4:B29^{1,2,3,4,5,6}),1,6)</f>
        <v>#VALUE!</v>
      </c>
      <c r="D39" s="8"/>
      <c r="E39" s="4">
        <v>101500.25460398231</v>
      </c>
      <c r="F39" s="4">
        <v>2089.7037293510311</v>
      </c>
      <c r="G39" s="4" t="e">
        <v>#N/A</v>
      </c>
      <c r="H39" s="4" t="e">
        <v>#N/A</v>
      </c>
      <c r="I39" s="4" t="e">
        <v>#N/A</v>
      </c>
      <c r="J39" s="4" t="e">
        <v>#N/A</v>
      </c>
      <c r="K39" s="4" t="e">
        <v>#N/A</v>
      </c>
    </row>
    <row r="40" spans="2:11" ht="21" x14ac:dyDescent="0.35">
      <c r="B40" t="s">
        <v>10</v>
      </c>
      <c r="C40" t="e" cm="1">
        <f t="array" ref="C40">INDEX(LINEST((IF(ISBLANK(G4:G29), "", G4:G29)),B4:B29^{1,2,3,4,5,6}),1,7)</f>
        <v>#VALUE!</v>
      </c>
      <c r="D40" s="8"/>
    </row>
    <row r="41" spans="2:11" ht="21" x14ac:dyDescent="0.35">
      <c r="D41" s="8"/>
      <c r="E41" s="5" cm="1">
        <f t="array" ref="E41:J45">LINEST(_xlfn._xlws.FILTER($G$4:$G$29,$G$4:$G$29&lt;&gt;""),_xlfn._xlws.FILTER($B$4:$B$29,$G$4:$G$29&lt;&gt;"")^{1,2,3,4,5},1,1)</f>
        <v>-5.3438766091320946E-4</v>
      </c>
      <c r="F41">
        <v>4.6649925615079267E-2</v>
      </c>
      <c r="G41">
        <v>-1.4409888313758075</v>
      </c>
      <c r="H41">
        <v>17.798174218474067</v>
      </c>
      <c r="I41">
        <v>-66.639684560061653</v>
      </c>
      <c r="J41">
        <v>68.248514027330884</v>
      </c>
    </row>
    <row r="42" spans="2:11" ht="21" x14ac:dyDescent="0.35">
      <c r="D42" s="8"/>
      <c r="E42">
        <v>1.8728377221425944E-4</v>
      </c>
      <c r="F42">
        <v>1.2645811396866193E-2</v>
      </c>
      <c r="G42">
        <v>0.31038263016164203</v>
      </c>
      <c r="H42">
        <v>3.3595864356204381</v>
      </c>
      <c r="I42">
        <v>15.323238256977492</v>
      </c>
      <c r="J42">
        <v>21.923667247692642</v>
      </c>
    </row>
    <row r="43" spans="2:11" ht="21" x14ac:dyDescent="0.35">
      <c r="D43" s="8">
        <v>5</v>
      </c>
      <c r="E43" s="7">
        <v>0.97195310449324945</v>
      </c>
      <c r="F43">
        <v>12.704716396597766</v>
      </c>
      <c r="G43" t="e">
        <v>#N/A</v>
      </c>
      <c r="H43" t="e">
        <v>#N/A</v>
      </c>
      <c r="I43" t="e">
        <v>#N/A</v>
      </c>
      <c r="J43" t="e">
        <v>#N/A</v>
      </c>
    </row>
    <row r="44" spans="2:11" ht="21" x14ac:dyDescent="0.35">
      <c r="D44" s="8"/>
      <c r="E44">
        <v>124.75645211191112</v>
      </c>
      <c r="F44">
        <v>18</v>
      </c>
      <c r="G44" t="e">
        <v>#N/A</v>
      </c>
      <c r="H44" t="e">
        <v>#N/A</v>
      </c>
      <c r="I44" t="e">
        <v>#N/A</v>
      </c>
      <c r="J44" t="e">
        <v>#N/A</v>
      </c>
    </row>
    <row r="45" spans="2:11" ht="21" x14ac:dyDescent="0.35">
      <c r="D45" s="8"/>
      <c r="E45">
        <v>100684.5815964097</v>
      </c>
      <c r="F45">
        <v>2905.3767369236416</v>
      </c>
      <c r="G45" t="e">
        <v>#N/A</v>
      </c>
      <c r="H45" t="e">
        <v>#N/A</v>
      </c>
      <c r="I45" t="e">
        <v>#N/A</v>
      </c>
      <c r="J45" t="e">
        <v>#N/A</v>
      </c>
    </row>
    <row r="46" spans="2:11" ht="21" x14ac:dyDescent="0.35">
      <c r="D46" s="8"/>
    </row>
    <row r="47" spans="2:11" ht="21" x14ac:dyDescent="0.35">
      <c r="D47" s="8"/>
      <c r="E47" s="5" cm="1">
        <f t="array" ref="E47:I51">LINEST(_xlfn._xlws.FILTER($G$4:$G$29,$G$4:$G$29&lt;&gt;""),_xlfn._xlws.FILTER($B$4:$B$29,$G$4:$G$29&lt;&gt;"")^{1,2,3,4},1,1)</f>
        <v>1.0731253840716912E-2</v>
      </c>
      <c r="F47">
        <v>-0.57567155412513193</v>
      </c>
      <c r="G47">
        <v>8.8540998544387257</v>
      </c>
      <c r="H47">
        <v>-29.831914293363347</v>
      </c>
      <c r="I47">
        <v>26.742200697163753</v>
      </c>
    </row>
    <row r="48" spans="2:11" ht="21" x14ac:dyDescent="0.35">
      <c r="D48" s="8"/>
      <c r="E48">
        <v>1.4141573226287884E-3</v>
      </c>
      <c r="F48">
        <v>7.7532556139831676E-2</v>
      </c>
      <c r="G48">
        <v>1.4179157994710971</v>
      </c>
      <c r="H48">
        <v>9.7007865154334638</v>
      </c>
      <c r="I48">
        <v>19.239948233106418</v>
      </c>
    </row>
    <row r="49" spans="4:9" ht="21" x14ac:dyDescent="0.35">
      <c r="D49" s="8">
        <v>4</v>
      </c>
      <c r="E49" s="7">
        <v>0.95926710066041931</v>
      </c>
      <c r="F49">
        <v>14.902347652181364</v>
      </c>
      <c r="G49" t="e">
        <v>#N/A</v>
      </c>
      <c r="H49" t="e">
        <v>#N/A</v>
      </c>
      <c r="I49" t="e">
        <v>#N/A</v>
      </c>
    </row>
    <row r="50" spans="4:9" ht="21" x14ac:dyDescent="0.35">
      <c r="D50" s="8"/>
      <c r="E50">
        <v>111.86335375123555</v>
      </c>
      <c r="F50">
        <v>19</v>
      </c>
      <c r="G50" t="e">
        <v>#N/A</v>
      </c>
      <c r="H50" t="e">
        <v>#N/A</v>
      </c>
      <c r="I50" t="e">
        <v>#N/A</v>
      </c>
    </row>
    <row r="51" spans="4:9" ht="21" x14ac:dyDescent="0.35">
      <c r="D51" s="8"/>
      <c r="E51">
        <v>99370.438987950314</v>
      </c>
      <c r="F51">
        <v>4219.5193453830325</v>
      </c>
      <c r="G51" t="e">
        <v>#N/A</v>
      </c>
      <c r="H51" t="e">
        <v>#N/A</v>
      </c>
      <c r="I51" t="e">
        <v>#N/A</v>
      </c>
    </row>
    <row r="52" spans="4:9" ht="21" x14ac:dyDescent="0.35">
      <c r="D52" s="8"/>
    </row>
    <row r="53" spans="4:9" ht="21" x14ac:dyDescent="0.35">
      <c r="D53" s="8"/>
      <c r="E53" s="5" cm="1">
        <f t="array" ref="E53:H57">LINEST(_xlfn._xlws.FILTER($G$4:$G$29,$G$4:$G$29&lt;&gt;""),_xlfn._xlws.FILTER($B$4:$B$29,$G$4:$G$29&lt;&gt;"")^{1,2,3},1,1)</f>
        <v>8.4831459622982889E-3</v>
      </c>
      <c r="F53">
        <v>-1.5158836445926733</v>
      </c>
      <c r="G53">
        <v>35.777849899962881</v>
      </c>
      <c r="H53">
        <v>-76.081674143495562</v>
      </c>
    </row>
    <row r="54" spans="4:9" ht="21" x14ac:dyDescent="0.35">
      <c r="D54" s="8"/>
      <c r="E54">
        <v>1.8089137185908412E-2</v>
      </c>
      <c r="F54">
        <v>0.74005843259932191</v>
      </c>
      <c r="G54">
        <v>8.6082671872713572</v>
      </c>
      <c r="H54">
        <v>26.72871147220074</v>
      </c>
    </row>
    <row r="55" spans="4:9" ht="21" x14ac:dyDescent="0.35">
      <c r="D55" s="8">
        <v>3</v>
      </c>
      <c r="E55" s="7">
        <v>0.83581536349655738</v>
      </c>
      <c r="F55">
        <v>29.161515439329531</v>
      </c>
      <c r="G55" t="e">
        <v>#N/A</v>
      </c>
      <c r="H55" t="e">
        <v>#N/A</v>
      </c>
    </row>
    <row r="56" spans="4:9" ht="21" x14ac:dyDescent="0.35">
      <c r="D56" s="8"/>
      <c r="E56">
        <v>33.9380257615855</v>
      </c>
      <c r="F56">
        <v>20</v>
      </c>
      <c r="G56" t="e">
        <v>#N/A</v>
      </c>
      <c r="H56" t="e">
        <v>#N/A</v>
      </c>
    </row>
    <row r="57" spans="4:9" ht="21" x14ac:dyDescent="0.35">
      <c r="D57" s="8"/>
      <c r="E57">
        <v>86582.078678968246</v>
      </c>
      <c r="F57">
        <v>17007.87965436509</v>
      </c>
      <c r="G57" t="e">
        <v>#N/A</v>
      </c>
      <c r="H57" t="e">
        <v>#N/A</v>
      </c>
    </row>
    <row r="58" spans="4:9" ht="21" x14ac:dyDescent="0.35">
      <c r="D58" s="8"/>
    </row>
    <row r="59" spans="4:9" ht="21" x14ac:dyDescent="0.35">
      <c r="D59" s="8"/>
      <c r="E59" s="5" cm="1">
        <f t="array" ref="E59:G63">LINEST(_xlfn._xlws.FILTER($G$4:$G$29,$G$4:$G$29&lt;&gt;""),_xlfn._xlws.FILTER($B$4:$B$29,$G$4:$G$29&lt;&gt;"")^{1,2},1,1)</f>
        <v>-1.1731507236065697</v>
      </c>
      <c r="F59">
        <v>32.038069667248237</v>
      </c>
      <c r="G59">
        <v>-67.191257686378606</v>
      </c>
    </row>
    <row r="60" spans="4:9" ht="21" x14ac:dyDescent="0.35">
      <c r="D60" s="8"/>
      <c r="E60">
        <v>0.11431927875581377</v>
      </c>
      <c r="F60">
        <v>3.1809155932277537</v>
      </c>
      <c r="G60">
        <v>18.489071475376878</v>
      </c>
    </row>
    <row r="61" spans="4:9" ht="21" x14ac:dyDescent="0.35">
      <c r="D61" s="8">
        <v>2</v>
      </c>
      <c r="E61" s="7">
        <v>0.83400993333088791</v>
      </c>
      <c r="F61">
        <v>28.614768156787385</v>
      </c>
      <c r="G61" t="e">
        <v>#N/A</v>
      </c>
    </row>
    <row r="62" spans="4:9" ht="21" x14ac:dyDescent="0.35">
      <c r="D62" s="8"/>
      <c r="E62">
        <v>52.75679729336396</v>
      </c>
      <c r="F62">
        <v>21</v>
      </c>
      <c r="G62" t="e">
        <v>#N/A</v>
      </c>
    </row>
    <row r="63" spans="4:9" ht="21" x14ac:dyDescent="0.35">
      <c r="D63" s="8"/>
      <c r="E63">
        <v>86395.054243332794</v>
      </c>
      <c r="F63">
        <v>17194.904090000557</v>
      </c>
      <c r="G63" t="e">
        <v>#N/A</v>
      </c>
    </row>
    <row r="64" spans="4:9" ht="21" x14ac:dyDescent="0.35">
      <c r="D64" s="8"/>
    </row>
    <row r="65" spans="4:6" ht="21" x14ac:dyDescent="0.35">
      <c r="D65" s="8"/>
      <c r="E65" s="5" cm="1">
        <f t="array" ref="E65:F69">LINEST(_xlfn._xlws.FILTER($G$4:$G$29,$G$4:$G$29&lt;&gt;""),_xlfn._xlws.FILTER($B$4:$B$29,$G$4:$G$29&lt;&gt;""),1,1)</f>
        <v>0.34363207547169805</v>
      </c>
      <c r="F65">
        <v>77.762028301886787</v>
      </c>
    </row>
    <row r="66" spans="4:6" ht="21" x14ac:dyDescent="0.35">
      <c r="D66" s="8"/>
      <c r="E66">
        <v>1.8237909922657065</v>
      </c>
      <c r="F66">
        <v>28.585657306984352</v>
      </c>
    </row>
    <row r="67" spans="4:6" ht="21" x14ac:dyDescent="0.35">
      <c r="D67" s="8">
        <v>1</v>
      </c>
      <c r="E67" s="7">
        <v>1.6110697150495551E-3</v>
      </c>
      <c r="F67">
        <v>68.564192778035405</v>
      </c>
    </row>
    <row r="68" spans="4:6" ht="21" x14ac:dyDescent="0.35">
      <c r="D68" s="8"/>
      <c r="E68">
        <v>3.55007278786377E-2</v>
      </c>
      <c r="F68">
        <v>22</v>
      </c>
    </row>
    <row r="69" spans="4:6" x14ac:dyDescent="0.25">
      <c r="E69">
        <v>166.89064465407864</v>
      </c>
      <c r="F69">
        <v>103423.06768867926</v>
      </c>
    </row>
  </sheetData>
  <mergeCells count="2">
    <mergeCell ref="B2:C2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36687-3923-4556-9370-1914860A628C}">
  <dimension ref="A1:N27"/>
  <sheetViews>
    <sheetView tabSelected="1" workbookViewId="0">
      <selection activeCell="C12" sqref="C12"/>
    </sheetView>
  </sheetViews>
  <sheetFormatPr defaultRowHeight="15" x14ac:dyDescent="0.25"/>
  <cols>
    <col min="4" max="4" width="10.5703125" bestFit="1" customWidth="1"/>
    <col min="8" max="8" width="18.5703125" bestFit="1" customWidth="1"/>
  </cols>
  <sheetData>
    <row r="1" spans="1:14" x14ac:dyDescent="0.25">
      <c r="A1" s="2" t="s">
        <v>2</v>
      </c>
      <c r="B1" s="2" t="s">
        <v>3</v>
      </c>
      <c r="C1" s="2" t="s">
        <v>12</v>
      </c>
      <c r="D1" s="2" t="s">
        <v>20</v>
      </c>
      <c r="H1" t="s">
        <v>21</v>
      </c>
      <c r="I1" s="10">
        <v>6</v>
      </c>
    </row>
    <row r="2" spans="1:14" x14ac:dyDescent="0.25">
      <c r="A2" s="1">
        <v>48</v>
      </c>
      <c r="B2" s="1">
        <v>1</v>
      </c>
      <c r="C2" s="1">
        <v>4</v>
      </c>
      <c r="D2" s="6" cm="1">
        <f t="array" aca="1" ref="D2" ca="1">IF(C2&lt;&gt;"",SUMPRODUCT(B2^_xlfn.SEQUENCE(,$I$1+1,$I$1,-1),Coeff),NA())</f>
        <v>9.2942888424208725</v>
      </c>
    </row>
    <row r="3" spans="1:14" x14ac:dyDescent="0.25">
      <c r="A3" s="1">
        <v>49</v>
      </c>
      <c r="B3" s="1">
        <v>2</v>
      </c>
      <c r="C3" s="1">
        <v>5</v>
      </c>
      <c r="D3" s="6" cm="1">
        <f t="array" aca="1" ref="D3" ca="1">IF(C3&lt;&gt;"",SUMPRODUCT(B3^_xlfn.SEQUENCE(,$I$1+1,$I$1,-1),Coeff),NA())</f>
        <v>1.6471952410716568</v>
      </c>
      <c r="H3" s="11" cm="1">
        <f t="array" aca="1" ref="H3:N7" ca="1">LINEST(_xlfn._xlws.FILTER(Mon_Y,Mon_Y&lt;&gt;""),_xlfn._xlws.FILTER(Mon_X,Mon_Y&lt;&gt;"")^_xlfn.SEQUENCE(,I1),1,1)</f>
        <v>-6.7074531034008936E-5</v>
      </c>
      <c r="I3" s="11">
        <f ca="1"/>
        <v>4.91252839428424E-3</v>
      </c>
      <c r="J3" s="11">
        <f ca="1"/>
        <v>-0.12226490506258708</v>
      </c>
      <c r="K3" s="11">
        <f ca="1"/>
        <v>1.0500627329343175</v>
      </c>
      <c r="L3" s="11">
        <f ca="1"/>
        <v>0.15599879924869076</v>
      </c>
      <c r="M3" s="11">
        <f ca="1"/>
        <v>-13.779618238464373</v>
      </c>
      <c r="N3" s="11">
        <f ca="1"/>
        <v>21.985264999901574</v>
      </c>
    </row>
    <row r="4" spans="1:14" x14ac:dyDescent="0.25">
      <c r="A4" s="1">
        <v>50</v>
      </c>
      <c r="B4" s="1">
        <v>3</v>
      </c>
      <c r="C4" s="1">
        <v>14</v>
      </c>
      <c r="D4" s="6" cm="1">
        <f t="array" aca="1" ref="D4" ca="1">IF(C4&lt;&gt;"",SUMPRODUCT(B4^_xlfn.SEQUENCE(,$I$1+1,$I$1,-1),Coeff),NA())</f>
        <v>1.6434830235909708</v>
      </c>
      <c r="H4">
        <f ca="1"/>
        <v>2.6038592061603324E-5</v>
      </c>
      <c r="I4">
        <f ca="1"/>
        <v>2.1208207903240196E-3</v>
      </c>
      <c r="J4">
        <f ca="1"/>
        <v>6.6495533514148567E-2</v>
      </c>
      <c r="K4">
        <f ca="1"/>
        <v>1.0042536035909544</v>
      </c>
      <c r="L4">
        <f ca="1"/>
        <v>7.4499092570760252</v>
      </c>
      <c r="M4">
        <f ca="1"/>
        <v>24.492987119855453</v>
      </c>
      <c r="N4">
        <f ca="1"/>
        <v>26.240986027404158</v>
      </c>
    </row>
    <row r="5" spans="1:14" x14ac:dyDescent="0.25">
      <c r="A5" s="1">
        <v>51</v>
      </c>
      <c r="B5" s="1">
        <v>4</v>
      </c>
      <c r="C5" s="1">
        <v>12</v>
      </c>
      <c r="D5" s="6" cm="1">
        <f t="array" aca="1" ref="D5" ca="1">IF(C5&lt;&gt;"",SUMPRODUCT(B5^_xlfn.SEQUENCE(,$I$1+1,$I$1,-1),Coeff),NA())</f>
        <v>10.022663842428926</v>
      </c>
      <c r="H5" s="12">
        <f ca="1"/>
        <v>0.97982715928288378</v>
      </c>
      <c r="I5">
        <f ca="1"/>
        <v>11.087098303224103</v>
      </c>
      <c r="J5" t="e">
        <f ca="1"/>
        <v>#N/A</v>
      </c>
      <c r="K5" t="e">
        <f ca="1"/>
        <v>#N/A</v>
      </c>
      <c r="L5" t="e">
        <f ca="1"/>
        <v>#N/A</v>
      </c>
      <c r="M5" t="e">
        <f ca="1"/>
        <v>#N/A</v>
      </c>
      <c r="N5" t="e">
        <f ca="1"/>
        <v>#N/A</v>
      </c>
    </row>
    <row r="6" spans="1:14" x14ac:dyDescent="0.25">
      <c r="A6" s="1">
        <v>52</v>
      </c>
      <c r="B6" s="1">
        <v>5</v>
      </c>
      <c r="C6" s="1">
        <v>13</v>
      </c>
      <c r="D6" s="6" cm="1">
        <f t="array" aca="1" ref="D6" ca="1">IF(C6&lt;&gt;"",SUMPRODUCT(B6^_xlfn.SEQUENCE(,$I$1+1,$I$1,-1),Coeff),NA())</f>
        <v>26.133031426201597</v>
      </c>
      <c r="H6">
        <f ca="1"/>
        <v>137.61953461249456</v>
      </c>
      <c r="I6">
        <f ca="1"/>
        <v>17</v>
      </c>
      <c r="J6" t="e">
        <f ca="1"/>
        <v>#N/A</v>
      </c>
      <c r="K6" t="e">
        <f ca="1"/>
        <v>#N/A</v>
      </c>
      <c r="L6" t="e">
        <f ca="1"/>
        <v>#N/A</v>
      </c>
      <c r="M6" t="e">
        <f ca="1"/>
        <v>#N/A</v>
      </c>
      <c r="N6" t="e">
        <f ca="1"/>
        <v>#N/A</v>
      </c>
    </row>
    <row r="7" spans="1:14" x14ac:dyDescent="0.25">
      <c r="A7" s="1">
        <v>1</v>
      </c>
      <c r="B7" s="1">
        <v>6</v>
      </c>
      <c r="C7" s="1">
        <v>39</v>
      </c>
      <c r="D7" s="6" cm="1">
        <f t="array" aca="1" ref="D7" ca="1">IF(C7&lt;&gt;"",SUMPRODUCT(B7^_xlfn.SEQUENCE(,$I$1+1,$I$1,-1),Coeff),NA())</f>
        <v>48.352137168799473</v>
      </c>
      <c r="H7">
        <f ca="1"/>
        <v>101500.25460398231</v>
      </c>
      <c r="I7">
        <f ca="1"/>
        <v>2089.7037293510311</v>
      </c>
      <c r="J7" t="e">
        <f ca="1"/>
        <v>#N/A</v>
      </c>
      <c r="K7" t="e">
        <f ca="1"/>
        <v>#N/A</v>
      </c>
      <c r="L7" t="e">
        <f ca="1"/>
        <v>#N/A</v>
      </c>
      <c r="M7" t="e">
        <f ca="1"/>
        <v>#N/A</v>
      </c>
      <c r="N7" t="e">
        <f ca="1"/>
        <v>#N/A</v>
      </c>
    </row>
    <row r="8" spans="1:14" x14ac:dyDescent="0.25">
      <c r="A8" s="1">
        <v>2</v>
      </c>
      <c r="B8" s="1">
        <v>7</v>
      </c>
      <c r="C8" s="1"/>
      <c r="D8" s="6" t="e" cm="1">
        <f t="array" ref="D8">IF(C8&lt;&gt;"",SUMPRODUCT(B8^_xlfn.SEQUENCE(,$I$1+1,$I$1,-1),Coeff),NA())</f>
        <v>#N/A</v>
      </c>
    </row>
    <row r="9" spans="1:14" x14ac:dyDescent="0.25">
      <c r="A9" s="1">
        <v>3</v>
      </c>
      <c r="B9" s="1">
        <v>8</v>
      </c>
      <c r="C9" s="1">
        <v>102</v>
      </c>
      <c r="D9" s="6" cm="1">
        <f t="array" aca="1" ref="D9" ca="1">IF(C9&lt;&gt;"",SUMPRODUCT(B9^_xlfn.SEQUENCE(,$I$1+1,$I$1,-1),Coeff),NA())</f>
        <v>101.95785493064341</v>
      </c>
    </row>
    <row r="10" spans="1:14" x14ac:dyDescent="0.25">
      <c r="A10" s="1">
        <v>4</v>
      </c>
      <c r="B10" s="1">
        <v>9</v>
      </c>
      <c r="C10" s="1">
        <v>140</v>
      </c>
      <c r="D10" s="6" cm="1">
        <f t="array" aca="1" ref="D10" ca="1">IF(C10&lt;&gt;"",SUMPRODUCT(B10^_xlfn.SEQUENCE(,$I$1+1,$I$1,-1),Coeff),NA())</f>
        <v>128.35402709319521</v>
      </c>
    </row>
    <row r="11" spans="1:14" x14ac:dyDescent="0.25">
      <c r="A11" s="1">
        <v>5</v>
      </c>
      <c r="B11" s="1">
        <v>10</v>
      </c>
      <c r="C11" s="1">
        <v>150</v>
      </c>
      <c r="D11" s="6" cm="1">
        <f t="array" aca="1" ref="D11" ca="1">IF(C11&lt;&gt;"",SUMPRODUCT(B11^_xlfn.SEQUENCE(,$I$1+1,$I$1,-1),Coeff),NA())</f>
        <v>151.38095324298865</v>
      </c>
    </row>
    <row r="12" spans="1:14" x14ac:dyDescent="0.25">
      <c r="A12" s="1">
        <v>6</v>
      </c>
      <c r="B12" s="1">
        <v>11</v>
      </c>
      <c r="C12" s="1">
        <v>182</v>
      </c>
      <c r="D12" s="6" cm="1">
        <f t="array" aca="1" ref="D12" ca="1">IF(C12&lt;&gt;"",SUMPRODUCT(B12^_xlfn.SEQUENCE(,$I$1+1,$I$1,-1),Coeff),NA())</f>
        <v>169.17932875485556</v>
      </c>
    </row>
    <row r="13" spans="1:14" x14ac:dyDescent="0.25">
      <c r="A13" s="1">
        <v>7</v>
      </c>
      <c r="B13" s="1">
        <v>12</v>
      </c>
      <c r="C13" s="1">
        <v>170</v>
      </c>
      <c r="D13" s="6" cm="1">
        <f t="array" aca="1" ref="D13" ca="1">IF(C13&lt;&gt;"",SUMPRODUCT(B13^_xlfn.SEQUENCE(,$I$1+1,$I$1,-1),Coeff),NA())</f>
        <v>180.42779329431747</v>
      </c>
    </row>
    <row r="14" spans="1:14" x14ac:dyDescent="0.25">
      <c r="A14" s="1">
        <v>8</v>
      </c>
      <c r="B14" s="1">
        <v>13</v>
      </c>
      <c r="C14" s="1">
        <v>182</v>
      </c>
      <c r="D14" s="6" cm="1">
        <f t="array" aca="1" ref="D14" ca="1">IF(C14&lt;&gt;"",SUMPRODUCT(B14^_xlfn.SEQUENCE(,$I$1+1,$I$1,-1),Coeff),NA())</f>
        <v>184.42535077028387</v>
      </c>
    </row>
    <row r="15" spans="1:14" x14ac:dyDescent="0.25">
      <c r="A15" s="1">
        <v>9</v>
      </c>
      <c r="B15" s="1">
        <v>14</v>
      </c>
      <c r="C15" s="1">
        <v>194</v>
      </c>
      <c r="D15" s="6" cm="1">
        <f t="array" aca="1" ref="D15" ca="1">IF(C15&lt;&gt;"",SUMPRODUCT(B15^_xlfn.SEQUENCE(,$I$1+1,$I$1,-1),Coeff),NA())</f>
        <v>181.12549562540494</v>
      </c>
    </row>
    <row r="16" spans="1:14" x14ac:dyDescent="0.25">
      <c r="A16" s="1">
        <v>10</v>
      </c>
      <c r="B16" s="1">
        <v>15</v>
      </c>
      <c r="C16" s="1">
        <v>155</v>
      </c>
      <c r="D16" s="6" cm="1">
        <f t="array" aca="1" ref="D16" ca="1">IF(C16&lt;&gt;"",SUMPRODUCT(B16^_xlfn.SEQUENCE(,$I$1+1,$I$1,-1),Coeff),NA())</f>
        <v>171.12204546407912</v>
      </c>
    </row>
    <row r="17" spans="1:4" x14ac:dyDescent="0.25">
      <c r="A17" s="1">
        <v>11</v>
      </c>
      <c r="B17" s="1">
        <v>16</v>
      </c>
      <c r="C17" s="1"/>
      <c r="D17" s="6" t="e" cm="1">
        <f t="array" ref="D17">IF(C17&lt;&gt;"",SUMPRODUCT(B17^_xlfn.SEQUENCE(,$I$1+1,$I$1,-1),Coeff),NA())</f>
        <v>#N/A</v>
      </c>
    </row>
    <row r="18" spans="1:4" x14ac:dyDescent="0.25">
      <c r="A18" s="1">
        <v>12</v>
      </c>
      <c r="B18" s="1">
        <v>17</v>
      </c>
      <c r="C18" s="1">
        <v>131</v>
      </c>
      <c r="D18" s="6" cm="1">
        <f t="array" aca="1" ref="D18" ca="1">IF(C18&lt;&gt;"",SUMPRODUCT(B18^_xlfn.SEQUENCE(,$I$1+1,$I$1,-1),Coeff),NA())</f>
        <v>136.15818645005044</v>
      </c>
    </row>
    <row r="19" spans="1:4" x14ac:dyDescent="0.25">
      <c r="A19" s="1">
        <v>13</v>
      </c>
      <c r="B19" s="1">
        <v>18</v>
      </c>
      <c r="C19" s="1">
        <v>113</v>
      </c>
      <c r="D19" s="6" cm="1">
        <f t="array" aca="1" ref="D19" ca="1">IF(C19&lt;&gt;"",SUMPRODUCT(B19^_xlfn.SEQUENCE(,$I$1+1,$I$1,-1),Coeff),NA())</f>
        <v>114.78341099413706</v>
      </c>
    </row>
    <row r="20" spans="1:4" x14ac:dyDescent="0.25">
      <c r="A20" s="1">
        <v>14</v>
      </c>
      <c r="B20" s="1">
        <v>19</v>
      </c>
      <c r="C20" s="1">
        <v>105</v>
      </c>
      <c r="D20" s="6" cm="1">
        <f t="array" aca="1" ref="D20" ca="1">IF(C20&lt;&gt;"",SUMPRODUCT(B20^_xlfn.SEQUENCE(,$I$1+1,$I$1,-1),Coeff),NA())</f>
        <v>93.509916934949217</v>
      </c>
    </row>
    <row r="21" spans="1:4" x14ac:dyDescent="0.25">
      <c r="A21" s="1">
        <v>15</v>
      </c>
      <c r="B21" s="1">
        <v>20</v>
      </c>
      <c r="C21" s="1">
        <v>80</v>
      </c>
      <c r="D21" s="6" cm="1">
        <f t="array" aca="1" ref="D21" ca="1">IF(C21&lt;&gt;"",SUMPRODUCT(B21^_xlfn.SEQUENCE(,$I$1+1,$I$1,-1),Coeff),NA())</f>
        <v>74.230348923692759</v>
      </c>
    </row>
    <row r="22" spans="1:4" x14ac:dyDescent="0.25">
      <c r="A22" s="1">
        <v>16</v>
      </c>
      <c r="B22" s="1">
        <v>21</v>
      </c>
      <c r="C22" s="1">
        <v>49</v>
      </c>
      <c r="D22" s="6" cm="1">
        <f t="array" aca="1" ref="D22" ca="1">IF(C22&lt;&gt;"",SUMPRODUCT(B22^_xlfn.SEQUENCE(,$I$1+1,$I$1,-1),Coeff),NA())</f>
        <v>58.378503632129878</v>
      </c>
    </row>
    <row r="23" spans="1:4" x14ac:dyDescent="0.25">
      <c r="A23" s="1">
        <v>17</v>
      </c>
      <c r="B23" s="1">
        <v>22</v>
      </c>
      <c r="C23" s="1">
        <v>43</v>
      </c>
      <c r="D23" s="6" cm="1">
        <f t="array" aca="1" ref="D23" ca="1">IF(C23&lt;&gt;"",SUMPRODUCT(B23^_xlfn.SEQUENCE(,$I$1+1,$I$1,-1),Coeff),NA())</f>
        <v>46.577106744191667</v>
      </c>
    </row>
    <row r="24" spans="1:4" x14ac:dyDescent="0.25">
      <c r="A24" s="1">
        <v>18</v>
      </c>
      <c r="B24" s="1">
        <v>23</v>
      </c>
      <c r="C24" s="1">
        <v>56</v>
      </c>
      <c r="D24" s="6" cm="1">
        <f t="array" aca="1" ref="D24" ca="1">IF(C24&lt;&gt;"",SUMPRODUCT(B24^_xlfn.SEQUENCE(,$I$1+1,$I$1,-1),Coeff),NA())</f>
        <v>38.237296285194304</v>
      </c>
    </row>
    <row r="25" spans="1:4" x14ac:dyDescent="0.25">
      <c r="A25" s="1">
        <v>19</v>
      </c>
      <c r="B25" s="1">
        <v>24</v>
      </c>
      <c r="C25" s="1">
        <v>20</v>
      </c>
      <c r="D25" s="6" cm="1">
        <f t="array" aca="1" ref="D25" ca="1">IF(C25&lt;&gt;"",SUMPRODUCT(B25^_xlfn.SEQUENCE(,$I$1+1,$I$1,-1),Coeff),NA())</f>
        <v>31.10981228880496</v>
      </c>
    </row>
    <row r="26" spans="1:4" x14ac:dyDescent="0.25">
      <c r="A26" s="1">
        <v>20</v>
      </c>
      <c r="B26" s="1">
        <v>25</v>
      </c>
      <c r="C26" s="1">
        <v>15</v>
      </c>
      <c r="D26" s="6" cm="1">
        <f t="array" aca="1" ref="D26" ca="1">IF(C26&lt;&gt;"",SUMPRODUCT(B26^_xlfn.SEQUENCE(,$I$1+1,$I$1,-1),Coeff),NA())</f>
        <v>20.787892801554676</v>
      </c>
    </row>
    <row r="27" spans="1:4" x14ac:dyDescent="0.25">
      <c r="A27" s="1">
        <v>21</v>
      </c>
      <c r="B27" s="1">
        <v>26</v>
      </c>
      <c r="C27" s="1">
        <v>5</v>
      </c>
      <c r="D27" s="6" cm="1">
        <f t="array" aca="1" ref="D27" ca="1">IF(C27&lt;&gt;"",SUMPRODUCT(B27^_xlfn.SEQUENCE(,$I$1+1,$I$1,-1),Coeff),NA())</f>
        <v>0.16187622505918853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Feuil1</vt:lpstr>
      <vt:lpstr>exemple</vt:lpstr>
      <vt:lpstr>Mon_X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Bart Strubbe</cp:lastModifiedBy>
  <dcterms:created xsi:type="dcterms:W3CDTF">2015-06-05T18:19:34Z</dcterms:created>
  <dcterms:modified xsi:type="dcterms:W3CDTF">2024-03-19T09:58:51Z</dcterms:modified>
</cp:coreProperties>
</file>