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016CB23-40ED-4CBF-9391-63296BB06E2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2024" sheetId="4" r:id="rId1"/>
    <sheet name="Paiements" sheetId="5" r:id="rId2"/>
    <sheet name="BDD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5" l="1"/>
  <c r="G3" i="4"/>
  <c r="G4" i="4"/>
  <c r="G5" i="4"/>
  <c r="G6" i="4"/>
  <c r="G7" i="4"/>
  <c r="G8" i="4"/>
  <c r="G9" i="4"/>
  <c r="G10" i="4"/>
  <c r="F1" i="4"/>
  <c r="J1" i="5"/>
  <c r="G1" i="5"/>
  <c r="H1" i="5" l="1"/>
  <c r="G1" i="4" l="1"/>
</calcChain>
</file>

<file path=xl/sharedStrings.xml><?xml version="1.0" encoding="utf-8"?>
<sst xmlns="http://schemas.openxmlformats.org/spreadsheetml/2006/main" count="125" uniqueCount="58">
  <si>
    <t>PERIODE</t>
  </si>
  <si>
    <t>NOM ET PERNOM</t>
  </si>
  <si>
    <t>NUMERO</t>
  </si>
  <si>
    <t xml:space="preserve">TYPE </t>
  </si>
  <si>
    <t>SOCIETE</t>
  </si>
  <si>
    <t>MONTANT</t>
  </si>
  <si>
    <t>Chèque</t>
  </si>
  <si>
    <t>CB</t>
  </si>
  <si>
    <t>Espèce</t>
  </si>
  <si>
    <t>Virement</t>
  </si>
  <si>
    <t>Payé</t>
  </si>
  <si>
    <t>date</t>
  </si>
  <si>
    <t>saldo</t>
  </si>
  <si>
    <t>MODE</t>
  </si>
  <si>
    <t>Detail</t>
  </si>
  <si>
    <t>ligne</t>
  </si>
  <si>
    <t>24/1/24 ------ 27/1/24</t>
  </si>
  <si>
    <t>ZENII AMIR</t>
  </si>
  <si>
    <t>5794193</t>
  </si>
  <si>
    <t>POMP</t>
  </si>
  <si>
    <t>NRC SOLAR</t>
  </si>
  <si>
    <t>26/01/2024 ------ 11/02/2024</t>
  </si>
  <si>
    <t xml:space="preserve">SAFA NASRI				</t>
  </si>
  <si>
    <t>5864334</t>
  </si>
  <si>
    <t>POMP ET BT</t>
  </si>
  <si>
    <t>ALMIR ENERGY</t>
  </si>
  <si>
    <t>03/02/2024 ------ 08/02/2024</t>
  </si>
  <si>
    <t>FATMA ADOUNI</t>
  </si>
  <si>
    <t>6558850</t>
  </si>
  <si>
    <t>MT</t>
  </si>
  <si>
    <t>EBS</t>
  </si>
  <si>
    <t>26/01/2024 ------ 15/02/2024</t>
  </si>
  <si>
    <t>anis kammoun</t>
  </si>
  <si>
    <t>0002039</t>
  </si>
  <si>
    <t>BT ,MT</t>
  </si>
  <si>
    <t>ipsas</t>
  </si>
  <si>
    <t>12/02/2024 ------ 15/02/2024</t>
  </si>
  <si>
    <t>KHALIL CHAABOUNI</t>
  </si>
  <si>
    <t>0000046</t>
  </si>
  <si>
    <t>SCPES</t>
  </si>
  <si>
    <t>CHAARI AHMED</t>
  </si>
  <si>
    <t>0000043</t>
  </si>
  <si>
    <t>PVSUN ENERGY</t>
  </si>
  <si>
    <t>IMEN ABID</t>
  </si>
  <si>
    <t>0000378</t>
  </si>
  <si>
    <t>TCSS</t>
  </si>
  <si>
    <t>11/1/24 -- ------ -- 14/1/24</t>
  </si>
  <si>
    <t>BEN SALAH MALEK</t>
  </si>
  <si>
    <t>0000195</t>
  </si>
  <si>
    <t>BUREAU</t>
  </si>
  <si>
    <t>BEON ENERGY</t>
  </si>
  <si>
    <t>24/1/24 -- ------ -- 27/1/24</t>
  </si>
  <si>
    <t>5864332</t>
  </si>
  <si>
    <t>5864333</t>
  </si>
  <si>
    <t>6558849</t>
  </si>
  <si>
    <t>0002036</t>
  </si>
  <si>
    <t>0002037</t>
  </si>
  <si>
    <t>0002038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</si>
</sst>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\ _€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165" fontId="0" fillId="0" borderId="0" xfId="0" applyNumberFormat="1"/>
    <xf numFmtId="0" fontId="0" fillId="0" borderId="0" xfId="1" applyFont="1"/>
    <xf numFmtId="165" fontId="0" fillId="0" borderId="0" xfId="1" applyNumberFormat="1" applyFont="1"/>
    <xf numFmtId="49" fontId="0" fillId="0" borderId="0" xfId="1" applyNumberFormat="1" applyFont="1"/>
    <xf numFmtId="0" fontId="0" fillId="0" borderId="0" xfId="0" applyAlignment="1">
      <alignment shrinkToFit="1"/>
    </xf>
    <xf numFmtId="0" fontId="0" fillId="0" borderId="1" xfId="0" applyBorder="1" applyAlignment="1">
      <alignment shrinkToFit="1"/>
    </xf>
    <xf numFmtId="0" fontId="0" fillId="2" borderId="0" xfId="0" applyFill="1"/>
    <xf numFmtId="165" fontId="0" fillId="2" borderId="0" xfId="0" applyNumberFormat="1" applyFill="1"/>
    <xf numFmtId="0" fontId="0" fillId="2" borderId="0" xfId="0" applyFill="1" applyAlignment="1">
      <alignment shrinkToFit="1"/>
    </xf>
    <xf numFmtId="14" fontId="0" fillId="0" borderId="0" xfId="1" applyNumberFormat="1" applyFont="1"/>
    <xf numFmtId="14" fontId="0" fillId="0" borderId="0" xfId="1" applyNumberFormat="1" applyFont="1" applyAlignment="1">
      <alignment vertical="center"/>
    </xf>
    <xf numFmtId="0" fontId="1" fillId="0" borderId="0" xfId="1" applyFont="1"/>
    <xf numFmtId="165" fontId="5" fillId="0" borderId="0" xfId="1" applyNumberFormat="1" applyFont="1"/>
    <xf numFmtId="49" fontId="1" fillId="0" borderId="0" xfId="1" applyNumberFormat="1" applyFont="1"/>
    <xf numFmtId="165" fontId="1" fillId="0" borderId="0" xfId="1" applyNumberFormat="1" applyFont="1"/>
    <xf numFmtId="49" fontId="0" fillId="0" borderId="0" xfId="1" applyNumberFormat="1" applyFont="1" applyAlignment="1">
      <alignment vertical="center"/>
    </xf>
    <xf numFmtId="0" fontId="0" fillId="0" borderId="0" xfId="1" applyFont="1" applyAlignment="1">
      <alignment vertical="center"/>
    </xf>
    <xf numFmtId="3" fontId="0" fillId="0" borderId="0" xfId="1" applyNumberFormat="1" applyFont="1" applyAlignment="1">
      <alignment vertical="center" wrapText="1"/>
    </xf>
    <xf numFmtId="165" fontId="0" fillId="0" borderId="0" xfId="1" applyNumberFormat="1" applyFont="1" applyAlignment="1">
      <alignment vertical="center"/>
    </xf>
    <xf numFmtId="164" fontId="0" fillId="0" borderId="0" xfId="1" applyNumberFormat="1" applyFont="1"/>
    <xf numFmtId="0" fontId="0" fillId="0" borderId="0" xfId="1" applyFont="1" applyAlignment="1">
      <alignment shrinkToFit="1"/>
    </xf>
    <xf numFmtId="165" fontId="0" fillId="3" borderId="0" xfId="0" applyNumberFormat="1" applyFill="1"/>
  </cellXfs>
  <cellStyles count="2">
    <cellStyle name="Normal 2" xfId="1" xr:uid="{00000000-0005-0000-0000-000001000000}"/>
    <cellStyle name="Standaard" xfId="0" builtinId="0"/>
  </cellStyles>
  <dxfs count="26">
    <dxf>
      <fill>
        <patternFill>
          <bgColor rgb="FF92D050"/>
        </patternFill>
      </fill>
    </dxf>
    <dxf>
      <fill>
        <patternFill>
          <bgColor rgb="FFFFD65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0\ _€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/mm/yyyy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theme="1"/>
        </left>
        <right style="thin">
          <color auto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</dxfs>
  <tableStyles count="0" defaultTableStyle="TableStyleMedium9" defaultPivotStyle="PivotStyleLight16"/>
  <colors>
    <mruColors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0</xdr:row>
          <xdr:rowOff>0</xdr:rowOff>
        </xdr:from>
        <xdr:to>
          <xdr:col>2</xdr:col>
          <xdr:colOff>933450</xdr:colOff>
          <xdr:row>0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Effectuer un 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581025</xdr:colOff>
      <xdr:row>0</xdr:row>
      <xdr:rowOff>38100</xdr:rowOff>
    </xdr:from>
    <xdr:to>
      <xdr:col>15</xdr:col>
      <xdr:colOff>133350</xdr:colOff>
      <xdr:row>11</xdr:row>
      <xdr:rowOff>28575</xdr:rowOff>
    </xdr:to>
    <xdr:sp macro="[0]!Désactiver_Filt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D1CE2FD-E200-29D2-1B30-90F1EFAC157B}"/>
            </a:ext>
          </a:extLst>
        </xdr:cNvPr>
        <xdr:cNvSpPr/>
      </xdr:nvSpPr>
      <xdr:spPr>
        <a:xfrm>
          <a:off x="11791950" y="38100"/>
          <a:ext cx="1990725" cy="3714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600"/>
            <a:t>Désactiver autofiltre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_Factures" displayName="TBL_Factures" ref="A2:G10" totalsRowShown="0" headerRowDxfId="25" dataDxfId="24">
  <autoFilter ref="A2:G10" xr:uid="{00000000-0009-0000-0100-000001000000}"/>
  <tableColumns count="7">
    <tableColumn id="1" xr3:uid="{00000000-0010-0000-0000-000001000000}" name="PERIODE" dataDxfId="23"/>
    <tableColumn id="2" xr3:uid="{00000000-0010-0000-0000-000002000000}" name="NOM ET PERNOM" dataDxfId="22"/>
    <tableColumn id="3" xr3:uid="{00000000-0010-0000-0000-000003000000}" name="NUMERO" dataDxfId="21"/>
    <tableColumn id="4" xr3:uid="{00000000-0010-0000-0000-000004000000}" name="TYPE " dataDxfId="20"/>
    <tableColumn id="5" xr3:uid="{00000000-0010-0000-0000-000005000000}" name="SOCIETE" dataDxfId="19"/>
    <tableColumn id="6" xr3:uid="{00000000-0010-0000-0000-000006000000}" name="MONTANT" dataDxfId="18"/>
    <tableColumn id="7" xr3:uid="{3A150360-9F3E-42BF-AB7E-D687E29D82C8}" name="saldo" dataDxfId="17">
      <calculatedColumnFormula>TBL_Factures[[#This Row],[MONTANT]]-SUMIF(TBL_Paiements[NUMERO],TBL_Factures[[#This Row],[NUMERO]],TBL_Paiements[Payé])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B0FA4C-D4AA-42EC-B340-779E7923775E}" name="TBL_Paiements" displayName="TBL_Paiements" ref="A2:K11" totalsRowShown="0" headerRowDxfId="16" dataDxfId="14" headerRowBorderDxfId="15" tableBorderDxfId="13" dataCellStyle="Normal 2">
  <autoFilter ref="A2:K11" xr:uid="{C1B0FA4C-D4AA-42EC-B340-779E7923775E}">
    <filterColumn colId="2">
      <filters>
        <filter val="0000195"/>
      </filters>
    </filterColumn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74D3A764-C6A7-4021-93A2-145A86FC7816}" name="PERIODE" dataDxfId="12" dataCellStyle="Normal 2"/>
    <tableColumn id="2" xr3:uid="{85073899-51D6-4603-BD75-B0BD9B65A2FE}" name="NOM ET PERNOM" dataDxfId="11" dataCellStyle="Normal 2"/>
    <tableColumn id="3" xr3:uid="{97E89774-F497-466A-A1F8-062CB33A2E1C}" name="NUMERO" dataDxfId="10" dataCellStyle="Normal 2"/>
    <tableColumn id="4" xr3:uid="{8CBA8D9B-62B3-4407-8A61-4375561DA8FF}" name="TYPE " dataDxfId="9" dataCellStyle="Normal 2"/>
    <tableColumn id="5" xr3:uid="{BD9B397A-7935-45D7-A5C0-D56BA359AC52}" name="SOCIETE" dataDxfId="8" dataCellStyle="Normal 2"/>
    <tableColumn id="6" xr3:uid="{34262E4D-45B9-4E87-9712-A834BEAB6389}" name="MONTANT" dataDxfId="7" dataCellStyle="Normal 2"/>
    <tableColumn id="9" xr3:uid="{B31B0367-AF86-49FC-8269-7756C58A3ED7}" name="Payé" dataDxfId="6" dataCellStyle="Normal 2"/>
    <tableColumn id="7" xr3:uid="{44B8684A-5641-48C2-A684-F7A851A6FD66}" name="MODE" dataDxfId="5" dataCellStyle="Normal 2"/>
    <tableColumn id="8" xr3:uid="{E7665CCE-D164-4404-85E0-6ABD9EA6A837}" name="Detail" dataDxfId="4" dataCellStyle="Normal 2"/>
    <tableColumn id="11" xr3:uid="{0E31FEE3-7665-462A-AB4C-F87DE02AB6AA}" name="date" dataDxfId="3" dataCellStyle="Normal 2"/>
    <tableColumn id="12" xr3:uid="{06FC483D-EBE4-4E72-A7B7-388E9ADDAE9E}" name="ligne" dataDxfId="2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363"/>
  <sheetViews>
    <sheetView tabSelected="1" zoomScale="140" zoomScaleNormal="140" workbookViewId="0">
      <pane ySplit="2" topLeftCell="A3" activePane="bottomLeft" state="frozen"/>
      <selection pane="bottomLeft" activeCell="A10" sqref="A10"/>
    </sheetView>
  </sheetViews>
  <sheetFormatPr defaultColWidth="11" defaultRowHeight="15" x14ac:dyDescent="0.25"/>
  <cols>
    <col min="1" max="1" width="27.140625" style="12" bestFit="1" customWidth="1"/>
    <col min="2" max="2" width="19" style="12" bestFit="1" customWidth="1"/>
    <col min="3" max="3" width="15.7109375" style="12" bestFit="1" customWidth="1"/>
    <col min="4" max="4" width="11.7109375" style="12" bestFit="1" customWidth="1"/>
    <col min="5" max="5" width="14.5703125" style="12" bestFit="1" customWidth="1"/>
    <col min="6" max="7" width="14.85546875" style="15" bestFit="1" customWidth="1"/>
    <col min="8" max="8" width="3.5703125" style="12" customWidth="1"/>
    <col min="9" max="9" width="38.5703125" style="12" bestFit="1" customWidth="1"/>
    <col min="10" max="11" width="37.28515625" style="12" bestFit="1" customWidth="1"/>
    <col min="12" max="12" width="2" style="12" bestFit="1" customWidth="1"/>
    <col min="13" max="13" width="37.28515625" style="12" bestFit="1" customWidth="1"/>
    <col min="14" max="16384" width="11" style="12"/>
  </cols>
  <sheetData>
    <row r="1" spans="1:13" ht="27.75" customHeight="1" x14ac:dyDescent="0.3">
      <c r="F1" s="13">
        <f>SUM(TBL_Factures[MONTANT])</f>
        <v>13119</v>
      </c>
      <c r="G1" s="13">
        <f>SUM(TBL_Factures[saldo])</f>
        <v>5494</v>
      </c>
    </row>
    <row r="2" spans="1:13" x14ac:dyDescent="0.25">
      <c r="A2" s="12" t="s">
        <v>0</v>
      </c>
      <c r="B2" s="12" t="s">
        <v>1</v>
      </c>
      <c r="C2" s="12" t="s">
        <v>2</v>
      </c>
      <c r="D2" s="12" t="s">
        <v>3</v>
      </c>
      <c r="E2" s="14" t="s">
        <v>4</v>
      </c>
      <c r="F2" s="15" t="s">
        <v>5</v>
      </c>
      <c r="G2" s="15" t="s">
        <v>12</v>
      </c>
    </row>
    <row r="3" spans="1:13" x14ac:dyDescent="0.25">
      <c r="A3" s="10" t="s">
        <v>16</v>
      </c>
      <c r="B3" s="2" t="s">
        <v>17</v>
      </c>
      <c r="C3" s="2" t="s">
        <v>18</v>
      </c>
      <c r="D3" s="2" t="s">
        <v>19</v>
      </c>
      <c r="E3" s="16" t="s">
        <v>20</v>
      </c>
      <c r="F3" s="3">
        <v>1200</v>
      </c>
      <c r="G3" s="3">
        <f>TBL_Factures[[#This Row],[MONTANT]]-SUMIF(TBL_Paiements[NUMERO],TBL_Factures[[#This Row],[NUMERO]],TBL_Paiements[Payé])</f>
        <v>0</v>
      </c>
      <c r="I3"/>
      <c r="J3"/>
      <c r="K3"/>
      <c r="L3"/>
      <c r="M3"/>
    </row>
    <row r="4" spans="1:13" x14ac:dyDescent="0.25">
      <c r="A4" s="11" t="s">
        <v>21</v>
      </c>
      <c r="B4" s="17" t="s">
        <v>22</v>
      </c>
      <c r="C4" s="18" t="s">
        <v>23</v>
      </c>
      <c r="D4" s="17" t="s">
        <v>24</v>
      </c>
      <c r="E4" s="16" t="s">
        <v>25</v>
      </c>
      <c r="F4" s="19">
        <v>2000</v>
      </c>
      <c r="G4" s="3">
        <f>TBL_Factures[[#This Row],[MONTANT]]-SUMIF(TBL_Paiements[NUMERO],TBL_Factures[[#This Row],[NUMERO]],TBL_Paiements[Payé])</f>
        <v>0</v>
      </c>
      <c r="I4"/>
      <c r="J4"/>
      <c r="K4"/>
      <c r="L4"/>
      <c r="M4"/>
    </row>
    <row r="5" spans="1:13" x14ac:dyDescent="0.25">
      <c r="A5" s="11" t="s">
        <v>26</v>
      </c>
      <c r="B5" s="17" t="s">
        <v>27</v>
      </c>
      <c r="C5" s="18" t="s">
        <v>28</v>
      </c>
      <c r="D5" s="17" t="s">
        <v>29</v>
      </c>
      <c r="E5" s="16" t="s">
        <v>30</v>
      </c>
      <c r="F5" s="19">
        <v>1800</v>
      </c>
      <c r="G5" s="3">
        <f>TBL_Factures[[#This Row],[MONTANT]]-SUMIF(TBL_Paiements[NUMERO],TBL_Factures[[#This Row],[NUMERO]],TBL_Paiements[Payé])</f>
        <v>0</v>
      </c>
      <c r="I5"/>
      <c r="J5"/>
      <c r="K5"/>
      <c r="L5"/>
      <c r="M5"/>
    </row>
    <row r="6" spans="1:13" x14ac:dyDescent="0.25">
      <c r="A6" s="11" t="s">
        <v>31</v>
      </c>
      <c r="B6" s="17" t="s">
        <v>32</v>
      </c>
      <c r="C6" s="17" t="s">
        <v>33</v>
      </c>
      <c r="D6" s="17" t="s">
        <v>34</v>
      </c>
      <c r="E6" s="16" t="s">
        <v>35</v>
      </c>
      <c r="F6" s="19">
        <v>3500</v>
      </c>
      <c r="G6" s="3">
        <f>TBL_Factures[[#This Row],[MONTANT]]-SUMIF(TBL_Paiements[NUMERO],TBL_Factures[[#This Row],[NUMERO]],TBL_Paiements[Payé])</f>
        <v>875</v>
      </c>
      <c r="I6"/>
      <c r="J6"/>
      <c r="K6"/>
      <c r="L6"/>
      <c r="M6"/>
    </row>
    <row r="7" spans="1:13" x14ac:dyDescent="0.25">
      <c r="A7" s="11" t="s">
        <v>36</v>
      </c>
      <c r="B7" s="17" t="s">
        <v>37</v>
      </c>
      <c r="C7" s="17" t="s">
        <v>38</v>
      </c>
      <c r="D7" s="17" t="s">
        <v>19</v>
      </c>
      <c r="E7" s="17" t="s">
        <v>39</v>
      </c>
      <c r="F7" s="19">
        <v>1200</v>
      </c>
      <c r="G7" s="3">
        <f>TBL_Factures[[#This Row],[MONTANT]]-SUMIF(TBL_Paiements[NUMERO],TBL_Factures[[#This Row],[NUMERO]],TBL_Paiements[Payé])</f>
        <v>1200</v>
      </c>
      <c r="I7"/>
      <c r="J7"/>
      <c r="K7"/>
      <c r="L7"/>
      <c r="M7"/>
    </row>
    <row r="8" spans="1:13" x14ac:dyDescent="0.25">
      <c r="A8" s="11" t="s">
        <v>36</v>
      </c>
      <c r="B8" s="17" t="s">
        <v>40</v>
      </c>
      <c r="C8" s="17" t="s">
        <v>41</v>
      </c>
      <c r="D8" s="17" t="s">
        <v>19</v>
      </c>
      <c r="E8" s="17" t="s">
        <v>42</v>
      </c>
      <c r="F8" s="19">
        <v>1067</v>
      </c>
      <c r="G8" s="3">
        <f>TBL_Factures[[#This Row],[MONTANT]]-SUMIF(TBL_Paiements[NUMERO],TBL_Factures[[#This Row],[NUMERO]],TBL_Paiements[Payé])</f>
        <v>1067</v>
      </c>
      <c r="I8"/>
      <c r="J8"/>
      <c r="K8"/>
      <c r="L8"/>
      <c r="M8"/>
    </row>
    <row r="9" spans="1:13" x14ac:dyDescent="0.25">
      <c r="A9" s="11" t="s">
        <v>36</v>
      </c>
      <c r="B9" s="17" t="s">
        <v>43</v>
      </c>
      <c r="C9" s="17" t="s">
        <v>44</v>
      </c>
      <c r="D9" s="17" t="s">
        <v>19</v>
      </c>
      <c r="E9" s="17" t="s">
        <v>45</v>
      </c>
      <c r="F9" s="19">
        <v>1164</v>
      </c>
      <c r="G9" s="3">
        <f>TBL_Factures[[#This Row],[MONTANT]]-SUMIF(TBL_Paiements[NUMERO],TBL_Factures[[#This Row],[NUMERO]],TBL_Paiements[Payé])</f>
        <v>1164</v>
      </c>
      <c r="I9"/>
      <c r="J9"/>
      <c r="K9"/>
      <c r="L9"/>
      <c r="M9"/>
    </row>
    <row r="10" spans="1:13" x14ac:dyDescent="0.25">
      <c r="A10" s="11" t="s">
        <v>46</v>
      </c>
      <c r="B10" s="17" t="s">
        <v>47</v>
      </c>
      <c r="C10" s="17" t="s">
        <v>48</v>
      </c>
      <c r="D10" s="17" t="s">
        <v>49</v>
      </c>
      <c r="E10" s="17" t="s">
        <v>50</v>
      </c>
      <c r="F10" s="19">
        <v>1188</v>
      </c>
      <c r="G10" s="3">
        <f>TBL_Factures[[#This Row],[MONTANT]]-SUMIF(TBL_Paiements[NUMERO],TBL_Factures[[#This Row],[NUMERO]],TBL_Paiements[Payé])</f>
        <v>1188</v>
      </c>
      <c r="I10"/>
      <c r="J10"/>
      <c r="K10"/>
      <c r="L10"/>
      <c r="M10"/>
    </row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</sheetData>
  <phoneticPr fontId="4" type="noConversion"/>
  <conditionalFormatting sqref="A3:G10">
    <cfRule type="expression" dxfId="1" priority="1">
      <formula>$G3&lt;&gt;0</formula>
    </cfRule>
  </conditionalFormatting>
  <pageMargins left="0" right="0" top="0" bottom="0" header="0" footer="0"/>
  <pageSetup paperSize="9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295275</xdr:colOff>
                    <xdr:row>0</xdr:row>
                    <xdr:rowOff>0</xdr:rowOff>
                  </from>
                  <to>
                    <xdr:col>2</xdr:col>
                    <xdr:colOff>933450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E8E1C-78B8-4970-8E80-FF3DCBBFCCBB}">
  <sheetPr codeName="Blad1"/>
  <dimension ref="A1:K12"/>
  <sheetViews>
    <sheetView workbookViewId="0">
      <selection activeCell="F1" sqref="F1"/>
    </sheetView>
  </sheetViews>
  <sheetFormatPr defaultRowHeight="15" x14ac:dyDescent="0.25"/>
  <cols>
    <col min="1" max="1" width="39.140625" bestFit="1" customWidth="1"/>
    <col min="2" max="2" width="21.28515625" bestFit="1" customWidth="1"/>
    <col min="3" max="3" width="14.42578125" bestFit="1" customWidth="1"/>
    <col min="4" max="4" width="8" bestFit="1" customWidth="1"/>
    <col min="5" max="5" width="12.7109375" bestFit="1" customWidth="1"/>
    <col min="6" max="7" width="11.28515625" customWidth="1"/>
    <col min="8" max="8" width="11.85546875" customWidth="1"/>
    <col min="9" max="9" width="16.5703125" customWidth="1"/>
    <col min="10" max="10" width="12.42578125" customWidth="1"/>
    <col min="11" max="11" width="9.140625" style="5"/>
  </cols>
  <sheetData>
    <row r="1" spans="1:11" x14ac:dyDescent="0.25">
      <c r="A1" s="7"/>
      <c r="B1" s="7"/>
      <c r="C1" s="7"/>
      <c r="D1" s="7"/>
      <c r="E1" s="7"/>
      <c r="F1" s="8">
        <f>IFERROR(SUBTOTAL(101,TBL_Paiements[MONTANT]),0)</f>
        <v>0</v>
      </c>
      <c r="G1" s="8">
        <f>SUBTOTAL(109,TBL_Paiements[Payé])</f>
        <v>0</v>
      </c>
      <c r="H1" s="22">
        <f>+F1-G1</f>
        <v>0</v>
      </c>
      <c r="I1" s="7"/>
      <c r="J1" s="7">
        <f>SUBTOTAL(102,TBL_Paiements[Payé])</f>
        <v>0</v>
      </c>
      <c r="K1" s="9"/>
    </row>
    <row r="2" spans="1:11" x14ac:dyDescent="0.25">
      <c r="A2" s="2" t="s">
        <v>0</v>
      </c>
      <c r="B2" s="2" t="s">
        <v>1</v>
      </c>
      <c r="C2" s="2" t="s">
        <v>2</v>
      </c>
      <c r="D2" s="2" t="s">
        <v>3</v>
      </c>
      <c r="E2" s="4" t="s">
        <v>4</v>
      </c>
      <c r="F2" s="3" t="s">
        <v>5</v>
      </c>
      <c r="G2" s="3" t="s">
        <v>10</v>
      </c>
      <c r="H2" s="4" t="s">
        <v>13</v>
      </c>
      <c r="I2" s="2" t="s">
        <v>14</v>
      </c>
      <c r="J2" t="s">
        <v>11</v>
      </c>
      <c r="K2" s="6" t="s">
        <v>15</v>
      </c>
    </row>
    <row r="3" spans="1:11" hidden="1" x14ac:dyDescent="0.25">
      <c r="A3" s="10" t="s">
        <v>51</v>
      </c>
      <c r="B3" s="2" t="s">
        <v>17</v>
      </c>
      <c r="C3" s="2" t="s">
        <v>18</v>
      </c>
      <c r="D3" s="2" t="s">
        <v>19</v>
      </c>
      <c r="E3" s="16" t="s">
        <v>20</v>
      </c>
      <c r="F3" s="3">
        <v>1200</v>
      </c>
      <c r="G3" s="3">
        <v>1200</v>
      </c>
      <c r="H3" s="4" t="s">
        <v>6</v>
      </c>
      <c r="I3" s="20" t="s">
        <v>18</v>
      </c>
      <c r="J3" s="10">
        <v>45407</v>
      </c>
      <c r="K3" s="21"/>
    </row>
    <row r="4" spans="1:11" hidden="1" x14ac:dyDescent="0.25">
      <c r="A4" s="10" t="s">
        <v>21</v>
      </c>
      <c r="B4" s="2" t="s">
        <v>22</v>
      </c>
      <c r="C4" s="2" t="s">
        <v>23</v>
      </c>
      <c r="D4" s="2" t="s">
        <v>24</v>
      </c>
      <c r="E4" s="16" t="s">
        <v>25</v>
      </c>
      <c r="F4" s="3">
        <v>2000</v>
      </c>
      <c r="G4" s="3">
        <v>1000</v>
      </c>
      <c r="H4" s="4" t="s">
        <v>6</v>
      </c>
      <c r="I4" s="20" t="s">
        <v>52</v>
      </c>
      <c r="J4" s="10">
        <v>45322</v>
      </c>
      <c r="K4" s="21"/>
    </row>
    <row r="5" spans="1:11" hidden="1" x14ac:dyDescent="0.25">
      <c r="A5" s="10" t="s">
        <v>21</v>
      </c>
      <c r="B5" s="2" t="s">
        <v>22</v>
      </c>
      <c r="C5" s="2" t="s">
        <v>23</v>
      </c>
      <c r="D5" s="2" t="s">
        <v>24</v>
      </c>
      <c r="E5" s="16" t="s">
        <v>25</v>
      </c>
      <c r="F5" s="3">
        <v>2000</v>
      </c>
      <c r="G5" s="3">
        <v>500</v>
      </c>
      <c r="H5" s="4" t="s">
        <v>6</v>
      </c>
      <c r="I5" s="20" t="s">
        <v>53</v>
      </c>
      <c r="J5" s="10">
        <v>45417</v>
      </c>
      <c r="K5" s="21"/>
    </row>
    <row r="6" spans="1:11" hidden="1" x14ac:dyDescent="0.25">
      <c r="A6" s="10" t="s">
        <v>21</v>
      </c>
      <c r="B6" s="2" t="s">
        <v>22</v>
      </c>
      <c r="C6" s="2" t="s">
        <v>23</v>
      </c>
      <c r="D6" s="2" t="s">
        <v>24</v>
      </c>
      <c r="E6" s="16" t="s">
        <v>25</v>
      </c>
      <c r="F6" s="3">
        <v>2000</v>
      </c>
      <c r="G6" s="3">
        <v>500</v>
      </c>
      <c r="H6" s="4" t="s">
        <v>6</v>
      </c>
      <c r="I6" s="20" t="s">
        <v>23</v>
      </c>
      <c r="J6" s="10">
        <v>45448</v>
      </c>
      <c r="K6" s="21"/>
    </row>
    <row r="7" spans="1:11" hidden="1" x14ac:dyDescent="0.25">
      <c r="A7" s="10" t="s">
        <v>26</v>
      </c>
      <c r="B7" s="2" t="s">
        <v>27</v>
      </c>
      <c r="C7" s="2" t="s">
        <v>28</v>
      </c>
      <c r="D7" s="2" t="s">
        <v>29</v>
      </c>
      <c r="E7" s="16" t="s">
        <v>30</v>
      </c>
      <c r="F7" s="3">
        <v>1800</v>
      </c>
      <c r="G7" s="3">
        <v>900</v>
      </c>
      <c r="H7" s="4" t="s">
        <v>6</v>
      </c>
      <c r="I7" s="20" t="s">
        <v>54</v>
      </c>
      <c r="J7" s="10">
        <v>45325</v>
      </c>
      <c r="K7" s="21"/>
    </row>
    <row r="8" spans="1:11" hidden="1" x14ac:dyDescent="0.25">
      <c r="A8" s="10" t="s">
        <v>26</v>
      </c>
      <c r="B8" s="2" t="s">
        <v>27</v>
      </c>
      <c r="C8" s="2" t="s">
        <v>28</v>
      </c>
      <c r="D8" s="2" t="s">
        <v>29</v>
      </c>
      <c r="E8" s="16" t="s">
        <v>30</v>
      </c>
      <c r="F8" s="3">
        <v>1800</v>
      </c>
      <c r="G8" s="3">
        <v>900</v>
      </c>
      <c r="H8" s="4" t="s">
        <v>6</v>
      </c>
      <c r="I8" s="20" t="s">
        <v>28</v>
      </c>
      <c r="J8" s="10">
        <v>45354</v>
      </c>
      <c r="K8" s="21"/>
    </row>
    <row r="9" spans="1:11" hidden="1" x14ac:dyDescent="0.25">
      <c r="A9" s="10" t="s">
        <v>31</v>
      </c>
      <c r="B9" s="2" t="s">
        <v>32</v>
      </c>
      <c r="C9" s="2" t="s">
        <v>33</v>
      </c>
      <c r="D9" s="2" t="s">
        <v>34</v>
      </c>
      <c r="E9" s="16" t="s">
        <v>35</v>
      </c>
      <c r="F9" s="3">
        <v>3500</v>
      </c>
      <c r="G9" s="3">
        <v>875</v>
      </c>
      <c r="H9" s="4" t="s">
        <v>6</v>
      </c>
      <c r="I9" s="20" t="s">
        <v>55</v>
      </c>
      <c r="J9" s="10">
        <v>45350</v>
      </c>
      <c r="K9" s="21"/>
    </row>
    <row r="10" spans="1:11" hidden="1" x14ac:dyDescent="0.25">
      <c r="A10" s="10" t="s">
        <v>31</v>
      </c>
      <c r="B10" s="2" t="s">
        <v>32</v>
      </c>
      <c r="C10" s="2" t="s">
        <v>33</v>
      </c>
      <c r="D10" s="2" t="s">
        <v>34</v>
      </c>
      <c r="E10" s="16" t="s">
        <v>35</v>
      </c>
      <c r="F10" s="3">
        <v>3500</v>
      </c>
      <c r="G10" s="3">
        <v>875</v>
      </c>
      <c r="H10" s="4" t="s">
        <v>6</v>
      </c>
      <c r="I10" s="20" t="s">
        <v>56</v>
      </c>
      <c r="J10" s="10">
        <v>45379</v>
      </c>
      <c r="K10" s="21"/>
    </row>
    <row r="11" spans="1:11" hidden="1" x14ac:dyDescent="0.25">
      <c r="A11" s="10" t="s">
        <v>31</v>
      </c>
      <c r="B11" s="2" t="s">
        <v>32</v>
      </c>
      <c r="C11" s="2" t="s">
        <v>33</v>
      </c>
      <c r="D11" s="2" t="s">
        <v>34</v>
      </c>
      <c r="E11" s="16" t="s">
        <v>35</v>
      </c>
      <c r="F11" s="3">
        <v>3500</v>
      </c>
      <c r="G11" s="3">
        <v>875</v>
      </c>
      <c r="H11" s="4" t="s">
        <v>6</v>
      </c>
      <c r="I11" s="20" t="s">
        <v>57</v>
      </c>
      <c r="J11" s="10">
        <v>45410</v>
      </c>
      <c r="K11" s="21"/>
    </row>
    <row r="12" spans="1:11" x14ac:dyDescent="0.25">
      <c r="F12" s="1"/>
      <c r="G12" s="1"/>
    </row>
  </sheetData>
  <conditionalFormatting sqref="F1:H1">
    <cfRule type="expression" dxfId="0" priority="2">
      <formula>$H$1=$I$1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4"/>
  <sheetViews>
    <sheetView workbookViewId="0">
      <selection activeCell="C1" sqref="C1:K11"/>
    </sheetView>
  </sheetViews>
  <sheetFormatPr defaultColWidth="11.42578125" defaultRowHeight="15" x14ac:dyDescent="0.25"/>
  <cols>
    <col min="3" max="3" width="39.140625" bestFit="1" customWidth="1"/>
    <col min="4" max="4" width="18.7109375" customWidth="1"/>
    <col min="5" max="5" width="14.42578125" bestFit="1" customWidth="1"/>
    <col min="6" max="6" width="7.85546875" customWidth="1"/>
    <col min="7" max="7" width="10.28515625" customWidth="1"/>
    <col min="8" max="9" width="12.5703125" style="1" customWidth="1"/>
    <col min="10" max="10" width="18.42578125" customWidth="1"/>
    <col min="11" max="11" width="72.5703125" bestFit="1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2024</vt:lpstr>
      <vt:lpstr>Paiements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Bart Strubbe</cp:lastModifiedBy>
  <dcterms:created xsi:type="dcterms:W3CDTF">2024-02-25T08:18:37Z</dcterms:created>
  <dcterms:modified xsi:type="dcterms:W3CDTF">2024-03-09T11:16:53Z</dcterms:modified>
</cp:coreProperties>
</file>