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0D51AF3-D597-4639-B68A-C8EB62AB8E42}" xr6:coauthVersionLast="47" xr6:coauthVersionMax="47" xr10:uidLastSave="{00000000-0000-0000-0000-000000000000}"/>
  <bookViews>
    <workbookView xWindow="-120" yWindow="-120" windowWidth="29040" windowHeight="15990" tabRatio="825" xr2:uid="{00000000-000D-0000-FFFF-FFFF00000000}"/>
  </bookViews>
  <sheets>
    <sheet name="Dashboard" sheetId="10" r:id="rId1"/>
    <sheet name="Objectifs" sheetId="9" r:id="rId2"/>
    <sheet name="Paramètres" sheetId="5" r:id="rId3"/>
  </sheets>
  <definedNames>
    <definedName name="annee">Paramètres!$H$7:$H$18</definedName>
    <definedName name="annee_en_cours">Paramètres!$M$16</definedName>
    <definedName name="mois">Paramètres!$C$7:$C$18</definedName>
    <definedName name="mois_en_cours">Paramètres!$L$16</definedName>
    <definedName name="ZI_C01">Dashboard!$B$6:$L$22</definedName>
    <definedName name="ZI_C02">Dashboard!$B$28:$L$44</definedName>
    <definedName name="ZI_C03">Dashboard!$B$50:$L$66</definedName>
    <definedName name="ZI_C04">Dashboard!$B$72:$L$88</definedName>
    <definedName name="ZI_C05">Dashboard!$B$94:$L$110</definedName>
    <definedName name="ZI_C06">Dashboard!$B$116:$L$132</definedName>
    <definedName name="ZI_C07">Dashboard!$B$138:$L$154</definedName>
    <definedName name="ZI_C08">Dashboard!$B$160:$L$176</definedName>
    <definedName name="ZI_C09">Dashboard!$B$182:$L$198</definedName>
    <definedName name="ZI_C10">Dashboard!$B$204:$L$220</definedName>
    <definedName name="ZI_C11">Dashboard!$B$226:$L$242</definedName>
    <definedName name="ZI_C12">Dashboard!$B$248:$L$264</definedName>
    <definedName name="ZI_C13">Dashboard!$B$270:$L$286</definedName>
    <definedName name="ZI_C14">Dashboard!$B$292:$L$308</definedName>
    <definedName name="ZI_C15">Dashboard!$B$314:$L$330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9" l="1"/>
  <c r="C8" i="9" s="1"/>
  <c r="H9" i="9"/>
  <c r="C9" i="9" s="1"/>
  <c r="H10" i="9"/>
  <c r="C10" i="9" s="1"/>
  <c r="H11" i="9"/>
  <c r="C11" i="9" s="1"/>
  <c r="H12" i="9"/>
  <c r="H13" i="9"/>
  <c r="H14" i="9"/>
  <c r="C14" i="9" s="1"/>
  <c r="H15" i="9"/>
  <c r="C15" i="9" s="1"/>
  <c r="H16" i="9"/>
  <c r="C16" i="9" s="1"/>
  <c r="H17" i="9"/>
  <c r="C17" i="9" s="1"/>
  <c r="H18" i="9"/>
  <c r="C18" i="9" s="1"/>
  <c r="H19" i="9"/>
  <c r="C19" i="9" s="1"/>
  <c r="H20" i="9"/>
  <c r="H21" i="9"/>
  <c r="C12" i="9"/>
  <c r="C13" i="9"/>
  <c r="C20" i="9"/>
  <c r="C21" i="9"/>
  <c r="H7" i="9"/>
  <c r="C7" i="9" s="1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7" i="9"/>
  <c r="B28" i="10" l="1"/>
  <c r="B33" i="10" s="1"/>
  <c r="B314" i="10" l="1"/>
  <c r="B319" i="10" s="1"/>
  <c r="B270" i="10"/>
  <c r="B275" i="10" s="1"/>
  <c r="B292" i="10"/>
  <c r="B297" i="10" s="1"/>
  <c r="T19" i="5"/>
  <c r="T20" i="5"/>
  <c r="T21" i="5"/>
  <c r="B6" i="10" l="1"/>
  <c r="B11" i="10" s="1"/>
  <c r="B50" i="10" l="1"/>
  <c r="B55" i="10" s="1"/>
  <c r="B72" i="10"/>
  <c r="B77" i="10" s="1"/>
  <c r="B94" i="10"/>
  <c r="B99" i="10" s="1"/>
  <c r="B116" i="10"/>
  <c r="B121" i="10" s="1"/>
  <c r="B138" i="10"/>
  <c r="B143" i="10" s="1"/>
  <c r="B160" i="10"/>
  <c r="B165" i="10" s="1"/>
  <c r="B182" i="10"/>
  <c r="B187" i="10" s="1"/>
  <c r="B204" i="10"/>
  <c r="B209" i="10" s="1"/>
  <c r="B226" i="10"/>
  <c r="B231" i="10" s="1"/>
  <c r="B248" i="10"/>
  <c r="B253" i="10" s="1"/>
  <c r="H22" i="9" l="1"/>
  <c r="J7" i="9"/>
  <c r="K7" i="9" s="1"/>
  <c r="L7" i="9"/>
  <c r="C22" i="9"/>
  <c r="G7" i="9"/>
  <c r="E7" i="9"/>
  <c r="F7" i="9" s="1"/>
  <c r="L79" i="9" l="1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78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97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16" i="9"/>
  <c r="K131" i="9"/>
  <c r="J131" i="9"/>
  <c r="I131" i="9"/>
  <c r="H131" i="9"/>
  <c r="G131" i="9"/>
  <c r="F131" i="9"/>
  <c r="E131" i="9"/>
  <c r="D131" i="9"/>
  <c r="C131" i="9"/>
  <c r="B131" i="9"/>
  <c r="A131" i="9"/>
  <c r="A112" i="9"/>
  <c r="B112" i="9"/>
  <c r="C112" i="9"/>
  <c r="D112" i="9"/>
  <c r="E112" i="9"/>
  <c r="F112" i="9"/>
  <c r="G112" i="9"/>
  <c r="H112" i="9"/>
  <c r="I112" i="9"/>
  <c r="J112" i="9"/>
  <c r="K112" i="9"/>
  <c r="A93" i="9"/>
  <c r="B93" i="9"/>
  <c r="C93" i="9"/>
  <c r="D93" i="9"/>
  <c r="E93" i="9"/>
  <c r="F93" i="9"/>
  <c r="G93" i="9"/>
  <c r="H93" i="9"/>
  <c r="I93" i="9"/>
  <c r="J93" i="9"/>
  <c r="K93" i="9"/>
  <c r="L19" i="9" l="1"/>
  <c r="L20" i="9"/>
  <c r="J15" i="9"/>
  <c r="K15" i="9" s="1"/>
  <c r="L15" i="9"/>
  <c r="J21" i="9"/>
  <c r="K21" i="9" s="1"/>
  <c r="L21" i="9"/>
  <c r="J20" i="9"/>
  <c r="K20" i="9" s="1"/>
  <c r="L112" i="9"/>
  <c r="L93" i="9"/>
  <c r="L131" i="9"/>
  <c r="J19" i="9" l="1"/>
  <c r="K19" i="9" s="1"/>
  <c r="I22" i="9"/>
  <c r="J22" i="9" s="1"/>
  <c r="K22" i="9" s="1"/>
  <c r="G13" i="9"/>
  <c r="E13" i="9"/>
  <c r="F13" i="9" s="1"/>
  <c r="J10" i="9"/>
  <c r="K10" i="9" s="1"/>
  <c r="L10" i="9"/>
  <c r="G12" i="9"/>
  <c r="E12" i="9"/>
  <c r="F12" i="9" s="1"/>
  <c r="L12" i="9"/>
  <c r="J12" i="9"/>
  <c r="K12" i="9" s="1"/>
  <c r="G18" i="9"/>
  <c r="E18" i="9"/>
  <c r="F18" i="9" s="1"/>
  <c r="G10" i="9"/>
  <c r="E10" i="9"/>
  <c r="F10" i="9" s="1"/>
  <c r="L16" i="9"/>
  <c r="J16" i="9"/>
  <c r="K16" i="9" s="1"/>
  <c r="E14" i="9"/>
  <c r="F14" i="9" s="1"/>
  <c r="G14" i="9"/>
  <c r="E17" i="9"/>
  <c r="F17" i="9" s="1"/>
  <c r="G17" i="9"/>
  <c r="L17" i="9"/>
  <c r="J17" i="9"/>
  <c r="K17" i="9" s="1"/>
  <c r="L8" i="9"/>
  <c r="J8" i="9"/>
  <c r="K8" i="9" s="1"/>
  <c r="G11" i="9"/>
  <c r="E11" i="9"/>
  <c r="F11" i="9" s="1"/>
  <c r="L13" i="9"/>
  <c r="J13" i="9"/>
  <c r="K13" i="9" s="1"/>
  <c r="G15" i="9"/>
  <c r="E15" i="9"/>
  <c r="F15" i="9" s="1"/>
  <c r="E9" i="9"/>
  <c r="F9" i="9" s="1"/>
  <c r="G9" i="9"/>
  <c r="L9" i="9"/>
  <c r="J9" i="9"/>
  <c r="K9" i="9" s="1"/>
  <c r="J14" i="9"/>
  <c r="K14" i="9" s="1"/>
  <c r="L14" i="9"/>
  <c r="G16" i="9"/>
  <c r="E16" i="9"/>
  <c r="F16" i="9" s="1"/>
  <c r="J18" i="9"/>
  <c r="K18" i="9" s="1"/>
  <c r="L18" i="9"/>
  <c r="E21" i="9"/>
  <c r="F21" i="9" s="1"/>
  <c r="G21" i="9"/>
  <c r="J11" i="9"/>
  <c r="K11" i="9" s="1"/>
  <c r="L11" i="9"/>
  <c r="G20" i="9"/>
  <c r="E20" i="9"/>
  <c r="F20" i="9" s="1"/>
  <c r="G19" i="9"/>
  <c r="E19" i="9"/>
  <c r="F19" i="9" s="1"/>
  <c r="D22" i="9"/>
  <c r="E8" i="9"/>
  <c r="F8" i="9" s="1"/>
  <c r="G8" i="9"/>
  <c r="L22" i="9" l="1"/>
  <c r="E22" i="9"/>
  <c r="F22" i="9" s="1"/>
  <c r="G22" i="9"/>
  <c r="T8" i="5" l="1"/>
  <c r="T12" i="5"/>
  <c r="T16" i="5"/>
  <c r="T9" i="5"/>
  <c r="T13" i="5"/>
  <c r="T17" i="5"/>
  <c r="T7" i="5"/>
  <c r="T11" i="5"/>
  <c r="T10" i="5"/>
  <c r="T14" i="5"/>
  <c r="T18" i="5"/>
  <c r="T15" i="5"/>
  <c r="M116" i="9" l="1"/>
  <c r="M117" i="9"/>
  <c r="M121" i="9"/>
  <c r="M125" i="9"/>
  <c r="M129" i="9"/>
  <c r="M128" i="9"/>
  <c r="M118" i="9"/>
  <c r="M122" i="9"/>
  <c r="M126" i="9"/>
  <c r="M130" i="9"/>
  <c r="M124" i="9"/>
  <c r="M119" i="9"/>
  <c r="M123" i="9"/>
  <c r="M127" i="9"/>
  <c r="M120" i="9"/>
  <c r="M97" i="9"/>
  <c r="M98" i="9"/>
  <c r="M102" i="9"/>
  <c r="M106" i="9"/>
  <c r="M110" i="9"/>
  <c r="M104" i="9"/>
  <c r="M108" i="9"/>
  <c r="M101" i="9"/>
  <c r="M109" i="9"/>
  <c r="M99" i="9"/>
  <c r="M103" i="9"/>
  <c r="M107" i="9"/>
  <c r="M111" i="9"/>
  <c r="M100" i="9"/>
  <c r="M105" i="9"/>
  <c r="M78" i="9"/>
  <c r="M79" i="9"/>
  <c r="M83" i="9"/>
  <c r="M87" i="9"/>
  <c r="M91" i="9"/>
  <c r="M90" i="9"/>
  <c r="M80" i="9"/>
  <c r="M84" i="9"/>
  <c r="M88" i="9"/>
  <c r="M92" i="9"/>
  <c r="M81" i="9"/>
  <c r="M85" i="9"/>
  <c r="M89" i="9"/>
  <c r="M82" i="9"/>
  <c r="M86" i="9"/>
  <c r="F188" i="10" l="1"/>
  <c r="D320" i="10"/>
  <c r="F34" i="10"/>
  <c r="D34" i="10"/>
  <c r="F56" i="10"/>
  <c r="D56" i="10"/>
  <c r="F78" i="10"/>
  <c r="D78" i="10"/>
  <c r="F100" i="10"/>
  <c r="D100" i="10"/>
  <c r="F122" i="10"/>
  <c r="D122" i="10"/>
  <c r="F144" i="10"/>
  <c r="D144" i="10"/>
  <c r="F166" i="10"/>
  <c r="D166" i="10"/>
  <c r="D188" i="10"/>
  <c r="F210" i="10"/>
  <c r="D210" i="10"/>
  <c r="F232" i="10"/>
  <c r="D232" i="10"/>
  <c r="F254" i="10"/>
  <c r="D254" i="10"/>
  <c r="F276" i="10"/>
  <c r="D276" i="10"/>
  <c r="F298" i="10"/>
  <c r="D298" i="10"/>
  <c r="F320" i="10"/>
  <c r="M131" i="9"/>
  <c r="M93" i="9"/>
  <c r="M112" i="9"/>
</calcChain>
</file>

<file path=xl/sharedStrings.xml><?xml version="1.0" encoding="utf-8"?>
<sst xmlns="http://schemas.openxmlformats.org/spreadsheetml/2006/main" count="327" uniqueCount="59">
  <si>
    <t>NOVEMBRE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</si>
  <si>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</si>
  <si>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</si>
  <si>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</si>
  <si>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</si>
  <si>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</si>
  <si>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</si>
  <si>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</si>
  <si>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</si>
  <si>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</si>
  <si>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DECEMBRE</t>
  </si>
  <si>
    <t>TOTAL</t>
  </si>
  <si>
    <t xml:space="preserve">
</t>
  </si>
  <si>
    <t>MOIS ACTIF</t>
  </si>
  <si>
    <t>Nom fichier export</t>
  </si>
  <si>
    <t>% objectif réel</t>
  </si>
  <si>
    <t>% objectif calculé</t>
  </si>
  <si>
    <t>Reste à faire</t>
  </si>
  <si>
    <t>OBJECTIF ANNUEL</t>
  </si>
  <si>
    <t>% OBJECTIF SEMESTRIEL</t>
  </si>
  <si>
    <t>% OBJECTIF ANNUEL</t>
  </si>
  <si>
    <t>Obj annuel</t>
  </si>
  <si>
    <t>Obj semestriel</t>
  </si>
  <si>
    <t>Résultat cumulé mi-saison</t>
  </si>
  <si>
    <t>Résultat cumulé fin saison</t>
  </si>
  <si>
    <t>FEDERER ROGER</t>
  </si>
  <si>
    <t>NADAL RAPHAEL</t>
  </si>
  <si>
    <t>RUNE HOLGER</t>
  </si>
  <si>
    <t>RUUD CAPER</t>
  </si>
  <si>
    <t>TSITSIPAS STEPHANOS</t>
  </si>
  <si>
    <t>DJOKOVIC NOVAK</t>
  </si>
  <si>
    <t>GASQUET RICHARD</t>
  </si>
  <si>
    <t>Objectif annuel de victoires 2023</t>
  </si>
  <si>
    <t>Objectif annuel de victoires 2024</t>
  </si>
  <si>
    <t>GAUFF COCO</t>
  </si>
  <si>
    <t>SVITOLINA ELINA</t>
  </si>
  <si>
    <t>SWIATEK IGA</t>
  </si>
  <si>
    <t>HERBERT PIERRE-HUGUES</t>
  </si>
  <si>
    <t>WILLIAMS SERENA</t>
  </si>
  <si>
    <t>WILLIAMS VENUS</t>
  </si>
  <si>
    <t>MAHUT NICOLAS</t>
  </si>
  <si>
    <t>JOUEUR</t>
  </si>
  <si>
    <t>Dashboard joueurs</t>
  </si>
  <si>
    <t>HUMBERT UGO</t>
  </si>
  <si>
    <t>GRAND SLAM</t>
  </si>
  <si>
    <t>ATP 500</t>
  </si>
  <si>
    <t>ENTRAINEMENTS</t>
  </si>
  <si>
    <t>EXHIBITIONS</t>
  </si>
  <si>
    <t>RAQUETTES UTILISEES</t>
  </si>
  <si>
    <t>CHAUSSURES</t>
  </si>
  <si>
    <t>TENUES</t>
  </si>
  <si>
    <t>INTERVIEWS</t>
  </si>
  <si>
    <t>PRIZE MONEY</t>
  </si>
  <si>
    <t>TOURNOI TERRE</t>
  </si>
  <si>
    <t>TOURNOI HERBE</t>
  </si>
  <si>
    <t>TOURNOI DUR</t>
  </si>
  <si>
    <t>% VICTOIRES</t>
  </si>
  <si>
    <t>RESULTATS TENNIS 2023</t>
  </si>
  <si>
    <t>Nom des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</si>
</sst>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\ ###"/>
    <numFmt numFmtId="166" formatCode="#,##0.000\ &quot;€&quot;"/>
  </numFmts>
  <fonts count="19" x14ac:knownFonts="1">
    <font>
      <sz val="11"/>
      <color theme="1"/>
      <name val="lato"/>
      <family val="2"/>
    </font>
    <font>
      <b/>
      <sz val="14"/>
      <color theme="0"/>
      <name val="Arial"/>
      <family val="2"/>
    </font>
    <font>
      <b/>
      <sz val="12"/>
      <color rgb="FF4A5445"/>
      <name val="Arial"/>
      <family val="2"/>
    </font>
    <font>
      <sz val="12"/>
      <color rgb="FF4A5445"/>
      <name val="Arial"/>
      <family val="2"/>
    </font>
    <font>
      <sz val="11"/>
      <color theme="1"/>
      <name val="lato"/>
      <family val="2"/>
    </font>
    <font>
      <sz val="12"/>
      <color theme="1"/>
      <name val="Arial"/>
      <family val="2"/>
    </font>
    <font>
      <sz val="11"/>
      <color rgb="FF4A5445"/>
      <name val="lato"/>
      <family val="2"/>
    </font>
    <font>
      <b/>
      <sz val="16"/>
      <color theme="0"/>
      <name val="lato"/>
      <family val="2"/>
    </font>
    <font>
      <sz val="11"/>
      <color theme="1"/>
      <name val="Arial"/>
      <family val="2"/>
    </font>
    <font>
      <b/>
      <sz val="12"/>
      <color theme="0" tint="-0.34998626667073579"/>
      <name val="Arial"/>
      <family val="2"/>
    </font>
    <font>
      <sz val="12"/>
      <color theme="0" tint="-0.34998626667073579"/>
      <name val="Arial"/>
      <family val="2"/>
    </font>
    <font>
      <u/>
      <sz val="12"/>
      <color theme="1"/>
      <name val="Arial"/>
      <family val="2"/>
    </font>
    <font>
      <u/>
      <sz val="12"/>
      <color rgb="FF4A5445"/>
      <name val="Arial"/>
      <family val="2"/>
    </font>
    <font>
      <b/>
      <sz val="36"/>
      <color theme="0"/>
      <name val="Arial"/>
      <family val="2"/>
    </font>
    <font>
      <b/>
      <sz val="13"/>
      <color rgb="FF4A5445"/>
      <name val="Arial"/>
      <family val="2"/>
    </font>
    <font>
      <b/>
      <sz val="13"/>
      <color theme="1"/>
      <name val="Arial"/>
      <family val="2"/>
    </font>
    <font>
      <sz val="28"/>
      <color rgb="FF4A5445"/>
      <name val="Arial"/>
      <family val="2"/>
    </font>
    <font>
      <sz val="11"/>
      <color theme="1" tint="0.34998626667073579"/>
      <name val="Arial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A544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1">
    <xf numFmtId="0" fontId="0" fillId="0" borderId="0" xfId="0"/>
    <xf numFmtId="0" fontId="5" fillId="0" borderId="0" xfId="0" applyFont="1"/>
    <xf numFmtId="0" fontId="3" fillId="0" borderId="0" xfId="0" applyFont="1"/>
    <xf numFmtId="0" fontId="3" fillId="0" borderId="0" xfId="0" quotePrefix="1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quotePrefix="1" applyFont="1" applyAlignment="1">
      <alignment horizontal="center" vertical="center"/>
    </xf>
    <xf numFmtId="3" fontId="3" fillId="0" borderId="1" xfId="0" applyNumberFormat="1" applyFont="1" applyBorder="1" applyAlignment="1">
      <alignment horizontal="right" indent="2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3" fontId="3" fillId="0" borderId="0" xfId="0" applyNumberFormat="1" applyFont="1" applyAlignment="1">
      <alignment horizontal="right" indent="2"/>
    </xf>
    <xf numFmtId="3" fontId="2" fillId="0" borderId="0" xfId="0" applyNumberFormat="1" applyFont="1" applyAlignment="1">
      <alignment horizontal="right" indent="2"/>
    </xf>
    <xf numFmtId="3" fontId="3" fillId="0" borderId="0" xfId="0" applyNumberFormat="1" applyFont="1" applyAlignment="1">
      <alignment horizontal="right" indent="3"/>
    </xf>
    <xf numFmtId="3" fontId="3" fillId="0" borderId="1" xfId="0" applyNumberFormat="1" applyFont="1" applyBorder="1" applyAlignment="1">
      <alignment horizontal="right" indent="3"/>
    </xf>
    <xf numFmtId="3" fontId="2" fillId="0" borderId="0" xfId="0" applyNumberFormat="1" applyFont="1" applyAlignment="1">
      <alignment horizontal="right" indent="3"/>
    </xf>
    <xf numFmtId="0" fontId="2" fillId="0" borderId="0" xfId="0" applyFont="1" applyAlignment="1">
      <alignment horizontal="left"/>
    </xf>
    <xf numFmtId="0" fontId="5" fillId="0" borderId="1" xfId="0" applyFont="1" applyBorder="1"/>
    <xf numFmtId="0" fontId="10" fillId="0" borderId="1" xfId="0" applyFont="1" applyBorder="1" applyAlignment="1">
      <alignment horizontal="center"/>
    </xf>
    <xf numFmtId="3" fontId="10" fillId="0" borderId="0" xfId="0" applyNumberFormat="1" applyFont="1" applyAlignment="1">
      <alignment horizontal="right" indent="2"/>
    </xf>
    <xf numFmtId="3" fontId="10" fillId="0" borderId="1" xfId="0" applyNumberFormat="1" applyFont="1" applyBorder="1" applyAlignment="1">
      <alignment horizontal="right" indent="2"/>
    </xf>
    <xf numFmtId="0" fontId="10" fillId="0" borderId="0" xfId="0" applyFont="1"/>
    <xf numFmtId="3" fontId="9" fillId="0" borderId="0" xfId="0" applyNumberFormat="1" applyFont="1" applyAlignment="1">
      <alignment horizontal="right" indent="3"/>
    </xf>
    <xf numFmtId="0" fontId="11" fillId="0" borderId="0" xfId="0" applyFont="1"/>
    <xf numFmtId="3" fontId="12" fillId="0" borderId="1" xfId="0" applyNumberFormat="1" applyFont="1" applyBorder="1" applyAlignment="1">
      <alignment horizontal="right" indent="3"/>
    </xf>
    <xf numFmtId="2" fontId="3" fillId="0" borderId="0" xfId="0" applyNumberFormat="1" applyFont="1" applyAlignment="1">
      <alignment horizontal="left" indent="2"/>
    </xf>
    <xf numFmtId="0" fontId="13" fillId="2" borderId="0" xfId="0" applyFont="1" applyFill="1" applyAlignment="1">
      <alignment horizontal="centerContinuous"/>
    </xf>
    <xf numFmtId="0" fontId="8" fillId="0" borderId="0" xfId="0" applyFont="1"/>
    <xf numFmtId="2" fontId="13" fillId="2" borderId="0" xfId="0" applyNumberFormat="1" applyFont="1" applyFill="1" applyAlignment="1">
      <alignment horizontal="centerContinuous"/>
    </xf>
    <xf numFmtId="0" fontId="1" fillId="2" borderId="0" xfId="0" applyFont="1" applyFill="1" applyAlignment="1">
      <alignment horizontal="centerContinuous"/>
    </xf>
    <xf numFmtId="0" fontId="14" fillId="3" borderId="0" xfId="0" applyFont="1" applyFill="1" applyAlignment="1">
      <alignment horizontal="center" vertical="center"/>
    </xf>
    <xf numFmtId="0" fontId="15" fillId="0" borderId="0" xfId="0" applyFont="1"/>
    <xf numFmtId="164" fontId="16" fillId="3" borderId="0" xfId="0" applyNumberFormat="1" applyFont="1" applyFill="1" applyAlignment="1">
      <alignment horizontal="center" vertical="center"/>
    </xf>
    <xf numFmtId="164" fontId="8" fillId="3" borderId="0" xfId="0" applyNumberFormat="1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164" fontId="17" fillId="3" borderId="0" xfId="0" applyNumberFormat="1" applyFont="1" applyFill="1" applyAlignment="1">
      <alignment horizontal="center" vertical="center"/>
    </xf>
    <xf numFmtId="2" fontId="8" fillId="0" borderId="0" xfId="0" applyNumberFormat="1" applyFont="1"/>
    <xf numFmtId="0" fontId="8" fillId="0" borderId="0" xfId="0" applyFont="1" applyAlignment="1">
      <alignment horizontal="center"/>
    </xf>
    <xf numFmtId="9" fontId="16" fillId="3" borderId="0" xfId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8" fillId="0" borderId="0" xfId="0" applyFont="1"/>
    <xf numFmtId="2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9" fontId="8" fillId="0" borderId="0" xfId="1" applyFont="1" applyBorder="1" applyAlignment="1">
      <alignment vertical="center"/>
    </xf>
    <xf numFmtId="9" fontId="8" fillId="0" borderId="0" xfId="0" applyNumberFormat="1" applyFont="1" applyAlignment="1">
      <alignment vertical="center"/>
    </xf>
    <xf numFmtId="9" fontId="2" fillId="0" borderId="0" xfId="1" applyFont="1" applyAlignment="1">
      <alignment horizontal="right" indent="2"/>
    </xf>
    <xf numFmtId="9" fontId="3" fillId="0" borderId="0" xfId="1" applyFont="1" applyAlignment="1">
      <alignment horizontal="right" indent="2"/>
    </xf>
    <xf numFmtId="9" fontId="3" fillId="0" borderId="1" xfId="1" applyFont="1" applyBorder="1" applyAlignment="1">
      <alignment horizontal="right" indent="2"/>
    </xf>
    <xf numFmtId="166" fontId="8" fillId="0" borderId="0" xfId="0" applyNumberFormat="1" applyFont="1"/>
    <xf numFmtId="0" fontId="0" fillId="4" borderId="0" xfId="0" applyFill="1"/>
    <xf numFmtId="0" fontId="3" fillId="4" borderId="0" xfId="0" quotePrefix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3" fillId="4" borderId="0" xfId="0" applyFont="1" applyFill="1" applyAlignment="1">
      <alignment horizontal="left" indent="2"/>
    </xf>
    <xf numFmtId="0" fontId="3" fillId="4" borderId="0" xfId="0" quotePrefix="1" applyFont="1" applyFill="1" applyAlignment="1">
      <alignment horizontal="center"/>
    </xf>
    <xf numFmtId="0" fontId="6" fillId="4" borderId="0" xfId="0" applyFont="1" applyFill="1"/>
    <xf numFmtId="0" fontId="2" fillId="4" borderId="0" xfId="0" applyFont="1" applyFill="1"/>
    <xf numFmtId="0" fontId="2" fillId="4" borderId="0" xfId="0" applyFont="1" applyFill="1" applyAlignment="1">
      <alignment horizontal="left" indent="2"/>
    </xf>
    <xf numFmtId="0" fontId="2" fillId="4" borderId="0" xfId="0" applyFont="1" applyFill="1" applyAlignment="1">
      <alignment horizontal="center"/>
    </xf>
    <xf numFmtId="0" fontId="3" fillId="4" borderId="0" xfId="0" applyFont="1" applyFill="1"/>
    <xf numFmtId="0" fontId="3" fillId="4" borderId="0" xfId="0" applyFont="1" applyFill="1" applyAlignment="1">
      <alignment horizontal="center"/>
    </xf>
    <xf numFmtId="0" fontId="3" fillId="4" borderId="0" xfId="0" applyFont="1" applyFill="1" applyAlignment="1">
      <alignment horizontal="left"/>
    </xf>
    <xf numFmtId="0" fontId="5" fillId="4" borderId="0" xfId="0" applyFont="1" applyFill="1"/>
    <xf numFmtId="0" fontId="3" fillId="4" borderId="0" xfId="0" applyFont="1" applyFill="1" applyAlignment="1">
      <alignment horizontal="left" indent="1"/>
    </xf>
    <xf numFmtId="0" fontId="3" fillId="4" borderId="0" xfId="0" applyFont="1" applyFill="1" applyAlignment="1">
      <alignment horizontal="centerContinuous"/>
    </xf>
    <xf numFmtId="0" fontId="3" fillId="4" borderId="0" xfId="0" applyFont="1" applyFill="1" applyAlignment="1">
      <alignment horizontal="centerContinuous" vertical="center"/>
    </xf>
    <xf numFmtId="0" fontId="2" fillId="4" borderId="0" xfId="0" applyFont="1" applyFill="1" applyAlignment="1">
      <alignment horizontal="left"/>
    </xf>
    <xf numFmtId="165" fontId="3" fillId="4" borderId="0" xfId="0" applyNumberFormat="1" applyFont="1" applyFill="1" applyAlignment="1">
      <alignment horizontal="center"/>
    </xf>
    <xf numFmtId="2" fontId="3" fillId="4" borderId="0" xfId="0" applyNumberFormat="1" applyFont="1" applyFill="1" applyAlignment="1">
      <alignment horizontal="left"/>
    </xf>
    <xf numFmtId="164" fontId="3" fillId="4" borderId="0" xfId="0" applyNumberFormat="1" applyFont="1" applyFill="1" applyAlignment="1">
      <alignment horizontal="left"/>
    </xf>
    <xf numFmtId="0" fontId="7" fillId="4" borderId="0" xfId="0" applyFont="1" applyFill="1" applyAlignment="1">
      <alignment vertical="center"/>
    </xf>
    <xf numFmtId="3" fontId="16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4" borderId="0" xfId="0" applyFont="1" applyFill="1" applyAlignment="1">
      <alignment horizontal="center" vertic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colors>
    <mruColors>
      <color rgb="FF4A5445"/>
      <color rgb="FF00B8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5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54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495-41EE-A9B5-CEAB4EAD001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495-41EE-A9B5-CEAB4EAD0012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95-41EE-A9B5-CEAB4EAD00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C08-47DC-B108-23B2EBA79DC7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C08-47DC-B108-23B2EBA79DC7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C08-47DC-B108-23B2EBA79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B97-47B7-B8B2-FA80D18A78A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B97-47B7-B8B2-FA80D18A78AF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B97-47B7-B8B2-FA80D18A78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E6D-468B-A557-2F7C9016949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E6D-468B-A557-2F7C90169498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6D-468B-A557-2F7C901694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1E2-4AA9-B74D-966DD664966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1E2-4AA9-B74D-966DD6649665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1E2-4AA9-B74D-966DD66496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DF3-4CBF-BA77-06A934B4E35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DF3-4CBF-BA77-06A934B4E352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F3-4CBF-BA77-06A934B4E3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DC5-4948-A2B4-3433C21F49A6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DC5-4948-A2B4-3433C21F49A6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DC5-4948-A2B4-3433C21F49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E1A-4831-93B1-320FEA36388E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E1A-4831-93B1-320FEA36388E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1A-4831-93B1-320FEA3638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4CF-45C0-9182-D87E6E820FA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4CF-45C0-9182-D87E6E820FAC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4CF-45C0-9182-D87E6E820F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211-47BF-9767-A8C5C1487E6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211-47BF-9767-A8C5C1487E6C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211-47BF-9767-A8C5C1487E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AF7-4F59-8498-D9F1E2E4F0DA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AF7-4F59-8498-D9F1E2E4F0DA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AF7-4F59-8498-D9F1E2E4F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1D-4F84-81A5-76DB3158B6B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1D-4F84-81A5-76DB3158B6B5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31D-4F84-81A5-76DB3158B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9E7-484B-B00B-CC51B166874C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9E7-484B-B00B-CC51B166874C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9E7-484B-B00B-CC51B16687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0F2-4C94-A48B-621912DADF33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0F2-4C94-A48B-621912DADF33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0F2-4C94-A48B-621912DAD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270-4CCB-8D21-452518EAEA5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270-4CCB-8D21-452518EAEA5D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70-4CCB-8D21-452518EAE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21F-464D-9EE9-EC4A07AFA28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21F-464D-9EE9-EC4A07AFA28F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1F-464D-9EE9-EC4A07AFA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03-40D1-8ED7-FB7976EB32E4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03-40D1-8ED7-FB7976EB32E4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03-40D1-8ED7-FB7976EB3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FA1-477A-9840-E1962A286A5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FA1-477A-9840-E1962A286A52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A1-477A-9840-E1962A286A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5F5-4AEA-A74B-3587CF3E110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5F5-4AEA-A74B-3587CF3E110F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5F5-4AEA-A74B-3587CF3E11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773-4311-A984-4058C9BDAEC7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773-4311-A984-4058C9BDAEC7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773-4311-A984-4058C9BDAE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955-49D9-BD47-0714ABD2672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955-49D9-BD47-0714ABD26728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55-49D9-BD47-0714ABD267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CF5-4BF8-985B-DD570B3BB3B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CF5-4BF8-985B-DD570B3BB3BF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CF5-4BF8-985B-DD570B3BB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C14-414A-8264-8D5878DD34B9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C14-414A-8264-8D5878DD34B9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C14-414A-8264-8D5878DD34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76F-4BAF-A162-6F92F7A62EE9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76F-4BAF-A162-6F92F7A62EE9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76F-4BAF-A162-6F92F7A62E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F80-4D38-A3EA-AC521E2C507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F80-4D38-A3EA-AC521E2C5078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F80-4D38-A3EA-AC521E2C5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A4B-44CA-82B9-BE509779CE87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A4B-44CA-82B9-BE509779CE87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A4B-44CA-82B9-BE509779CE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EF-4556-9092-46FFC9F6C88B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EF-4556-9092-46FFC9F6C88B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EF-4556-9092-46FFC9F6C8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109-4B65-9F83-5ECB1E90631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109-4B65-9F83-5ECB1E906315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109-4B65-9F83-5ECB1E906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F92-4230-9BCB-1E013AD045D9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F92-4230-9BCB-1E013AD045D9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92-4230-9BCB-1E013AD045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05B-4187-BF78-1B3D29A7FCD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05B-4187-BF78-1B3D29A7FCD2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05B-4187-BF78-1B3D29A7F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616-4E72-9FBF-D62C2D69A9F2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616-4E72-9FBF-D62C2D69A9F2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616-4E72-9FBF-D62C2D69A9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E87-4478-B4A7-411DC0059AF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E87-4478-B4A7-411DC0059AFF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87-4478-B4A7-411DC0059A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6FF-4B6C-9DBB-0A78AB214BFF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6FF-4B6C-9DBB-0A78AB214BFF}"/>
              </c:ext>
            </c:extLst>
          </c:dPt>
          <c:cat>
            <c:strRef>
              <c:f>Objectifs!$E$6:$F$6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Objectifs!$E$7:$F$7</c:f>
              <c:numCache>
                <c:formatCode>0%</c:formatCode>
                <c:ptCount val="2"/>
                <c:pt idx="0">
                  <c:v>0.92</c:v>
                </c:pt>
                <c:pt idx="1">
                  <c:v>7.999999999999996E-2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FF-4B6C-9DBB-0A78AB214B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00B8A4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048-4928-9E3C-7DA2C7DDFEE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048-4928-9E3C-7DA2C7DDFEED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Objectifs!$J$7:$K$7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48-4928-9E3C-7DA2C7DDF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DED7-4704-B7B4-D803975B672F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DED7-4704-B7B4-D803975B672F}"/>
              </c:ext>
            </c:extLst>
          </c:dPt>
          <c:val>
            <c:numRef>
              <c:f>Objectifs!$E$8:$F$8</c:f>
              <c:numCache>
                <c:formatCode>0%</c:formatCode>
                <c:ptCount val="2"/>
                <c:pt idx="0">
                  <c:v>0.92307692307692313</c:v>
                </c:pt>
                <c:pt idx="1">
                  <c:v>7.6923076923076872E-2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D7-4704-B7B4-D803975B6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1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195-4D14-806E-0D321619C4A0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195-4D14-806E-0D321619C4A0}"/>
              </c:ext>
            </c:extLst>
          </c:dPt>
          <c:cat>
            <c:strRef>
              <c:f>Objectifs!$J$6:$K$6</c:f>
              <c:strCache>
                <c:ptCount val="2"/>
                <c:pt idx="0">
                  <c:v>% objectif calculé</c:v>
                </c:pt>
                <c:pt idx="1">
                  <c:v>Reste à faire</c:v>
                </c:pt>
              </c:strCache>
            </c:strRef>
          </c:cat>
          <c:val>
            <c:numRef>
              <c:f>Objectifs!$J$8:$K$8</c:f>
              <c:numCache>
                <c:formatCode>0%</c:formatCode>
                <c:ptCount val="2"/>
                <c:pt idx="0">
                  <c:v>0.90384615384615385</c:v>
                </c:pt>
                <c:pt idx="1">
                  <c:v>9.6153846153846145E-2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95-4D14-806E-0D321619C4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  <c:extLst>
          <c:ext xmlns:c15="http://schemas.microsoft.com/office/drawing/2012/chart" uri="{02D57815-91ED-43cb-92C2-25804820EDAC}">
            <c15:filteredPieSeries>
              <c15:ser>
                <c:idx val="1"/>
                <c:order val="0"/>
                <c:spPr>
                  <a:ln>
                    <a:noFill/>
                  </a:ln>
                </c:spPr>
                <c:dPt>
                  <c:idx val="0"/>
                  <c:bubble3D val="0"/>
                  <c:spPr>
                    <a:solidFill>
                      <a:srgbClr val="00B8A4"/>
                    </a:solidFill>
                    <a:ln w="19050">
                      <a:noFill/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6-0195-4D14-806E-0D321619C4A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3"/>
                    </a:solidFill>
                    <a:ln w="19050">
                      <a:noFill/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8-0195-4D14-806E-0D321619C4A0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Objectifs!$J$6:$K$6</c15:sqref>
                        </c15:formulaRef>
                      </c:ext>
                    </c:extLst>
                    <c:strCache>
                      <c:ptCount val="2"/>
                      <c:pt idx="0">
                        <c:v>% objectif calculé</c:v>
                      </c:pt>
                      <c:pt idx="1">
                        <c:v>Reste à faire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Objectifs!$J$7:$K$7</c15:sqref>
                        </c15:formulaRef>
                      </c:ext>
                    </c:extLst>
                    <c:numCache>
                      <c:formatCode>0%</c:formatCode>
                      <c:ptCount val="2"/>
                      <c:pt idx="0">
                        <c:v>1</c:v>
                      </c:pt>
                      <c:pt idx="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0195-4D14-806E-0D321619C4A0}"/>
                  </c:ext>
                </c:extLst>
              </c15:ser>
            </c15:filteredPieSeries>
          </c:ext>
        </c:extLst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2DB7-4AD4-B65B-2AA8DD39FD20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2DB7-4AD4-B65B-2AA8DD39FD20}"/>
              </c:ext>
            </c:extLst>
          </c:dPt>
          <c:val>
            <c:numRef>
              <c:f>Objectifs!$E$9:$F$9</c:f>
              <c:numCache>
                <c:formatCode>0%</c:formatCode>
                <c:ptCount val="2"/>
                <c:pt idx="0">
                  <c:v>0.94339622641509435</c:v>
                </c:pt>
                <c:pt idx="1">
                  <c:v>5.6603773584905648E-2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B7-4AD4-B65B-2AA8DD39FD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F05-44EF-A264-05CFFE5DD0A7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F05-44EF-A264-05CFFE5DD0A7}"/>
              </c:ext>
            </c:extLst>
          </c:dPt>
          <c:val>
            <c:numRef>
              <c:f>Objectifs!$J$9:$K$9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05-44EF-A264-05CFFE5DD0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52EC-49F0-947B-AB1CC99A436B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52EC-49F0-947B-AB1CC99A436B}"/>
              </c:ext>
            </c:extLst>
          </c:dPt>
          <c:val>
            <c:numRef>
              <c:f>Objectifs!$E$10:$F$10</c:f>
              <c:numCache>
                <c:formatCode>0%</c:formatCode>
                <c:ptCount val="2"/>
                <c:pt idx="0">
                  <c:v>0.91428571428571426</c:v>
                </c:pt>
                <c:pt idx="1">
                  <c:v>8.5714285714285743E-2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2EC-49F0-947B-AB1CC99A43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1B9-4F1E-B61C-9E3FA6B291E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1B9-4F1E-B61C-9E3FA6B291E8}"/>
              </c:ext>
            </c:extLst>
          </c:dPt>
          <c:val>
            <c:numRef>
              <c:f>Objectifs!$J$10:$K$10</c:f>
              <c:numCache>
                <c:formatCode>0%</c:formatCode>
                <c:ptCount val="2"/>
                <c:pt idx="0">
                  <c:v>0.8571428571428571</c:v>
                </c:pt>
                <c:pt idx="1">
                  <c:v>0.1428571428571429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B9-4F1E-B61C-9E3FA6B291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F014-4E8A-8506-81EE98C0B185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F014-4E8A-8506-81EE98C0B185}"/>
              </c:ext>
            </c:extLst>
          </c:dPt>
          <c:val>
            <c:numRef>
              <c:f>Objectifs!$E$11:$F$11</c:f>
              <c:numCache>
                <c:formatCode>0%</c:formatCode>
                <c:ptCount val="2"/>
                <c:pt idx="0">
                  <c:v>0.8</c:v>
                </c:pt>
                <c:pt idx="1">
                  <c:v>0.19999999999999996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014-4E8A-8506-81EE98C0B1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22B-4D81-8C68-B0769AA9851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22B-4D81-8C68-B0769AA9851D}"/>
              </c:ext>
            </c:extLst>
          </c:dPt>
          <c:val>
            <c:numRef>
              <c:f>Objectifs!$J$11:$K$11</c:f>
              <c:numCache>
                <c:formatCode>0%</c:formatCode>
                <c:ptCount val="2"/>
                <c:pt idx="0">
                  <c:v>0.875</c:v>
                </c:pt>
                <c:pt idx="1">
                  <c:v>0.125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22B-4D81-8C68-B0769AA98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A859-4956-A825-71215087D336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A859-4956-A825-71215087D336}"/>
              </c:ext>
            </c:extLst>
          </c:dPt>
          <c:val>
            <c:numRef>
              <c:f>Objectifs!$E$12:$F$12</c:f>
              <c:numCache>
                <c:formatCode>0%</c:formatCode>
                <c:ptCount val="2"/>
                <c:pt idx="0">
                  <c:v>0.8</c:v>
                </c:pt>
                <c:pt idx="1">
                  <c:v>0.19999999999999996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59-4956-A825-71215087D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1B5-40E5-A0BA-9056BE93200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1B5-40E5-A0BA-9056BE932005}"/>
              </c:ext>
            </c:extLst>
          </c:dPt>
          <c:val>
            <c:numRef>
              <c:f>Objectifs!$J$12:$K$12</c:f>
              <c:numCache>
                <c:formatCode>0%</c:formatCode>
                <c:ptCount val="2"/>
                <c:pt idx="0">
                  <c:v>0.83333333333333337</c:v>
                </c:pt>
                <c:pt idx="1">
                  <c:v>0.16666666666666663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1B5-40E5-A0BA-9056BE932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CA8B-41F0-BAC2-DDB8B4DF35E9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CA8B-41F0-BAC2-DDB8B4DF35E9}"/>
              </c:ext>
            </c:extLst>
          </c:dPt>
          <c:val>
            <c:numRef>
              <c:f>Objectifs!$E$13:$F$13</c:f>
              <c:numCache>
                <c:formatCode>0%</c:formatCode>
                <c:ptCount val="2"/>
                <c:pt idx="0">
                  <c:v>0.9</c:v>
                </c:pt>
                <c:pt idx="1">
                  <c:v>9.9999999999999978E-2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8B-41F0-BAC2-DDB8B4DF3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603-403A-9528-03DAF8737EE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603-403A-9528-03DAF8737EE8}"/>
              </c:ext>
            </c:extLst>
          </c:dPt>
          <c:val>
            <c:numRef>
              <c:f>Objectifs!$J$13:$K$13</c:f>
              <c:numCache>
                <c:formatCode>0%</c:formatCode>
                <c:ptCount val="2"/>
                <c:pt idx="0">
                  <c:v>0.85</c:v>
                </c:pt>
                <c:pt idx="1">
                  <c:v>0.15000000000000002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03-403A-9528-03DAF8737E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8E89-4315-AADE-D4DC9230D7AF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E89-4315-AADE-D4DC9230D7AF}"/>
              </c:ext>
            </c:extLst>
          </c:dPt>
          <c:val>
            <c:numRef>
              <c:f>Objectifs!$E$14:$F$14</c:f>
              <c:numCache>
                <c:formatCode>0%</c:formatCode>
                <c:ptCount val="2"/>
                <c:pt idx="0">
                  <c:v>0.88</c:v>
                </c:pt>
                <c:pt idx="1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E89-4315-AADE-D4DC9230D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DAC-47BD-B8FB-9D9054D71FF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DAC-47BD-B8FB-9D9054D71FF5}"/>
              </c:ext>
            </c:extLst>
          </c:dPt>
          <c:val>
            <c:numRef>
              <c:f>Objectifs!$J$14:$K$14</c:f>
              <c:numCache>
                <c:formatCode>0%</c:formatCode>
                <c:ptCount val="2"/>
                <c:pt idx="0">
                  <c:v>0.8</c:v>
                </c:pt>
                <c:pt idx="1">
                  <c:v>0.19999999999999996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DAC-47BD-B8FB-9D9054D71F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A5EB-44E2-BC16-2F86AFC10CFC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A5EB-44E2-BC16-2F86AFC10CFC}"/>
              </c:ext>
            </c:extLst>
          </c:dPt>
          <c:val>
            <c:numRef>
              <c:f>Objectifs!$E$15:$F$15</c:f>
              <c:numCache>
                <c:formatCode>0%</c:formatCode>
                <c:ptCount val="2"/>
                <c:pt idx="0">
                  <c:v>0.9</c:v>
                </c:pt>
                <c:pt idx="1">
                  <c:v>9.9999999999999978E-2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5EB-44E2-BC16-2F86AFC10C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73-4CD9-A616-2A8DA82F26BD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73-4CD9-A616-2A8DA82F26BD}"/>
              </c:ext>
            </c:extLst>
          </c:dPt>
          <c:val>
            <c:numRef>
              <c:f>Objectifs!$J$15:$K$15</c:f>
              <c:numCache>
                <c:formatCode>0%</c:formatCode>
                <c:ptCount val="2"/>
                <c:pt idx="0">
                  <c:v>0.6</c:v>
                </c:pt>
                <c:pt idx="1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73-4CD9-A616-2A8DA82F2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2774-41B4-ACA6-05C93C8A063F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2774-41B4-ACA6-05C93C8A063F}"/>
              </c:ext>
            </c:extLst>
          </c:dPt>
          <c:val>
            <c:numRef>
              <c:f>Objectifs!$E$16:$F$16</c:f>
              <c:numCache>
                <c:formatCode>0%</c:formatCode>
                <c:ptCount val="2"/>
                <c:pt idx="0">
                  <c:v>0.9</c:v>
                </c:pt>
                <c:pt idx="1">
                  <c:v>9.9999999999999978E-2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774-41B4-ACA6-05C93C8A0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BB-4B4F-B3F0-810FAF0A7E29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EBB-4B4F-B3F0-810FAF0A7E29}"/>
              </c:ext>
            </c:extLst>
          </c:dPt>
          <c:val>
            <c:numRef>
              <c:f>Objectifs!$J$16:$K$16</c:f>
              <c:numCache>
                <c:formatCode>0%</c:formatCode>
                <c:ptCount val="2"/>
                <c:pt idx="0">
                  <c:v>0.65</c:v>
                </c:pt>
                <c:pt idx="1">
                  <c:v>0.35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EBB-4B4F-B3F0-810FAF0A7E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B04B-477D-BE82-20EEB80DA9D9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B04B-477D-BE82-20EEB80DA9D9}"/>
              </c:ext>
            </c:extLst>
          </c:dPt>
          <c:val>
            <c:numRef>
              <c:f>Objectifs!$E$17:$F$17</c:f>
              <c:numCache>
                <c:formatCode>0%</c:formatCode>
                <c:ptCount val="2"/>
                <c:pt idx="0">
                  <c:v>0.85</c:v>
                </c:pt>
                <c:pt idx="1">
                  <c:v>0.15000000000000002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4B-477D-BE82-20EEB80DA9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98F-4D76-AE25-EA54EA455875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98F-4D76-AE25-EA54EA455875}"/>
              </c:ext>
            </c:extLst>
          </c:dPt>
          <c:val>
            <c:numRef>
              <c:f>Objectifs!$J$17:$K$17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8F-4D76-AE25-EA54EA4558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4794-40CB-937A-51A473E22F88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4794-40CB-937A-51A473E22F88}"/>
              </c:ext>
            </c:extLst>
          </c:dPt>
          <c:val>
            <c:numRef>
              <c:f>Objectifs!$E$18:$F$18</c:f>
              <c:numCache>
                <c:formatCode>0%</c:formatCode>
                <c:ptCount val="2"/>
                <c:pt idx="0">
                  <c:v>0.88</c:v>
                </c:pt>
                <c:pt idx="1">
                  <c:v>0.12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794-40CB-937A-51A473E22F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9CA-4D1F-91CB-2255FC39F91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9CA-4D1F-91CB-2255FC39F918}"/>
              </c:ext>
            </c:extLst>
          </c:dPt>
          <c:val>
            <c:numRef>
              <c:f>Objectifs!$J$18:$K$18</c:f>
              <c:numCache>
                <c:formatCode>0%</c:formatCode>
                <c:ptCount val="2"/>
                <c:pt idx="0">
                  <c:v>0.8</c:v>
                </c:pt>
                <c:pt idx="1">
                  <c:v>0.19999999999999996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9CA-4D1F-91CB-2255FC39F9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spPr>
            <a:solidFill>
              <a:srgbClr val="00B8A4"/>
            </a:solidFill>
          </c:spPr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3F94-4C37-ACE0-A70B6E2C619E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3F94-4C37-ACE0-A70B6E2C619E}"/>
              </c:ext>
            </c:extLst>
          </c:dPt>
          <c:val>
            <c:numRef>
              <c:f>Objectifs!$E$19:$F$19</c:f>
              <c:numCache>
                <c:formatCode>0%</c:formatCode>
                <c:ptCount val="2"/>
                <c:pt idx="0">
                  <c:v>0.33333333333333331</c:v>
                </c:pt>
                <c:pt idx="1">
                  <c:v>0.66666666666666674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F94-4C37-ACE0-A70B6E2C61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B86-4DE2-8489-499927AC90EE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B86-4DE2-8489-499927AC90EE}"/>
              </c:ext>
            </c:extLst>
          </c:dPt>
          <c:val>
            <c:numRef>
              <c:f>Objectifs!$J$19:$K$19</c:f>
              <c:numCache>
                <c:formatCode>0%</c:formatCode>
                <c:ptCount val="2"/>
                <c:pt idx="0">
                  <c:v>0.66666666666666663</c:v>
                </c:pt>
                <c:pt idx="1">
                  <c:v>0.33333333333333337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86-4DE2-8489-499927AC90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1-FE63-493A-9589-2EF187B23D5E}"/>
              </c:ext>
            </c:extLst>
          </c:dPt>
          <c:dPt>
            <c:idx val="1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FE63-493A-9589-2EF187B23D5E}"/>
              </c:ext>
            </c:extLst>
          </c:dPt>
          <c:val>
            <c:numRef>
              <c:f>Objectifs!$E$20:$F$20</c:f>
              <c:numCache>
                <c:formatCode>0%</c:formatCode>
                <c:ptCount val="2"/>
                <c:pt idx="0">
                  <c:v>0.81818181818181823</c:v>
                </c:pt>
                <c:pt idx="1">
                  <c:v>0.18181818181818177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63-493A-9589-2EF187B23D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C2-4DD9-A2E0-30392814BC08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EC2-4DD9-A2E0-30392814BC08}"/>
              </c:ext>
            </c:extLst>
          </c:dPt>
          <c:val>
            <c:numRef>
              <c:f>Objectifs!$J$20:$K$20</c:f>
              <c:numCache>
                <c:formatCode>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EC2-4DD9-A2E0-30392814BC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bg1">
                  <a:lumMod val="6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065F-4648-BE56-40650BB82D94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065F-4648-BE56-40650BB82D94}"/>
              </c:ext>
            </c:extLst>
          </c:dPt>
          <c:val>
            <c:numRef>
              <c:f>Objectifs!$E$21:$F$21</c:f>
              <c:numCache>
                <c:formatCode>0%</c:formatCode>
                <c:ptCount val="2"/>
                <c:pt idx="0">
                  <c:v>0.39215686274509803</c:v>
                </c:pt>
                <c:pt idx="1">
                  <c:v>0.60784313725490202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65F-4648-BE56-40650BB82D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5524930017858"/>
          <c:y val="8.6251919444782135E-3"/>
          <c:w val="0.74052157803968122"/>
          <c:h val="0.98274961611104339"/>
        </c:manualLayout>
      </c:layout>
      <c:doughnutChart>
        <c:varyColors val="1"/>
        <c:ser>
          <c:idx val="1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C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99B-4349-99B2-C5B80C4FA9E6}"/>
              </c:ext>
            </c:extLst>
          </c:dPt>
          <c:dPt>
            <c:idx val="1"/>
            <c:bubble3D val="0"/>
            <c:spPr>
              <a:solidFill>
                <a:schemeClr val="accent3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99B-4349-99B2-C5B80C4FA9E6}"/>
              </c:ext>
            </c:extLst>
          </c:dPt>
          <c:val>
            <c:numRef>
              <c:f>Objectifs!$J$21:$K$21</c:f>
              <c:numCache>
                <c:formatCode>0%</c:formatCode>
                <c:ptCount val="2"/>
                <c:pt idx="0">
                  <c:v>0.84313725490196079</c:v>
                </c:pt>
                <c:pt idx="1">
                  <c:v>0.15686274509803921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99B-4349-99B2-C5B80C4FA9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rgbClr val="FF0000"/>
          </a:solidFill>
        </a:defRPr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61" Type="http://schemas.openxmlformats.org/officeDocument/2006/relationships/chart" Target="../charts/chart61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311246</xdr:colOff>
      <xdr:row>10</xdr:row>
      <xdr:rowOff>90911</xdr:rowOff>
    </xdr:from>
    <xdr:to>
      <xdr:col>3</xdr:col>
      <xdr:colOff>2523077</xdr:colOff>
      <xdr:row>11</xdr:row>
      <xdr:rowOff>65690</xdr:rowOff>
    </xdr:to>
    <xdr:graphicFrame macro="">
      <xdr:nvGraphicFramePr>
        <xdr:cNvPr id="19" name="Graph1_C0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260640</xdr:colOff>
      <xdr:row>10</xdr:row>
      <xdr:rowOff>94306</xdr:rowOff>
    </xdr:from>
    <xdr:to>
      <xdr:col>5</xdr:col>
      <xdr:colOff>2578318</xdr:colOff>
      <xdr:row>11</xdr:row>
      <xdr:rowOff>65690</xdr:rowOff>
    </xdr:to>
    <xdr:graphicFrame macro="">
      <xdr:nvGraphicFramePr>
        <xdr:cNvPr id="22" name="Graph2_C0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3</xdr:col>
      <xdr:colOff>968037</xdr:colOff>
      <xdr:row>10</xdr:row>
      <xdr:rowOff>719915</xdr:rowOff>
    </xdr:from>
    <xdr:ext cx="903261" cy="505267"/>
    <xdr:sp macro="" textlink="Objectifs!G7">
      <xdr:nvSpPr>
        <xdr:cNvPr id="4" name="ZT1_C0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16037" y="3713486"/>
          <a:ext cx="903261" cy="505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6D83CB3E-143D-435C-9E14-EF194D5F6CE2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92%</a:t>
          </a:fld>
          <a:endParaRPr lang="fr-FR" sz="9600">
            <a:solidFill>
              <a:srgbClr val="4A5445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oneCellAnchor>
    <xdr:from>
      <xdr:col>5</xdr:col>
      <xdr:colOff>816429</xdr:colOff>
      <xdr:row>10</xdr:row>
      <xdr:rowOff>719913</xdr:rowOff>
    </xdr:from>
    <xdr:ext cx="1211035" cy="505267"/>
    <xdr:sp macro="" textlink="Objectifs!L7">
      <xdr:nvSpPr>
        <xdr:cNvPr id="23" name="ZT2_C0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6721929" y="3713484"/>
          <a:ext cx="1211035" cy="50526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5BD9C260-767B-428C-A1AF-8C8FA82C0262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110%</a:t>
          </a:fld>
          <a:endParaRPr lang="fr-FR" sz="5400">
            <a:solidFill>
              <a:srgbClr val="4A5445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>
    <xdr:from>
      <xdr:col>3</xdr:col>
      <xdr:colOff>311246</xdr:colOff>
      <xdr:row>32</xdr:row>
      <xdr:rowOff>90911</xdr:rowOff>
    </xdr:from>
    <xdr:to>
      <xdr:col>3</xdr:col>
      <xdr:colOff>2523077</xdr:colOff>
      <xdr:row>33</xdr:row>
      <xdr:rowOff>65690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260640</xdr:colOff>
      <xdr:row>32</xdr:row>
      <xdr:rowOff>94306</xdr:rowOff>
    </xdr:from>
    <xdr:to>
      <xdr:col>5</xdr:col>
      <xdr:colOff>2578318</xdr:colOff>
      <xdr:row>33</xdr:row>
      <xdr:rowOff>65690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3</xdr:col>
      <xdr:colOff>1082070</xdr:colOff>
      <xdr:row>32</xdr:row>
      <xdr:rowOff>700964</xdr:rowOff>
    </xdr:from>
    <xdr:ext cx="675185" cy="543162"/>
    <xdr:sp macro="" textlink="#REF!">
      <xdr:nvSpPr>
        <xdr:cNvPr id="24" name="ZoneText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147388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32</xdr:row>
      <xdr:rowOff>700964</xdr:rowOff>
    </xdr:from>
    <xdr:ext cx="675185" cy="543162"/>
    <xdr:sp macro="" textlink="#REF!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6988021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54</xdr:row>
      <xdr:rowOff>90911</xdr:rowOff>
    </xdr:from>
    <xdr:to>
      <xdr:col>3</xdr:col>
      <xdr:colOff>2523077</xdr:colOff>
      <xdr:row>55</xdr:row>
      <xdr:rowOff>65690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260640</xdr:colOff>
      <xdr:row>54</xdr:row>
      <xdr:rowOff>94306</xdr:rowOff>
    </xdr:from>
    <xdr:to>
      <xdr:col>5</xdr:col>
      <xdr:colOff>2578318</xdr:colOff>
      <xdr:row>55</xdr:row>
      <xdr:rowOff>65690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oneCellAnchor>
    <xdr:from>
      <xdr:col>3</xdr:col>
      <xdr:colOff>1082070</xdr:colOff>
      <xdr:row>54</xdr:row>
      <xdr:rowOff>700964</xdr:rowOff>
    </xdr:from>
    <xdr:ext cx="675185" cy="543162"/>
    <xdr:sp macro="" textlink="#REF!">
      <xdr:nvSpPr>
        <xdr:cNvPr id="28" name="ZoneText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4147388" y="14468919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54</xdr:row>
      <xdr:rowOff>700964</xdr:rowOff>
    </xdr:from>
    <xdr:ext cx="675185" cy="543162"/>
    <xdr:sp macro="" textlink="#REF!">
      <xdr:nvSpPr>
        <xdr:cNvPr id="29" name="ZoneText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6988021" y="14468919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76</xdr:row>
      <xdr:rowOff>90911</xdr:rowOff>
    </xdr:from>
    <xdr:to>
      <xdr:col>3</xdr:col>
      <xdr:colOff>2523077</xdr:colOff>
      <xdr:row>77</xdr:row>
      <xdr:rowOff>65690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260640</xdr:colOff>
      <xdr:row>76</xdr:row>
      <xdr:rowOff>94306</xdr:rowOff>
    </xdr:from>
    <xdr:to>
      <xdr:col>5</xdr:col>
      <xdr:colOff>2578318</xdr:colOff>
      <xdr:row>77</xdr:row>
      <xdr:rowOff>65690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oneCellAnchor>
    <xdr:from>
      <xdr:col>3</xdr:col>
      <xdr:colOff>1082070</xdr:colOff>
      <xdr:row>76</xdr:row>
      <xdr:rowOff>700964</xdr:rowOff>
    </xdr:from>
    <xdr:ext cx="675185" cy="543162"/>
    <xdr:sp macro="" textlink="#REF!">
      <xdr:nvSpPr>
        <xdr:cNvPr id="32" name="ZoneText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4147388" y="25275464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76</xdr:row>
      <xdr:rowOff>700964</xdr:rowOff>
    </xdr:from>
    <xdr:ext cx="675185" cy="543162"/>
    <xdr:sp macro="" textlink="#REF!">
      <xdr:nvSpPr>
        <xdr:cNvPr id="33" name="ZoneText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6988021" y="25275464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98</xdr:row>
      <xdr:rowOff>90911</xdr:rowOff>
    </xdr:from>
    <xdr:to>
      <xdr:col>3</xdr:col>
      <xdr:colOff>2523077</xdr:colOff>
      <xdr:row>99</xdr:row>
      <xdr:rowOff>65690</xdr:rowOff>
    </xdr:to>
    <xdr:graphicFrame macro="">
      <xdr:nvGraphicFramePr>
        <xdr:cNvPr id="34" name="Graphiqu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260640</xdr:colOff>
      <xdr:row>98</xdr:row>
      <xdr:rowOff>94306</xdr:rowOff>
    </xdr:from>
    <xdr:to>
      <xdr:col>5</xdr:col>
      <xdr:colOff>2578318</xdr:colOff>
      <xdr:row>99</xdr:row>
      <xdr:rowOff>65690</xdr:rowOff>
    </xdr:to>
    <xdr:graphicFrame macro="">
      <xdr:nvGraphicFramePr>
        <xdr:cNvPr id="35" name="Graphiqu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oneCellAnchor>
    <xdr:from>
      <xdr:col>3</xdr:col>
      <xdr:colOff>1082070</xdr:colOff>
      <xdr:row>98</xdr:row>
      <xdr:rowOff>700964</xdr:rowOff>
    </xdr:from>
    <xdr:ext cx="675185" cy="543162"/>
    <xdr:sp macro="" textlink="#REF!">
      <xdr:nvSpPr>
        <xdr:cNvPr id="36" name="ZoneText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4147388" y="36082009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98</xdr:row>
      <xdr:rowOff>700964</xdr:rowOff>
    </xdr:from>
    <xdr:ext cx="675185" cy="543162"/>
    <xdr:sp macro="" textlink="#REF!">
      <xdr:nvSpPr>
        <xdr:cNvPr id="37" name="ZoneText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6988021" y="36082009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32</xdr:row>
      <xdr:rowOff>90911</xdr:rowOff>
    </xdr:from>
    <xdr:to>
      <xdr:col>3</xdr:col>
      <xdr:colOff>2523077</xdr:colOff>
      <xdr:row>33</xdr:row>
      <xdr:rowOff>65690</xdr:rowOff>
    </xdr:to>
    <xdr:graphicFrame macro="">
      <xdr:nvGraphicFramePr>
        <xdr:cNvPr id="38" name="Graphiqu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260640</xdr:colOff>
      <xdr:row>32</xdr:row>
      <xdr:rowOff>94306</xdr:rowOff>
    </xdr:from>
    <xdr:to>
      <xdr:col>5</xdr:col>
      <xdr:colOff>2578318</xdr:colOff>
      <xdr:row>33</xdr:row>
      <xdr:rowOff>65690</xdr:rowOff>
    </xdr:to>
    <xdr:graphicFrame macro="">
      <xdr:nvGraphicFramePr>
        <xdr:cNvPr id="39" name="Graphiqu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oneCellAnchor>
    <xdr:from>
      <xdr:col>3</xdr:col>
      <xdr:colOff>1082070</xdr:colOff>
      <xdr:row>32</xdr:row>
      <xdr:rowOff>700964</xdr:rowOff>
    </xdr:from>
    <xdr:ext cx="675185" cy="543162"/>
    <xdr:sp macro="" textlink="#REF!">
      <xdr:nvSpPr>
        <xdr:cNvPr id="40" name="ZoneText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147388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32</xdr:row>
      <xdr:rowOff>700964</xdr:rowOff>
    </xdr:from>
    <xdr:ext cx="675185" cy="543162"/>
    <xdr:sp macro="" textlink="#REF!">
      <xdr:nvSpPr>
        <xdr:cNvPr id="41" name="ZoneText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6988021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54</xdr:row>
      <xdr:rowOff>90911</xdr:rowOff>
    </xdr:from>
    <xdr:to>
      <xdr:col>3</xdr:col>
      <xdr:colOff>2523077</xdr:colOff>
      <xdr:row>55</xdr:row>
      <xdr:rowOff>65690</xdr:rowOff>
    </xdr:to>
    <xdr:graphicFrame macro="">
      <xdr:nvGraphicFramePr>
        <xdr:cNvPr id="42" name="Graphiqu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260640</xdr:colOff>
      <xdr:row>54</xdr:row>
      <xdr:rowOff>94306</xdr:rowOff>
    </xdr:from>
    <xdr:to>
      <xdr:col>5</xdr:col>
      <xdr:colOff>2578318</xdr:colOff>
      <xdr:row>55</xdr:row>
      <xdr:rowOff>65690</xdr:rowOff>
    </xdr:to>
    <xdr:graphicFrame macro="">
      <xdr:nvGraphicFramePr>
        <xdr:cNvPr id="43" name="Graphiqu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oneCellAnchor>
    <xdr:from>
      <xdr:col>3</xdr:col>
      <xdr:colOff>1082070</xdr:colOff>
      <xdr:row>54</xdr:row>
      <xdr:rowOff>700964</xdr:rowOff>
    </xdr:from>
    <xdr:ext cx="675185" cy="543162"/>
    <xdr:sp macro="" textlink="#REF!">
      <xdr:nvSpPr>
        <xdr:cNvPr id="44" name="ZoneText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4147388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54</xdr:row>
      <xdr:rowOff>700964</xdr:rowOff>
    </xdr:from>
    <xdr:ext cx="675185" cy="543162"/>
    <xdr:sp macro="" textlink="#REF!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6988021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76</xdr:row>
      <xdr:rowOff>90911</xdr:rowOff>
    </xdr:from>
    <xdr:to>
      <xdr:col>3</xdr:col>
      <xdr:colOff>2523077</xdr:colOff>
      <xdr:row>77</xdr:row>
      <xdr:rowOff>65690</xdr:rowOff>
    </xdr:to>
    <xdr:graphicFrame macro="">
      <xdr:nvGraphicFramePr>
        <xdr:cNvPr id="46" name="Graphiqu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260640</xdr:colOff>
      <xdr:row>76</xdr:row>
      <xdr:rowOff>94306</xdr:rowOff>
    </xdr:from>
    <xdr:to>
      <xdr:col>5</xdr:col>
      <xdr:colOff>2578318</xdr:colOff>
      <xdr:row>77</xdr:row>
      <xdr:rowOff>65690</xdr:rowOff>
    </xdr:to>
    <xdr:graphicFrame macro="">
      <xdr:nvGraphicFramePr>
        <xdr:cNvPr id="47" name="Graphiqu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oneCellAnchor>
    <xdr:from>
      <xdr:col>3</xdr:col>
      <xdr:colOff>1082070</xdr:colOff>
      <xdr:row>76</xdr:row>
      <xdr:rowOff>700964</xdr:rowOff>
    </xdr:from>
    <xdr:ext cx="675185" cy="543162"/>
    <xdr:sp macro="" textlink="#REF!">
      <xdr:nvSpPr>
        <xdr:cNvPr id="48" name="ZoneText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4147388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76</xdr:row>
      <xdr:rowOff>700964</xdr:rowOff>
    </xdr:from>
    <xdr:ext cx="675185" cy="543162"/>
    <xdr:sp macro="" textlink="#REF!">
      <xdr:nvSpPr>
        <xdr:cNvPr id="49" name="ZoneText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6988021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98</xdr:row>
      <xdr:rowOff>90911</xdr:rowOff>
    </xdr:from>
    <xdr:to>
      <xdr:col>3</xdr:col>
      <xdr:colOff>2523077</xdr:colOff>
      <xdr:row>99</xdr:row>
      <xdr:rowOff>65690</xdr:rowOff>
    </xdr:to>
    <xdr:graphicFrame macro="">
      <xdr:nvGraphicFramePr>
        <xdr:cNvPr id="50" name="Graphiqu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260640</xdr:colOff>
      <xdr:row>98</xdr:row>
      <xdr:rowOff>94306</xdr:rowOff>
    </xdr:from>
    <xdr:to>
      <xdr:col>5</xdr:col>
      <xdr:colOff>2578318</xdr:colOff>
      <xdr:row>99</xdr:row>
      <xdr:rowOff>65690</xdr:rowOff>
    </xdr:to>
    <xdr:graphicFrame macro="">
      <xdr:nvGraphicFramePr>
        <xdr:cNvPr id="51" name="Graphiqu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oneCellAnchor>
    <xdr:from>
      <xdr:col>3</xdr:col>
      <xdr:colOff>1082070</xdr:colOff>
      <xdr:row>98</xdr:row>
      <xdr:rowOff>700964</xdr:rowOff>
    </xdr:from>
    <xdr:ext cx="675185" cy="543162"/>
    <xdr:sp macro="" textlink="#REF!">
      <xdr:nvSpPr>
        <xdr:cNvPr id="52" name="ZoneText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4147388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98</xdr:row>
      <xdr:rowOff>700964</xdr:rowOff>
    </xdr:from>
    <xdr:ext cx="675185" cy="543162"/>
    <xdr:sp macro="" textlink="#REF!">
      <xdr:nvSpPr>
        <xdr:cNvPr id="53" name="ZoneText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6988021" y="3662373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120</xdr:row>
      <xdr:rowOff>90911</xdr:rowOff>
    </xdr:from>
    <xdr:to>
      <xdr:col>3</xdr:col>
      <xdr:colOff>2523077</xdr:colOff>
      <xdr:row>121</xdr:row>
      <xdr:rowOff>65690</xdr:rowOff>
    </xdr:to>
    <xdr:graphicFrame macro="">
      <xdr:nvGraphicFramePr>
        <xdr:cNvPr id="54" name="Graphiqu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260640</xdr:colOff>
      <xdr:row>120</xdr:row>
      <xdr:rowOff>94306</xdr:rowOff>
    </xdr:from>
    <xdr:to>
      <xdr:col>5</xdr:col>
      <xdr:colOff>2578318</xdr:colOff>
      <xdr:row>121</xdr:row>
      <xdr:rowOff>65690</xdr:rowOff>
    </xdr:to>
    <xdr:graphicFrame macro="">
      <xdr:nvGraphicFramePr>
        <xdr:cNvPr id="55" name="Graphiqu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oneCellAnchor>
    <xdr:from>
      <xdr:col>3</xdr:col>
      <xdr:colOff>1082070</xdr:colOff>
      <xdr:row>120</xdr:row>
      <xdr:rowOff>700964</xdr:rowOff>
    </xdr:from>
    <xdr:ext cx="675185" cy="543162"/>
    <xdr:sp macro="" textlink="#REF!">
      <xdr:nvSpPr>
        <xdr:cNvPr id="56" name="ZoneText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120</xdr:row>
      <xdr:rowOff>700964</xdr:rowOff>
    </xdr:from>
    <xdr:ext cx="675185" cy="543162"/>
    <xdr:sp macro="" textlink="#REF!">
      <xdr:nvSpPr>
        <xdr:cNvPr id="57" name="ZoneText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120</xdr:row>
      <xdr:rowOff>90911</xdr:rowOff>
    </xdr:from>
    <xdr:to>
      <xdr:col>3</xdr:col>
      <xdr:colOff>2523077</xdr:colOff>
      <xdr:row>121</xdr:row>
      <xdr:rowOff>65690</xdr:rowOff>
    </xdr:to>
    <xdr:graphicFrame macro="">
      <xdr:nvGraphicFramePr>
        <xdr:cNvPr id="58" name="Graphiqu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260640</xdr:colOff>
      <xdr:row>120</xdr:row>
      <xdr:rowOff>94306</xdr:rowOff>
    </xdr:from>
    <xdr:to>
      <xdr:col>5</xdr:col>
      <xdr:colOff>2578318</xdr:colOff>
      <xdr:row>121</xdr:row>
      <xdr:rowOff>65690</xdr:rowOff>
    </xdr:to>
    <xdr:graphicFrame macro="">
      <xdr:nvGraphicFramePr>
        <xdr:cNvPr id="59" name="Graphiqu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oneCellAnchor>
    <xdr:from>
      <xdr:col>3</xdr:col>
      <xdr:colOff>1082070</xdr:colOff>
      <xdr:row>120</xdr:row>
      <xdr:rowOff>700964</xdr:rowOff>
    </xdr:from>
    <xdr:ext cx="675185" cy="543162"/>
    <xdr:sp macro="" textlink="#REF!">
      <xdr:nvSpPr>
        <xdr:cNvPr id="60" name="ZoneText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120</xdr:row>
      <xdr:rowOff>700964</xdr:rowOff>
    </xdr:from>
    <xdr:ext cx="675185" cy="543162"/>
    <xdr:sp macro="" textlink="#REF!">
      <xdr:nvSpPr>
        <xdr:cNvPr id="61" name="ZoneText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142</xdr:row>
      <xdr:rowOff>90911</xdr:rowOff>
    </xdr:from>
    <xdr:to>
      <xdr:col>3</xdr:col>
      <xdr:colOff>2523077</xdr:colOff>
      <xdr:row>143</xdr:row>
      <xdr:rowOff>65690</xdr:rowOff>
    </xdr:to>
    <xdr:graphicFrame macro="">
      <xdr:nvGraphicFramePr>
        <xdr:cNvPr id="62" name="Graphiqu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260640</xdr:colOff>
      <xdr:row>142</xdr:row>
      <xdr:rowOff>94306</xdr:rowOff>
    </xdr:from>
    <xdr:to>
      <xdr:col>5</xdr:col>
      <xdr:colOff>2578318</xdr:colOff>
      <xdr:row>143</xdr:row>
      <xdr:rowOff>65690</xdr:rowOff>
    </xdr:to>
    <xdr:graphicFrame macro="">
      <xdr:nvGraphicFramePr>
        <xdr:cNvPr id="63" name="Graphiqu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oneCellAnchor>
    <xdr:from>
      <xdr:col>3</xdr:col>
      <xdr:colOff>1082070</xdr:colOff>
      <xdr:row>142</xdr:row>
      <xdr:rowOff>700964</xdr:rowOff>
    </xdr:from>
    <xdr:ext cx="675185" cy="543162"/>
    <xdr:sp macro="" textlink="#REF!">
      <xdr:nvSpPr>
        <xdr:cNvPr id="64" name="ZoneText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142</xdr:row>
      <xdr:rowOff>700964</xdr:rowOff>
    </xdr:from>
    <xdr:ext cx="675185" cy="543162"/>
    <xdr:sp macro="" textlink="#REF!">
      <xdr:nvSpPr>
        <xdr:cNvPr id="65" name="ZoneText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142</xdr:row>
      <xdr:rowOff>90911</xdr:rowOff>
    </xdr:from>
    <xdr:to>
      <xdr:col>3</xdr:col>
      <xdr:colOff>2523077</xdr:colOff>
      <xdr:row>143</xdr:row>
      <xdr:rowOff>65690</xdr:rowOff>
    </xdr:to>
    <xdr:graphicFrame macro="">
      <xdr:nvGraphicFramePr>
        <xdr:cNvPr id="66" name="Graphiqu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260640</xdr:colOff>
      <xdr:row>142</xdr:row>
      <xdr:rowOff>94306</xdr:rowOff>
    </xdr:from>
    <xdr:to>
      <xdr:col>5</xdr:col>
      <xdr:colOff>2578318</xdr:colOff>
      <xdr:row>143</xdr:row>
      <xdr:rowOff>65690</xdr:rowOff>
    </xdr:to>
    <xdr:graphicFrame macro="">
      <xdr:nvGraphicFramePr>
        <xdr:cNvPr id="67" name="Graphiqu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oneCellAnchor>
    <xdr:from>
      <xdr:col>3</xdr:col>
      <xdr:colOff>1082070</xdr:colOff>
      <xdr:row>142</xdr:row>
      <xdr:rowOff>700964</xdr:rowOff>
    </xdr:from>
    <xdr:ext cx="675185" cy="543162"/>
    <xdr:sp macro="" textlink="#REF!">
      <xdr:nvSpPr>
        <xdr:cNvPr id="68" name="ZoneText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142</xdr:row>
      <xdr:rowOff>700964</xdr:rowOff>
    </xdr:from>
    <xdr:ext cx="675185" cy="543162"/>
    <xdr:sp macro="" textlink="#REF!">
      <xdr:nvSpPr>
        <xdr:cNvPr id="69" name="ZoneText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164</xdr:row>
      <xdr:rowOff>90911</xdr:rowOff>
    </xdr:from>
    <xdr:to>
      <xdr:col>3</xdr:col>
      <xdr:colOff>2523077</xdr:colOff>
      <xdr:row>165</xdr:row>
      <xdr:rowOff>65690</xdr:rowOff>
    </xdr:to>
    <xdr:graphicFrame macro="">
      <xdr:nvGraphicFramePr>
        <xdr:cNvPr id="70" name="Graphiqu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260640</xdr:colOff>
      <xdr:row>164</xdr:row>
      <xdr:rowOff>94306</xdr:rowOff>
    </xdr:from>
    <xdr:to>
      <xdr:col>5</xdr:col>
      <xdr:colOff>2578318</xdr:colOff>
      <xdr:row>165</xdr:row>
      <xdr:rowOff>65690</xdr:rowOff>
    </xdr:to>
    <xdr:graphicFrame macro="">
      <xdr:nvGraphicFramePr>
        <xdr:cNvPr id="71" name="Graphiqu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oneCellAnchor>
    <xdr:from>
      <xdr:col>3</xdr:col>
      <xdr:colOff>1082070</xdr:colOff>
      <xdr:row>164</xdr:row>
      <xdr:rowOff>700964</xdr:rowOff>
    </xdr:from>
    <xdr:ext cx="675185" cy="543162"/>
    <xdr:sp macro="" textlink="#REF!">
      <xdr:nvSpPr>
        <xdr:cNvPr id="72" name="ZoneText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164</xdr:row>
      <xdr:rowOff>700964</xdr:rowOff>
    </xdr:from>
    <xdr:ext cx="675185" cy="543162"/>
    <xdr:sp macro="" textlink="#REF!">
      <xdr:nvSpPr>
        <xdr:cNvPr id="73" name="ZoneText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164</xdr:row>
      <xdr:rowOff>90911</xdr:rowOff>
    </xdr:from>
    <xdr:to>
      <xdr:col>3</xdr:col>
      <xdr:colOff>2523077</xdr:colOff>
      <xdr:row>165</xdr:row>
      <xdr:rowOff>65690</xdr:rowOff>
    </xdr:to>
    <xdr:graphicFrame macro="">
      <xdr:nvGraphicFramePr>
        <xdr:cNvPr id="74" name="Graphiqu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260640</xdr:colOff>
      <xdr:row>164</xdr:row>
      <xdr:rowOff>94306</xdr:rowOff>
    </xdr:from>
    <xdr:to>
      <xdr:col>5</xdr:col>
      <xdr:colOff>2578318</xdr:colOff>
      <xdr:row>165</xdr:row>
      <xdr:rowOff>65690</xdr:rowOff>
    </xdr:to>
    <xdr:graphicFrame macro="">
      <xdr:nvGraphicFramePr>
        <xdr:cNvPr id="75" name="Graphiqu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oneCellAnchor>
    <xdr:from>
      <xdr:col>3</xdr:col>
      <xdr:colOff>1082070</xdr:colOff>
      <xdr:row>164</xdr:row>
      <xdr:rowOff>700964</xdr:rowOff>
    </xdr:from>
    <xdr:ext cx="675185" cy="543162"/>
    <xdr:sp macro="" textlink="#REF!">
      <xdr:nvSpPr>
        <xdr:cNvPr id="76" name="ZoneText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164</xdr:row>
      <xdr:rowOff>700964</xdr:rowOff>
    </xdr:from>
    <xdr:ext cx="675185" cy="543162"/>
    <xdr:sp macro="" textlink="#REF!">
      <xdr:nvSpPr>
        <xdr:cNvPr id="77" name="ZoneText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186</xdr:row>
      <xdr:rowOff>90911</xdr:rowOff>
    </xdr:from>
    <xdr:to>
      <xdr:col>3</xdr:col>
      <xdr:colOff>2523077</xdr:colOff>
      <xdr:row>187</xdr:row>
      <xdr:rowOff>65690</xdr:rowOff>
    </xdr:to>
    <xdr:graphicFrame macro="">
      <xdr:nvGraphicFramePr>
        <xdr:cNvPr id="78" name="Graphiqu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260640</xdr:colOff>
      <xdr:row>186</xdr:row>
      <xdr:rowOff>94306</xdr:rowOff>
    </xdr:from>
    <xdr:to>
      <xdr:col>5</xdr:col>
      <xdr:colOff>2578318</xdr:colOff>
      <xdr:row>187</xdr:row>
      <xdr:rowOff>65690</xdr:rowOff>
    </xdr:to>
    <xdr:graphicFrame macro="">
      <xdr:nvGraphicFramePr>
        <xdr:cNvPr id="79" name="Graphiqu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oneCellAnchor>
    <xdr:from>
      <xdr:col>3</xdr:col>
      <xdr:colOff>1082070</xdr:colOff>
      <xdr:row>186</xdr:row>
      <xdr:rowOff>700964</xdr:rowOff>
    </xdr:from>
    <xdr:ext cx="675185" cy="543162"/>
    <xdr:sp macro="" textlink="#REF!">
      <xdr:nvSpPr>
        <xdr:cNvPr id="80" name="ZoneText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186</xdr:row>
      <xdr:rowOff>700964</xdr:rowOff>
    </xdr:from>
    <xdr:ext cx="675185" cy="543162"/>
    <xdr:sp macro="" textlink="#REF!">
      <xdr:nvSpPr>
        <xdr:cNvPr id="81" name="ZoneText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186</xdr:row>
      <xdr:rowOff>90911</xdr:rowOff>
    </xdr:from>
    <xdr:to>
      <xdr:col>3</xdr:col>
      <xdr:colOff>2523077</xdr:colOff>
      <xdr:row>187</xdr:row>
      <xdr:rowOff>65690</xdr:rowOff>
    </xdr:to>
    <xdr:graphicFrame macro="">
      <xdr:nvGraphicFramePr>
        <xdr:cNvPr id="82" name="Graphiqu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5</xdr:col>
      <xdr:colOff>260640</xdr:colOff>
      <xdr:row>186</xdr:row>
      <xdr:rowOff>94306</xdr:rowOff>
    </xdr:from>
    <xdr:to>
      <xdr:col>5</xdr:col>
      <xdr:colOff>2578318</xdr:colOff>
      <xdr:row>187</xdr:row>
      <xdr:rowOff>65690</xdr:rowOff>
    </xdr:to>
    <xdr:graphicFrame macro="">
      <xdr:nvGraphicFramePr>
        <xdr:cNvPr id="83" name="Graphiqu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oneCellAnchor>
    <xdr:from>
      <xdr:col>3</xdr:col>
      <xdr:colOff>1082070</xdr:colOff>
      <xdr:row>186</xdr:row>
      <xdr:rowOff>700964</xdr:rowOff>
    </xdr:from>
    <xdr:ext cx="675185" cy="543162"/>
    <xdr:sp macro="" textlink="#REF!">
      <xdr:nvSpPr>
        <xdr:cNvPr id="84" name="ZoneText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4147388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184F9D4-DE7F-422B-BD5D-DE7D8971798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1%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1047885</xdr:colOff>
      <xdr:row>186</xdr:row>
      <xdr:rowOff>700964</xdr:rowOff>
    </xdr:from>
    <xdr:ext cx="675185" cy="543162"/>
    <xdr:sp macro="" textlink="#REF!">
      <xdr:nvSpPr>
        <xdr:cNvPr id="85" name="ZoneText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6988021" y="46888555"/>
          <a:ext cx="675185" cy="5431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EC71C9F-5EF6-44DC-87A5-DEB668341A38}" type="TxLink">
            <a:rPr lang="en-US" sz="2800" b="0" i="0" u="none" strike="noStrike">
              <a:solidFill>
                <a:srgbClr val="4A5445"/>
              </a:solidFill>
              <a:latin typeface="lato"/>
            </a:rPr>
            <a:pPr algn="ctr"/>
            <a:t>0%</a:t>
          </a:fld>
          <a:endParaRPr lang="fr-FR" sz="2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32</xdr:row>
      <xdr:rowOff>90911</xdr:rowOff>
    </xdr:from>
    <xdr:to>
      <xdr:col>3</xdr:col>
      <xdr:colOff>2523077</xdr:colOff>
      <xdr:row>33</xdr:row>
      <xdr:rowOff>65690</xdr:rowOff>
    </xdr:to>
    <xdr:graphicFrame macro="">
      <xdr:nvGraphicFramePr>
        <xdr:cNvPr id="86" name="Graph1_C02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</xdr:col>
      <xdr:colOff>260640</xdr:colOff>
      <xdr:row>32</xdr:row>
      <xdr:rowOff>94306</xdr:rowOff>
    </xdr:from>
    <xdr:to>
      <xdr:col>5</xdr:col>
      <xdr:colOff>2578318</xdr:colOff>
      <xdr:row>33</xdr:row>
      <xdr:rowOff>65690</xdr:rowOff>
    </xdr:to>
    <xdr:graphicFrame macro="">
      <xdr:nvGraphicFramePr>
        <xdr:cNvPr id="87" name="Graph2_C0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oneCellAnchor>
    <xdr:from>
      <xdr:col>3</xdr:col>
      <xdr:colOff>968037</xdr:colOff>
      <xdr:row>32</xdr:row>
      <xdr:rowOff>707221</xdr:rowOff>
    </xdr:from>
    <xdr:ext cx="903261" cy="530658"/>
    <xdr:sp macro="" textlink="Objectifs!G8">
      <xdr:nvSpPr>
        <xdr:cNvPr id="88" name="ZT1_C02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4016037" y="14504864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7C77D178-C8AB-4A2C-A4CA-B78DFD06D657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92%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933851</xdr:colOff>
      <xdr:row>32</xdr:row>
      <xdr:rowOff>707221</xdr:rowOff>
    </xdr:from>
    <xdr:ext cx="903261" cy="530658"/>
    <xdr:sp macro="" textlink="Objectifs!L8">
      <xdr:nvSpPr>
        <xdr:cNvPr id="89" name="ZT2_C02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6839351" y="14504864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BDF530ED-5395-43CB-BBFC-EFD70ADBC733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54</xdr:row>
      <xdr:rowOff>90911</xdr:rowOff>
    </xdr:from>
    <xdr:to>
      <xdr:col>3</xdr:col>
      <xdr:colOff>2523077</xdr:colOff>
      <xdr:row>55</xdr:row>
      <xdr:rowOff>65690</xdr:rowOff>
    </xdr:to>
    <xdr:graphicFrame macro="">
      <xdr:nvGraphicFramePr>
        <xdr:cNvPr id="90" name="Graph1_C0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5</xdr:col>
      <xdr:colOff>260640</xdr:colOff>
      <xdr:row>54</xdr:row>
      <xdr:rowOff>94306</xdr:rowOff>
    </xdr:from>
    <xdr:to>
      <xdr:col>5</xdr:col>
      <xdr:colOff>2578318</xdr:colOff>
      <xdr:row>55</xdr:row>
      <xdr:rowOff>65690</xdr:rowOff>
    </xdr:to>
    <xdr:graphicFrame macro="">
      <xdr:nvGraphicFramePr>
        <xdr:cNvPr id="91" name="Graph2_C03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oneCellAnchor>
    <xdr:from>
      <xdr:col>3</xdr:col>
      <xdr:colOff>968034</xdr:colOff>
      <xdr:row>54</xdr:row>
      <xdr:rowOff>707221</xdr:rowOff>
    </xdr:from>
    <xdr:ext cx="903261" cy="530658"/>
    <xdr:sp macro="" textlink="Objectifs!G9">
      <xdr:nvSpPr>
        <xdr:cNvPr id="92" name="ZT1_C0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4016034" y="25308935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E0C7EEAB-71B3-4D49-8619-4851C067F2A5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94%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834014</xdr:colOff>
      <xdr:row>54</xdr:row>
      <xdr:rowOff>707221</xdr:rowOff>
    </xdr:from>
    <xdr:ext cx="1102931" cy="530658"/>
    <xdr:sp macro="" textlink="Objectifs!L9">
      <xdr:nvSpPr>
        <xdr:cNvPr id="93" name="ZT2_C03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6739514" y="25308935"/>
          <a:ext cx="110293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3CC607B7-47FD-4021-8E3D-0D465F5A1560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100%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76</xdr:row>
      <xdr:rowOff>90911</xdr:rowOff>
    </xdr:from>
    <xdr:to>
      <xdr:col>3</xdr:col>
      <xdr:colOff>2523077</xdr:colOff>
      <xdr:row>77</xdr:row>
      <xdr:rowOff>65690</xdr:rowOff>
    </xdr:to>
    <xdr:graphicFrame macro="">
      <xdr:nvGraphicFramePr>
        <xdr:cNvPr id="94" name="Graph1_C04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5</xdr:col>
      <xdr:colOff>260640</xdr:colOff>
      <xdr:row>76</xdr:row>
      <xdr:rowOff>94306</xdr:rowOff>
    </xdr:from>
    <xdr:to>
      <xdr:col>5</xdr:col>
      <xdr:colOff>2578318</xdr:colOff>
      <xdr:row>77</xdr:row>
      <xdr:rowOff>65690</xdr:rowOff>
    </xdr:to>
    <xdr:graphicFrame macro="">
      <xdr:nvGraphicFramePr>
        <xdr:cNvPr id="95" name="Graph2_C0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oneCellAnchor>
    <xdr:from>
      <xdr:col>3</xdr:col>
      <xdr:colOff>968034</xdr:colOff>
      <xdr:row>76</xdr:row>
      <xdr:rowOff>707223</xdr:rowOff>
    </xdr:from>
    <xdr:ext cx="903261" cy="530658"/>
    <xdr:sp macro="" textlink="Objectifs!G10">
      <xdr:nvSpPr>
        <xdr:cNvPr id="96" name="ZT1_C04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4016034" y="36113009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BFD2F845-6566-4F9D-A19A-46C74222066D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91%</a:t>
          </a:fld>
          <a:endParaRPr lang="fr-FR" sz="344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933852</xdr:colOff>
      <xdr:row>76</xdr:row>
      <xdr:rowOff>707223</xdr:rowOff>
    </xdr:from>
    <xdr:ext cx="903261" cy="530658"/>
    <xdr:sp macro="" textlink="Objectifs!L10">
      <xdr:nvSpPr>
        <xdr:cNvPr id="97" name="ZT2_C04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6839352" y="36113009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4A725469-3C66-4394-A940-8669B706866B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86%</a:t>
          </a:fld>
          <a:endParaRPr lang="fr-FR" sz="344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98</xdr:row>
      <xdr:rowOff>90911</xdr:rowOff>
    </xdr:from>
    <xdr:to>
      <xdr:col>3</xdr:col>
      <xdr:colOff>2523077</xdr:colOff>
      <xdr:row>99</xdr:row>
      <xdr:rowOff>65690</xdr:rowOff>
    </xdr:to>
    <xdr:graphicFrame macro="">
      <xdr:nvGraphicFramePr>
        <xdr:cNvPr id="98" name="Graph1_C05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260640</xdr:colOff>
      <xdr:row>98</xdr:row>
      <xdr:rowOff>94306</xdr:rowOff>
    </xdr:from>
    <xdr:to>
      <xdr:col>5</xdr:col>
      <xdr:colOff>2578318</xdr:colOff>
      <xdr:row>99</xdr:row>
      <xdr:rowOff>65690</xdr:rowOff>
    </xdr:to>
    <xdr:graphicFrame macro="">
      <xdr:nvGraphicFramePr>
        <xdr:cNvPr id="99" name="Graph2_C05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oneCellAnchor>
    <xdr:from>
      <xdr:col>3</xdr:col>
      <xdr:colOff>968033</xdr:colOff>
      <xdr:row>98</xdr:row>
      <xdr:rowOff>707221</xdr:rowOff>
    </xdr:from>
    <xdr:ext cx="903261" cy="530658"/>
    <xdr:sp macro="" textlink="Objectifs!G11">
      <xdr:nvSpPr>
        <xdr:cNvPr id="100" name="ZT1_C05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4016033" y="46917078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070C2132-D24B-4FFF-A1FE-D470D589EC80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933855</xdr:colOff>
      <xdr:row>98</xdr:row>
      <xdr:rowOff>707223</xdr:rowOff>
    </xdr:from>
    <xdr:ext cx="903261" cy="530658"/>
    <xdr:sp macro="" textlink="Objectifs!L11">
      <xdr:nvSpPr>
        <xdr:cNvPr id="101" name="ZT2_C05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6839355" y="46917080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29F0B2E8-85C5-4B62-AC6B-41A190C59791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88%</a:t>
          </a:fld>
          <a:endParaRPr lang="fr-FR" sz="344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120</xdr:row>
      <xdr:rowOff>90911</xdr:rowOff>
    </xdr:from>
    <xdr:to>
      <xdr:col>3</xdr:col>
      <xdr:colOff>2523077</xdr:colOff>
      <xdr:row>121</xdr:row>
      <xdr:rowOff>65690</xdr:rowOff>
    </xdr:to>
    <xdr:graphicFrame macro="">
      <xdr:nvGraphicFramePr>
        <xdr:cNvPr id="102" name="Graph1_C06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5</xdr:col>
      <xdr:colOff>260640</xdr:colOff>
      <xdr:row>120</xdr:row>
      <xdr:rowOff>94306</xdr:rowOff>
    </xdr:from>
    <xdr:to>
      <xdr:col>5</xdr:col>
      <xdr:colOff>2578318</xdr:colOff>
      <xdr:row>121</xdr:row>
      <xdr:rowOff>65690</xdr:rowOff>
    </xdr:to>
    <xdr:graphicFrame macro="">
      <xdr:nvGraphicFramePr>
        <xdr:cNvPr id="103" name="Graph2_C0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oneCellAnchor>
    <xdr:from>
      <xdr:col>3</xdr:col>
      <xdr:colOff>968034</xdr:colOff>
      <xdr:row>120</xdr:row>
      <xdr:rowOff>707221</xdr:rowOff>
    </xdr:from>
    <xdr:ext cx="903261" cy="530658"/>
    <xdr:sp macro="" textlink="Objectifs!G12">
      <xdr:nvSpPr>
        <xdr:cNvPr id="104" name="ZT1_C06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4016034" y="57721150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A9308EF9-4AFF-4F6B-9543-EFEFA8FF9052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933853</xdr:colOff>
      <xdr:row>120</xdr:row>
      <xdr:rowOff>707223</xdr:rowOff>
    </xdr:from>
    <xdr:ext cx="903261" cy="530658"/>
    <xdr:sp macro="" textlink="Objectifs!L12">
      <xdr:nvSpPr>
        <xdr:cNvPr id="105" name="ZT2_C06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6839353" y="57721152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D4978E18-327F-4494-9C2E-EE1A9B7A8803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83%</a:t>
          </a:fld>
          <a:endParaRPr lang="fr-FR" sz="344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142</xdr:row>
      <xdr:rowOff>90911</xdr:rowOff>
    </xdr:from>
    <xdr:to>
      <xdr:col>3</xdr:col>
      <xdr:colOff>2523077</xdr:colOff>
      <xdr:row>143</xdr:row>
      <xdr:rowOff>65690</xdr:rowOff>
    </xdr:to>
    <xdr:graphicFrame macro="">
      <xdr:nvGraphicFramePr>
        <xdr:cNvPr id="106" name="Graph1_C0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5</xdr:col>
      <xdr:colOff>260640</xdr:colOff>
      <xdr:row>142</xdr:row>
      <xdr:rowOff>94306</xdr:rowOff>
    </xdr:from>
    <xdr:to>
      <xdr:col>5</xdr:col>
      <xdr:colOff>2578318</xdr:colOff>
      <xdr:row>143</xdr:row>
      <xdr:rowOff>65690</xdr:rowOff>
    </xdr:to>
    <xdr:graphicFrame macro="">
      <xdr:nvGraphicFramePr>
        <xdr:cNvPr id="107" name="Graph2_C07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oneCellAnchor>
    <xdr:from>
      <xdr:col>3</xdr:col>
      <xdr:colOff>968034</xdr:colOff>
      <xdr:row>142</xdr:row>
      <xdr:rowOff>707221</xdr:rowOff>
    </xdr:from>
    <xdr:ext cx="903261" cy="530658"/>
    <xdr:sp macro="" textlink="Objectifs!G13">
      <xdr:nvSpPr>
        <xdr:cNvPr id="108" name="ZT1_C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4016034" y="68525221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46D88567-9301-4F78-BFD4-D64B375DC49A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90%</a:t>
          </a:fld>
          <a:endParaRPr lang="fr-FR" sz="13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933855</xdr:colOff>
      <xdr:row>142</xdr:row>
      <xdr:rowOff>707223</xdr:rowOff>
    </xdr:from>
    <xdr:ext cx="903261" cy="530658"/>
    <xdr:sp macro="" textlink="Objectifs!L13">
      <xdr:nvSpPr>
        <xdr:cNvPr id="109" name="ZT2_C07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6839355" y="68525223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B623B3D7-60DC-4492-9DF0-A5D31D3C1E59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85%</a:t>
          </a:fld>
          <a:endParaRPr lang="fr-FR" sz="413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164</xdr:row>
      <xdr:rowOff>90911</xdr:rowOff>
    </xdr:from>
    <xdr:to>
      <xdr:col>3</xdr:col>
      <xdr:colOff>2523077</xdr:colOff>
      <xdr:row>165</xdr:row>
      <xdr:rowOff>65690</xdr:rowOff>
    </xdr:to>
    <xdr:graphicFrame macro="">
      <xdr:nvGraphicFramePr>
        <xdr:cNvPr id="110" name="Graph1_C08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5</xdr:col>
      <xdr:colOff>260640</xdr:colOff>
      <xdr:row>164</xdr:row>
      <xdr:rowOff>94306</xdr:rowOff>
    </xdr:from>
    <xdr:to>
      <xdr:col>5</xdr:col>
      <xdr:colOff>2578318</xdr:colOff>
      <xdr:row>165</xdr:row>
      <xdr:rowOff>65690</xdr:rowOff>
    </xdr:to>
    <xdr:graphicFrame macro="">
      <xdr:nvGraphicFramePr>
        <xdr:cNvPr id="111" name="Graph2_C08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oneCellAnchor>
    <xdr:from>
      <xdr:col>3</xdr:col>
      <xdr:colOff>968034</xdr:colOff>
      <xdr:row>164</xdr:row>
      <xdr:rowOff>707221</xdr:rowOff>
    </xdr:from>
    <xdr:ext cx="903261" cy="530658"/>
    <xdr:sp macro="" textlink="Objectifs!G14">
      <xdr:nvSpPr>
        <xdr:cNvPr id="112" name="ZT1_C08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4016034" y="79329292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582B45D1-23DA-4ACC-9DBA-4222AEE2CC8A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88%</a:t>
          </a:fld>
          <a:endParaRPr lang="fr-FR" sz="138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933854</xdr:colOff>
      <xdr:row>164</xdr:row>
      <xdr:rowOff>707223</xdr:rowOff>
    </xdr:from>
    <xdr:ext cx="903261" cy="530658"/>
    <xdr:sp macro="" textlink="Objectifs!L14">
      <xdr:nvSpPr>
        <xdr:cNvPr id="113" name="ZT2_C08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6839354" y="79329294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0A188657-EC5A-424D-B94E-08E1681BE06C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80%</a:t>
          </a:fld>
          <a:endParaRPr lang="fr-FR" sz="413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186</xdr:row>
      <xdr:rowOff>90911</xdr:rowOff>
    </xdr:from>
    <xdr:to>
      <xdr:col>3</xdr:col>
      <xdr:colOff>2523077</xdr:colOff>
      <xdr:row>187</xdr:row>
      <xdr:rowOff>65690</xdr:rowOff>
    </xdr:to>
    <xdr:graphicFrame macro="">
      <xdr:nvGraphicFramePr>
        <xdr:cNvPr id="114" name="Graph1_C09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5</xdr:col>
      <xdr:colOff>260640</xdr:colOff>
      <xdr:row>186</xdr:row>
      <xdr:rowOff>94306</xdr:rowOff>
    </xdr:from>
    <xdr:to>
      <xdr:col>5</xdr:col>
      <xdr:colOff>2578318</xdr:colOff>
      <xdr:row>187</xdr:row>
      <xdr:rowOff>65690</xdr:rowOff>
    </xdr:to>
    <xdr:graphicFrame macro="">
      <xdr:nvGraphicFramePr>
        <xdr:cNvPr id="115" name="Graph2_C0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oneCellAnchor>
    <xdr:from>
      <xdr:col>3</xdr:col>
      <xdr:colOff>775610</xdr:colOff>
      <xdr:row>186</xdr:row>
      <xdr:rowOff>707221</xdr:rowOff>
    </xdr:from>
    <xdr:ext cx="1170214" cy="530658"/>
    <xdr:sp macro="" textlink="Objectifs!G15">
      <xdr:nvSpPr>
        <xdr:cNvPr id="116" name="ZT1_C0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3823610" y="90133364"/>
          <a:ext cx="117021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4994176C-048D-41C3-B95D-C0356ABDF3C8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870857</xdr:colOff>
      <xdr:row>186</xdr:row>
      <xdr:rowOff>707221</xdr:rowOff>
    </xdr:from>
    <xdr:ext cx="1061357" cy="530658"/>
    <xdr:sp macro="" textlink="Objectifs!L15">
      <xdr:nvSpPr>
        <xdr:cNvPr id="117" name="ZT2_C0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6776357" y="90133364"/>
          <a:ext cx="1061357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682D9ED8-5A09-4B26-8E11-4C6839EF6154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60%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208</xdr:row>
      <xdr:rowOff>90911</xdr:rowOff>
    </xdr:from>
    <xdr:to>
      <xdr:col>3</xdr:col>
      <xdr:colOff>2523077</xdr:colOff>
      <xdr:row>209</xdr:row>
      <xdr:rowOff>65690</xdr:rowOff>
    </xdr:to>
    <xdr:graphicFrame macro="">
      <xdr:nvGraphicFramePr>
        <xdr:cNvPr id="118" name="Graph1_C10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260640</xdr:colOff>
      <xdr:row>208</xdr:row>
      <xdr:rowOff>94306</xdr:rowOff>
    </xdr:from>
    <xdr:to>
      <xdr:col>5</xdr:col>
      <xdr:colOff>2578318</xdr:colOff>
      <xdr:row>209</xdr:row>
      <xdr:rowOff>65690</xdr:rowOff>
    </xdr:to>
    <xdr:graphicFrame macro="">
      <xdr:nvGraphicFramePr>
        <xdr:cNvPr id="119" name="Graph2_C10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oneCellAnchor>
    <xdr:from>
      <xdr:col>3</xdr:col>
      <xdr:colOff>968034</xdr:colOff>
      <xdr:row>208</xdr:row>
      <xdr:rowOff>707221</xdr:rowOff>
    </xdr:from>
    <xdr:ext cx="903261" cy="530658"/>
    <xdr:sp macro="" textlink="Objectifs!G16">
      <xdr:nvSpPr>
        <xdr:cNvPr id="120" name="ZT1_C10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4016034" y="100937435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8E833D61-49D5-4A72-8367-2E60273C68AE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90%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933851</xdr:colOff>
      <xdr:row>208</xdr:row>
      <xdr:rowOff>707221</xdr:rowOff>
    </xdr:from>
    <xdr:ext cx="903261" cy="530658"/>
    <xdr:sp macro="" textlink="Objectifs!L16">
      <xdr:nvSpPr>
        <xdr:cNvPr id="121" name="ZT2_C1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6839351" y="100937435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92A7DCB1-1B89-45DA-AAAC-EBEF29A4F7AD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65%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230</xdr:row>
      <xdr:rowOff>90911</xdr:rowOff>
    </xdr:from>
    <xdr:to>
      <xdr:col>3</xdr:col>
      <xdr:colOff>2523077</xdr:colOff>
      <xdr:row>231</xdr:row>
      <xdr:rowOff>65690</xdr:rowOff>
    </xdr:to>
    <xdr:graphicFrame macro="">
      <xdr:nvGraphicFramePr>
        <xdr:cNvPr id="122" name="Graph1_C1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5</xdr:col>
      <xdr:colOff>260640</xdr:colOff>
      <xdr:row>230</xdr:row>
      <xdr:rowOff>94306</xdr:rowOff>
    </xdr:from>
    <xdr:to>
      <xdr:col>5</xdr:col>
      <xdr:colOff>2578318</xdr:colOff>
      <xdr:row>231</xdr:row>
      <xdr:rowOff>65690</xdr:rowOff>
    </xdr:to>
    <xdr:graphicFrame macro="">
      <xdr:nvGraphicFramePr>
        <xdr:cNvPr id="123" name="Graph2_C1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oneCellAnchor>
    <xdr:from>
      <xdr:col>3</xdr:col>
      <xdr:colOff>968033</xdr:colOff>
      <xdr:row>230</xdr:row>
      <xdr:rowOff>707221</xdr:rowOff>
    </xdr:from>
    <xdr:ext cx="903261" cy="530658"/>
    <xdr:sp macro="" textlink="Objectifs!G17">
      <xdr:nvSpPr>
        <xdr:cNvPr id="124" name="ZT1_C1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4016033" y="111741507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1D94211E-ADAF-4C31-9F24-BF13F33A7800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85%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768386</xdr:colOff>
      <xdr:row>230</xdr:row>
      <xdr:rowOff>675898</xdr:rowOff>
    </xdr:from>
    <xdr:ext cx="1234185" cy="593304"/>
    <xdr:sp macro="" textlink="Objectifs!L17">
      <xdr:nvSpPr>
        <xdr:cNvPr id="125" name="ZT2_C1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6673886" y="111710184"/>
          <a:ext cx="1234185" cy="59330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0A7ABC7C-1DF6-434F-98BB-5D4207AA9844}" type="TxLink">
            <a:rPr lang="en-US" sz="32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113%</a:t>
          </a:fld>
          <a:endParaRPr lang="fr-FR" sz="138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252</xdr:row>
      <xdr:rowOff>90911</xdr:rowOff>
    </xdr:from>
    <xdr:to>
      <xdr:col>3</xdr:col>
      <xdr:colOff>2523077</xdr:colOff>
      <xdr:row>253</xdr:row>
      <xdr:rowOff>65690</xdr:rowOff>
    </xdr:to>
    <xdr:graphicFrame macro="">
      <xdr:nvGraphicFramePr>
        <xdr:cNvPr id="126" name="Graph1_C1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5</xdr:col>
      <xdr:colOff>260640</xdr:colOff>
      <xdr:row>252</xdr:row>
      <xdr:rowOff>94306</xdr:rowOff>
    </xdr:from>
    <xdr:to>
      <xdr:col>5</xdr:col>
      <xdr:colOff>2578318</xdr:colOff>
      <xdr:row>253</xdr:row>
      <xdr:rowOff>65690</xdr:rowOff>
    </xdr:to>
    <xdr:graphicFrame macro="">
      <xdr:nvGraphicFramePr>
        <xdr:cNvPr id="127" name="Graph2_C12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oneCellAnchor>
    <xdr:from>
      <xdr:col>3</xdr:col>
      <xdr:colOff>968033</xdr:colOff>
      <xdr:row>252</xdr:row>
      <xdr:rowOff>707221</xdr:rowOff>
    </xdr:from>
    <xdr:ext cx="903261" cy="530658"/>
    <xdr:sp macro="" textlink="Objectifs!G18">
      <xdr:nvSpPr>
        <xdr:cNvPr id="128" name="ZT1_C1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4016033" y="122545578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3206AD21-2A5D-4F2B-A560-F33388B8CC52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88%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933852</xdr:colOff>
      <xdr:row>252</xdr:row>
      <xdr:rowOff>707221</xdr:rowOff>
    </xdr:from>
    <xdr:ext cx="903261" cy="530658"/>
    <xdr:sp macro="" textlink="Objectifs!L18">
      <xdr:nvSpPr>
        <xdr:cNvPr id="129" name="ZT2_C1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6839352" y="122545578"/>
          <a:ext cx="903261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fld id="{F834C4D1-0EA7-47FE-B033-544E79D1433C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80%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274</xdr:row>
      <xdr:rowOff>90911</xdr:rowOff>
    </xdr:from>
    <xdr:to>
      <xdr:col>3</xdr:col>
      <xdr:colOff>2523077</xdr:colOff>
      <xdr:row>275</xdr:row>
      <xdr:rowOff>65690</xdr:rowOff>
    </xdr:to>
    <xdr:graphicFrame macro="">
      <xdr:nvGraphicFramePr>
        <xdr:cNvPr id="130" name="Graph1_C13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5</xdr:col>
      <xdr:colOff>260640</xdr:colOff>
      <xdr:row>274</xdr:row>
      <xdr:rowOff>94306</xdr:rowOff>
    </xdr:from>
    <xdr:to>
      <xdr:col>5</xdr:col>
      <xdr:colOff>2578318</xdr:colOff>
      <xdr:row>275</xdr:row>
      <xdr:rowOff>65690</xdr:rowOff>
    </xdr:to>
    <xdr:graphicFrame macro="">
      <xdr:nvGraphicFramePr>
        <xdr:cNvPr id="131" name="Graph2_C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oneCellAnchor>
    <xdr:from>
      <xdr:col>3</xdr:col>
      <xdr:colOff>816429</xdr:colOff>
      <xdr:row>274</xdr:row>
      <xdr:rowOff>707221</xdr:rowOff>
    </xdr:from>
    <xdr:ext cx="1142999" cy="530658"/>
    <xdr:sp macro="" textlink="Objectifs!G19">
      <xdr:nvSpPr>
        <xdr:cNvPr id="132" name="ZT1_C13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3864429" y="133349650"/>
          <a:ext cx="114299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8B297070-69B3-4103-A0B2-D0EBC3B9F164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33%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816429</xdr:colOff>
      <xdr:row>274</xdr:row>
      <xdr:rowOff>707221</xdr:rowOff>
    </xdr:from>
    <xdr:ext cx="1238249" cy="530658"/>
    <xdr:sp macro="" textlink="Objectifs!L19">
      <xdr:nvSpPr>
        <xdr:cNvPr id="133" name="ZT2_C13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6721929" y="133349650"/>
          <a:ext cx="123824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0EA2865C-2798-4AEB-BB52-D597A0178F76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67%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296</xdr:row>
      <xdr:rowOff>90911</xdr:rowOff>
    </xdr:from>
    <xdr:to>
      <xdr:col>3</xdr:col>
      <xdr:colOff>2523077</xdr:colOff>
      <xdr:row>297</xdr:row>
      <xdr:rowOff>65690</xdr:rowOff>
    </xdr:to>
    <xdr:graphicFrame macro="">
      <xdr:nvGraphicFramePr>
        <xdr:cNvPr id="134" name="Graph1_C1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5</xdr:col>
      <xdr:colOff>260640</xdr:colOff>
      <xdr:row>296</xdr:row>
      <xdr:rowOff>94306</xdr:rowOff>
    </xdr:from>
    <xdr:to>
      <xdr:col>5</xdr:col>
      <xdr:colOff>2578318</xdr:colOff>
      <xdr:row>297</xdr:row>
      <xdr:rowOff>65690</xdr:rowOff>
    </xdr:to>
    <xdr:graphicFrame macro="">
      <xdr:nvGraphicFramePr>
        <xdr:cNvPr id="135" name="Graph2_C1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oneCellAnchor>
    <xdr:from>
      <xdr:col>3</xdr:col>
      <xdr:colOff>762000</xdr:colOff>
      <xdr:row>296</xdr:row>
      <xdr:rowOff>707221</xdr:rowOff>
    </xdr:from>
    <xdr:ext cx="1265464" cy="530658"/>
    <xdr:sp macro="" textlink="Objectifs!G20">
      <xdr:nvSpPr>
        <xdr:cNvPr id="136" name="ZT1_C1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3810000" y="144153721"/>
          <a:ext cx="1265464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2CA67B16-B504-45C2-9DCA-FA30DEA95B42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82%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680357</xdr:colOff>
      <xdr:row>296</xdr:row>
      <xdr:rowOff>707221</xdr:rowOff>
    </xdr:from>
    <xdr:ext cx="1428750" cy="530658"/>
    <xdr:sp macro="" textlink="Objectifs!L20">
      <xdr:nvSpPr>
        <xdr:cNvPr id="137" name="ZT2_C14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6585857" y="144153721"/>
          <a:ext cx="142875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E530001D-C445-4780-9FD5-6A254F596267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136%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3</xdr:col>
      <xdr:colOff>311246</xdr:colOff>
      <xdr:row>318</xdr:row>
      <xdr:rowOff>90911</xdr:rowOff>
    </xdr:from>
    <xdr:to>
      <xdr:col>3</xdr:col>
      <xdr:colOff>2523077</xdr:colOff>
      <xdr:row>319</xdr:row>
      <xdr:rowOff>65690</xdr:rowOff>
    </xdr:to>
    <xdr:graphicFrame macro="">
      <xdr:nvGraphicFramePr>
        <xdr:cNvPr id="138" name="Graph1_C15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260640</xdr:colOff>
      <xdr:row>318</xdr:row>
      <xdr:rowOff>94306</xdr:rowOff>
    </xdr:from>
    <xdr:to>
      <xdr:col>5</xdr:col>
      <xdr:colOff>2578318</xdr:colOff>
      <xdr:row>319</xdr:row>
      <xdr:rowOff>65690</xdr:rowOff>
    </xdr:to>
    <xdr:graphicFrame macro="">
      <xdr:nvGraphicFramePr>
        <xdr:cNvPr id="139" name="Graph2_C1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oneCellAnchor>
    <xdr:from>
      <xdr:col>3</xdr:col>
      <xdr:colOff>707572</xdr:colOff>
      <xdr:row>318</xdr:row>
      <xdr:rowOff>707221</xdr:rowOff>
    </xdr:from>
    <xdr:ext cx="1319892" cy="530658"/>
    <xdr:sp macro="" textlink="Objectifs!G21">
      <xdr:nvSpPr>
        <xdr:cNvPr id="140" name="ZT1_C15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3755572" y="154957792"/>
          <a:ext cx="1319892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71826145-84C3-4490-A7D0-AF7B9A22799A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39%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oneCellAnchor>
    <xdr:from>
      <xdr:col>5</xdr:col>
      <xdr:colOff>666750</xdr:colOff>
      <xdr:row>318</xdr:row>
      <xdr:rowOff>707221</xdr:rowOff>
    </xdr:from>
    <xdr:ext cx="1333499" cy="530658"/>
    <xdr:sp macro="" textlink="Objectifs!L21">
      <xdr:nvSpPr>
        <xdr:cNvPr id="141" name="ZT2_C15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6572250" y="154957792"/>
          <a:ext cx="1333499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fld id="{174EF0C2-4215-4083-AC3C-AC8F49E534D6}" type="TxLink">
            <a:rPr lang="en-US" sz="2800" b="0" i="0" u="none" strike="noStrike">
              <a:solidFill>
                <a:srgbClr val="4A5445"/>
              </a:solidFill>
              <a:latin typeface="Arial"/>
              <a:cs typeface="Arial"/>
            </a:rPr>
            <a:pPr algn="ctr"/>
            <a:t>84%</a:t>
          </a:fld>
          <a:endParaRPr lang="fr-FR" sz="11500">
            <a:solidFill>
              <a:srgbClr val="4A5445"/>
            </a:solidFill>
          </a:endParaRPr>
        </a:p>
      </xdr:txBody>
    </xdr:sp>
    <xdr:clientData/>
  </xdr:oneCellAnchor>
  <xdr:twoCellAnchor>
    <xdr:from>
      <xdr:col>0</xdr:col>
      <xdr:colOff>189874</xdr:colOff>
      <xdr:row>0</xdr:row>
      <xdr:rowOff>470102</xdr:rowOff>
    </xdr:from>
    <xdr:to>
      <xdr:col>1</xdr:col>
      <xdr:colOff>2541509</xdr:colOff>
      <xdr:row>11</xdr:row>
      <xdr:rowOff>218008</xdr:rowOff>
    </xdr:to>
    <xdr:grpSp>
      <xdr:nvGrpSpPr>
        <xdr:cNvPr id="143" name="Menu_complet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/>
      </xdr:nvGrpSpPr>
      <xdr:grpSpPr>
        <a:xfrm>
          <a:off x="189874" y="470102"/>
          <a:ext cx="2542135" cy="4755335"/>
          <a:chOff x="192797" y="560375"/>
          <a:chExt cx="2530929" cy="4515088"/>
        </a:xfrm>
      </xdr:grpSpPr>
      <xdr:sp macro="" textlink="">
        <xdr:nvSpPr>
          <xdr:cNvPr id="144" name="Rectangle_menu" hidden="1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/>
        </xdr:nvSpPr>
        <xdr:spPr>
          <a:xfrm>
            <a:off x="192797" y="831360"/>
            <a:ext cx="2530929" cy="4244103"/>
          </a:xfrm>
          <a:prstGeom prst="rect">
            <a:avLst/>
          </a:prstGeom>
          <a:solidFill>
            <a:schemeClr val="bg2">
              <a:lumMod val="75000"/>
              <a:alpha val="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0000"/>
              </a:solidFill>
            </a:endParaRPr>
          </a:p>
        </xdr:txBody>
      </xdr:sp>
      <xdr:sp macro="" textlink="">
        <xdr:nvSpPr>
          <xdr:cNvPr id="145" name="Triangle_menu" hidden="1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/>
        </xdr:nvSpPr>
        <xdr:spPr>
          <a:xfrm>
            <a:off x="365742" y="560375"/>
            <a:ext cx="366801" cy="275743"/>
          </a:xfrm>
          <a:prstGeom prst="triangle">
            <a:avLst/>
          </a:prstGeom>
          <a:solidFill>
            <a:schemeClr val="bg2">
              <a:lumMod val="75000"/>
              <a:alpha val="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fr-FR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[0]!Btn_menu_nouvelle_reunion" textlink="">
        <xdr:nvSpPr>
          <xdr:cNvPr id="146" name="Btn_menu_nou" hidden="1">
            <a:extLst>
              <a:ext uri="{FF2B5EF4-FFF2-40B4-BE49-F238E27FC236}">
                <a16:creationId xmlns:a16="http://schemas.microsoft.com/office/drawing/2014/main" id="{00000000-0008-0000-0000-000092000000}"/>
              </a:ext>
            </a:extLst>
          </xdr:cNvPr>
          <xdr:cNvSpPr/>
        </xdr:nvSpPr>
        <xdr:spPr>
          <a:xfrm>
            <a:off x="404867" y="1085612"/>
            <a:ext cx="2097157" cy="296048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Nouvelle réunion</a:t>
            </a:r>
          </a:p>
        </xdr:txBody>
      </xdr:sp>
      <xdr:sp macro="[0]!Btn_menu_reunion_mois" textlink="">
        <xdr:nvSpPr>
          <xdr:cNvPr id="147" name="Btn_menu_reu" hidden="1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/>
        </xdr:nvSpPr>
        <xdr:spPr>
          <a:xfrm>
            <a:off x="404867" y="1576014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Réunion du mois</a:t>
            </a:r>
          </a:p>
        </xdr:txBody>
      </xdr:sp>
      <xdr:sp macro="[0]!Btn_menu_synthese_indiv" textlink="">
        <xdr:nvSpPr>
          <xdr:cNvPr id="148" name="Btn_menu_syn" hidden="1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/>
        </xdr:nvSpPr>
        <xdr:spPr>
          <a:xfrm>
            <a:off x="404867" y="256258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Synthèse individuelle</a:t>
            </a:r>
          </a:p>
        </xdr:txBody>
      </xdr:sp>
      <xdr:sp macro="[0]!Btn_menu_dashboard" textlink="">
        <xdr:nvSpPr>
          <xdr:cNvPr id="149" name="Btn_menu_das" hidden="1">
            <a:extLst>
              <a:ext uri="{FF2B5EF4-FFF2-40B4-BE49-F238E27FC236}">
                <a16:creationId xmlns:a16="http://schemas.microsoft.com/office/drawing/2014/main" id="{00000000-0008-0000-0000-000095000000}"/>
              </a:ext>
            </a:extLst>
          </xdr:cNvPr>
          <xdr:cNvSpPr/>
        </xdr:nvSpPr>
        <xdr:spPr>
          <a:xfrm>
            <a:off x="404867" y="2072184"/>
            <a:ext cx="2097157" cy="296048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Dashboard</a:t>
            </a:r>
            <a:r>
              <a:rPr lang="fr-FR" sz="1200" baseline="0">
                <a:solidFill>
                  <a:srgbClr val="4A544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indiviuel</a:t>
            </a:r>
          </a:p>
        </xdr:txBody>
      </xdr:sp>
      <xdr:sp macro="[0]!Btn_menu_objectifs_indiv" textlink="">
        <xdr:nvSpPr>
          <xdr:cNvPr id="150" name="Btn_menu_obj" hidden="1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/>
        </xdr:nvSpPr>
        <xdr:spPr>
          <a:xfrm>
            <a:off x="404867" y="305875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Objectifs annuels</a:t>
            </a:r>
          </a:p>
        </xdr:txBody>
      </xdr:sp>
      <xdr:sp macro="[0]!Btn_menu_liste_commerciaux" textlink="">
        <xdr:nvSpPr>
          <xdr:cNvPr id="151" name="Btn_menu_com" hidden="1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/>
        </xdr:nvSpPr>
        <xdr:spPr>
          <a:xfrm>
            <a:off x="404867" y="355492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Liste de commerciaux</a:t>
            </a:r>
          </a:p>
        </xdr:txBody>
      </xdr:sp>
      <xdr:sp macro="[0]!Btn_menu_parametres" textlink="">
        <xdr:nvSpPr>
          <xdr:cNvPr id="152" name="Btn_menu_para" hidden="1">
            <a:extLst>
              <a:ext uri="{FF2B5EF4-FFF2-40B4-BE49-F238E27FC236}">
                <a16:creationId xmlns:a16="http://schemas.microsoft.com/office/drawing/2014/main" id="{00000000-0008-0000-0000-000098000000}"/>
              </a:ext>
            </a:extLst>
          </xdr:cNvPr>
          <xdr:cNvSpPr/>
        </xdr:nvSpPr>
        <xdr:spPr>
          <a:xfrm>
            <a:off x="404867" y="405109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Paramètres</a:t>
            </a:r>
          </a:p>
        </xdr:txBody>
      </xdr:sp>
      <xdr:sp macro="[0]!Btn_menu_accueil" textlink="">
        <xdr:nvSpPr>
          <xdr:cNvPr id="153" name="Btn_menu_accueil" hidden="1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/>
        </xdr:nvSpPr>
        <xdr:spPr>
          <a:xfrm>
            <a:off x="404867" y="4547268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Accueil</a:t>
            </a:r>
          </a:p>
        </xdr:txBody>
      </xdr:sp>
    </xdr:grpSp>
    <xdr:clientData/>
  </xdr:twoCellAnchor>
  <xdr:twoCellAnchor>
    <xdr:from>
      <xdr:col>1</xdr:col>
      <xdr:colOff>204107</xdr:colOff>
      <xdr:row>0</xdr:row>
      <xdr:rowOff>163285</xdr:rowOff>
    </xdr:from>
    <xdr:to>
      <xdr:col>1</xdr:col>
      <xdr:colOff>2272392</xdr:colOff>
      <xdr:row>0</xdr:row>
      <xdr:rowOff>653143</xdr:rowOff>
    </xdr:to>
    <xdr:sp macro="[0]!Synthese_joueu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4607" y="163285"/>
          <a:ext cx="2068285" cy="489858"/>
        </a:xfrm>
        <a:prstGeom prst="roundRect">
          <a:avLst>
            <a:gd name="adj" fmla="val 50000"/>
          </a:avLst>
        </a:prstGeom>
        <a:solidFill>
          <a:schemeClr val="bg1">
            <a:lumMod val="85000"/>
          </a:schemeClr>
        </a:solidFill>
        <a:ln w="285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rgbClr val="4A5445"/>
              </a:solidFill>
            </a:rPr>
            <a:t>IMPRESSION 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189308</xdr:colOff>
      <xdr:row>0</xdr:row>
      <xdr:rowOff>474674</xdr:rowOff>
    </xdr:from>
    <xdr:to>
      <xdr:col>6</xdr:col>
      <xdr:colOff>64443</xdr:colOff>
      <xdr:row>22</xdr:row>
      <xdr:rowOff>4968</xdr:rowOff>
    </xdr:to>
    <xdr:grpSp>
      <xdr:nvGrpSpPr>
        <xdr:cNvPr id="23" name="Menu_complet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GrpSpPr/>
      </xdr:nvGrpSpPr>
      <xdr:grpSpPr>
        <a:xfrm>
          <a:off x="189308" y="227024"/>
          <a:ext cx="2542135" cy="4938762"/>
          <a:chOff x="192797" y="560375"/>
          <a:chExt cx="2530929" cy="4515088"/>
        </a:xfrm>
      </xdr:grpSpPr>
      <xdr:sp macro="" textlink="">
        <xdr:nvSpPr>
          <xdr:cNvPr id="24" name="Rectangle_menu" hidden="1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SpPr/>
        </xdr:nvSpPr>
        <xdr:spPr>
          <a:xfrm>
            <a:off x="192797" y="831360"/>
            <a:ext cx="2530929" cy="4244103"/>
          </a:xfrm>
          <a:prstGeom prst="rect">
            <a:avLst/>
          </a:prstGeom>
          <a:solidFill>
            <a:schemeClr val="bg2">
              <a:lumMod val="75000"/>
              <a:alpha val="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0000"/>
              </a:solidFill>
            </a:endParaRPr>
          </a:p>
        </xdr:txBody>
      </xdr:sp>
      <xdr:sp macro="" textlink="">
        <xdr:nvSpPr>
          <xdr:cNvPr id="25" name="Triangle_menu" hidden="1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/>
        </xdr:nvSpPr>
        <xdr:spPr>
          <a:xfrm>
            <a:off x="369320" y="560375"/>
            <a:ext cx="366801" cy="275743"/>
          </a:xfrm>
          <a:prstGeom prst="triangle">
            <a:avLst/>
          </a:prstGeom>
          <a:solidFill>
            <a:schemeClr val="bg2">
              <a:lumMod val="75000"/>
              <a:alpha val="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fr-FR" sz="1100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[0]!Btn_menu_nouvelle_reunion" textlink="">
        <xdr:nvSpPr>
          <xdr:cNvPr id="26" name="Btn_menu_nou" hidden="1">
            <a:extLst>
              <a:ext uri="{FF2B5EF4-FFF2-40B4-BE49-F238E27FC236}">
                <a16:creationId xmlns:a16="http://schemas.microsoft.com/office/drawing/2014/main" id="{00000000-0008-0000-0200-00001A000000}"/>
              </a:ext>
            </a:extLst>
          </xdr:cNvPr>
          <xdr:cNvSpPr/>
        </xdr:nvSpPr>
        <xdr:spPr>
          <a:xfrm>
            <a:off x="404867" y="1085612"/>
            <a:ext cx="2097157" cy="296048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Nouvelle réunion</a:t>
            </a:r>
          </a:p>
        </xdr:txBody>
      </xdr:sp>
      <xdr:sp macro="[0]!Btn_menu_reunion_mois" textlink="">
        <xdr:nvSpPr>
          <xdr:cNvPr id="27" name="Btn_menu_reu" hidden="1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SpPr/>
        </xdr:nvSpPr>
        <xdr:spPr>
          <a:xfrm>
            <a:off x="404867" y="1576014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Réunion du mois</a:t>
            </a:r>
          </a:p>
        </xdr:txBody>
      </xdr:sp>
      <xdr:sp macro="[0]!Btn_menu_synthese_indiv" textlink="">
        <xdr:nvSpPr>
          <xdr:cNvPr id="28" name="Btn_menu_syn" hidden="1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/>
        </xdr:nvSpPr>
        <xdr:spPr>
          <a:xfrm>
            <a:off x="404867" y="256258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Synthèse individuelle</a:t>
            </a:r>
          </a:p>
        </xdr:txBody>
      </xdr:sp>
      <xdr:sp macro="[0]!Btn_menu_dashboard" textlink="">
        <xdr:nvSpPr>
          <xdr:cNvPr id="29" name="Btn_menu_das" hidden="1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SpPr/>
        </xdr:nvSpPr>
        <xdr:spPr>
          <a:xfrm>
            <a:off x="404867" y="2072184"/>
            <a:ext cx="2097157" cy="296048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Dashboard</a:t>
            </a:r>
            <a:r>
              <a:rPr lang="fr-FR" sz="1200" baseline="0">
                <a:solidFill>
                  <a:srgbClr val="4A5445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indiviuel</a:t>
            </a:r>
          </a:p>
        </xdr:txBody>
      </xdr:sp>
      <xdr:sp macro="[0]!Btn_menu_objectifs_indiv" textlink="">
        <xdr:nvSpPr>
          <xdr:cNvPr id="30" name="Btn_menu_obj" hidden="1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/>
        </xdr:nvSpPr>
        <xdr:spPr>
          <a:xfrm>
            <a:off x="404867" y="305875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Objectifs annuels</a:t>
            </a:r>
          </a:p>
        </xdr:txBody>
      </xdr:sp>
      <xdr:sp macro="[0]!Btn_menu_liste_commerciaux" textlink="">
        <xdr:nvSpPr>
          <xdr:cNvPr id="31" name="Btn_menu_com" hidden="1">
            <a:extLst>
              <a:ext uri="{FF2B5EF4-FFF2-40B4-BE49-F238E27FC236}">
                <a16:creationId xmlns:a16="http://schemas.microsoft.com/office/drawing/2014/main" id="{00000000-0008-0000-0200-00001F000000}"/>
              </a:ext>
            </a:extLst>
          </xdr:cNvPr>
          <xdr:cNvSpPr/>
        </xdr:nvSpPr>
        <xdr:spPr>
          <a:xfrm>
            <a:off x="404867" y="355492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Liste de commerciaux</a:t>
            </a:r>
          </a:p>
        </xdr:txBody>
      </xdr:sp>
      <xdr:sp macro="[0]!Btn_menu_parametres" textlink="">
        <xdr:nvSpPr>
          <xdr:cNvPr id="32" name="Btn_menu_para" hidden="1">
            <a:extLst>
              <a:ext uri="{FF2B5EF4-FFF2-40B4-BE49-F238E27FC236}">
                <a16:creationId xmlns:a16="http://schemas.microsoft.com/office/drawing/2014/main" id="{00000000-0008-0000-0200-000020000000}"/>
              </a:ext>
            </a:extLst>
          </xdr:cNvPr>
          <xdr:cNvSpPr/>
        </xdr:nvSpPr>
        <xdr:spPr>
          <a:xfrm>
            <a:off x="404867" y="4051096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Paramètres</a:t>
            </a:r>
          </a:p>
        </xdr:txBody>
      </xdr:sp>
      <xdr:sp macro="[0]!Btn_menu_accueil" textlink="">
        <xdr:nvSpPr>
          <xdr:cNvPr id="33" name="Btn_menu_accueil" hidden="1">
            <a:extLst>
              <a:ext uri="{FF2B5EF4-FFF2-40B4-BE49-F238E27FC236}">
                <a16:creationId xmlns:a16="http://schemas.microsoft.com/office/drawing/2014/main" id="{00000000-0008-0000-0200-000021000000}"/>
              </a:ext>
            </a:extLst>
          </xdr:cNvPr>
          <xdr:cNvSpPr/>
        </xdr:nvSpPr>
        <xdr:spPr>
          <a:xfrm>
            <a:off x="404867" y="4547268"/>
            <a:ext cx="2097157" cy="301816"/>
          </a:xfrm>
          <a:prstGeom prst="roundRect">
            <a:avLst>
              <a:gd name="adj" fmla="val 50000"/>
            </a:avLst>
          </a:prstGeom>
          <a:solidFill>
            <a:schemeClr val="bg1">
              <a:alpha val="0"/>
            </a:schemeClr>
          </a:solidFill>
          <a:ln>
            <a:solidFill>
              <a:srgbClr val="4A544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200">
                <a:solidFill>
                  <a:srgbClr val="4A5445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Accueil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B1:Z332"/>
  <sheetViews>
    <sheetView showGridLines="0" tabSelected="1" zoomScale="70" zoomScaleNormal="70" workbookViewId="0">
      <selection activeCell="A6" sqref="A6"/>
    </sheetView>
  </sheetViews>
  <sheetFormatPr defaultColWidth="11.5546875" defaultRowHeight="14.25" x14ac:dyDescent="0.2"/>
  <cols>
    <col min="1" max="1" width="2.21875" style="25" customWidth="1"/>
    <col min="2" max="2" width="32.44140625" style="25" customWidth="1"/>
    <col min="3" max="3" width="1" style="25" customWidth="1"/>
    <col min="4" max="4" width="32.44140625" style="25" customWidth="1"/>
    <col min="5" max="5" width="1" style="25" customWidth="1"/>
    <col min="6" max="6" width="32.44140625" style="25" customWidth="1"/>
    <col min="7" max="7" width="1" style="25" customWidth="1"/>
    <col min="8" max="8" width="32.44140625" style="25" customWidth="1"/>
    <col min="9" max="9" width="1" style="25" customWidth="1"/>
    <col min="10" max="10" width="32.44140625" style="25" customWidth="1"/>
    <col min="11" max="11" width="1" style="25" customWidth="1"/>
    <col min="12" max="12" width="32.44140625" style="25" customWidth="1"/>
    <col min="13" max="13" width="11.5546875" style="25"/>
    <col min="14" max="14" width="11.44140625" style="25" customWidth="1"/>
    <col min="15" max="15" width="11.5546875" style="25"/>
    <col min="16" max="16" width="20.44140625" style="25" customWidth="1"/>
    <col min="17" max="17" width="14.5546875" style="25" customWidth="1"/>
    <col min="18" max="18" width="21.21875" style="25" customWidth="1"/>
    <col min="19" max="19" width="12.44140625" style="25" customWidth="1"/>
    <col min="20" max="20" width="11.5546875" style="25" customWidth="1"/>
    <col min="21" max="21" width="20.21875" style="25" customWidth="1"/>
    <col min="22" max="22" width="15.21875" style="25" customWidth="1"/>
    <col min="23" max="16384" width="11.5546875" style="25"/>
  </cols>
  <sheetData>
    <row r="1" spans="2:12" ht="63.75" customHeight="1" x14ac:dyDescent="0.6">
      <c r="B1" s="24" t="s">
        <v>42</v>
      </c>
      <c r="C1" s="24"/>
      <c r="D1" s="24"/>
      <c r="E1" s="24"/>
      <c r="F1" s="24"/>
      <c r="G1" s="24"/>
      <c r="H1" s="24"/>
      <c r="I1" s="24"/>
      <c r="J1" s="24"/>
      <c r="K1" s="24"/>
      <c r="L1" s="24"/>
    </row>
    <row r="6" spans="2:12" ht="45" x14ac:dyDescent="0.6">
      <c r="B6" s="26" t="str">
        <f>Paramètres!Q7</f>
        <v>FEDERER ROGER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2:12" ht="24.75" customHeight="1" x14ac:dyDescent="0.6">
      <c r="B7" s="27" t="s">
        <v>57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2:12" ht="30" customHeight="1" x14ac:dyDescent="0.2"/>
    <row r="9" spans="2:12" ht="24.75" customHeight="1" x14ac:dyDescent="0.25">
      <c r="B9" s="37" t="s">
        <v>18</v>
      </c>
      <c r="C9" s="38"/>
      <c r="D9" s="37" t="s">
        <v>19</v>
      </c>
      <c r="E9" s="38"/>
      <c r="F9" s="37" t="s">
        <v>20</v>
      </c>
      <c r="G9" s="38"/>
      <c r="H9" s="37" t="s">
        <v>44</v>
      </c>
      <c r="I9" s="38"/>
      <c r="J9" s="37" t="s">
        <v>45</v>
      </c>
      <c r="K9" s="29"/>
    </row>
    <row r="10" spans="2:12" ht="11.25" customHeight="1" x14ac:dyDescent="0.2"/>
    <row r="11" spans="2:12" ht="138" customHeight="1" x14ac:dyDescent="0.2">
      <c r="B11" s="68">
        <f>IFERROR(VLOOKUP(B6,Paramètres!$Q$7:$R$21,2),"")</f>
        <v>50</v>
      </c>
      <c r="D11" s="31"/>
      <c r="F11" s="31"/>
      <c r="H11" s="68">
        <v>4</v>
      </c>
      <c r="J11" s="68">
        <v>40</v>
      </c>
    </row>
    <row r="12" spans="2:12" ht="32.25" customHeight="1" x14ac:dyDescent="0.2">
      <c r="B12" s="32"/>
      <c r="D12" s="33"/>
      <c r="F12" s="33"/>
      <c r="H12" s="33"/>
      <c r="J12" s="33"/>
    </row>
    <row r="13" spans="2:12" ht="29.25" customHeight="1" x14ac:dyDescent="0.2"/>
    <row r="14" spans="2:12" ht="24" customHeight="1" x14ac:dyDescent="0.25">
      <c r="B14" s="28" t="s">
        <v>46</v>
      </c>
      <c r="C14" s="29"/>
      <c r="D14" s="28" t="s">
        <v>47</v>
      </c>
      <c r="E14" s="29"/>
      <c r="F14" s="28" t="s">
        <v>48</v>
      </c>
      <c r="G14" s="29"/>
      <c r="H14" s="37" t="s">
        <v>49</v>
      </c>
      <c r="I14" s="38"/>
      <c r="J14" s="37" t="s">
        <v>50</v>
      </c>
      <c r="K14" s="29"/>
    </row>
    <row r="15" spans="2:12" ht="12" customHeight="1" x14ac:dyDescent="0.2"/>
    <row r="16" spans="2:12" ht="139.5" customHeight="1" x14ac:dyDescent="0.2">
      <c r="B16" s="68">
        <v>300</v>
      </c>
      <c r="C16" s="35"/>
      <c r="D16" s="68">
        <v>20</v>
      </c>
      <c r="E16" s="35"/>
      <c r="F16" s="68">
        <v>100</v>
      </c>
      <c r="G16" s="35"/>
      <c r="H16" s="68">
        <v>12</v>
      </c>
      <c r="J16" s="68">
        <v>46</v>
      </c>
    </row>
    <row r="17" spans="2:26" ht="32.25" customHeight="1" x14ac:dyDescent="0.2">
      <c r="B17" s="32"/>
      <c r="D17" s="33"/>
      <c r="F17" s="33"/>
      <c r="H17" s="33"/>
      <c r="J17" s="33"/>
    </row>
    <row r="18" spans="2:26" ht="30" customHeight="1" x14ac:dyDescent="0.2"/>
    <row r="19" spans="2:26" ht="24" customHeight="1" x14ac:dyDescent="0.25">
      <c r="B19" s="28" t="s">
        <v>51</v>
      </c>
      <c r="C19" s="29"/>
      <c r="D19" s="28" t="s">
        <v>52</v>
      </c>
      <c r="E19" s="29"/>
      <c r="F19" s="28" t="s">
        <v>53</v>
      </c>
      <c r="G19" s="29"/>
      <c r="H19" s="37" t="s">
        <v>54</v>
      </c>
      <c r="I19" s="38"/>
      <c r="J19" s="37" t="s">
        <v>55</v>
      </c>
      <c r="K19" s="29"/>
      <c r="L19" s="28" t="s">
        <v>56</v>
      </c>
    </row>
    <row r="21" spans="2:26" ht="139.5" customHeight="1" x14ac:dyDescent="0.2">
      <c r="B21" s="68">
        <v>100</v>
      </c>
      <c r="C21" s="35"/>
      <c r="D21" s="30">
        <v>1000000</v>
      </c>
      <c r="E21" s="35"/>
      <c r="F21" s="68">
        <v>4</v>
      </c>
      <c r="G21" s="35"/>
      <c r="H21" s="68">
        <v>3</v>
      </c>
      <c r="J21" s="68">
        <v>30</v>
      </c>
      <c r="L21" s="36">
        <v>0.8</v>
      </c>
    </row>
    <row r="22" spans="2:26" ht="32.25" customHeight="1" x14ac:dyDescent="0.2">
      <c r="B22" s="32"/>
      <c r="D22" s="33"/>
      <c r="F22" s="33"/>
      <c r="H22" s="33"/>
      <c r="J22" s="33"/>
      <c r="L22" s="33"/>
    </row>
    <row r="23" spans="2:26" x14ac:dyDescent="0.2">
      <c r="N23" s="34"/>
    </row>
    <row r="24" spans="2:26" x14ac:dyDescent="0.2">
      <c r="N24" s="34"/>
    </row>
    <row r="28" spans="2:26" ht="45" x14ac:dyDescent="0.6">
      <c r="B28" s="26" t="str">
        <f>Paramètres!Q8</f>
        <v>NADAL RAPHAEL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P28" s="39"/>
      <c r="Q28" s="40"/>
      <c r="R28" s="40"/>
      <c r="S28" s="41"/>
      <c r="T28" s="41"/>
      <c r="U28" s="41"/>
      <c r="V28" s="40"/>
      <c r="W28" s="40"/>
      <c r="X28" s="41"/>
      <c r="Y28" s="42"/>
      <c r="Z28" s="41"/>
    </row>
    <row r="29" spans="2:26" ht="24.75" customHeight="1" x14ac:dyDescent="0.6">
      <c r="B29" s="27" t="s">
        <v>57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P29" s="39"/>
      <c r="Q29" s="40"/>
      <c r="R29" s="40"/>
      <c r="S29" s="41"/>
      <c r="T29" s="41"/>
      <c r="U29" s="41"/>
      <c r="V29" s="40"/>
      <c r="W29" s="40"/>
      <c r="X29" s="41"/>
      <c r="Y29" s="42"/>
      <c r="Z29" s="41"/>
    </row>
    <row r="30" spans="2:26" ht="30" customHeight="1" x14ac:dyDescent="0.2">
      <c r="P30" s="39"/>
      <c r="Q30" s="40"/>
      <c r="R30" s="40"/>
      <c r="S30" s="41"/>
      <c r="T30" s="41"/>
      <c r="U30" s="41"/>
      <c r="V30" s="40"/>
      <c r="W30" s="40"/>
      <c r="X30" s="41"/>
      <c r="Y30" s="42"/>
      <c r="Z30" s="41"/>
    </row>
    <row r="31" spans="2:26" ht="24.75" customHeight="1" x14ac:dyDescent="0.25">
      <c r="B31" s="37" t="s">
        <v>18</v>
      </c>
      <c r="C31" s="38"/>
      <c r="D31" s="37" t="s">
        <v>19</v>
      </c>
      <c r="E31" s="38"/>
      <c r="F31" s="37" t="s">
        <v>20</v>
      </c>
      <c r="G31" s="38"/>
      <c r="H31" s="37" t="s">
        <v>44</v>
      </c>
      <c r="I31" s="38"/>
      <c r="J31" s="37" t="s">
        <v>45</v>
      </c>
      <c r="K31" s="29"/>
      <c r="P31" s="39"/>
      <c r="Q31" s="40"/>
      <c r="R31" s="40"/>
      <c r="S31" s="41"/>
      <c r="T31" s="41"/>
      <c r="U31" s="41"/>
      <c r="V31" s="40"/>
      <c r="W31" s="40"/>
      <c r="X31" s="41"/>
      <c r="Y31" s="42"/>
      <c r="Z31" s="41"/>
    </row>
    <row r="32" spans="2:26" ht="11.25" customHeight="1" x14ac:dyDescent="0.2">
      <c r="P32" s="39"/>
      <c r="Q32" s="40"/>
      <c r="R32" s="40"/>
      <c r="S32" s="41"/>
      <c r="T32" s="41"/>
      <c r="U32" s="41"/>
      <c r="V32" s="40"/>
      <c r="W32" s="40"/>
      <c r="X32" s="41"/>
      <c r="Y32" s="42"/>
      <c r="Z32" s="41"/>
    </row>
    <row r="33" spans="2:26" ht="138" customHeight="1" x14ac:dyDescent="0.2">
      <c r="B33" s="68">
        <f>IFERROR(VLOOKUP(B28,Paramètres!$Q$7:$R$21,2),"")</f>
        <v>40</v>
      </c>
      <c r="D33" s="31"/>
      <c r="F33" s="31"/>
      <c r="H33" s="68">
        <v>4</v>
      </c>
      <c r="J33" s="68">
        <v>40</v>
      </c>
      <c r="P33" s="39"/>
      <c r="Q33" s="40"/>
      <c r="R33" s="40"/>
      <c r="S33" s="41"/>
      <c r="T33" s="41"/>
      <c r="U33" s="41"/>
      <c r="V33" s="40"/>
      <c r="W33" s="40"/>
      <c r="X33" s="41"/>
      <c r="Y33" s="42"/>
      <c r="Z33" s="41"/>
    </row>
    <row r="34" spans="2:26" ht="32.25" customHeight="1" x14ac:dyDescent="0.2">
      <c r="B34" s="32"/>
      <c r="D34" s="33" t="str">
        <f>IFERROR("Cumul au "&amp;Paramètres!$L$25&amp;" : "&amp;FIXED(ROUND(VLOOKUP(B28,#REF!,2,0),0),0)&amp;" €","")</f>
        <v/>
      </c>
      <c r="F34" s="33" t="str">
        <f>IFERROR("Cumul au "&amp;Paramètres!$L$25&amp;" : "&amp;FIXED(ROUND(VLOOKUP(B28,#REF!,2,0),0),0)&amp;" €","")</f>
        <v/>
      </c>
      <c r="H34" s="33"/>
      <c r="J34" s="33"/>
      <c r="P34" s="39"/>
      <c r="Q34" s="40"/>
      <c r="R34" s="40"/>
      <c r="S34" s="41"/>
      <c r="T34" s="41"/>
      <c r="U34" s="41"/>
      <c r="V34" s="40"/>
      <c r="W34" s="40"/>
      <c r="X34" s="41"/>
      <c r="Y34" s="42"/>
      <c r="Z34" s="41"/>
    </row>
    <row r="35" spans="2:26" ht="29.25" customHeight="1" x14ac:dyDescent="0.2">
      <c r="P35" s="39"/>
      <c r="Q35" s="40"/>
      <c r="R35" s="40"/>
      <c r="S35" s="41"/>
      <c r="T35" s="41"/>
      <c r="U35" s="41"/>
      <c r="V35" s="40"/>
      <c r="W35" s="40"/>
      <c r="X35" s="41"/>
      <c r="Y35" s="42"/>
      <c r="Z35" s="41"/>
    </row>
    <row r="36" spans="2:26" ht="24" customHeight="1" x14ac:dyDescent="0.25">
      <c r="B36" s="28" t="s">
        <v>46</v>
      </c>
      <c r="C36" s="29"/>
      <c r="D36" s="28" t="s">
        <v>47</v>
      </c>
      <c r="E36" s="29"/>
      <c r="F36" s="28" t="s">
        <v>48</v>
      </c>
      <c r="G36" s="29"/>
      <c r="H36" s="37" t="s">
        <v>49</v>
      </c>
      <c r="I36" s="38"/>
      <c r="J36" s="37" t="s">
        <v>50</v>
      </c>
      <c r="K36" s="29"/>
      <c r="P36" s="39"/>
      <c r="Q36" s="40"/>
      <c r="R36" s="40"/>
      <c r="S36" s="41"/>
      <c r="T36" s="41"/>
      <c r="U36" s="41"/>
      <c r="V36" s="40"/>
      <c r="W36" s="40"/>
      <c r="X36" s="41"/>
      <c r="Y36" s="42"/>
      <c r="Z36" s="41"/>
    </row>
    <row r="37" spans="2:26" ht="12" customHeight="1" x14ac:dyDescent="0.2">
      <c r="P37" s="39"/>
      <c r="Q37" s="40"/>
      <c r="R37" s="40"/>
      <c r="S37" s="41"/>
      <c r="T37" s="41"/>
      <c r="U37" s="41"/>
      <c r="V37" s="40"/>
      <c r="W37" s="40"/>
      <c r="X37" s="41"/>
      <c r="Y37" s="42"/>
      <c r="Z37" s="41"/>
    </row>
    <row r="38" spans="2:26" ht="139.5" customHeight="1" x14ac:dyDescent="0.2">
      <c r="B38" s="68">
        <v>300</v>
      </c>
      <c r="C38" s="35"/>
      <c r="D38" s="68">
        <v>20</v>
      </c>
      <c r="E38" s="35"/>
      <c r="F38" s="68">
        <v>100</v>
      </c>
      <c r="G38" s="35"/>
      <c r="H38" s="68">
        <v>12</v>
      </c>
      <c r="J38" s="68">
        <v>46</v>
      </c>
      <c r="P38" s="39"/>
      <c r="Q38" s="40"/>
      <c r="R38" s="40"/>
      <c r="S38" s="41"/>
      <c r="T38" s="41"/>
      <c r="U38" s="41"/>
      <c r="V38" s="40"/>
      <c r="W38" s="40"/>
      <c r="X38" s="41"/>
      <c r="Y38" s="42"/>
      <c r="Z38" s="41"/>
    </row>
    <row r="39" spans="2:26" ht="32.25" customHeight="1" x14ac:dyDescent="0.2">
      <c r="B39" s="32"/>
      <c r="D39" s="33"/>
      <c r="F39" s="33"/>
      <c r="H39" s="33"/>
      <c r="J39" s="33"/>
    </row>
    <row r="40" spans="2:26" ht="30" customHeight="1" x14ac:dyDescent="0.2"/>
    <row r="41" spans="2:26" ht="24" customHeight="1" x14ac:dyDescent="0.25">
      <c r="B41" s="28" t="s">
        <v>51</v>
      </c>
      <c r="C41" s="29"/>
      <c r="D41" s="28" t="s">
        <v>52</v>
      </c>
      <c r="E41" s="29"/>
      <c r="F41" s="28" t="s">
        <v>53</v>
      </c>
      <c r="G41" s="29"/>
      <c r="H41" s="37" t="s">
        <v>54</v>
      </c>
      <c r="I41" s="38"/>
      <c r="J41" s="37" t="s">
        <v>55</v>
      </c>
      <c r="K41" s="29"/>
      <c r="L41" s="28" t="s">
        <v>56</v>
      </c>
    </row>
    <row r="43" spans="2:26" ht="139.5" customHeight="1" x14ac:dyDescent="0.2">
      <c r="B43" s="68">
        <v>100</v>
      </c>
      <c r="C43" s="35"/>
      <c r="D43" s="30">
        <v>1000000</v>
      </c>
      <c r="E43" s="35"/>
      <c r="F43" s="68">
        <v>4</v>
      </c>
      <c r="G43" s="35"/>
      <c r="H43" s="68">
        <v>3</v>
      </c>
      <c r="J43" s="68">
        <v>30</v>
      </c>
      <c r="L43" s="36">
        <v>0.8</v>
      </c>
    </row>
    <row r="44" spans="2:26" ht="32.25" customHeight="1" x14ac:dyDescent="0.2">
      <c r="B44" s="32"/>
      <c r="D44" s="33"/>
      <c r="F44" s="33"/>
      <c r="H44" s="33"/>
      <c r="J44" s="33"/>
      <c r="L44" s="33"/>
    </row>
    <row r="45" spans="2:26" x14ac:dyDescent="0.2">
      <c r="N45" s="34"/>
    </row>
    <row r="46" spans="2:26" x14ac:dyDescent="0.2">
      <c r="N46" s="34"/>
    </row>
    <row r="50" spans="2:26" ht="45" x14ac:dyDescent="0.6">
      <c r="B50" s="26" t="str">
        <f>Objectifs!B9</f>
        <v>DJOKOVIC NOVAK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P50" s="39"/>
      <c r="Q50" s="40"/>
      <c r="R50" s="40"/>
      <c r="S50" s="41"/>
      <c r="T50" s="41"/>
      <c r="U50" s="41"/>
      <c r="V50" s="40"/>
      <c r="W50" s="40"/>
      <c r="X50" s="41"/>
      <c r="Y50" s="42"/>
      <c r="Z50" s="41"/>
    </row>
    <row r="51" spans="2:26" ht="24.75" customHeight="1" x14ac:dyDescent="0.6">
      <c r="B51" s="27" t="s">
        <v>57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P51" s="39"/>
      <c r="Q51" s="40"/>
      <c r="R51" s="40"/>
      <c r="S51" s="41"/>
      <c r="T51" s="41"/>
      <c r="U51" s="41"/>
      <c r="V51" s="40"/>
      <c r="W51" s="40"/>
      <c r="X51" s="41"/>
      <c r="Y51" s="42"/>
      <c r="Z51" s="41"/>
    </row>
    <row r="52" spans="2:26" ht="30" customHeight="1" x14ac:dyDescent="0.2">
      <c r="P52" s="39"/>
      <c r="Q52" s="40"/>
      <c r="R52" s="40"/>
      <c r="S52" s="41"/>
      <c r="T52" s="41"/>
      <c r="U52" s="41"/>
      <c r="V52" s="40"/>
      <c r="W52" s="40"/>
      <c r="X52" s="41"/>
      <c r="Y52" s="42"/>
      <c r="Z52" s="41"/>
    </row>
    <row r="53" spans="2:26" ht="24.75" customHeight="1" x14ac:dyDescent="0.25">
      <c r="B53" s="37" t="s">
        <v>18</v>
      </c>
      <c r="C53" s="38"/>
      <c r="D53" s="37" t="s">
        <v>19</v>
      </c>
      <c r="E53" s="38"/>
      <c r="F53" s="37" t="s">
        <v>20</v>
      </c>
      <c r="G53" s="38"/>
      <c r="H53" s="37" t="s">
        <v>44</v>
      </c>
      <c r="I53" s="38"/>
      <c r="J53" s="37" t="s">
        <v>45</v>
      </c>
      <c r="K53" s="29"/>
      <c r="P53" s="39"/>
      <c r="Q53" s="40"/>
      <c r="R53" s="40"/>
      <c r="S53" s="41"/>
      <c r="T53" s="41"/>
      <c r="U53" s="41"/>
      <c r="V53" s="40"/>
      <c r="W53" s="40"/>
      <c r="X53" s="41"/>
      <c r="Y53" s="42"/>
      <c r="Z53" s="41"/>
    </row>
    <row r="54" spans="2:26" ht="11.25" customHeight="1" x14ac:dyDescent="0.2">
      <c r="P54" s="39"/>
      <c r="Q54" s="40"/>
      <c r="R54" s="40"/>
      <c r="S54" s="41"/>
      <c r="T54" s="41"/>
      <c r="U54" s="41"/>
      <c r="V54" s="40"/>
      <c r="W54" s="40"/>
      <c r="X54" s="41"/>
      <c r="Y54" s="42"/>
      <c r="Z54" s="41"/>
    </row>
    <row r="55" spans="2:26" ht="138" customHeight="1" x14ac:dyDescent="0.2">
      <c r="B55" s="68" t="str">
        <f>IFERROR(VLOOKUP(B50,Paramètres!$Q$7:$R$21,2),"")</f>
        <v/>
      </c>
      <c r="D55" s="31"/>
      <c r="F55" s="31"/>
      <c r="H55" s="68">
        <v>4</v>
      </c>
      <c r="J55" s="68">
        <v>40</v>
      </c>
      <c r="P55" s="39"/>
      <c r="Q55" s="40"/>
      <c r="R55" s="40"/>
      <c r="S55" s="41"/>
      <c r="T55" s="41"/>
      <c r="U55" s="41"/>
      <c r="V55" s="40"/>
      <c r="W55" s="40"/>
      <c r="X55" s="41"/>
      <c r="Y55" s="42"/>
      <c r="Z55" s="41"/>
    </row>
    <row r="56" spans="2:26" ht="32.25" customHeight="1" x14ac:dyDescent="0.2">
      <c r="B56" s="32"/>
      <c r="D56" s="33" t="str">
        <f>IFERROR("Cumul au "&amp;Paramètres!$L$25&amp;" : "&amp;FIXED(ROUND(VLOOKUP(B50,#REF!,2,0),0),0)&amp;" €","")</f>
        <v/>
      </c>
      <c r="F56" s="33" t="str">
        <f>IFERROR("Cumul au "&amp;Paramètres!$L$25&amp;" : "&amp;FIXED(ROUND(VLOOKUP(B50,#REF!,2,0),0),0)&amp;" €","")</f>
        <v/>
      </c>
      <c r="H56" s="33"/>
      <c r="J56" s="33"/>
      <c r="P56" s="39"/>
      <c r="Q56" s="40"/>
      <c r="R56" s="40"/>
      <c r="S56" s="41"/>
      <c r="T56" s="41"/>
      <c r="U56" s="41"/>
      <c r="V56" s="40"/>
      <c r="W56" s="40"/>
      <c r="X56" s="41"/>
      <c r="Y56" s="42"/>
      <c r="Z56" s="41"/>
    </row>
    <row r="57" spans="2:26" ht="29.25" customHeight="1" x14ac:dyDescent="0.2">
      <c r="P57" s="39"/>
      <c r="Q57" s="40"/>
      <c r="R57" s="40"/>
      <c r="S57" s="41"/>
      <c r="T57" s="41"/>
      <c r="U57" s="41"/>
      <c r="V57" s="40"/>
      <c r="W57" s="40"/>
      <c r="X57" s="41"/>
      <c r="Y57" s="42"/>
      <c r="Z57" s="41"/>
    </row>
    <row r="58" spans="2:26" ht="24" customHeight="1" x14ac:dyDescent="0.25">
      <c r="B58" s="28" t="s">
        <v>46</v>
      </c>
      <c r="C58" s="29"/>
      <c r="D58" s="28" t="s">
        <v>47</v>
      </c>
      <c r="E58" s="29"/>
      <c r="F58" s="28" t="s">
        <v>48</v>
      </c>
      <c r="G58" s="29"/>
      <c r="H58" s="37" t="s">
        <v>49</v>
      </c>
      <c r="I58" s="38"/>
      <c r="J58" s="37" t="s">
        <v>50</v>
      </c>
      <c r="K58" s="29"/>
      <c r="P58" s="39"/>
      <c r="Q58" s="40"/>
      <c r="R58" s="40"/>
      <c r="S58" s="41"/>
      <c r="T58" s="41"/>
      <c r="U58" s="41"/>
      <c r="V58" s="40"/>
      <c r="W58" s="40"/>
      <c r="X58" s="41"/>
      <c r="Y58" s="42"/>
      <c r="Z58" s="41"/>
    </row>
    <row r="59" spans="2:26" ht="12" customHeight="1" x14ac:dyDescent="0.2">
      <c r="P59" s="39"/>
      <c r="Q59" s="40"/>
      <c r="R59" s="40"/>
      <c r="S59" s="41"/>
      <c r="T59" s="41"/>
      <c r="U59" s="41"/>
      <c r="V59" s="40"/>
      <c r="W59" s="40"/>
      <c r="X59" s="41"/>
      <c r="Y59" s="42"/>
      <c r="Z59" s="41"/>
    </row>
    <row r="60" spans="2:26" ht="139.5" customHeight="1" x14ac:dyDescent="0.2">
      <c r="B60" s="68">
        <v>300</v>
      </c>
      <c r="C60" s="35"/>
      <c r="D60" s="68">
        <v>20</v>
      </c>
      <c r="E60" s="35"/>
      <c r="F60" s="68">
        <v>100</v>
      </c>
      <c r="G60" s="35"/>
      <c r="H60" s="68">
        <v>12</v>
      </c>
      <c r="J60" s="68">
        <v>46</v>
      </c>
      <c r="P60" s="39"/>
      <c r="Q60" s="40"/>
      <c r="R60" s="40"/>
      <c r="S60" s="41"/>
      <c r="T60" s="41"/>
      <c r="U60" s="41"/>
      <c r="V60" s="40"/>
      <c r="W60" s="40"/>
      <c r="X60" s="41"/>
      <c r="Y60" s="42"/>
      <c r="Z60" s="41"/>
    </row>
    <row r="61" spans="2:26" ht="32.25" customHeight="1" x14ac:dyDescent="0.2">
      <c r="B61" s="32"/>
      <c r="D61" s="33"/>
      <c r="F61" s="33"/>
      <c r="H61" s="33"/>
      <c r="J61" s="33"/>
    </row>
    <row r="62" spans="2:26" ht="30" customHeight="1" x14ac:dyDescent="0.2"/>
    <row r="63" spans="2:26" ht="24" customHeight="1" x14ac:dyDescent="0.25">
      <c r="B63" s="28" t="s">
        <v>51</v>
      </c>
      <c r="C63" s="29"/>
      <c r="D63" s="28" t="s">
        <v>52</v>
      </c>
      <c r="E63" s="29"/>
      <c r="F63" s="28" t="s">
        <v>53</v>
      </c>
      <c r="G63" s="29"/>
      <c r="H63" s="37" t="s">
        <v>54</v>
      </c>
      <c r="I63" s="38"/>
      <c r="J63" s="37" t="s">
        <v>55</v>
      </c>
      <c r="K63" s="29"/>
      <c r="L63" s="28" t="s">
        <v>56</v>
      </c>
    </row>
    <row r="65" spans="2:26" ht="139.5" customHeight="1" x14ac:dyDescent="0.2">
      <c r="B65" s="68">
        <v>100</v>
      </c>
      <c r="C65" s="35"/>
      <c r="D65" s="30">
        <v>1000000</v>
      </c>
      <c r="E65" s="35"/>
      <c r="F65" s="68">
        <v>4</v>
      </c>
      <c r="G65" s="35"/>
      <c r="H65" s="68">
        <v>3</v>
      </c>
      <c r="J65" s="68">
        <v>30</v>
      </c>
      <c r="L65" s="36">
        <v>0.8</v>
      </c>
    </row>
    <row r="66" spans="2:26" ht="32.25" customHeight="1" x14ac:dyDescent="0.2">
      <c r="B66" s="32"/>
      <c r="D66" s="33"/>
      <c r="F66" s="33"/>
      <c r="H66" s="33"/>
      <c r="J66" s="33"/>
      <c r="L66" s="33"/>
    </row>
    <row r="67" spans="2:26" x14ac:dyDescent="0.2">
      <c r="N67" s="34"/>
    </row>
    <row r="68" spans="2:26" x14ac:dyDescent="0.2">
      <c r="N68" s="34"/>
    </row>
    <row r="72" spans="2:26" ht="45" x14ac:dyDescent="0.6">
      <c r="B72" s="26" t="str">
        <f>Objectifs!B10</f>
        <v>RUNE HOLGER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P72" s="39"/>
      <c r="Q72" s="40"/>
      <c r="R72" s="40"/>
      <c r="S72" s="41"/>
      <c r="T72" s="41"/>
      <c r="U72" s="41"/>
      <c r="V72" s="40"/>
      <c r="W72" s="40"/>
      <c r="X72" s="41"/>
      <c r="Y72" s="42"/>
      <c r="Z72" s="41"/>
    </row>
    <row r="73" spans="2:26" ht="24.75" customHeight="1" x14ac:dyDescent="0.6">
      <c r="B73" s="27" t="s">
        <v>57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P73" s="39"/>
      <c r="Q73" s="40"/>
      <c r="R73" s="40"/>
      <c r="S73" s="41"/>
      <c r="T73" s="41"/>
      <c r="U73" s="41"/>
      <c r="V73" s="40"/>
      <c r="W73" s="40"/>
      <c r="X73" s="41"/>
      <c r="Y73" s="42"/>
      <c r="Z73" s="41"/>
    </row>
    <row r="74" spans="2:26" ht="30" customHeight="1" x14ac:dyDescent="0.2">
      <c r="P74" s="39"/>
      <c r="Q74" s="40"/>
      <c r="R74" s="40"/>
      <c r="S74" s="41"/>
      <c r="T74" s="41"/>
      <c r="U74" s="41"/>
      <c r="V74" s="40"/>
      <c r="W74" s="40"/>
      <c r="X74" s="41"/>
      <c r="Y74" s="42"/>
      <c r="Z74" s="41"/>
    </row>
    <row r="75" spans="2:26" ht="24.75" customHeight="1" x14ac:dyDescent="0.25">
      <c r="B75" s="37" t="s">
        <v>18</v>
      </c>
      <c r="C75" s="38"/>
      <c r="D75" s="37" t="s">
        <v>19</v>
      </c>
      <c r="E75" s="38"/>
      <c r="F75" s="37" t="s">
        <v>20</v>
      </c>
      <c r="G75" s="38"/>
      <c r="H75" s="37" t="s">
        <v>44</v>
      </c>
      <c r="I75" s="38"/>
      <c r="J75" s="37" t="s">
        <v>45</v>
      </c>
      <c r="K75" s="29"/>
      <c r="P75" s="39"/>
      <c r="Q75" s="40"/>
      <c r="R75" s="40"/>
      <c r="S75" s="41"/>
      <c r="T75" s="41"/>
      <c r="U75" s="41"/>
      <c r="V75" s="40"/>
      <c r="W75" s="40"/>
      <c r="X75" s="41"/>
      <c r="Y75" s="42"/>
      <c r="Z75" s="41"/>
    </row>
    <row r="76" spans="2:26" ht="11.25" customHeight="1" x14ac:dyDescent="0.2">
      <c r="P76" s="39"/>
      <c r="Q76" s="40"/>
      <c r="R76" s="40"/>
      <c r="S76" s="41"/>
      <c r="T76" s="41"/>
      <c r="U76" s="41"/>
      <c r="V76" s="40"/>
      <c r="W76" s="40"/>
      <c r="X76" s="41"/>
      <c r="Y76" s="42"/>
      <c r="Z76" s="41"/>
    </row>
    <row r="77" spans="2:26" ht="138" customHeight="1" x14ac:dyDescent="0.2">
      <c r="B77" s="68">
        <f>IFERROR(VLOOKUP(B72,Paramètres!$Q$7:$R$21,2),"")</f>
        <v>40</v>
      </c>
      <c r="D77" s="31"/>
      <c r="F77" s="31"/>
      <c r="H77" s="68">
        <v>4</v>
      </c>
      <c r="J77" s="68">
        <v>40</v>
      </c>
      <c r="P77" s="39"/>
      <c r="Q77" s="40"/>
      <c r="R77" s="40"/>
      <c r="S77" s="41"/>
      <c r="T77" s="41"/>
      <c r="U77" s="41"/>
      <c r="V77" s="40"/>
      <c r="W77" s="40"/>
      <c r="X77" s="41"/>
      <c r="Y77" s="42"/>
      <c r="Z77" s="41"/>
    </row>
    <row r="78" spans="2:26" ht="32.25" customHeight="1" x14ac:dyDescent="0.2">
      <c r="B78" s="32"/>
      <c r="D78" s="33" t="str">
        <f>IFERROR("Cumul au "&amp;Paramètres!$L$25&amp;" : "&amp;FIXED(ROUND(VLOOKUP(B72,#REF!,2,0),0),0)&amp;" €","")</f>
        <v/>
      </c>
      <c r="F78" s="33" t="str">
        <f>IFERROR("Cumul au "&amp;Paramètres!$L$25&amp;" : "&amp;FIXED(ROUND(VLOOKUP(B72,#REF!,2,0),0),0)&amp;" €","")</f>
        <v/>
      </c>
      <c r="H78" s="33"/>
      <c r="J78" s="33"/>
      <c r="P78" s="39"/>
      <c r="Q78" s="40"/>
      <c r="R78" s="40"/>
      <c r="S78" s="41"/>
      <c r="T78" s="41"/>
      <c r="U78" s="41"/>
      <c r="V78" s="40"/>
      <c r="W78" s="40"/>
      <c r="X78" s="41"/>
      <c r="Y78" s="42"/>
      <c r="Z78" s="41"/>
    </row>
    <row r="79" spans="2:26" ht="29.25" customHeight="1" x14ac:dyDescent="0.2">
      <c r="P79" s="39"/>
      <c r="Q79" s="40"/>
      <c r="R79" s="40"/>
      <c r="S79" s="41"/>
      <c r="T79" s="41"/>
      <c r="U79" s="41"/>
      <c r="V79" s="40"/>
      <c r="W79" s="40"/>
      <c r="X79" s="41"/>
      <c r="Y79" s="42"/>
      <c r="Z79" s="41"/>
    </row>
    <row r="80" spans="2:26" ht="24" customHeight="1" x14ac:dyDescent="0.25">
      <c r="B80" s="28" t="s">
        <v>46</v>
      </c>
      <c r="C80" s="29"/>
      <c r="D80" s="28" t="s">
        <v>47</v>
      </c>
      <c r="E80" s="29"/>
      <c r="F80" s="28" t="s">
        <v>48</v>
      </c>
      <c r="G80" s="29"/>
      <c r="H80" s="37" t="s">
        <v>49</v>
      </c>
      <c r="I80" s="38"/>
      <c r="J80" s="37" t="s">
        <v>50</v>
      </c>
      <c r="K80" s="29"/>
      <c r="P80" s="39"/>
      <c r="Q80" s="40"/>
      <c r="R80" s="40"/>
      <c r="S80" s="41"/>
      <c r="T80" s="41"/>
      <c r="U80" s="41"/>
      <c r="V80" s="40"/>
      <c r="W80" s="40"/>
      <c r="X80" s="41"/>
      <c r="Y80" s="42"/>
      <c r="Z80" s="41"/>
    </row>
    <row r="81" spans="2:26" ht="12" customHeight="1" x14ac:dyDescent="0.2">
      <c r="P81" s="39"/>
      <c r="Q81" s="40"/>
      <c r="R81" s="40"/>
      <c r="S81" s="41"/>
      <c r="T81" s="41"/>
      <c r="U81" s="41"/>
      <c r="V81" s="40"/>
      <c r="W81" s="40"/>
      <c r="X81" s="41"/>
      <c r="Y81" s="42"/>
      <c r="Z81" s="41"/>
    </row>
    <row r="82" spans="2:26" ht="139.5" customHeight="1" x14ac:dyDescent="0.2">
      <c r="B82" s="68">
        <v>300</v>
      </c>
      <c r="C82" s="35"/>
      <c r="D82" s="68">
        <v>20</v>
      </c>
      <c r="E82" s="35"/>
      <c r="F82" s="68">
        <v>100</v>
      </c>
      <c r="G82" s="35"/>
      <c r="H82" s="68">
        <v>12</v>
      </c>
      <c r="J82" s="68">
        <v>46</v>
      </c>
      <c r="P82" s="39"/>
      <c r="Q82" s="40"/>
      <c r="R82" s="40"/>
      <c r="S82" s="41"/>
      <c r="T82" s="41"/>
      <c r="U82" s="41"/>
      <c r="V82" s="40"/>
      <c r="W82" s="40"/>
      <c r="X82" s="41"/>
      <c r="Y82" s="42"/>
      <c r="Z82" s="41"/>
    </row>
    <row r="83" spans="2:26" ht="32.25" customHeight="1" x14ac:dyDescent="0.2">
      <c r="B83" s="32"/>
      <c r="D83" s="33"/>
      <c r="F83" s="33"/>
      <c r="H83" s="33"/>
      <c r="J83" s="33"/>
    </row>
    <row r="84" spans="2:26" ht="30" customHeight="1" x14ac:dyDescent="0.2"/>
    <row r="85" spans="2:26" ht="24" customHeight="1" x14ac:dyDescent="0.25">
      <c r="B85" s="28" t="s">
        <v>51</v>
      </c>
      <c r="C85" s="29"/>
      <c r="D85" s="28" t="s">
        <v>52</v>
      </c>
      <c r="E85" s="29"/>
      <c r="F85" s="28" t="s">
        <v>53</v>
      </c>
      <c r="G85" s="29"/>
      <c r="H85" s="37" t="s">
        <v>54</v>
      </c>
      <c r="I85" s="38"/>
      <c r="J85" s="37" t="s">
        <v>55</v>
      </c>
      <c r="K85" s="29"/>
      <c r="L85" s="28" t="s">
        <v>56</v>
      </c>
    </row>
    <row r="87" spans="2:26" ht="139.5" customHeight="1" x14ac:dyDescent="0.2">
      <c r="B87" s="68">
        <v>100</v>
      </c>
      <c r="C87" s="35"/>
      <c r="D87" s="30">
        <v>1000000</v>
      </c>
      <c r="E87" s="35"/>
      <c r="F87" s="68">
        <v>4</v>
      </c>
      <c r="G87" s="35"/>
      <c r="H87" s="68">
        <v>3</v>
      </c>
      <c r="J87" s="68">
        <v>30</v>
      </c>
      <c r="L87" s="36">
        <v>0.8</v>
      </c>
      <c r="Q87" s="46"/>
    </row>
    <row r="88" spans="2:26" ht="32.25" customHeight="1" x14ac:dyDescent="0.2">
      <c r="B88" s="32"/>
      <c r="D88" s="33"/>
      <c r="F88" s="33"/>
      <c r="H88" s="33"/>
      <c r="J88" s="33"/>
      <c r="L88" s="33"/>
    </row>
    <row r="89" spans="2:26" x14ac:dyDescent="0.2">
      <c r="N89" s="34"/>
    </row>
    <row r="90" spans="2:26" x14ac:dyDescent="0.2">
      <c r="N90" s="34"/>
    </row>
    <row r="94" spans="2:26" ht="45" x14ac:dyDescent="0.6">
      <c r="B94" s="26" t="str">
        <f>Objectifs!B11</f>
        <v>RUUD CAPER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P94" s="39"/>
      <c r="Q94" s="40"/>
      <c r="R94" s="40"/>
      <c r="S94" s="41"/>
      <c r="T94" s="41"/>
      <c r="U94" s="41"/>
      <c r="V94" s="40"/>
      <c r="W94" s="40"/>
      <c r="X94" s="41"/>
      <c r="Y94" s="42"/>
      <c r="Z94" s="41"/>
    </row>
    <row r="95" spans="2:26" ht="24.75" customHeight="1" x14ac:dyDescent="0.6">
      <c r="B95" s="27" t="s">
        <v>57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P95" s="39"/>
      <c r="Q95" s="40"/>
      <c r="R95" s="40"/>
      <c r="S95" s="41"/>
      <c r="T95" s="41"/>
      <c r="U95" s="41"/>
      <c r="V95" s="40"/>
      <c r="W95" s="40"/>
      <c r="X95" s="41"/>
      <c r="Y95" s="42"/>
      <c r="Z95" s="41"/>
    </row>
    <row r="96" spans="2:26" ht="30" customHeight="1" x14ac:dyDescent="0.2">
      <c r="P96" s="39"/>
      <c r="Q96" s="40"/>
      <c r="R96" s="40"/>
      <c r="S96" s="41"/>
      <c r="T96" s="41"/>
      <c r="U96" s="41"/>
      <c r="V96" s="40"/>
      <c r="W96" s="40"/>
      <c r="X96" s="41"/>
      <c r="Y96" s="42"/>
      <c r="Z96" s="41"/>
    </row>
    <row r="97" spans="2:26" ht="24.75" customHeight="1" x14ac:dyDescent="0.25">
      <c r="B97" s="37" t="s">
        <v>18</v>
      </c>
      <c r="C97" s="38"/>
      <c r="D97" s="37" t="s">
        <v>19</v>
      </c>
      <c r="E97" s="38"/>
      <c r="F97" s="37" t="s">
        <v>20</v>
      </c>
      <c r="G97" s="38"/>
      <c r="H97" s="37" t="s">
        <v>44</v>
      </c>
      <c r="I97" s="38"/>
      <c r="J97" s="37" t="s">
        <v>45</v>
      </c>
      <c r="K97" s="29"/>
      <c r="P97" s="39"/>
      <c r="Q97" s="40"/>
      <c r="R97" s="40"/>
      <c r="S97" s="41"/>
      <c r="T97" s="41"/>
      <c r="U97" s="41"/>
      <c r="V97" s="40"/>
      <c r="W97" s="40"/>
      <c r="X97" s="41"/>
      <c r="Y97" s="42"/>
      <c r="Z97" s="41"/>
    </row>
    <row r="98" spans="2:26" ht="11.25" customHeight="1" x14ac:dyDescent="0.2">
      <c r="P98" s="39"/>
      <c r="Q98" s="40"/>
      <c r="R98" s="40"/>
      <c r="S98" s="41"/>
      <c r="T98" s="41"/>
      <c r="U98" s="41"/>
      <c r="V98" s="40"/>
      <c r="W98" s="40"/>
      <c r="X98" s="41"/>
      <c r="Y98" s="42"/>
      <c r="Z98" s="41"/>
    </row>
    <row r="99" spans="2:26" ht="138" customHeight="1" x14ac:dyDescent="0.2">
      <c r="B99" s="68">
        <f>IFERROR(VLOOKUP(B94,Paramètres!$Q$7:$R$21,2),"")</f>
        <v>40</v>
      </c>
      <c r="D99" s="31"/>
      <c r="F99" s="31"/>
      <c r="H99" s="68">
        <v>4</v>
      </c>
      <c r="J99" s="68">
        <v>40</v>
      </c>
      <c r="P99" s="39"/>
      <c r="Q99" s="40"/>
      <c r="R99" s="40"/>
      <c r="S99" s="41"/>
      <c r="T99" s="41"/>
      <c r="U99" s="41"/>
      <c r="V99" s="40"/>
      <c r="W99" s="40"/>
      <c r="X99" s="41"/>
      <c r="Y99" s="42"/>
      <c r="Z99" s="41"/>
    </row>
    <row r="100" spans="2:26" ht="32.25" customHeight="1" x14ac:dyDescent="0.2">
      <c r="B100" s="32"/>
      <c r="D100" s="33" t="str">
        <f>IFERROR("Cumul au "&amp;Paramètres!$L$25&amp;" : "&amp;FIXED(ROUND(VLOOKUP(B94,#REF!,2,0),0),0)&amp;" €","")</f>
        <v/>
      </c>
      <c r="F100" s="33" t="str">
        <f>IFERROR("Cumul au "&amp;Paramètres!$L$25&amp;" : "&amp;FIXED(ROUND(VLOOKUP(B94,#REF!,2,0),0),0)&amp;" €","")</f>
        <v/>
      </c>
      <c r="H100" s="33"/>
      <c r="J100" s="33"/>
      <c r="P100" s="39"/>
      <c r="Q100" s="40"/>
      <c r="R100" s="40"/>
      <c r="S100" s="41"/>
      <c r="T100" s="41"/>
      <c r="U100" s="41"/>
      <c r="V100" s="40"/>
      <c r="W100" s="40"/>
      <c r="X100" s="41"/>
      <c r="Y100" s="42"/>
      <c r="Z100" s="41"/>
    </row>
    <row r="101" spans="2:26" ht="29.25" customHeight="1" x14ac:dyDescent="0.2">
      <c r="P101" s="39"/>
      <c r="Q101" s="40"/>
      <c r="R101" s="40"/>
      <c r="S101" s="41"/>
      <c r="T101" s="41"/>
      <c r="U101" s="41"/>
      <c r="V101" s="40"/>
      <c r="W101" s="40"/>
      <c r="X101" s="41"/>
      <c r="Y101" s="42"/>
      <c r="Z101" s="41"/>
    </row>
    <row r="102" spans="2:26" ht="24" customHeight="1" x14ac:dyDescent="0.25">
      <c r="B102" s="28" t="s">
        <v>46</v>
      </c>
      <c r="C102" s="29"/>
      <c r="D102" s="28" t="s">
        <v>47</v>
      </c>
      <c r="E102" s="29"/>
      <c r="F102" s="28" t="s">
        <v>48</v>
      </c>
      <c r="G102" s="29"/>
      <c r="H102" s="37" t="s">
        <v>49</v>
      </c>
      <c r="I102" s="38"/>
      <c r="J102" s="37" t="s">
        <v>50</v>
      </c>
      <c r="K102" s="29"/>
      <c r="P102" s="39"/>
      <c r="Q102" s="40"/>
      <c r="R102" s="40"/>
      <c r="S102" s="41"/>
      <c r="T102" s="41"/>
      <c r="U102" s="41"/>
      <c r="V102" s="40"/>
      <c r="W102" s="40"/>
      <c r="X102" s="41"/>
      <c r="Y102" s="42"/>
      <c r="Z102" s="41"/>
    </row>
    <row r="103" spans="2:26" ht="12" customHeight="1" x14ac:dyDescent="0.2">
      <c r="P103" s="39"/>
      <c r="Q103" s="40"/>
      <c r="R103" s="40"/>
      <c r="S103" s="41"/>
      <c r="T103" s="41"/>
      <c r="U103" s="41"/>
      <c r="V103" s="40"/>
      <c r="W103" s="40"/>
      <c r="X103" s="41"/>
      <c r="Y103" s="42"/>
      <c r="Z103" s="41"/>
    </row>
    <row r="104" spans="2:26" ht="139.5" customHeight="1" x14ac:dyDescent="0.2">
      <c r="B104" s="68">
        <v>300</v>
      </c>
      <c r="C104" s="35"/>
      <c r="D104" s="68">
        <v>20</v>
      </c>
      <c r="E104" s="35"/>
      <c r="F104" s="68">
        <v>100</v>
      </c>
      <c r="G104" s="35"/>
      <c r="H104" s="68">
        <v>12</v>
      </c>
      <c r="J104" s="68">
        <v>46</v>
      </c>
      <c r="P104" s="39"/>
      <c r="Q104" s="40"/>
      <c r="R104" s="40"/>
      <c r="S104" s="41"/>
      <c r="T104" s="41"/>
      <c r="U104" s="41"/>
      <c r="V104" s="40"/>
      <c r="W104" s="40"/>
      <c r="X104" s="41"/>
      <c r="Y104" s="42"/>
      <c r="Z104" s="41"/>
    </row>
    <row r="105" spans="2:26" ht="32.25" customHeight="1" x14ac:dyDescent="0.2">
      <c r="B105" s="32"/>
      <c r="D105" s="33"/>
      <c r="F105" s="33"/>
      <c r="H105" s="33"/>
      <c r="J105" s="33"/>
    </row>
    <row r="106" spans="2:26" ht="30" customHeight="1" x14ac:dyDescent="0.2"/>
    <row r="107" spans="2:26" ht="24" customHeight="1" x14ac:dyDescent="0.25">
      <c r="B107" s="28" t="s">
        <v>51</v>
      </c>
      <c r="C107" s="29"/>
      <c r="D107" s="28" t="s">
        <v>52</v>
      </c>
      <c r="E107" s="29"/>
      <c r="F107" s="28" t="s">
        <v>53</v>
      </c>
      <c r="G107" s="29"/>
      <c r="H107" s="37" t="s">
        <v>54</v>
      </c>
      <c r="I107" s="38"/>
      <c r="J107" s="37" t="s">
        <v>55</v>
      </c>
      <c r="K107" s="29"/>
      <c r="L107" s="28" t="s">
        <v>56</v>
      </c>
    </row>
    <row r="109" spans="2:26" ht="139.5" customHeight="1" x14ac:dyDescent="0.2">
      <c r="B109" s="68">
        <v>100</v>
      </c>
      <c r="C109" s="35"/>
      <c r="D109" s="30">
        <v>1000000</v>
      </c>
      <c r="E109" s="35"/>
      <c r="F109" s="68">
        <v>4</v>
      </c>
      <c r="G109" s="35"/>
      <c r="H109" s="68">
        <v>3</v>
      </c>
      <c r="J109" s="68">
        <v>30</v>
      </c>
      <c r="L109" s="36">
        <v>0.8</v>
      </c>
    </row>
    <row r="110" spans="2:26" ht="32.25" customHeight="1" x14ac:dyDescent="0.2">
      <c r="B110" s="32"/>
      <c r="D110" s="33"/>
      <c r="F110" s="33"/>
      <c r="H110" s="33"/>
      <c r="J110" s="33"/>
      <c r="L110" s="33"/>
    </row>
    <row r="111" spans="2:26" x14ac:dyDescent="0.2">
      <c r="N111" s="34"/>
    </row>
    <row r="112" spans="2:26" x14ac:dyDescent="0.2">
      <c r="N112" s="34"/>
    </row>
    <row r="116" spans="2:26" ht="45" x14ac:dyDescent="0.6">
      <c r="B116" s="26" t="str">
        <f>Objectifs!B12</f>
        <v>TSITSIPAS STEPHANOS</v>
      </c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P116" s="39"/>
      <c r="Q116" s="40"/>
      <c r="R116" s="40"/>
      <c r="S116" s="41"/>
      <c r="T116" s="41"/>
      <c r="U116" s="41"/>
      <c r="V116" s="40"/>
      <c r="W116" s="40"/>
      <c r="X116" s="41"/>
      <c r="Y116" s="42"/>
      <c r="Z116" s="41"/>
    </row>
    <row r="117" spans="2:26" ht="24.75" customHeight="1" x14ac:dyDescent="0.6">
      <c r="B117" s="27" t="s">
        <v>57</v>
      </c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P117" s="39"/>
      <c r="Q117" s="40"/>
      <c r="R117" s="40"/>
      <c r="S117" s="41"/>
      <c r="T117" s="41"/>
      <c r="U117" s="41"/>
      <c r="V117" s="40"/>
      <c r="W117" s="40"/>
      <c r="X117" s="41"/>
      <c r="Y117" s="42"/>
      <c r="Z117" s="41"/>
    </row>
    <row r="118" spans="2:26" ht="30" customHeight="1" x14ac:dyDescent="0.2">
      <c r="P118" s="39"/>
      <c r="Q118" s="40"/>
      <c r="R118" s="40"/>
      <c r="S118" s="41"/>
      <c r="T118" s="41"/>
      <c r="U118" s="41"/>
      <c r="V118" s="40"/>
      <c r="W118" s="40"/>
      <c r="X118" s="41"/>
      <c r="Y118" s="42"/>
      <c r="Z118" s="41"/>
    </row>
    <row r="119" spans="2:26" ht="24.75" customHeight="1" x14ac:dyDescent="0.25">
      <c r="B119" s="37" t="s">
        <v>18</v>
      </c>
      <c r="C119" s="38"/>
      <c r="D119" s="37" t="s">
        <v>19</v>
      </c>
      <c r="E119" s="38"/>
      <c r="F119" s="37" t="s">
        <v>20</v>
      </c>
      <c r="G119" s="38"/>
      <c r="H119" s="37" t="s">
        <v>44</v>
      </c>
      <c r="I119" s="38"/>
      <c r="J119" s="37" t="s">
        <v>45</v>
      </c>
      <c r="K119" s="29"/>
      <c r="P119" s="39"/>
      <c r="Q119" s="40"/>
      <c r="R119" s="40"/>
      <c r="S119" s="41"/>
      <c r="T119" s="41"/>
      <c r="U119" s="41"/>
      <c r="V119" s="40"/>
      <c r="W119" s="40"/>
      <c r="X119" s="41"/>
      <c r="Y119" s="42"/>
      <c r="Z119" s="41"/>
    </row>
    <row r="120" spans="2:26" ht="11.25" customHeight="1" x14ac:dyDescent="0.2">
      <c r="P120" s="39"/>
      <c r="Q120" s="40"/>
      <c r="R120" s="40"/>
      <c r="S120" s="41"/>
      <c r="T120" s="41"/>
      <c r="U120" s="41"/>
      <c r="V120" s="40"/>
      <c r="W120" s="40"/>
      <c r="X120" s="41"/>
      <c r="Y120" s="42"/>
      <c r="Z120" s="41"/>
    </row>
    <row r="121" spans="2:26" ht="138" customHeight="1" x14ac:dyDescent="0.2">
      <c r="B121" s="68">
        <f>IFERROR(VLOOKUP(B116,Paramètres!$Q$7:$R$21,2),"")</f>
        <v>18</v>
      </c>
      <c r="D121" s="31"/>
      <c r="F121" s="31"/>
      <c r="H121" s="68">
        <v>4</v>
      </c>
      <c r="J121" s="68">
        <v>40</v>
      </c>
      <c r="P121" s="39"/>
      <c r="Q121" s="40"/>
      <c r="R121" s="40"/>
      <c r="S121" s="41"/>
      <c r="T121" s="41"/>
      <c r="U121" s="41"/>
      <c r="V121" s="40"/>
      <c r="W121" s="40"/>
      <c r="X121" s="41"/>
      <c r="Y121" s="42"/>
      <c r="Z121" s="41"/>
    </row>
    <row r="122" spans="2:26" ht="32.25" customHeight="1" x14ac:dyDescent="0.2">
      <c r="B122" s="32"/>
      <c r="D122" s="33" t="str">
        <f>IFERROR("Cumul au "&amp;Paramètres!$L$25&amp;" : "&amp;FIXED(ROUND(VLOOKUP(B116,#REF!,2,0),0),0)&amp;" €","")</f>
        <v/>
      </c>
      <c r="F122" s="33" t="str">
        <f>IFERROR("Cumul au "&amp;Paramètres!$L$25&amp;" : "&amp;FIXED(ROUND(VLOOKUP(B116,#REF!,2,0),0),0)&amp;" €","")</f>
        <v/>
      </c>
      <c r="H122" s="33"/>
      <c r="J122" s="33"/>
      <c r="P122" s="39"/>
      <c r="Q122" s="40"/>
      <c r="R122" s="40"/>
      <c r="S122" s="41"/>
      <c r="T122" s="41"/>
      <c r="U122" s="41"/>
      <c r="V122" s="40"/>
      <c r="W122" s="40"/>
      <c r="X122" s="41"/>
      <c r="Y122" s="42"/>
      <c r="Z122" s="41"/>
    </row>
    <row r="123" spans="2:26" ht="29.25" customHeight="1" x14ac:dyDescent="0.2">
      <c r="P123" s="39"/>
      <c r="Q123" s="40"/>
      <c r="R123" s="40"/>
      <c r="S123" s="41"/>
      <c r="T123" s="41"/>
      <c r="U123" s="41"/>
      <c r="V123" s="40"/>
      <c r="W123" s="40"/>
      <c r="X123" s="41"/>
      <c r="Y123" s="42"/>
      <c r="Z123" s="41"/>
    </row>
    <row r="124" spans="2:26" ht="24" customHeight="1" x14ac:dyDescent="0.25">
      <c r="B124" s="28" t="s">
        <v>46</v>
      </c>
      <c r="C124" s="29"/>
      <c r="D124" s="28" t="s">
        <v>47</v>
      </c>
      <c r="E124" s="29"/>
      <c r="F124" s="28" t="s">
        <v>48</v>
      </c>
      <c r="G124" s="29"/>
      <c r="H124" s="37" t="s">
        <v>49</v>
      </c>
      <c r="I124" s="38"/>
      <c r="J124" s="37" t="s">
        <v>50</v>
      </c>
      <c r="K124" s="29"/>
      <c r="P124" s="39"/>
      <c r="Q124" s="40"/>
      <c r="R124" s="40"/>
      <c r="S124" s="41"/>
      <c r="T124" s="41"/>
      <c r="U124" s="41"/>
      <c r="V124" s="40"/>
      <c r="W124" s="40"/>
      <c r="X124" s="41"/>
      <c r="Y124" s="42"/>
      <c r="Z124" s="41"/>
    </row>
    <row r="125" spans="2:26" ht="12" customHeight="1" x14ac:dyDescent="0.2">
      <c r="P125" s="39"/>
      <c r="Q125" s="40"/>
      <c r="R125" s="40"/>
      <c r="S125" s="41"/>
      <c r="T125" s="41"/>
      <c r="U125" s="41"/>
      <c r="V125" s="40"/>
      <c r="W125" s="40"/>
      <c r="X125" s="41"/>
      <c r="Y125" s="42"/>
      <c r="Z125" s="41"/>
    </row>
    <row r="126" spans="2:26" ht="139.5" customHeight="1" x14ac:dyDescent="0.2">
      <c r="B126" s="68">
        <v>300</v>
      </c>
      <c r="C126" s="35"/>
      <c r="D126" s="68">
        <v>20</v>
      </c>
      <c r="E126" s="35"/>
      <c r="F126" s="68">
        <v>100</v>
      </c>
      <c r="G126" s="35"/>
      <c r="H126" s="68">
        <v>12</v>
      </c>
      <c r="J126" s="68">
        <v>46</v>
      </c>
      <c r="P126" s="39"/>
      <c r="Q126" s="40"/>
      <c r="R126" s="40"/>
      <c r="S126" s="41"/>
      <c r="T126" s="41"/>
      <c r="U126" s="41"/>
      <c r="V126" s="40"/>
      <c r="W126" s="40"/>
      <c r="X126" s="41"/>
      <c r="Y126" s="42"/>
      <c r="Z126" s="41"/>
    </row>
    <row r="127" spans="2:26" ht="32.25" customHeight="1" x14ac:dyDescent="0.2">
      <c r="B127" s="32"/>
      <c r="D127" s="33"/>
      <c r="F127" s="33"/>
      <c r="H127" s="33"/>
      <c r="J127" s="33"/>
    </row>
    <row r="128" spans="2:26" ht="30" customHeight="1" x14ac:dyDescent="0.2"/>
    <row r="129" spans="2:26" ht="24" customHeight="1" x14ac:dyDescent="0.25">
      <c r="B129" s="28" t="s">
        <v>51</v>
      </c>
      <c r="C129" s="29"/>
      <c r="D129" s="28" t="s">
        <v>52</v>
      </c>
      <c r="E129" s="29"/>
      <c r="F129" s="28" t="s">
        <v>53</v>
      </c>
      <c r="G129" s="29"/>
      <c r="H129" s="37" t="s">
        <v>54</v>
      </c>
      <c r="I129" s="38"/>
      <c r="J129" s="37" t="s">
        <v>55</v>
      </c>
      <c r="K129" s="29"/>
      <c r="L129" s="28" t="s">
        <v>56</v>
      </c>
    </row>
    <row r="131" spans="2:26" ht="139.5" customHeight="1" x14ac:dyDescent="0.2">
      <c r="B131" s="68">
        <v>100</v>
      </c>
      <c r="C131" s="35"/>
      <c r="D131" s="30">
        <v>1000000</v>
      </c>
      <c r="E131" s="35"/>
      <c r="F131" s="68">
        <v>4</v>
      </c>
      <c r="G131" s="35"/>
      <c r="H131" s="68">
        <v>3</v>
      </c>
      <c r="J131" s="68">
        <v>30</v>
      </c>
      <c r="L131" s="36">
        <v>0.8</v>
      </c>
    </row>
    <row r="132" spans="2:26" ht="32.25" customHeight="1" x14ac:dyDescent="0.2">
      <c r="B132" s="32"/>
      <c r="D132" s="33"/>
      <c r="F132" s="33"/>
      <c r="H132" s="33"/>
      <c r="J132" s="33"/>
      <c r="L132" s="33"/>
    </row>
    <row r="133" spans="2:26" x14ac:dyDescent="0.2">
      <c r="N133" s="34"/>
    </row>
    <row r="134" spans="2:26" x14ac:dyDescent="0.2">
      <c r="N134" s="34"/>
    </row>
    <row r="138" spans="2:26" ht="45" x14ac:dyDescent="0.6">
      <c r="B138" s="26" t="str">
        <f>Objectifs!B13</f>
        <v>HUMBERT UGO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P138" s="39"/>
      <c r="Q138" s="40"/>
      <c r="R138" s="40"/>
      <c r="S138" s="41"/>
      <c r="T138" s="41"/>
      <c r="U138" s="41"/>
      <c r="V138" s="40"/>
      <c r="W138" s="40"/>
      <c r="X138" s="41"/>
      <c r="Y138" s="42"/>
      <c r="Z138" s="41"/>
    </row>
    <row r="139" spans="2:26" ht="24.75" customHeight="1" x14ac:dyDescent="0.6">
      <c r="B139" s="27" t="s">
        <v>57</v>
      </c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P139" s="39"/>
      <c r="Q139" s="40"/>
      <c r="R139" s="40"/>
      <c r="S139" s="41"/>
      <c r="T139" s="41"/>
      <c r="U139" s="41"/>
      <c r="V139" s="40"/>
      <c r="W139" s="40"/>
      <c r="X139" s="41"/>
      <c r="Y139" s="42"/>
      <c r="Z139" s="41"/>
    </row>
    <row r="140" spans="2:26" ht="30" customHeight="1" x14ac:dyDescent="0.2">
      <c r="P140" s="39"/>
      <c r="Q140" s="40"/>
      <c r="R140" s="40"/>
      <c r="S140" s="41"/>
      <c r="T140" s="41"/>
      <c r="U140" s="41"/>
      <c r="V140" s="40"/>
      <c r="W140" s="40"/>
      <c r="X140" s="41"/>
      <c r="Y140" s="42"/>
      <c r="Z140" s="41"/>
    </row>
    <row r="141" spans="2:26" ht="24.75" customHeight="1" x14ac:dyDescent="0.25">
      <c r="B141" s="37" t="s">
        <v>18</v>
      </c>
      <c r="C141" s="38"/>
      <c r="D141" s="37" t="s">
        <v>19</v>
      </c>
      <c r="E141" s="38"/>
      <c r="F141" s="37" t="s">
        <v>20</v>
      </c>
      <c r="G141" s="38"/>
      <c r="H141" s="37" t="s">
        <v>44</v>
      </c>
      <c r="I141" s="38"/>
      <c r="J141" s="37" t="s">
        <v>45</v>
      </c>
      <c r="K141" s="29"/>
      <c r="P141" s="39"/>
      <c r="Q141" s="40"/>
      <c r="R141" s="40"/>
      <c r="S141" s="41"/>
      <c r="T141" s="41"/>
      <c r="U141" s="41"/>
      <c r="V141" s="40"/>
      <c r="W141" s="40"/>
      <c r="X141" s="41"/>
      <c r="Y141" s="42"/>
      <c r="Z141" s="41"/>
    </row>
    <row r="142" spans="2:26" ht="11.25" customHeight="1" x14ac:dyDescent="0.2">
      <c r="P142" s="39"/>
      <c r="Q142" s="40"/>
      <c r="R142" s="40"/>
      <c r="S142" s="41"/>
      <c r="T142" s="41"/>
      <c r="U142" s="41"/>
      <c r="V142" s="40"/>
      <c r="W142" s="40"/>
      <c r="X142" s="41"/>
      <c r="Y142" s="42"/>
      <c r="Z142" s="41"/>
    </row>
    <row r="143" spans="2:26" ht="138" customHeight="1" x14ac:dyDescent="0.2">
      <c r="B143" s="68">
        <f>IFERROR(VLOOKUP(B138,Paramètres!$Q$7:$R$21,2),"")</f>
        <v>20</v>
      </c>
      <c r="D143" s="31"/>
      <c r="F143" s="31"/>
      <c r="H143" s="68">
        <v>4</v>
      </c>
      <c r="J143" s="68">
        <v>40</v>
      </c>
      <c r="P143" s="39"/>
      <c r="Q143" s="40"/>
      <c r="R143" s="40"/>
      <c r="S143" s="41"/>
      <c r="T143" s="41"/>
      <c r="U143" s="41"/>
      <c r="V143" s="40"/>
      <c r="W143" s="40"/>
      <c r="X143" s="41"/>
      <c r="Y143" s="42"/>
      <c r="Z143" s="41"/>
    </row>
    <row r="144" spans="2:26" ht="32.25" customHeight="1" x14ac:dyDescent="0.2">
      <c r="B144" s="32"/>
      <c r="D144" s="33" t="str">
        <f>IFERROR("Cumul au "&amp;Paramètres!$L$25&amp;" : "&amp;FIXED(ROUND(VLOOKUP(B138,#REF!,2,0),0),0)&amp;" €","")</f>
        <v/>
      </c>
      <c r="F144" s="33" t="str">
        <f>IFERROR("Cumul au "&amp;Paramètres!$L$25&amp;" : "&amp;FIXED(ROUND(VLOOKUP(B138,#REF!,2,0),0),0)&amp;" €","")</f>
        <v/>
      </c>
      <c r="H144" s="33"/>
      <c r="J144" s="33"/>
      <c r="P144" s="39"/>
      <c r="Q144" s="40"/>
      <c r="R144" s="40"/>
      <c r="S144" s="41"/>
      <c r="T144" s="41"/>
      <c r="U144" s="41"/>
      <c r="V144" s="40"/>
      <c r="W144" s="40"/>
      <c r="X144" s="41"/>
      <c r="Y144" s="42"/>
      <c r="Z144" s="41"/>
    </row>
    <row r="145" spans="2:26" ht="29.25" customHeight="1" x14ac:dyDescent="0.2">
      <c r="P145" s="39"/>
      <c r="Q145" s="40"/>
      <c r="R145" s="40"/>
      <c r="S145" s="41"/>
      <c r="T145" s="41"/>
      <c r="U145" s="41"/>
      <c r="V145" s="40"/>
      <c r="W145" s="40"/>
      <c r="X145" s="41"/>
      <c r="Y145" s="42"/>
      <c r="Z145" s="41"/>
    </row>
    <row r="146" spans="2:26" ht="24" customHeight="1" x14ac:dyDescent="0.25">
      <c r="B146" s="28" t="s">
        <v>46</v>
      </c>
      <c r="C146" s="29"/>
      <c r="D146" s="28" t="s">
        <v>47</v>
      </c>
      <c r="E146" s="29"/>
      <c r="F146" s="28" t="s">
        <v>48</v>
      </c>
      <c r="G146" s="29"/>
      <c r="H146" s="37" t="s">
        <v>49</v>
      </c>
      <c r="I146" s="38"/>
      <c r="J146" s="37" t="s">
        <v>50</v>
      </c>
      <c r="K146" s="29"/>
      <c r="P146" s="39"/>
      <c r="Q146" s="40"/>
      <c r="R146" s="40"/>
      <c r="S146" s="41"/>
      <c r="T146" s="41"/>
      <c r="U146" s="41"/>
      <c r="V146" s="40"/>
      <c r="W146" s="40"/>
      <c r="X146" s="41"/>
      <c r="Y146" s="42"/>
      <c r="Z146" s="41"/>
    </row>
    <row r="147" spans="2:26" ht="12" customHeight="1" x14ac:dyDescent="0.2">
      <c r="P147" s="39"/>
      <c r="Q147" s="40"/>
      <c r="R147" s="40"/>
      <c r="S147" s="41"/>
      <c r="T147" s="41"/>
      <c r="U147" s="41"/>
      <c r="V147" s="40"/>
      <c r="W147" s="40"/>
      <c r="X147" s="41"/>
      <c r="Y147" s="42"/>
      <c r="Z147" s="41"/>
    </row>
    <row r="148" spans="2:26" ht="139.5" customHeight="1" x14ac:dyDescent="0.2">
      <c r="B148" s="68">
        <v>300</v>
      </c>
      <c r="C148" s="35"/>
      <c r="D148" s="68">
        <v>20</v>
      </c>
      <c r="E148" s="35"/>
      <c r="F148" s="68">
        <v>100</v>
      </c>
      <c r="G148" s="35"/>
      <c r="H148" s="68">
        <v>12</v>
      </c>
      <c r="J148" s="68">
        <v>46</v>
      </c>
      <c r="P148" s="39"/>
      <c r="Q148" s="40"/>
      <c r="R148" s="40"/>
      <c r="S148" s="41"/>
      <c r="T148" s="41"/>
      <c r="U148" s="41"/>
      <c r="V148" s="40"/>
      <c r="W148" s="40"/>
      <c r="X148" s="41"/>
      <c r="Y148" s="42"/>
      <c r="Z148" s="41"/>
    </row>
    <row r="149" spans="2:26" ht="32.25" customHeight="1" x14ac:dyDescent="0.2">
      <c r="B149" s="32"/>
      <c r="D149" s="33"/>
      <c r="F149" s="33"/>
      <c r="H149" s="33"/>
      <c r="J149" s="33"/>
    </row>
    <row r="150" spans="2:26" ht="30" customHeight="1" x14ac:dyDescent="0.2"/>
    <row r="151" spans="2:26" ht="24" customHeight="1" x14ac:dyDescent="0.25">
      <c r="B151" s="28" t="s">
        <v>51</v>
      </c>
      <c r="C151" s="29"/>
      <c r="D151" s="28" t="s">
        <v>52</v>
      </c>
      <c r="E151" s="29"/>
      <c r="F151" s="28" t="s">
        <v>53</v>
      </c>
      <c r="G151" s="29"/>
      <c r="H151" s="37" t="s">
        <v>54</v>
      </c>
      <c r="I151" s="38"/>
      <c r="J151" s="37" t="s">
        <v>55</v>
      </c>
      <c r="K151" s="29"/>
      <c r="L151" s="28" t="s">
        <v>56</v>
      </c>
    </row>
    <row r="153" spans="2:26" ht="139.5" customHeight="1" x14ac:dyDescent="0.2">
      <c r="B153" s="68">
        <v>100</v>
      </c>
      <c r="C153" s="35"/>
      <c r="D153" s="30">
        <v>1000000</v>
      </c>
      <c r="E153" s="35"/>
      <c r="F153" s="68">
        <v>4</v>
      </c>
      <c r="G153" s="35"/>
      <c r="H153" s="68">
        <v>3</v>
      </c>
      <c r="J153" s="68">
        <v>30</v>
      </c>
      <c r="L153" s="36">
        <v>0.8</v>
      </c>
    </row>
    <row r="154" spans="2:26" ht="32.25" customHeight="1" x14ac:dyDescent="0.2">
      <c r="B154" s="32"/>
      <c r="D154" s="33"/>
      <c r="F154" s="33"/>
      <c r="H154" s="33"/>
      <c r="J154" s="33"/>
      <c r="L154" s="33"/>
    </row>
    <row r="155" spans="2:26" x14ac:dyDescent="0.2">
      <c r="N155" s="34"/>
    </row>
    <row r="156" spans="2:26" x14ac:dyDescent="0.2">
      <c r="N156" s="34"/>
    </row>
    <row r="160" spans="2:26" ht="45" x14ac:dyDescent="0.6">
      <c r="B160" s="26" t="str">
        <f>Objectifs!B14</f>
        <v>GASQUET RICHARD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P160" s="39"/>
      <c r="Q160" s="40"/>
      <c r="R160" s="40"/>
      <c r="S160" s="41"/>
      <c r="T160" s="41"/>
      <c r="U160" s="41"/>
      <c r="V160" s="40"/>
      <c r="W160" s="40"/>
      <c r="X160" s="41"/>
      <c r="Y160" s="42"/>
      <c r="Z160" s="41"/>
    </row>
    <row r="161" spans="2:26" ht="24.75" customHeight="1" x14ac:dyDescent="0.6">
      <c r="B161" s="27" t="s">
        <v>57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P161" s="39"/>
      <c r="Q161" s="40"/>
      <c r="R161" s="40"/>
      <c r="S161" s="41"/>
      <c r="T161" s="41"/>
      <c r="U161" s="41"/>
      <c r="V161" s="40"/>
      <c r="W161" s="40"/>
      <c r="X161" s="41"/>
      <c r="Y161" s="42"/>
      <c r="Z161" s="41"/>
    </row>
    <row r="162" spans="2:26" ht="30" customHeight="1" x14ac:dyDescent="0.2">
      <c r="P162" s="39"/>
      <c r="Q162" s="40"/>
      <c r="R162" s="40"/>
      <c r="S162" s="41"/>
      <c r="T162" s="41"/>
      <c r="U162" s="41"/>
      <c r="V162" s="40"/>
      <c r="W162" s="40"/>
      <c r="X162" s="41"/>
      <c r="Y162" s="42"/>
      <c r="Z162" s="41"/>
    </row>
    <row r="163" spans="2:26" ht="24.75" customHeight="1" x14ac:dyDescent="0.25">
      <c r="B163" s="37" t="s">
        <v>18</v>
      </c>
      <c r="C163" s="38"/>
      <c r="D163" s="37" t="s">
        <v>19</v>
      </c>
      <c r="E163" s="38"/>
      <c r="F163" s="37" t="s">
        <v>20</v>
      </c>
      <c r="G163" s="38"/>
      <c r="H163" s="37" t="s">
        <v>44</v>
      </c>
      <c r="I163" s="38"/>
      <c r="J163" s="37" t="s">
        <v>45</v>
      </c>
      <c r="K163" s="29"/>
      <c r="P163" s="39"/>
      <c r="Q163" s="40"/>
      <c r="R163" s="40"/>
      <c r="S163" s="41"/>
      <c r="T163" s="41"/>
      <c r="U163" s="41"/>
      <c r="V163" s="40"/>
      <c r="W163" s="40"/>
      <c r="X163" s="41"/>
      <c r="Y163" s="42"/>
      <c r="Z163" s="41"/>
    </row>
    <row r="164" spans="2:26" ht="11.25" customHeight="1" x14ac:dyDescent="0.2">
      <c r="P164" s="39"/>
      <c r="Q164" s="40"/>
      <c r="R164" s="40"/>
      <c r="S164" s="41"/>
      <c r="T164" s="41"/>
      <c r="U164" s="41"/>
      <c r="V164" s="40"/>
      <c r="W164" s="40"/>
      <c r="X164" s="41"/>
      <c r="Y164" s="42"/>
      <c r="Z164" s="41"/>
    </row>
    <row r="165" spans="2:26" ht="138" customHeight="1" x14ac:dyDescent="0.2">
      <c r="B165" s="68">
        <f>IFERROR(VLOOKUP(B160,Paramètres!$Q$7:$R$21,2),"")</f>
        <v>25</v>
      </c>
      <c r="D165" s="31"/>
      <c r="F165" s="31"/>
      <c r="H165" s="68">
        <v>4</v>
      </c>
      <c r="J165" s="68">
        <v>40</v>
      </c>
      <c r="P165" s="39"/>
      <c r="Q165" s="40"/>
      <c r="R165" s="40"/>
      <c r="S165" s="41"/>
      <c r="T165" s="41"/>
      <c r="U165" s="41"/>
      <c r="V165" s="40"/>
      <c r="W165" s="40"/>
      <c r="X165" s="41"/>
      <c r="Y165" s="42"/>
      <c r="Z165" s="41"/>
    </row>
    <row r="166" spans="2:26" ht="32.25" customHeight="1" x14ac:dyDescent="0.2">
      <c r="B166" s="32"/>
      <c r="D166" s="33" t="str">
        <f>IFERROR("Cumul au "&amp;Paramètres!$L$25&amp;" : "&amp;FIXED(ROUND(VLOOKUP(B160,#REF!,2,0),0),0)&amp;" €","")</f>
        <v/>
      </c>
      <c r="F166" s="33" t="str">
        <f>IFERROR("Cumul au "&amp;Paramètres!$L$25&amp;" : "&amp;FIXED(ROUND(VLOOKUP(B160,#REF!,2,0),0),0)&amp;" €","")</f>
        <v/>
      </c>
      <c r="H166" s="33"/>
      <c r="J166" s="33"/>
      <c r="P166" s="39"/>
      <c r="Q166" s="40"/>
      <c r="R166" s="40"/>
      <c r="S166" s="41"/>
      <c r="T166" s="41"/>
      <c r="U166" s="41"/>
      <c r="V166" s="40"/>
      <c r="W166" s="40"/>
      <c r="X166" s="41"/>
      <c r="Y166" s="42"/>
      <c r="Z166" s="41"/>
    </row>
    <row r="167" spans="2:26" ht="29.25" customHeight="1" x14ac:dyDescent="0.2">
      <c r="P167" s="39"/>
      <c r="Q167" s="40"/>
      <c r="R167" s="40"/>
      <c r="S167" s="41"/>
      <c r="T167" s="41"/>
      <c r="U167" s="41"/>
      <c r="V167" s="40"/>
      <c r="W167" s="40"/>
      <c r="X167" s="41"/>
      <c r="Y167" s="42"/>
      <c r="Z167" s="41"/>
    </row>
    <row r="168" spans="2:26" ht="24" customHeight="1" x14ac:dyDescent="0.25">
      <c r="B168" s="28" t="s">
        <v>46</v>
      </c>
      <c r="C168" s="29"/>
      <c r="D168" s="28" t="s">
        <v>47</v>
      </c>
      <c r="E168" s="29"/>
      <c r="F168" s="28" t="s">
        <v>48</v>
      </c>
      <c r="G168" s="29"/>
      <c r="H168" s="37" t="s">
        <v>49</v>
      </c>
      <c r="I168" s="38"/>
      <c r="J168" s="37" t="s">
        <v>50</v>
      </c>
      <c r="K168" s="29"/>
      <c r="P168" s="39"/>
      <c r="Q168" s="40"/>
      <c r="R168" s="40"/>
      <c r="S168" s="41"/>
      <c r="T168" s="41"/>
      <c r="U168" s="41"/>
      <c r="V168" s="40"/>
      <c r="W168" s="40"/>
      <c r="X168" s="41"/>
      <c r="Y168" s="42"/>
      <c r="Z168" s="41"/>
    </row>
    <row r="169" spans="2:26" ht="12" customHeight="1" x14ac:dyDescent="0.2">
      <c r="P169" s="39"/>
      <c r="Q169" s="40"/>
      <c r="R169" s="40"/>
      <c r="S169" s="41"/>
      <c r="T169" s="41"/>
      <c r="U169" s="41"/>
      <c r="V169" s="40"/>
      <c r="W169" s="40"/>
      <c r="X169" s="41"/>
      <c r="Y169" s="42"/>
      <c r="Z169" s="41"/>
    </row>
    <row r="170" spans="2:26" ht="139.5" customHeight="1" x14ac:dyDescent="0.2">
      <c r="B170" s="68">
        <v>300</v>
      </c>
      <c r="C170" s="35"/>
      <c r="D170" s="68">
        <v>20</v>
      </c>
      <c r="E170" s="35"/>
      <c r="F170" s="68">
        <v>100</v>
      </c>
      <c r="G170" s="35"/>
      <c r="H170" s="68">
        <v>12</v>
      </c>
      <c r="J170" s="68">
        <v>46</v>
      </c>
      <c r="P170" s="39"/>
      <c r="Q170" s="40"/>
      <c r="R170" s="40"/>
      <c r="S170" s="41"/>
      <c r="T170" s="41"/>
      <c r="U170" s="41"/>
      <c r="V170" s="40"/>
      <c r="W170" s="40"/>
      <c r="X170" s="41"/>
      <c r="Y170" s="42"/>
      <c r="Z170" s="41"/>
    </row>
    <row r="171" spans="2:26" ht="32.25" customHeight="1" x14ac:dyDescent="0.2">
      <c r="B171" s="32"/>
      <c r="D171" s="33"/>
      <c r="F171" s="33"/>
      <c r="H171" s="33"/>
      <c r="J171" s="33"/>
    </row>
    <row r="172" spans="2:26" ht="30" customHeight="1" x14ac:dyDescent="0.2"/>
    <row r="173" spans="2:26" ht="24" customHeight="1" x14ac:dyDescent="0.25">
      <c r="B173" s="28" t="s">
        <v>51</v>
      </c>
      <c r="C173" s="29"/>
      <c r="D173" s="28" t="s">
        <v>52</v>
      </c>
      <c r="E173" s="29"/>
      <c r="F173" s="28" t="s">
        <v>53</v>
      </c>
      <c r="G173" s="29"/>
      <c r="H173" s="37" t="s">
        <v>54</v>
      </c>
      <c r="I173" s="38"/>
      <c r="J173" s="37" t="s">
        <v>55</v>
      </c>
      <c r="K173" s="29"/>
      <c r="L173" s="28" t="s">
        <v>56</v>
      </c>
    </row>
    <row r="175" spans="2:26" ht="139.5" customHeight="1" x14ac:dyDescent="0.2">
      <c r="B175" s="68">
        <v>100</v>
      </c>
      <c r="C175" s="35"/>
      <c r="D175" s="30">
        <v>1000000</v>
      </c>
      <c r="E175" s="35"/>
      <c r="F175" s="68">
        <v>4</v>
      </c>
      <c r="G175" s="35"/>
      <c r="H175" s="68">
        <v>3</v>
      </c>
      <c r="J175" s="68">
        <v>30</v>
      </c>
      <c r="L175" s="36">
        <v>0.8</v>
      </c>
    </row>
    <row r="176" spans="2:26" ht="32.25" customHeight="1" x14ac:dyDescent="0.2">
      <c r="B176" s="32"/>
      <c r="D176" s="33"/>
      <c r="F176" s="33"/>
      <c r="H176" s="33"/>
      <c r="J176" s="33"/>
      <c r="L176" s="33"/>
    </row>
    <row r="177" spans="2:26" x14ac:dyDescent="0.2">
      <c r="N177" s="34"/>
    </row>
    <row r="178" spans="2:26" x14ac:dyDescent="0.2">
      <c r="N178" s="34"/>
    </row>
    <row r="182" spans="2:26" ht="45" x14ac:dyDescent="0.6">
      <c r="B182" s="26" t="str">
        <f>Objectifs!B15</f>
        <v>HERBERT PIERRE-HUGUES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P182" s="39"/>
      <c r="Q182" s="40"/>
      <c r="R182" s="40"/>
      <c r="S182" s="41"/>
      <c r="T182" s="41"/>
      <c r="U182" s="41"/>
      <c r="V182" s="40"/>
      <c r="W182" s="40"/>
      <c r="X182" s="41"/>
      <c r="Y182" s="42"/>
      <c r="Z182" s="41"/>
    </row>
    <row r="183" spans="2:26" ht="24.75" customHeight="1" x14ac:dyDescent="0.6">
      <c r="B183" s="27" t="s">
        <v>57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P183" s="39"/>
      <c r="Q183" s="40"/>
      <c r="R183" s="40"/>
      <c r="S183" s="41"/>
      <c r="T183" s="41"/>
      <c r="U183" s="41"/>
      <c r="V183" s="40"/>
      <c r="W183" s="40"/>
      <c r="X183" s="41"/>
      <c r="Y183" s="42"/>
      <c r="Z183" s="41"/>
    </row>
    <row r="184" spans="2:26" ht="30" customHeight="1" x14ac:dyDescent="0.2">
      <c r="P184" s="39"/>
      <c r="Q184" s="40"/>
      <c r="R184" s="40"/>
      <c r="S184" s="41"/>
      <c r="T184" s="41"/>
      <c r="U184" s="41"/>
      <c r="V184" s="40"/>
      <c r="W184" s="40"/>
      <c r="X184" s="41"/>
      <c r="Y184" s="42"/>
      <c r="Z184" s="41"/>
    </row>
    <row r="185" spans="2:26" ht="24.75" customHeight="1" x14ac:dyDescent="0.25">
      <c r="B185" s="37" t="s">
        <v>18</v>
      </c>
      <c r="C185" s="38"/>
      <c r="D185" s="37" t="s">
        <v>19</v>
      </c>
      <c r="E185" s="38"/>
      <c r="F185" s="37" t="s">
        <v>20</v>
      </c>
      <c r="G185" s="38"/>
      <c r="H185" s="37" t="s">
        <v>44</v>
      </c>
      <c r="I185" s="38"/>
      <c r="J185" s="37" t="s">
        <v>45</v>
      </c>
      <c r="K185" s="29"/>
      <c r="P185" s="39"/>
      <c r="Q185" s="40"/>
      <c r="R185" s="40"/>
      <c r="S185" s="41"/>
      <c r="T185" s="41"/>
      <c r="U185" s="41"/>
      <c r="V185" s="40"/>
      <c r="W185" s="40"/>
      <c r="X185" s="41"/>
      <c r="Y185" s="42"/>
      <c r="Z185" s="41"/>
    </row>
    <row r="186" spans="2:26" ht="11.25" customHeight="1" x14ac:dyDescent="0.2">
      <c r="P186" s="39"/>
      <c r="Q186" s="40"/>
      <c r="R186" s="40"/>
      <c r="S186" s="41"/>
      <c r="T186" s="41"/>
      <c r="U186" s="41"/>
      <c r="V186" s="40"/>
      <c r="W186" s="40"/>
      <c r="X186" s="41"/>
      <c r="Y186" s="42"/>
      <c r="Z186" s="41"/>
    </row>
    <row r="187" spans="2:26" ht="138" customHeight="1" x14ac:dyDescent="0.2">
      <c r="B187" s="68">
        <f>IFERROR(VLOOKUP(B182,Paramètres!$Q$7:$R$21,2),"")</f>
        <v>20</v>
      </c>
      <c r="D187" s="31"/>
      <c r="F187" s="31"/>
      <c r="H187" s="68">
        <v>4</v>
      </c>
      <c r="J187" s="68">
        <v>40</v>
      </c>
      <c r="P187" s="39"/>
      <c r="Q187" s="40"/>
      <c r="R187" s="40"/>
      <c r="S187" s="41"/>
      <c r="T187" s="41"/>
      <c r="U187" s="41"/>
      <c r="V187" s="40"/>
      <c r="W187" s="40"/>
      <c r="X187" s="41"/>
      <c r="Y187" s="42"/>
      <c r="Z187" s="41"/>
    </row>
    <row r="188" spans="2:26" ht="32.25" customHeight="1" x14ac:dyDescent="0.2">
      <c r="B188" s="32"/>
      <c r="D188" s="33" t="str">
        <f>IFERROR("Cumul au "&amp;Paramètres!$L$25&amp;" : "&amp;FIXED(ROUND(VLOOKUP(B182,#REF!,2,0),0),0)&amp;" €","")</f>
        <v/>
      </c>
      <c r="F188" s="33" t="str">
        <f>IFERROR("Cumul au "&amp;Paramètres!$L$25&amp;" : "&amp;FIXED(ROUND(VLOOKUP(B182,#REF!,2,0),0),0)&amp;" €","")</f>
        <v/>
      </c>
      <c r="H188" s="33"/>
      <c r="J188" s="33"/>
      <c r="P188" s="39"/>
      <c r="Q188" s="40"/>
      <c r="R188" s="40"/>
      <c r="S188" s="41"/>
      <c r="T188" s="41"/>
      <c r="U188" s="41"/>
      <c r="V188" s="40"/>
      <c r="W188" s="40"/>
      <c r="X188" s="41"/>
      <c r="Y188" s="42"/>
      <c r="Z188" s="41"/>
    </row>
    <row r="189" spans="2:26" ht="29.25" customHeight="1" x14ac:dyDescent="0.2">
      <c r="P189" s="39"/>
      <c r="Q189" s="40"/>
      <c r="R189" s="40"/>
      <c r="S189" s="41"/>
      <c r="T189" s="41"/>
      <c r="U189" s="41"/>
      <c r="V189" s="40"/>
      <c r="W189" s="40"/>
      <c r="X189" s="41"/>
      <c r="Y189" s="42"/>
      <c r="Z189" s="41"/>
    </row>
    <row r="190" spans="2:26" ht="24" customHeight="1" x14ac:dyDescent="0.25">
      <c r="B190" s="28" t="s">
        <v>46</v>
      </c>
      <c r="C190" s="29"/>
      <c r="D190" s="28" t="s">
        <v>47</v>
      </c>
      <c r="E190" s="29"/>
      <c r="F190" s="28" t="s">
        <v>48</v>
      </c>
      <c r="G190" s="29"/>
      <c r="H190" s="37" t="s">
        <v>49</v>
      </c>
      <c r="I190" s="38"/>
      <c r="J190" s="37" t="s">
        <v>50</v>
      </c>
      <c r="K190" s="29"/>
      <c r="P190" s="39"/>
      <c r="Q190" s="40"/>
      <c r="R190" s="40"/>
      <c r="S190" s="41"/>
      <c r="T190" s="41"/>
      <c r="U190" s="41"/>
      <c r="V190" s="40"/>
      <c r="W190" s="40"/>
      <c r="X190" s="41"/>
      <c r="Y190" s="42"/>
      <c r="Z190" s="41"/>
    </row>
    <row r="191" spans="2:26" ht="12" customHeight="1" x14ac:dyDescent="0.2">
      <c r="P191" s="39"/>
      <c r="Q191" s="40"/>
      <c r="R191" s="40"/>
      <c r="S191" s="41"/>
      <c r="T191" s="41"/>
      <c r="U191" s="41"/>
      <c r="V191" s="40"/>
      <c r="W191" s="40"/>
      <c r="X191" s="41"/>
      <c r="Y191" s="42"/>
      <c r="Z191" s="41"/>
    </row>
    <row r="192" spans="2:26" ht="139.5" customHeight="1" x14ac:dyDescent="0.2">
      <c r="B192" s="68">
        <v>300</v>
      </c>
      <c r="C192" s="35"/>
      <c r="D192" s="68">
        <v>20</v>
      </c>
      <c r="E192" s="35"/>
      <c r="F192" s="68">
        <v>100</v>
      </c>
      <c r="G192" s="35"/>
      <c r="H192" s="68">
        <v>12</v>
      </c>
      <c r="J192" s="68">
        <v>46</v>
      </c>
      <c r="P192" s="39"/>
      <c r="Q192" s="40"/>
      <c r="R192" s="40"/>
      <c r="S192" s="41"/>
      <c r="T192" s="41"/>
      <c r="U192" s="41"/>
      <c r="V192" s="40"/>
      <c r="W192" s="40"/>
      <c r="X192" s="41"/>
      <c r="Y192" s="42"/>
      <c r="Z192" s="41"/>
    </row>
    <row r="193" spans="2:26" ht="32.25" customHeight="1" x14ac:dyDescent="0.2">
      <c r="B193" s="32"/>
      <c r="D193" s="33"/>
      <c r="F193" s="33"/>
      <c r="H193" s="33"/>
      <c r="J193" s="33"/>
    </row>
    <row r="194" spans="2:26" ht="30" customHeight="1" x14ac:dyDescent="0.2"/>
    <row r="195" spans="2:26" ht="24" customHeight="1" x14ac:dyDescent="0.25">
      <c r="B195" s="28" t="s">
        <v>51</v>
      </c>
      <c r="C195" s="29"/>
      <c r="D195" s="28" t="s">
        <v>52</v>
      </c>
      <c r="E195" s="29"/>
      <c r="F195" s="28" t="s">
        <v>53</v>
      </c>
      <c r="G195" s="29"/>
      <c r="H195" s="37" t="s">
        <v>54</v>
      </c>
      <c r="I195" s="38"/>
      <c r="J195" s="37" t="s">
        <v>55</v>
      </c>
      <c r="K195" s="29"/>
      <c r="L195" s="28" t="s">
        <v>56</v>
      </c>
    </row>
    <row r="197" spans="2:26" ht="139.5" customHeight="1" x14ac:dyDescent="0.2">
      <c r="B197" s="68">
        <v>100</v>
      </c>
      <c r="C197" s="35"/>
      <c r="D197" s="30">
        <v>1000000</v>
      </c>
      <c r="E197" s="35"/>
      <c r="F197" s="68">
        <v>4</v>
      </c>
      <c r="G197" s="35"/>
      <c r="H197" s="68">
        <v>3</v>
      </c>
      <c r="J197" s="68">
        <v>30</v>
      </c>
      <c r="L197" s="36">
        <v>0.8</v>
      </c>
    </row>
    <row r="198" spans="2:26" ht="32.25" customHeight="1" x14ac:dyDescent="0.2">
      <c r="B198" s="32"/>
      <c r="D198" s="33"/>
      <c r="F198" s="33"/>
      <c r="H198" s="33"/>
      <c r="J198" s="33"/>
      <c r="L198" s="33"/>
    </row>
    <row r="199" spans="2:26" x14ac:dyDescent="0.2">
      <c r="N199" s="34"/>
    </row>
    <row r="200" spans="2:26" x14ac:dyDescent="0.2">
      <c r="N200" s="34"/>
    </row>
    <row r="204" spans="2:26" ht="45" x14ac:dyDescent="0.6">
      <c r="B204" s="26" t="str">
        <f>Objectifs!B16</f>
        <v>MAHUT NICOLAS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P204" s="39"/>
      <c r="Q204" s="40"/>
      <c r="R204" s="40"/>
      <c r="S204" s="41"/>
      <c r="T204" s="41"/>
      <c r="U204" s="41"/>
      <c r="V204" s="40"/>
      <c r="W204" s="40"/>
      <c r="X204" s="41"/>
      <c r="Y204" s="42"/>
      <c r="Z204" s="41"/>
    </row>
    <row r="205" spans="2:26" ht="24.75" customHeight="1" x14ac:dyDescent="0.6">
      <c r="B205" s="27" t="s">
        <v>57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P205" s="39"/>
      <c r="Q205" s="40"/>
      <c r="R205" s="40"/>
      <c r="S205" s="41"/>
      <c r="T205" s="41"/>
      <c r="U205" s="41"/>
      <c r="V205" s="40"/>
      <c r="W205" s="40"/>
      <c r="X205" s="41"/>
      <c r="Y205" s="42"/>
      <c r="Z205" s="41"/>
    </row>
    <row r="206" spans="2:26" ht="30" customHeight="1" x14ac:dyDescent="0.2">
      <c r="P206" s="39"/>
      <c r="Q206" s="40"/>
      <c r="R206" s="40"/>
      <c r="S206" s="41"/>
      <c r="T206" s="41"/>
      <c r="U206" s="41"/>
      <c r="V206" s="40"/>
      <c r="W206" s="40"/>
      <c r="X206" s="41"/>
      <c r="Y206" s="42"/>
      <c r="Z206" s="41"/>
    </row>
    <row r="207" spans="2:26" ht="24.75" customHeight="1" x14ac:dyDescent="0.25">
      <c r="B207" s="37" t="s">
        <v>18</v>
      </c>
      <c r="C207" s="38"/>
      <c r="D207" s="37" t="s">
        <v>19</v>
      </c>
      <c r="E207" s="38"/>
      <c r="F207" s="37" t="s">
        <v>20</v>
      </c>
      <c r="G207" s="38"/>
      <c r="H207" s="37" t="s">
        <v>44</v>
      </c>
      <c r="I207" s="38"/>
      <c r="J207" s="37" t="s">
        <v>45</v>
      </c>
      <c r="K207" s="29"/>
      <c r="P207" s="39"/>
      <c r="Q207" s="40"/>
      <c r="R207" s="40"/>
      <c r="S207" s="41"/>
      <c r="T207" s="41"/>
      <c r="U207" s="41"/>
      <c r="V207" s="40"/>
      <c r="W207" s="40"/>
      <c r="X207" s="41"/>
      <c r="Y207" s="42"/>
      <c r="Z207" s="41"/>
    </row>
    <row r="208" spans="2:26" ht="11.25" customHeight="1" x14ac:dyDescent="0.2">
      <c r="P208" s="39"/>
      <c r="Q208" s="40"/>
      <c r="R208" s="40"/>
      <c r="S208" s="41"/>
      <c r="T208" s="41"/>
      <c r="U208" s="41"/>
      <c r="V208" s="40"/>
      <c r="W208" s="40"/>
      <c r="X208" s="41"/>
      <c r="Y208" s="42"/>
      <c r="Z208" s="41"/>
    </row>
    <row r="209" spans="2:26" ht="138" customHeight="1" x14ac:dyDescent="0.2">
      <c r="B209" s="68">
        <f>IFERROR(VLOOKUP(B204,Paramètres!$Q$7:$R$21,2),"")</f>
        <v>20</v>
      </c>
      <c r="D209" s="31"/>
      <c r="F209" s="31"/>
      <c r="H209" s="68">
        <v>4</v>
      </c>
      <c r="J209" s="68">
        <v>40</v>
      </c>
      <c r="P209" s="39"/>
      <c r="Q209" s="40"/>
      <c r="R209" s="40"/>
      <c r="S209" s="41"/>
      <c r="T209" s="41"/>
      <c r="U209" s="41"/>
      <c r="V209" s="40"/>
      <c r="W209" s="40"/>
      <c r="X209" s="41"/>
      <c r="Y209" s="42"/>
      <c r="Z209" s="41"/>
    </row>
    <row r="210" spans="2:26" ht="32.25" customHeight="1" x14ac:dyDescent="0.2">
      <c r="B210" s="32"/>
      <c r="D210" s="33" t="str">
        <f>IFERROR("Cumul au "&amp;Paramètres!$L$25&amp;" : "&amp;FIXED(ROUND(VLOOKUP(B204,#REF!,2,0),0),0)&amp;" €","")</f>
        <v/>
      </c>
      <c r="F210" s="33" t="str">
        <f>IFERROR("Cumul au "&amp;Paramètres!$L$25&amp;" : "&amp;FIXED(ROUND(VLOOKUP(B204,#REF!,2,0),0),0)&amp;" €","")</f>
        <v/>
      </c>
      <c r="H210" s="33"/>
      <c r="J210" s="33"/>
      <c r="P210" s="39"/>
      <c r="Q210" s="40"/>
      <c r="R210" s="40"/>
      <c r="S210" s="41"/>
      <c r="T210" s="41"/>
      <c r="U210" s="41"/>
      <c r="V210" s="40"/>
      <c r="W210" s="40"/>
      <c r="X210" s="41"/>
      <c r="Y210" s="42"/>
      <c r="Z210" s="41"/>
    </row>
    <row r="211" spans="2:26" ht="29.25" customHeight="1" x14ac:dyDescent="0.2">
      <c r="P211" s="39"/>
      <c r="Q211" s="40"/>
      <c r="R211" s="40"/>
      <c r="S211" s="41"/>
      <c r="T211" s="41"/>
      <c r="U211" s="41"/>
      <c r="V211" s="40"/>
      <c r="W211" s="40"/>
      <c r="X211" s="41"/>
      <c r="Y211" s="42"/>
      <c r="Z211" s="41"/>
    </row>
    <row r="212" spans="2:26" ht="24" customHeight="1" x14ac:dyDescent="0.25">
      <c r="B212" s="28" t="s">
        <v>46</v>
      </c>
      <c r="C212" s="29"/>
      <c r="D212" s="28" t="s">
        <v>47</v>
      </c>
      <c r="E212" s="29"/>
      <c r="F212" s="28" t="s">
        <v>48</v>
      </c>
      <c r="G212" s="29"/>
      <c r="H212" s="37" t="s">
        <v>49</v>
      </c>
      <c r="I212" s="38"/>
      <c r="J212" s="37" t="s">
        <v>50</v>
      </c>
      <c r="K212" s="29"/>
      <c r="P212" s="39"/>
      <c r="Q212" s="40"/>
      <c r="R212" s="40"/>
      <c r="S212" s="41"/>
      <c r="T212" s="41"/>
      <c r="U212" s="41"/>
      <c r="V212" s="40"/>
      <c r="W212" s="40"/>
      <c r="X212" s="41"/>
      <c r="Y212" s="42"/>
      <c r="Z212" s="41"/>
    </row>
    <row r="213" spans="2:26" ht="12" customHeight="1" x14ac:dyDescent="0.2">
      <c r="P213" s="39"/>
      <c r="Q213" s="40"/>
      <c r="R213" s="40"/>
      <c r="S213" s="41"/>
      <c r="T213" s="41"/>
      <c r="U213" s="41"/>
      <c r="V213" s="40"/>
      <c r="W213" s="40"/>
      <c r="X213" s="41"/>
      <c r="Y213" s="42"/>
      <c r="Z213" s="41"/>
    </row>
    <row r="214" spans="2:26" ht="139.5" customHeight="1" x14ac:dyDescent="0.2">
      <c r="B214" s="68">
        <v>300</v>
      </c>
      <c r="C214" s="35"/>
      <c r="D214" s="68">
        <v>20</v>
      </c>
      <c r="E214" s="35"/>
      <c r="F214" s="68">
        <v>100</v>
      </c>
      <c r="G214" s="35"/>
      <c r="H214" s="68">
        <v>12</v>
      </c>
      <c r="J214" s="68">
        <v>46</v>
      </c>
      <c r="P214" s="39"/>
      <c r="Q214" s="40"/>
      <c r="R214" s="40"/>
      <c r="S214" s="41"/>
      <c r="T214" s="41"/>
      <c r="U214" s="41"/>
      <c r="V214" s="40"/>
      <c r="W214" s="40"/>
      <c r="X214" s="41"/>
      <c r="Y214" s="42"/>
      <c r="Z214" s="41"/>
    </row>
    <row r="215" spans="2:26" ht="32.25" customHeight="1" x14ac:dyDescent="0.2">
      <c r="B215" s="32"/>
      <c r="D215" s="33"/>
      <c r="F215" s="33"/>
      <c r="H215" s="33"/>
      <c r="J215" s="33"/>
    </row>
    <row r="216" spans="2:26" ht="30" customHeight="1" x14ac:dyDescent="0.2"/>
    <row r="217" spans="2:26" ht="24" customHeight="1" x14ac:dyDescent="0.25">
      <c r="B217" s="28" t="s">
        <v>51</v>
      </c>
      <c r="C217" s="29"/>
      <c r="D217" s="28" t="s">
        <v>52</v>
      </c>
      <c r="E217" s="29"/>
      <c r="F217" s="28" t="s">
        <v>53</v>
      </c>
      <c r="G217" s="29"/>
      <c r="H217" s="37" t="s">
        <v>54</v>
      </c>
      <c r="I217" s="38"/>
      <c r="J217" s="37" t="s">
        <v>55</v>
      </c>
      <c r="K217" s="29"/>
      <c r="L217" s="28" t="s">
        <v>56</v>
      </c>
    </row>
    <row r="219" spans="2:26" ht="139.5" customHeight="1" x14ac:dyDescent="0.2">
      <c r="B219" s="68">
        <v>100</v>
      </c>
      <c r="C219" s="35"/>
      <c r="D219" s="30">
        <v>1000000</v>
      </c>
      <c r="E219" s="35"/>
      <c r="F219" s="68">
        <v>4</v>
      </c>
      <c r="G219" s="35"/>
      <c r="H219" s="68">
        <v>3</v>
      </c>
      <c r="J219" s="68">
        <v>30</v>
      </c>
      <c r="L219" s="36">
        <v>0.8</v>
      </c>
    </row>
    <row r="220" spans="2:26" ht="32.25" customHeight="1" x14ac:dyDescent="0.2">
      <c r="B220" s="32"/>
      <c r="D220" s="33"/>
      <c r="F220" s="33"/>
      <c r="H220" s="33"/>
      <c r="J220" s="33"/>
      <c r="L220" s="33"/>
    </row>
    <row r="221" spans="2:26" x14ac:dyDescent="0.2">
      <c r="N221" s="34"/>
    </row>
    <row r="222" spans="2:26" x14ac:dyDescent="0.2">
      <c r="N222" s="34"/>
    </row>
    <row r="226" spans="2:26" ht="45" x14ac:dyDescent="0.6">
      <c r="B226" s="26" t="str">
        <f>Objectifs!B17</f>
        <v>GAUFF COCO</v>
      </c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P226" s="39"/>
      <c r="Q226" s="40"/>
      <c r="R226" s="40"/>
      <c r="S226" s="41"/>
      <c r="T226" s="41"/>
      <c r="U226" s="41"/>
      <c r="V226" s="40"/>
      <c r="W226" s="40"/>
      <c r="X226" s="41"/>
      <c r="Y226" s="42"/>
      <c r="Z226" s="41"/>
    </row>
    <row r="227" spans="2:26" ht="24.75" customHeight="1" x14ac:dyDescent="0.6">
      <c r="B227" s="27" t="s">
        <v>57</v>
      </c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P227" s="39"/>
      <c r="Q227" s="40"/>
      <c r="R227" s="40"/>
      <c r="S227" s="41"/>
      <c r="T227" s="41"/>
      <c r="U227" s="41"/>
      <c r="V227" s="40"/>
      <c r="W227" s="40"/>
      <c r="X227" s="41"/>
      <c r="Y227" s="42"/>
      <c r="Z227" s="41"/>
    </row>
    <row r="228" spans="2:26" ht="30" customHeight="1" x14ac:dyDescent="0.2">
      <c r="P228" s="39"/>
      <c r="Q228" s="40"/>
      <c r="R228" s="40"/>
      <c r="S228" s="41"/>
      <c r="T228" s="41"/>
      <c r="U228" s="41"/>
      <c r="V228" s="40"/>
      <c r="W228" s="40"/>
      <c r="X228" s="41"/>
      <c r="Y228" s="42"/>
      <c r="Z228" s="41"/>
    </row>
    <row r="229" spans="2:26" ht="24.75" customHeight="1" x14ac:dyDescent="0.25">
      <c r="B229" s="37" t="s">
        <v>18</v>
      </c>
      <c r="C229" s="38"/>
      <c r="D229" s="37" t="s">
        <v>19</v>
      </c>
      <c r="E229" s="38"/>
      <c r="F229" s="37" t="s">
        <v>20</v>
      </c>
      <c r="G229" s="38"/>
      <c r="H229" s="37" t="s">
        <v>44</v>
      </c>
      <c r="I229" s="38"/>
      <c r="J229" s="37" t="s">
        <v>45</v>
      </c>
      <c r="K229" s="29"/>
      <c r="P229" s="39"/>
      <c r="Q229" s="40"/>
      <c r="R229" s="40"/>
      <c r="S229" s="41"/>
      <c r="T229" s="41"/>
      <c r="U229" s="41"/>
      <c r="V229" s="40"/>
      <c r="W229" s="40"/>
      <c r="X229" s="41"/>
      <c r="Y229" s="42"/>
      <c r="Z229" s="41"/>
    </row>
    <row r="230" spans="2:26" ht="11.25" customHeight="1" x14ac:dyDescent="0.2">
      <c r="P230" s="39"/>
      <c r="Q230" s="40"/>
      <c r="R230" s="40"/>
      <c r="S230" s="41"/>
      <c r="T230" s="41"/>
      <c r="U230" s="41"/>
      <c r="V230" s="40"/>
      <c r="W230" s="40"/>
      <c r="X230" s="41"/>
      <c r="Y230" s="42"/>
      <c r="Z230" s="41"/>
    </row>
    <row r="231" spans="2:26" ht="138" customHeight="1" x14ac:dyDescent="0.2">
      <c r="B231" s="68">
        <f>IFERROR(VLOOKUP(B226,Paramètres!$Q$7:$R$21,2),"")</f>
        <v>25</v>
      </c>
      <c r="D231" s="31"/>
      <c r="F231" s="31"/>
      <c r="H231" s="68">
        <v>4</v>
      </c>
      <c r="J231" s="68">
        <v>40</v>
      </c>
      <c r="P231" s="39"/>
      <c r="Q231" s="40"/>
      <c r="R231" s="40"/>
      <c r="S231" s="41"/>
      <c r="T231" s="41"/>
      <c r="U231" s="41"/>
      <c r="V231" s="40"/>
      <c r="W231" s="40"/>
      <c r="X231" s="41"/>
      <c r="Y231" s="42"/>
      <c r="Z231" s="41"/>
    </row>
    <row r="232" spans="2:26" ht="32.25" customHeight="1" x14ac:dyDescent="0.2">
      <c r="B232" s="32"/>
      <c r="D232" s="33" t="str">
        <f>IFERROR("Cumul au "&amp;Paramètres!$L$25&amp;" : "&amp;FIXED(ROUND(VLOOKUP(B226,#REF!,2,0),0),0)&amp;" €","")</f>
        <v/>
      </c>
      <c r="F232" s="33" t="str">
        <f>IFERROR("Cumul au "&amp;Paramètres!$L$25&amp;" : "&amp;FIXED(ROUND(VLOOKUP(B226,#REF!,2,0),0),0)&amp;" €","")</f>
        <v/>
      </c>
      <c r="H232" s="33"/>
      <c r="J232" s="33"/>
      <c r="P232" s="39"/>
      <c r="Q232" s="40"/>
      <c r="R232" s="40"/>
      <c r="S232" s="41"/>
      <c r="T232" s="41"/>
      <c r="U232" s="41"/>
      <c r="V232" s="40"/>
      <c r="W232" s="40"/>
      <c r="X232" s="41"/>
      <c r="Y232" s="42"/>
      <c r="Z232" s="41"/>
    </row>
    <row r="233" spans="2:26" ht="29.25" customHeight="1" x14ac:dyDescent="0.2">
      <c r="P233" s="39"/>
      <c r="Q233" s="40"/>
      <c r="R233" s="40"/>
      <c r="S233" s="41"/>
      <c r="T233" s="41"/>
      <c r="U233" s="41"/>
      <c r="V233" s="40"/>
      <c r="W233" s="40"/>
      <c r="X233" s="41"/>
      <c r="Y233" s="42"/>
      <c r="Z233" s="41"/>
    </row>
    <row r="234" spans="2:26" ht="24" customHeight="1" x14ac:dyDescent="0.25">
      <c r="B234" s="28" t="s">
        <v>46</v>
      </c>
      <c r="C234" s="29"/>
      <c r="D234" s="28" t="s">
        <v>47</v>
      </c>
      <c r="E234" s="29"/>
      <c r="F234" s="28" t="s">
        <v>48</v>
      </c>
      <c r="G234" s="29"/>
      <c r="H234" s="37" t="s">
        <v>49</v>
      </c>
      <c r="I234" s="38"/>
      <c r="J234" s="37" t="s">
        <v>50</v>
      </c>
      <c r="K234" s="29"/>
      <c r="P234" s="39"/>
      <c r="Q234" s="40"/>
      <c r="R234" s="40"/>
      <c r="S234" s="41"/>
      <c r="T234" s="41"/>
      <c r="U234" s="41"/>
      <c r="V234" s="40"/>
      <c r="W234" s="40"/>
      <c r="X234" s="41"/>
      <c r="Y234" s="42"/>
      <c r="Z234" s="41"/>
    </row>
    <row r="235" spans="2:26" ht="12" customHeight="1" x14ac:dyDescent="0.2">
      <c r="P235" s="39"/>
      <c r="Q235" s="40"/>
      <c r="R235" s="40"/>
      <c r="S235" s="41"/>
      <c r="T235" s="41"/>
      <c r="U235" s="41"/>
      <c r="V235" s="40"/>
      <c r="W235" s="40"/>
      <c r="X235" s="41"/>
      <c r="Y235" s="42"/>
      <c r="Z235" s="41"/>
    </row>
    <row r="236" spans="2:26" ht="139.5" customHeight="1" x14ac:dyDescent="0.2">
      <c r="B236" s="68">
        <v>300</v>
      </c>
      <c r="C236" s="35"/>
      <c r="D236" s="68">
        <v>20</v>
      </c>
      <c r="E236" s="35"/>
      <c r="F236" s="68">
        <v>100</v>
      </c>
      <c r="G236" s="35"/>
      <c r="H236" s="68">
        <v>12</v>
      </c>
      <c r="J236" s="68">
        <v>46</v>
      </c>
      <c r="P236" s="39"/>
      <c r="Q236" s="40"/>
      <c r="R236" s="40"/>
      <c r="S236" s="41"/>
      <c r="T236" s="41"/>
      <c r="U236" s="41"/>
      <c r="V236" s="40"/>
      <c r="W236" s="40"/>
      <c r="X236" s="41"/>
      <c r="Y236" s="42"/>
      <c r="Z236" s="41"/>
    </row>
    <row r="237" spans="2:26" ht="32.25" customHeight="1" x14ac:dyDescent="0.2">
      <c r="B237" s="32"/>
      <c r="D237" s="33"/>
      <c r="F237" s="33"/>
      <c r="H237" s="33"/>
      <c r="J237" s="33"/>
    </row>
    <row r="238" spans="2:26" ht="30" customHeight="1" x14ac:dyDescent="0.2"/>
    <row r="239" spans="2:26" ht="24" customHeight="1" x14ac:dyDescent="0.25">
      <c r="B239" s="28" t="s">
        <v>51</v>
      </c>
      <c r="C239" s="29"/>
      <c r="D239" s="28" t="s">
        <v>52</v>
      </c>
      <c r="E239" s="29"/>
      <c r="F239" s="28" t="s">
        <v>53</v>
      </c>
      <c r="G239" s="29"/>
      <c r="H239" s="37" t="s">
        <v>54</v>
      </c>
      <c r="I239" s="38"/>
      <c r="J239" s="37" t="s">
        <v>55</v>
      </c>
      <c r="K239" s="29"/>
      <c r="L239" s="28" t="s">
        <v>56</v>
      </c>
    </row>
    <row r="241" spans="2:26" ht="139.5" customHeight="1" x14ac:dyDescent="0.2">
      <c r="B241" s="68">
        <v>100</v>
      </c>
      <c r="C241" s="35"/>
      <c r="D241" s="30">
        <v>1000000</v>
      </c>
      <c r="E241" s="35"/>
      <c r="F241" s="68">
        <v>4</v>
      </c>
      <c r="G241" s="35"/>
      <c r="H241" s="68">
        <v>3</v>
      </c>
      <c r="J241" s="68">
        <v>30</v>
      </c>
      <c r="L241" s="36">
        <v>0.8</v>
      </c>
    </row>
    <row r="242" spans="2:26" ht="32.25" customHeight="1" x14ac:dyDescent="0.2">
      <c r="B242" s="32"/>
      <c r="D242" s="33"/>
      <c r="F242" s="33"/>
      <c r="H242" s="33"/>
      <c r="J242" s="33"/>
      <c r="L242" s="33"/>
    </row>
    <row r="243" spans="2:26" x14ac:dyDescent="0.2">
      <c r="N243" s="34"/>
    </row>
    <row r="244" spans="2:26" x14ac:dyDescent="0.2">
      <c r="N244" s="34"/>
    </row>
    <row r="248" spans="2:26" ht="45" x14ac:dyDescent="0.6">
      <c r="B248" s="26" t="str">
        <f>Objectifs!B18</f>
        <v>SVITOLINA ELINA</v>
      </c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P248" s="39"/>
      <c r="Q248" s="40"/>
      <c r="R248" s="40"/>
      <c r="S248" s="41"/>
      <c r="T248" s="41"/>
      <c r="U248" s="41"/>
      <c r="V248" s="40"/>
      <c r="W248" s="40"/>
      <c r="X248" s="41"/>
      <c r="Y248" s="42"/>
      <c r="Z248" s="41"/>
    </row>
    <row r="249" spans="2:26" ht="24.75" customHeight="1" x14ac:dyDescent="0.6">
      <c r="B249" s="27" t="s">
        <v>57</v>
      </c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P249" s="39"/>
      <c r="Q249" s="40"/>
      <c r="R249" s="40"/>
      <c r="S249" s="41"/>
      <c r="T249" s="41"/>
      <c r="U249" s="41"/>
      <c r="V249" s="40"/>
      <c r="W249" s="40"/>
      <c r="X249" s="41"/>
      <c r="Y249" s="42"/>
      <c r="Z249" s="41"/>
    </row>
    <row r="250" spans="2:26" ht="30" customHeight="1" x14ac:dyDescent="0.2">
      <c r="P250" s="39"/>
      <c r="Q250" s="40"/>
      <c r="R250" s="40"/>
      <c r="S250" s="41"/>
      <c r="T250" s="41"/>
      <c r="U250" s="41"/>
      <c r="V250" s="40"/>
      <c r="W250" s="40"/>
      <c r="X250" s="41"/>
      <c r="Y250" s="42"/>
      <c r="Z250" s="41"/>
    </row>
    <row r="251" spans="2:26" ht="24.75" customHeight="1" x14ac:dyDescent="0.25">
      <c r="B251" s="37" t="s">
        <v>18</v>
      </c>
      <c r="C251" s="38"/>
      <c r="D251" s="37" t="s">
        <v>19</v>
      </c>
      <c r="E251" s="38"/>
      <c r="F251" s="37" t="s">
        <v>20</v>
      </c>
      <c r="G251" s="38"/>
      <c r="H251" s="37" t="s">
        <v>44</v>
      </c>
      <c r="I251" s="38"/>
      <c r="J251" s="37" t="s">
        <v>45</v>
      </c>
      <c r="K251" s="29"/>
      <c r="P251" s="39"/>
      <c r="Q251" s="40"/>
      <c r="R251" s="40"/>
      <c r="S251" s="41"/>
      <c r="T251" s="41"/>
      <c r="U251" s="41"/>
      <c r="V251" s="40"/>
      <c r="W251" s="40"/>
      <c r="X251" s="41"/>
      <c r="Y251" s="42"/>
      <c r="Z251" s="41"/>
    </row>
    <row r="252" spans="2:26" ht="11.25" customHeight="1" x14ac:dyDescent="0.2">
      <c r="P252" s="39"/>
      <c r="Q252" s="40"/>
      <c r="R252" s="40"/>
      <c r="S252" s="41"/>
      <c r="T252" s="41"/>
      <c r="U252" s="41"/>
      <c r="V252" s="40"/>
      <c r="W252" s="40"/>
      <c r="X252" s="41"/>
      <c r="Y252" s="42"/>
      <c r="Z252" s="41"/>
    </row>
    <row r="253" spans="2:26" ht="138" customHeight="1" x14ac:dyDescent="0.2">
      <c r="B253" s="68">
        <f>IFERROR(VLOOKUP(B248,Paramètres!$Q$7:$R$21,2),"")</f>
        <v>25</v>
      </c>
      <c r="D253" s="31"/>
      <c r="F253" s="31"/>
      <c r="H253" s="68">
        <v>4</v>
      </c>
      <c r="J253" s="68">
        <v>40</v>
      </c>
      <c r="P253" s="39"/>
      <c r="Q253" s="40"/>
      <c r="R253" s="40"/>
      <c r="S253" s="41"/>
      <c r="T253" s="41"/>
      <c r="U253" s="41"/>
      <c r="V253" s="40"/>
      <c r="W253" s="40"/>
      <c r="X253" s="41"/>
      <c r="Y253" s="42"/>
      <c r="Z253" s="41"/>
    </row>
    <row r="254" spans="2:26" ht="32.25" customHeight="1" x14ac:dyDescent="0.2">
      <c r="B254" s="32"/>
      <c r="D254" s="33" t="str">
        <f>IFERROR("Cumul au "&amp;Paramètres!$L$25&amp;" : "&amp;FIXED(ROUND(VLOOKUP(B248,#REF!,2,0),0),0)&amp;" €","")</f>
        <v/>
      </c>
      <c r="F254" s="33" t="str">
        <f>IFERROR("Cumul au "&amp;Paramètres!$L$25&amp;" : "&amp;FIXED(ROUND(VLOOKUP(B248,#REF!,2,0),0),0)&amp;" €","")</f>
        <v/>
      </c>
      <c r="H254" s="33"/>
      <c r="J254" s="33"/>
      <c r="P254" s="39"/>
      <c r="Q254" s="40"/>
      <c r="R254" s="40"/>
      <c r="S254" s="41"/>
      <c r="T254" s="41"/>
      <c r="U254" s="41"/>
      <c r="V254" s="40"/>
      <c r="W254" s="40"/>
      <c r="X254" s="41"/>
      <c r="Y254" s="42"/>
      <c r="Z254" s="41"/>
    </row>
    <row r="255" spans="2:26" ht="29.25" customHeight="1" x14ac:dyDescent="0.2">
      <c r="P255" s="39"/>
      <c r="Q255" s="40"/>
      <c r="R255" s="40"/>
      <c r="S255" s="41"/>
      <c r="T255" s="41"/>
      <c r="U255" s="41"/>
      <c r="V255" s="40"/>
      <c r="W255" s="40"/>
      <c r="X255" s="41"/>
      <c r="Y255" s="42"/>
      <c r="Z255" s="41"/>
    </row>
    <row r="256" spans="2:26" ht="24" customHeight="1" x14ac:dyDescent="0.25">
      <c r="B256" s="28" t="s">
        <v>46</v>
      </c>
      <c r="C256" s="29"/>
      <c r="D256" s="28" t="s">
        <v>47</v>
      </c>
      <c r="E256" s="29"/>
      <c r="F256" s="28" t="s">
        <v>48</v>
      </c>
      <c r="G256" s="29"/>
      <c r="H256" s="37" t="s">
        <v>49</v>
      </c>
      <c r="I256" s="38"/>
      <c r="J256" s="37" t="s">
        <v>50</v>
      </c>
      <c r="K256" s="29"/>
      <c r="P256" s="39"/>
      <c r="Q256" s="40"/>
      <c r="R256" s="40"/>
      <c r="S256" s="41"/>
      <c r="T256" s="41"/>
      <c r="U256" s="41"/>
      <c r="V256" s="40"/>
      <c r="W256" s="40"/>
      <c r="X256" s="41"/>
      <c r="Y256" s="42"/>
      <c r="Z256" s="41"/>
    </row>
    <row r="257" spans="2:26" ht="12" customHeight="1" x14ac:dyDescent="0.2">
      <c r="P257" s="39"/>
      <c r="Q257" s="40"/>
      <c r="R257" s="40"/>
      <c r="S257" s="41"/>
      <c r="T257" s="41"/>
      <c r="U257" s="41"/>
      <c r="V257" s="40"/>
      <c r="W257" s="40"/>
      <c r="X257" s="41"/>
      <c r="Y257" s="42"/>
      <c r="Z257" s="41"/>
    </row>
    <row r="258" spans="2:26" ht="139.5" customHeight="1" x14ac:dyDescent="0.2">
      <c r="B258" s="68">
        <v>300</v>
      </c>
      <c r="C258" s="35"/>
      <c r="D258" s="68">
        <v>20</v>
      </c>
      <c r="E258" s="35"/>
      <c r="F258" s="68">
        <v>100</v>
      </c>
      <c r="G258" s="35"/>
      <c r="H258" s="68">
        <v>12</v>
      </c>
      <c r="J258" s="68">
        <v>46</v>
      </c>
      <c r="P258" s="39"/>
      <c r="Q258" s="40"/>
      <c r="R258" s="40"/>
      <c r="S258" s="41"/>
      <c r="T258" s="41"/>
      <c r="U258" s="41"/>
      <c r="V258" s="40"/>
      <c r="W258" s="40"/>
      <c r="X258" s="41"/>
      <c r="Y258" s="42"/>
      <c r="Z258" s="41"/>
    </row>
    <row r="259" spans="2:26" ht="32.25" customHeight="1" x14ac:dyDescent="0.2">
      <c r="B259" s="32"/>
      <c r="D259" s="33"/>
      <c r="F259" s="33"/>
      <c r="H259" s="33"/>
      <c r="J259" s="33"/>
    </row>
    <row r="260" spans="2:26" ht="30" customHeight="1" x14ac:dyDescent="0.2"/>
    <row r="261" spans="2:26" ht="24" customHeight="1" x14ac:dyDescent="0.25">
      <c r="B261" s="28" t="s">
        <v>51</v>
      </c>
      <c r="C261" s="29"/>
      <c r="D261" s="28" t="s">
        <v>52</v>
      </c>
      <c r="E261" s="29"/>
      <c r="F261" s="28" t="s">
        <v>53</v>
      </c>
      <c r="G261" s="29"/>
      <c r="H261" s="37" t="s">
        <v>54</v>
      </c>
      <c r="I261" s="38"/>
      <c r="J261" s="37" t="s">
        <v>55</v>
      </c>
      <c r="K261" s="29"/>
      <c r="L261" s="28" t="s">
        <v>56</v>
      </c>
    </row>
    <row r="263" spans="2:26" ht="139.5" customHeight="1" x14ac:dyDescent="0.2">
      <c r="B263" s="68">
        <v>100</v>
      </c>
      <c r="C263" s="35"/>
      <c r="D263" s="30">
        <v>1000000</v>
      </c>
      <c r="E263" s="35"/>
      <c r="F263" s="68">
        <v>4</v>
      </c>
      <c r="G263" s="35"/>
      <c r="H263" s="68">
        <v>3</v>
      </c>
      <c r="J263" s="68">
        <v>30</v>
      </c>
      <c r="L263" s="36">
        <v>0.8</v>
      </c>
    </row>
    <row r="264" spans="2:26" ht="32.25" customHeight="1" x14ac:dyDescent="0.2">
      <c r="B264" s="32"/>
      <c r="D264" s="33"/>
      <c r="F264" s="33"/>
      <c r="H264" s="33"/>
      <c r="J264" s="33"/>
      <c r="L264" s="33"/>
    </row>
    <row r="265" spans="2:26" x14ac:dyDescent="0.2">
      <c r="N265" s="34"/>
    </row>
    <row r="266" spans="2:26" x14ac:dyDescent="0.2">
      <c r="N266" s="34"/>
    </row>
    <row r="270" spans="2:26" ht="45" x14ac:dyDescent="0.6">
      <c r="B270" s="26" t="str">
        <f>Objectifs!B19</f>
        <v>SWIATEK IGA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P270" s="39"/>
      <c r="Q270" s="40"/>
      <c r="R270" s="40"/>
      <c r="S270" s="41"/>
      <c r="T270" s="41"/>
      <c r="U270" s="41"/>
      <c r="V270" s="40"/>
      <c r="W270" s="40"/>
      <c r="X270" s="41"/>
      <c r="Y270" s="42"/>
      <c r="Z270" s="41"/>
    </row>
    <row r="271" spans="2:26" ht="24.75" customHeight="1" x14ac:dyDescent="0.6">
      <c r="B271" s="27" t="s">
        <v>57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P271" s="39"/>
      <c r="Q271" s="40"/>
      <c r="R271" s="40"/>
      <c r="S271" s="41"/>
      <c r="T271" s="41"/>
      <c r="U271" s="41"/>
      <c r="V271" s="40"/>
      <c r="W271" s="40"/>
      <c r="X271" s="41"/>
      <c r="Y271" s="42"/>
      <c r="Z271" s="41"/>
    </row>
    <row r="272" spans="2:26" ht="30" customHeight="1" x14ac:dyDescent="0.2">
      <c r="P272" s="39"/>
      <c r="Q272" s="40"/>
      <c r="R272" s="40"/>
      <c r="S272" s="41"/>
      <c r="T272" s="41"/>
      <c r="U272" s="41"/>
      <c r="V272" s="40"/>
      <c r="W272" s="40"/>
      <c r="X272" s="41"/>
      <c r="Y272" s="42"/>
      <c r="Z272" s="41"/>
    </row>
    <row r="273" spans="2:26" ht="24.75" customHeight="1" x14ac:dyDescent="0.25">
      <c r="B273" s="37" t="s">
        <v>18</v>
      </c>
      <c r="C273" s="38"/>
      <c r="D273" s="37" t="s">
        <v>19</v>
      </c>
      <c r="E273" s="38"/>
      <c r="F273" s="37" t="s">
        <v>20</v>
      </c>
      <c r="G273" s="38"/>
      <c r="H273" s="37" t="s">
        <v>44</v>
      </c>
      <c r="I273" s="38"/>
      <c r="J273" s="37" t="s">
        <v>45</v>
      </c>
      <c r="K273" s="29"/>
      <c r="P273" s="39"/>
      <c r="Q273" s="40"/>
      <c r="R273" s="40"/>
      <c r="S273" s="41"/>
      <c r="T273" s="41"/>
      <c r="U273" s="41"/>
      <c r="V273" s="40"/>
      <c r="W273" s="40"/>
      <c r="X273" s="41"/>
      <c r="Y273" s="42"/>
      <c r="Z273" s="41"/>
    </row>
    <row r="274" spans="2:26" ht="11.25" customHeight="1" x14ac:dyDescent="0.2">
      <c r="P274" s="39"/>
      <c r="Q274" s="40"/>
      <c r="R274" s="40"/>
      <c r="S274" s="41"/>
      <c r="T274" s="41"/>
      <c r="U274" s="41"/>
      <c r="V274" s="40"/>
      <c r="W274" s="40"/>
      <c r="X274" s="41"/>
      <c r="Y274" s="42"/>
      <c r="Z274" s="41"/>
    </row>
    <row r="275" spans="2:26" ht="138" customHeight="1" x14ac:dyDescent="0.2">
      <c r="B275" s="68">
        <f>IFERROR(VLOOKUP(B270,Paramètres!$Q$7:$R$21,2),"")</f>
        <v>18</v>
      </c>
      <c r="D275" s="31"/>
      <c r="F275" s="31"/>
      <c r="H275" s="68">
        <v>4</v>
      </c>
      <c r="J275" s="68">
        <v>40</v>
      </c>
      <c r="P275" s="39"/>
      <c r="Q275" s="40"/>
      <c r="R275" s="40"/>
      <c r="S275" s="41"/>
      <c r="T275" s="41"/>
      <c r="U275" s="41"/>
      <c r="V275" s="40"/>
      <c r="W275" s="40"/>
      <c r="X275" s="41"/>
      <c r="Y275" s="42"/>
      <c r="Z275" s="41"/>
    </row>
    <row r="276" spans="2:26" ht="32.25" customHeight="1" x14ac:dyDescent="0.2">
      <c r="B276" s="32"/>
      <c r="D276" s="33" t="str">
        <f>IFERROR("Cumul au "&amp;Paramètres!$L$25&amp;" : "&amp;FIXED(ROUND(VLOOKUP(B270,#REF!,2,0),0),0)&amp;" €","")</f>
        <v/>
      </c>
      <c r="F276" s="33" t="str">
        <f>IFERROR("Cumul au "&amp;Paramètres!$L$25&amp;" : "&amp;FIXED(ROUND(VLOOKUP(B270,#REF!,2,0),0),0)&amp;" €","")</f>
        <v/>
      </c>
      <c r="H276" s="33"/>
      <c r="J276" s="33"/>
      <c r="P276" s="39"/>
      <c r="Q276" s="40"/>
      <c r="R276" s="40"/>
      <c r="S276" s="41"/>
      <c r="T276" s="41"/>
      <c r="U276" s="41"/>
      <c r="V276" s="40"/>
      <c r="W276" s="40"/>
      <c r="X276" s="41"/>
      <c r="Y276" s="42"/>
      <c r="Z276" s="41"/>
    </row>
    <row r="277" spans="2:26" ht="29.25" customHeight="1" x14ac:dyDescent="0.2">
      <c r="P277" s="39"/>
      <c r="Q277" s="40"/>
      <c r="R277" s="40"/>
      <c r="S277" s="41"/>
      <c r="T277" s="41"/>
      <c r="U277" s="41"/>
      <c r="V277" s="40"/>
      <c r="W277" s="40"/>
      <c r="X277" s="41"/>
      <c r="Y277" s="42"/>
      <c r="Z277" s="41"/>
    </row>
    <row r="278" spans="2:26" ht="24" customHeight="1" x14ac:dyDescent="0.25">
      <c r="B278" s="28" t="s">
        <v>46</v>
      </c>
      <c r="C278" s="29"/>
      <c r="D278" s="28" t="s">
        <v>47</v>
      </c>
      <c r="E278" s="29"/>
      <c r="F278" s="28" t="s">
        <v>48</v>
      </c>
      <c r="G278" s="29"/>
      <c r="H278" s="37" t="s">
        <v>49</v>
      </c>
      <c r="I278" s="38"/>
      <c r="J278" s="37" t="s">
        <v>50</v>
      </c>
      <c r="K278" s="29"/>
      <c r="P278" s="39"/>
      <c r="Q278" s="40"/>
      <c r="R278" s="40"/>
      <c r="S278" s="41"/>
      <c r="T278" s="41"/>
      <c r="U278" s="41"/>
      <c r="V278" s="40"/>
      <c r="W278" s="40"/>
      <c r="X278" s="41"/>
      <c r="Y278" s="42"/>
      <c r="Z278" s="41"/>
    </row>
    <row r="279" spans="2:26" ht="12" customHeight="1" x14ac:dyDescent="0.2">
      <c r="P279" s="39"/>
      <c r="Q279" s="40"/>
      <c r="R279" s="40"/>
      <c r="S279" s="41"/>
      <c r="T279" s="41"/>
      <c r="U279" s="41"/>
      <c r="V279" s="40"/>
      <c r="W279" s="40"/>
      <c r="X279" s="41"/>
      <c r="Y279" s="42"/>
      <c r="Z279" s="41"/>
    </row>
    <row r="280" spans="2:26" ht="139.5" customHeight="1" x14ac:dyDescent="0.2">
      <c r="B280" s="68">
        <v>300</v>
      </c>
      <c r="C280" s="35"/>
      <c r="D280" s="68">
        <v>20</v>
      </c>
      <c r="E280" s="35"/>
      <c r="F280" s="68">
        <v>100</v>
      </c>
      <c r="G280" s="35"/>
      <c r="H280" s="68">
        <v>12</v>
      </c>
      <c r="J280" s="68">
        <v>46</v>
      </c>
      <c r="P280" s="39"/>
      <c r="Q280" s="40"/>
      <c r="R280" s="40"/>
      <c r="S280" s="41"/>
      <c r="T280" s="41"/>
      <c r="U280" s="41"/>
      <c r="V280" s="40"/>
      <c r="W280" s="40"/>
      <c r="X280" s="41"/>
      <c r="Y280" s="42"/>
      <c r="Z280" s="41"/>
    </row>
    <row r="281" spans="2:26" ht="32.25" customHeight="1" x14ac:dyDescent="0.2">
      <c r="B281" s="32"/>
      <c r="D281" s="33"/>
      <c r="F281" s="33"/>
      <c r="H281" s="33"/>
      <c r="J281" s="33"/>
    </row>
    <row r="282" spans="2:26" ht="30" customHeight="1" x14ac:dyDescent="0.2"/>
    <row r="283" spans="2:26" ht="24" customHeight="1" x14ac:dyDescent="0.25">
      <c r="B283" s="28" t="s">
        <v>51</v>
      </c>
      <c r="C283" s="29"/>
      <c r="D283" s="28" t="s">
        <v>52</v>
      </c>
      <c r="E283" s="29"/>
      <c r="F283" s="28" t="s">
        <v>53</v>
      </c>
      <c r="G283" s="29"/>
      <c r="H283" s="37" t="s">
        <v>54</v>
      </c>
      <c r="I283" s="38"/>
      <c r="J283" s="37" t="s">
        <v>55</v>
      </c>
      <c r="K283" s="29"/>
      <c r="L283" s="28" t="s">
        <v>56</v>
      </c>
    </row>
    <row r="285" spans="2:26" ht="139.5" customHeight="1" x14ac:dyDescent="0.2">
      <c r="B285" s="68">
        <v>100</v>
      </c>
      <c r="C285" s="35"/>
      <c r="D285" s="30">
        <v>1000000</v>
      </c>
      <c r="E285" s="35"/>
      <c r="F285" s="68">
        <v>4</v>
      </c>
      <c r="G285" s="35"/>
      <c r="H285" s="68">
        <v>3</v>
      </c>
      <c r="J285" s="68">
        <v>30</v>
      </c>
      <c r="L285" s="36">
        <v>0.8</v>
      </c>
    </row>
    <row r="286" spans="2:26" ht="32.25" customHeight="1" x14ac:dyDescent="0.2">
      <c r="B286" s="32"/>
      <c r="D286" s="33"/>
      <c r="F286" s="33"/>
      <c r="H286" s="33"/>
      <c r="J286" s="33"/>
      <c r="L286" s="33"/>
    </row>
    <row r="287" spans="2:26" x14ac:dyDescent="0.2">
      <c r="N287" s="34"/>
    </row>
    <row r="288" spans="2:26" x14ac:dyDescent="0.2">
      <c r="N288" s="34"/>
    </row>
    <row r="292" spans="2:26" ht="45" x14ac:dyDescent="0.6">
      <c r="B292" s="26" t="str">
        <f>Objectifs!B20</f>
        <v>WILLIAMS SERENA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P292" s="39"/>
      <c r="Q292" s="40"/>
      <c r="R292" s="40"/>
      <c r="S292" s="41"/>
      <c r="T292" s="41"/>
      <c r="U292" s="41"/>
      <c r="V292" s="40"/>
      <c r="W292" s="40"/>
      <c r="X292" s="41"/>
      <c r="Y292" s="42"/>
      <c r="Z292" s="41"/>
    </row>
    <row r="293" spans="2:26" ht="24.75" customHeight="1" x14ac:dyDescent="0.6">
      <c r="B293" s="27" t="s">
        <v>57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P293" s="39"/>
      <c r="Q293" s="40"/>
      <c r="R293" s="40"/>
      <c r="S293" s="41"/>
      <c r="T293" s="41"/>
      <c r="U293" s="41"/>
      <c r="V293" s="40"/>
      <c r="W293" s="40"/>
      <c r="X293" s="41"/>
      <c r="Y293" s="42"/>
      <c r="Z293" s="41"/>
    </row>
    <row r="294" spans="2:26" ht="30" customHeight="1" x14ac:dyDescent="0.2">
      <c r="P294" s="39"/>
      <c r="Q294" s="40"/>
      <c r="R294" s="40"/>
      <c r="S294" s="41"/>
      <c r="T294" s="41"/>
      <c r="U294" s="41"/>
      <c r="V294" s="40"/>
      <c r="W294" s="40"/>
      <c r="X294" s="41"/>
      <c r="Y294" s="42"/>
      <c r="Z294" s="41"/>
    </row>
    <row r="295" spans="2:26" ht="24.75" customHeight="1" x14ac:dyDescent="0.25">
      <c r="B295" s="37" t="s">
        <v>18</v>
      </c>
      <c r="C295" s="38"/>
      <c r="D295" s="37" t="s">
        <v>19</v>
      </c>
      <c r="E295" s="38"/>
      <c r="F295" s="37" t="s">
        <v>20</v>
      </c>
      <c r="G295" s="38"/>
      <c r="H295" s="37" t="s">
        <v>44</v>
      </c>
      <c r="I295" s="38"/>
      <c r="J295" s="37" t="s">
        <v>45</v>
      </c>
      <c r="K295" s="29"/>
      <c r="P295" s="39"/>
      <c r="Q295" s="40"/>
      <c r="R295" s="40"/>
      <c r="S295" s="41"/>
      <c r="T295" s="41"/>
      <c r="U295" s="41"/>
      <c r="V295" s="40"/>
      <c r="W295" s="40"/>
      <c r="X295" s="41"/>
      <c r="Y295" s="42"/>
      <c r="Z295" s="41"/>
    </row>
    <row r="296" spans="2:26" ht="11.25" customHeight="1" x14ac:dyDescent="0.2">
      <c r="P296" s="39"/>
      <c r="Q296" s="40"/>
      <c r="R296" s="40"/>
      <c r="S296" s="41"/>
      <c r="T296" s="41"/>
      <c r="U296" s="41"/>
      <c r="V296" s="40"/>
      <c r="W296" s="40"/>
      <c r="X296" s="41"/>
      <c r="Y296" s="42"/>
      <c r="Z296" s="41"/>
    </row>
    <row r="297" spans="2:26" ht="138" customHeight="1" x14ac:dyDescent="0.2">
      <c r="B297" s="68">
        <f>IFERROR(VLOOKUP(B292,Paramètres!$Q$7:$R$21,2),"")</f>
        <v>22</v>
      </c>
      <c r="D297" s="31"/>
      <c r="F297" s="31"/>
      <c r="H297" s="68">
        <v>4</v>
      </c>
      <c r="J297" s="68">
        <v>40</v>
      </c>
      <c r="P297" s="39"/>
      <c r="Q297" s="40"/>
      <c r="R297" s="40"/>
      <c r="S297" s="41"/>
      <c r="T297" s="41"/>
      <c r="U297" s="41"/>
      <c r="V297" s="40"/>
      <c r="W297" s="40"/>
      <c r="X297" s="41"/>
      <c r="Y297" s="42"/>
      <c r="Z297" s="41"/>
    </row>
    <row r="298" spans="2:26" ht="32.25" customHeight="1" x14ac:dyDescent="0.2">
      <c r="B298" s="32"/>
      <c r="D298" s="33" t="str">
        <f>IFERROR("Cumul au "&amp;Paramètres!$L$25&amp;" : "&amp;FIXED(ROUND(VLOOKUP(B292,#REF!,2,0),0),0)&amp;" €","")</f>
        <v/>
      </c>
      <c r="F298" s="33" t="str">
        <f>IFERROR("Cumul au "&amp;Paramètres!$L$25&amp;" : "&amp;FIXED(ROUND(VLOOKUP(B292,#REF!,2,0),0),0)&amp;" €","")</f>
        <v/>
      </c>
      <c r="H298" s="33"/>
      <c r="J298" s="33"/>
      <c r="P298" s="39"/>
      <c r="Q298" s="40"/>
      <c r="R298" s="40"/>
      <c r="S298" s="41"/>
      <c r="T298" s="41"/>
      <c r="U298" s="41"/>
      <c r="V298" s="40"/>
      <c r="W298" s="40"/>
      <c r="X298" s="41"/>
      <c r="Y298" s="42"/>
      <c r="Z298" s="41"/>
    </row>
    <row r="299" spans="2:26" ht="29.25" customHeight="1" x14ac:dyDescent="0.2">
      <c r="P299" s="39"/>
      <c r="Q299" s="40"/>
      <c r="R299" s="40"/>
      <c r="S299" s="41"/>
      <c r="T299" s="41"/>
      <c r="U299" s="41"/>
      <c r="V299" s="40"/>
      <c r="W299" s="40"/>
      <c r="X299" s="41"/>
      <c r="Y299" s="42"/>
      <c r="Z299" s="41"/>
    </row>
    <row r="300" spans="2:26" ht="24" customHeight="1" x14ac:dyDescent="0.25">
      <c r="B300" s="28" t="s">
        <v>46</v>
      </c>
      <c r="C300" s="29"/>
      <c r="D300" s="28" t="s">
        <v>47</v>
      </c>
      <c r="E300" s="29"/>
      <c r="F300" s="28" t="s">
        <v>48</v>
      </c>
      <c r="G300" s="29"/>
      <c r="H300" s="37" t="s">
        <v>49</v>
      </c>
      <c r="I300" s="38"/>
      <c r="J300" s="37" t="s">
        <v>50</v>
      </c>
      <c r="K300" s="29"/>
      <c r="P300" s="39"/>
      <c r="Q300" s="40"/>
      <c r="R300" s="40"/>
      <c r="S300" s="41"/>
      <c r="T300" s="41"/>
      <c r="U300" s="41"/>
      <c r="V300" s="40"/>
      <c r="W300" s="40"/>
      <c r="X300" s="41"/>
      <c r="Y300" s="42"/>
      <c r="Z300" s="41"/>
    </row>
    <row r="301" spans="2:26" ht="12" customHeight="1" x14ac:dyDescent="0.2">
      <c r="P301" s="39"/>
      <c r="Q301" s="40"/>
      <c r="R301" s="40"/>
      <c r="S301" s="41"/>
      <c r="T301" s="41"/>
      <c r="U301" s="41"/>
      <c r="V301" s="40"/>
      <c r="W301" s="40"/>
      <c r="X301" s="41"/>
      <c r="Y301" s="42"/>
      <c r="Z301" s="41"/>
    </row>
    <row r="302" spans="2:26" ht="139.5" customHeight="1" x14ac:dyDescent="0.2">
      <c r="B302" s="68">
        <v>300</v>
      </c>
      <c r="C302" s="35"/>
      <c r="D302" s="68">
        <v>20</v>
      </c>
      <c r="E302" s="35"/>
      <c r="F302" s="68">
        <v>100</v>
      </c>
      <c r="G302" s="35"/>
      <c r="H302" s="68">
        <v>12</v>
      </c>
      <c r="J302" s="68">
        <v>46</v>
      </c>
      <c r="P302" s="39"/>
      <c r="Q302" s="40"/>
      <c r="R302" s="40"/>
      <c r="S302" s="41"/>
      <c r="T302" s="41"/>
      <c r="U302" s="41"/>
      <c r="V302" s="40"/>
      <c r="W302" s="40"/>
      <c r="X302" s="41"/>
      <c r="Y302" s="42"/>
      <c r="Z302" s="41"/>
    </row>
    <row r="303" spans="2:26" ht="32.25" customHeight="1" x14ac:dyDescent="0.2">
      <c r="B303" s="32"/>
      <c r="D303" s="33"/>
      <c r="F303" s="33"/>
      <c r="H303" s="33"/>
      <c r="J303" s="33"/>
    </row>
    <row r="304" spans="2:26" ht="30" customHeight="1" x14ac:dyDescent="0.2"/>
    <row r="305" spans="2:26" ht="24" customHeight="1" x14ac:dyDescent="0.25">
      <c r="B305" s="28" t="s">
        <v>51</v>
      </c>
      <c r="C305" s="29"/>
      <c r="D305" s="28" t="s">
        <v>52</v>
      </c>
      <c r="E305" s="29"/>
      <c r="F305" s="28" t="s">
        <v>53</v>
      </c>
      <c r="G305" s="29"/>
      <c r="H305" s="37" t="s">
        <v>54</v>
      </c>
      <c r="I305" s="38"/>
      <c r="J305" s="37" t="s">
        <v>55</v>
      </c>
      <c r="K305" s="29"/>
      <c r="L305" s="28" t="s">
        <v>56</v>
      </c>
    </row>
    <row r="307" spans="2:26" ht="139.5" customHeight="1" x14ac:dyDescent="0.2">
      <c r="B307" s="68">
        <v>100</v>
      </c>
      <c r="C307" s="35"/>
      <c r="D307" s="30">
        <v>1000000</v>
      </c>
      <c r="E307" s="35"/>
      <c r="F307" s="68">
        <v>4</v>
      </c>
      <c r="G307" s="35"/>
      <c r="H307" s="68">
        <v>3</v>
      </c>
      <c r="J307" s="68">
        <v>30</v>
      </c>
      <c r="L307" s="36">
        <v>0.8</v>
      </c>
    </row>
    <row r="308" spans="2:26" ht="32.25" customHeight="1" x14ac:dyDescent="0.2">
      <c r="B308" s="32"/>
      <c r="D308" s="33"/>
      <c r="F308" s="33"/>
      <c r="H308" s="33"/>
      <c r="J308" s="33"/>
      <c r="L308" s="33"/>
    </row>
    <row r="309" spans="2:26" x14ac:dyDescent="0.2">
      <c r="N309" s="34"/>
    </row>
    <row r="310" spans="2:26" x14ac:dyDescent="0.2">
      <c r="N310" s="34"/>
    </row>
    <row r="314" spans="2:26" ht="45" x14ac:dyDescent="0.6">
      <c r="B314" s="26" t="str">
        <f>Objectifs!B21</f>
        <v>WILLIAMS VENUS</v>
      </c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P314" s="39"/>
      <c r="Q314" s="40"/>
      <c r="R314" s="40"/>
      <c r="S314" s="41"/>
      <c r="T314" s="41"/>
      <c r="U314" s="41"/>
      <c r="V314" s="40"/>
      <c r="W314" s="40"/>
      <c r="X314" s="41"/>
      <c r="Y314" s="42"/>
      <c r="Z314" s="41"/>
    </row>
    <row r="315" spans="2:26" ht="24.75" customHeight="1" x14ac:dyDescent="0.6">
      <c r="B315" s="27" t="s">
        <v>57</v>
      </c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P315" s="39"/>
      <c r="Q315" s="40"/>
      <c r="R315" s="40"/>
      <c r="S315" s="41"/>
      <c r="T315" s="41"/>
      <c r="U315" s="41"/>
      <c r="V315" s="40"/>
      <c r="W315" s="40"/>
      <c r="X315" s="41"/>
      <c r="Y315" s="42"/>
      <c r="Z315" s="41"/>
    </row>
    <row r="316" spans="2:26" ht="30" customHeight="1" x14ac:dyDescent="0.2">
      <c r="P316" s="39"/>
      <c r="Q316" s="40"/>
      <c r="R316" s="40"/>
      <c r="S316" s="41"/>
      <c r="T316" s="41"/>
      <c r="U316" s="41"/>
      <c r="V316" s="40"/>
      <c r="W316" s="40"/>
      <c r="X316" s="41"/>
      <c r="Y316" s="42"/>
      <c r="Z316" s="41"/>
    </row>
    <row r="317" spans="2:26" ht="24.75" customHeight="1" x14ac:dyDescent="0.25">
      <c r="B317" s="37" t="s">
        <v>18</v>
      </c>
      <c r="C317" s="38"/>
      <c r="D317" s="37" t="s">
        <v>19</v>
      </c>
      <c r="E317" s="38"/>
      <c r="F317" s="37" t="s">
        <v>20</v>
      </c>
      <c r="G317" s="38"/>
      <c r="H317" s="37" t="s">
        <v>44</v>
      </c>
      <c r="I317" s="38"/>
      <c r="J317" s="37" t="s">
        <v>45</v>
      </c>
      <c r="K317" s="29"/>
      <c r="P317" s="39"/>
      <c r="Q317" s="40"/>
      <c r="R317" s="40"/>
      <c r="S317" s="41"/>
      <c r="T317" s="41"/>
      <c r="U317" s="41"/>
      <c r="V317" s="40"/>
      <c r="W317" s="40"/>
      <c r="X317" s="41"/>
      <c r="Y317" s="42"/>
      <c r="Z317" s="41"/>
    </row>
    <row r="318" spans="2:26" ht="11.25" customHeight="1" x14ac:dyDescent="0.2">
      <c r="P318" s="39"/>
      <c r="Q318" s="40"/>
      <c r="R318" s="40"/>
      <c r="S318" s="41"/>
      <c r="T318" s="41"/>
      <c r="U318" s="41"/>
      <c r="V318" s="40"/>
      <c r="W318" s="40"/>
      <c r="X318" s="41"/>
      <c r="Y318" s="42"/>
      <c r="Z318" s="41"/>
    </row>
    <row r="319" spans="2:26" ht="138" customHeight="1" x14ac:dyDescent="0.2">
      <c r="B319" s="68">
        <f>IFERROR(VLOOKUP(B314,Paramètres!$Q$7:$R$21,2),"")</f>
        <v>51</v>
      </c>
      <c r="D319" s="31"/>
      <c r="F319" s="31"/>
      <c r="H319" s="68">
        <v>4</v>
      </c>
      <c r="J319" s="68">
        <v>40</v>
      </c>
      <c r="P319" s="39"/>
      <c r="Q319" s="40"/>
      <c r="R319" s="40"/>
      <c r="S319" s="41"/>
      <c r="T319" s="41"/>
      <c r="U319" s="41"/>
      <c r="V319" s="40"/>
      <c r="W319" s="40"/>
      <c r="X319" s="41"/>
      <c r="Y319" s="42"/>
      <c r="Z319" s="41"/>
    </row>
    <row r="320" spans="2:26" ht="32.25" customHeight="1" x14ac:dyDescent="0.2">
      <c r="B320" s="32"/>
      <c r="D320" s="33" t="str">
        <f>IFERROR("Cumul au "&amp;Paramètres!$L$25&amp;" : "&amp;FIXED(ROUND(VLOOKUP(B314,#REF!,2,0),0),0)&amp;" €","")</f>
        <v/>
      </c>
      <c r="F320" s="33" t="str">
        <f>IFERROR("Cumul au "&amp;Paramètres!$L$25&amp;" : "&amp;FIXED(ROUND(VLOOKUP(B314,#REF!,2,0),0),0)&amp;" €","")</f>
        <v/>
      </c>
      <c r="H320" s="33"/>
      <c r="J320" s="33"/>
      <c r="P320" s="39"/>
      <c r="Q320" s="40"/>
      <c r="R320" s="40"/>
      <c r="S320" s="41"/>
      <c r="T320" s="41"/>
      <c r="U320" s="41"/>
      <c r="V320" s="40"/>
      <c r="W320" s="40"/>
      <c r="X320" s="41"/>
      <c r="Y320" s="42"/>
      <c r="Z320" s="41"/>
    </row>
    <row r="321" spans="2:26" ht="29.25" customHeight="1" x14ac:dyDescent="0.2">
      <c r="P321" s="39"/>
      <c r="Q321" s="40"/>
      <c r="R321" s="40"/>
      <c r="S321" s="41"/>
      <c r="T321" s="41"/>
      <c r="U321" s="41"/>
      <c r="V321" s="40"/>
      <c r="W321" s="40"/>
      <c r="X321" s="41"/>
      <c r="Y321" s="42"/>
      <c r="Z321" s="41"/>
    </row>
    <row r="322" spans="2:26" ht="24" customHeight="1" x14ac:dyDescent="0.25">
      <c r="B322" s="28" t="s">
        <v>46</v>
      </c>
      <c r="C322" s="29"/>
      <c r="D322" s="28" t="s">
        <v>47</v>
      </c>
      <c r="E322" s="29"/>
      <c r="F322" s="28" t="s">
        <v>48</v>
      </c>
      <c r="G322" s="29"/>
      <c r="H322" s="37" t="s">
        <v>49</v>
      </c>
      <c r="I322" s="38"/>
      <c r="J322" s="37" t="s">
        <v>50</v>
      </c>
      <c r="K322" s="29"/>
      <c r="P322" s="39"/>
      <c r="Q322" s="40"/>
      <c r="R322" s="40"/>
      <c r="S322" s="41"/>
      <c r="T322" s="41"/>
      <c r="U322" s="41"/>
      <c r="V322" s="40"/>
      <c r="W322" s="40"/>
      <c r="X322" s="41"/>
      <c r="Y322" s="42"/>
      <c r="Z322" s="41"/>
    </row>
    <row r="323" spans="2:26" ht="12" customHeight="1" x14ac:dyDescent="0.2">
      <c r="P323" s="39"/>
      <c r="Q323" s="40"/>
      <c r="R323" s="40"/>
      <c r="S323" s="41"/>
      <c r="T323" s="41"/>
      <c r="U323" s="41"/>
      <c r="V323" s="40"/>
      <c r="W323" s="40"/>
      <c r="X323" s="41"/>
      <c r="Y323" s="42"/>
      <c r="Z323" s="41"/>
    </row>
    <row r="324" spans="2:26" ht="139.5" customHeight="1" x14ac:dyDescent="0.2">
      <c r="B324" s="68">
        <v>300</v>
      </c>
      <c r="C324" s="35"/>
      <c r="D324" s="68">
        <v>20</v>
      </c>
      <c r="E324" s="35"/>
      <c r="F324" s="68">
        <v>100</v>
      </c>
      <c r="G324" s="35"/>
      <c r="H324" s="68">
        <v>12</v>
      </c>
      <c r="J324" s="68">
        <v>46</v>
      </c>
      <c r="P324" s="39"/>
      <c r="Q324" s="40"/>
      <c r="R324" s="40"/>
      <c r="S324" s="41"/>
      <c r="T324" s="41"/>
      <c r="U324" s="41"/>
      <c r="V324" s="40"/>
      <c r="W324" s="40"/>
      <c r="X324" s="41"/>
      <c r="Y324" s="42"/>
      <c r="Z324" s="41"/>
    </row>
    <row r="325" spans="2:26" ht="32.25" customHeight="1" x14ac:dyDescent="0.2">
      <c r="B325" s="32"/>
      <c r="D325" s="33"/>
      <c r="F325" s="33"/>
      <c r="H325" s="33"/>
      <c r="J325" s="33"/>
    </row>
    <row r="326" spans="2:26" ht="30" customHeight="1" x14ac:dyDescent="0.2"/>
    <row r="327" spans="2:26" ht="24" customHeight="1" x14ac:dyDescent="0.25">
      <c r="B327" s="28" t="s">
        <v>51</v>
      </c>
      <c r="C327" s="29"/>
      <c r="D327" s="28" t="s">
        <v>52</v>
      </c>
      <c r="E327" s="29"/>
      <c r="F327" s="28" t="s">
        <v>53</v>
      </c>
      <c r="G327" s="29"/>
      <c r="H327" s="37" t="s">
        <v>54</v>
      </c>
      <c r="I327" s="38"/>
      <c r="J327" s="37" t="s">
        <v>55</v>
      </c>
      <c r="K327" s="29"/>
      <c r="L327" s="28" t="s">
        <v>56</v>
      </c>
    </row>
    <row r="329" spans="2:26" ht="139.5" customHeight="1" x14ac:dyDescent="0.2">
      <c r="B329" s="68">
        <v>100</v>
      </c>
      <c r="C329" s="35"/>
      <c r="D329" s="30">
        <v>1000000</v>
      </c>
      <c r="E329" s="35"/>
      <c r="F329" s="68">
        <v>4</v>
      </c>
      <c r="G329" s="35"/>
      <c r="H329" s="68">
        <v>3</v>
      </c>
      <c r="J329" s="68">
        <v>30</v>
      </c>
      <c r="L329" s="36">
        <v>0.8</v>
      </c>
    </row>
    <row r="330" spans="2:26" ht="32.25" customHeight="1" x14ac:dyDescent="0.2">
      <c r="B330" s="32"/>
      <c r="D330" s="33"/>
      <c r="F330" s="33"/>
      <c r="H330" s="33"/>
      <c r="J330" s="33"/>
      <c r="L330" s="33"/>
    </row>
    <row r="331" spans="2:26" x14ac:dyDescent="0.2">
      <c r="N331" s="34"/>
    </row>
    <row r="332" spans="2:26" x14ac:dyDescent="0.2">
      <c r="N332" s="34"/>
    </row>
  </sheetData>
  <pageMargins left="0.70866141732283472" right="0.70866141732283472" top="0.74803149606299213" bottom="0.74803149606299213" header="0.31496062992125984" footer="0.31496062992125984"/>
  <pageSetup paperSize="9" scale="38" fitToHeight="1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6:AC227"/>
  <sheetViews>
    <sheetView showGridLines="0" zoomScale="70" zoomScaleNormal="70" workbookViewId="0">
      <selection activeCell="C9" sqref="C9"/>
    </sheetView>
  </sheetViews>
  <sheetFormatPr defaultColWidth="11.5546875" defaultRowHeight="15" x14ac:dyDescent="0.2"/>
  <cols>
    <col min="1" max="1" width="11.33203125" style="1" customWidth="1"/>
    <col min="2" max="2" width="16.5546875" style="1" customWidth="1"/>
    <col min="3" max="3" width="18.88671875" style="1" customWidth="1"/>
    <col min="4" max="4" width="26.77734375" style="1" customWidth="1"/>
    <col min="5" max="5" width="20.21875" style="1" customWidth="1"/>
    <col min="6" max="6" width="16.109375" style="1" customWidth="1"/>
    <col min="7" max="7" width="15.109375" style="1" customWidth="1"/>
    <col min="8" max="8" width="14.5546875" style="1" customWidth="1"/>
    <col min="9" max="9" width="23.6640625" style="1" customWidth="1"/>
    <col min="10" max="10" width="17.88671875" style="1" customWidth="1"/>
    <col min="11" max="11" width="13.88671875" style="1" customWidth="1"/>
    <col min="12" max="12" width="14.77734375" style="1" customWidth="1"/>
    <col min="13" max="16384" width="11.5546875" style="1"/>
  </cols>
  <sheetData>
    <row r="6" spans="2:12" ht="15.75" x14ac:dyDescent="0.25">
      <c r="B6" s="7" t="s">
        <v>41</v>
      </c>
      <c r="C6" s="7" t="s">
        <v>22</v>
      </c>
      <c r="D6" s="7" t="s">
        <v>23</v>
      </c>
      <c r="E6" s="7" t="s">
        <v>16</v>
      </c>
      <c r="F6" s="7" t="s">
        <v>17</v>
      </c>
      <c r="G6" s="7" t="s">
        <v>15</v>
      </c>
      <c r="H6" s="7" t="s">
        <v>21</v>
      </c>
      <c r="I6" s="7" t="s">
        <v>24</v>
      </c>
      <c r="J6" s="7" t="s">
        <v>16</v>
      </c>
      <c r="K6" s="7" t="s">
        <v>17</v>
      </c>
      <c r="L6" s="7" t="s">
        <v>15</v>
      </c>
    </row>
    <row r="7" spans="2:12" x14ac:dyDescent="0.2">
      <c r="B7" s="23" t="str">
        <f>Paramètres!Q7</f>
        <v>FEDERER ROGER</v>
      </c>
      <c r="C7" s="9">
        <f>H7/2</f>
        <v>25</v>
      </c>
      <c r="D7" s="9">
        <v>23</v>
      </c>
      <c r="E7" s="44">
        <f t="shared" ref="E7:E21" si="0">IFERROR(IF(D7/C7&gt;100%,100%,D7/C7),"")</f>
        <v>0.92</v>
      </c>
      <c r="F7" s="44">
        <f t="shared" ref="F7:F21" si="1">IFERROR(1-E7,"")</f>
        <v>7.999999999999996E-2</v>
      </c>
      <c r="G7" s="44">
        <f t="shared" ref="G7:G18" si="2">IFERROR(D7/C7,"")</f>
        <v>0.92</v>
      </c>
      <c r="H7" s="9">
        <f>Paramètres!R7</f>
        <v>50</v>
      </c>
      <c r="I7" s="9">
        <v>55</v>
      </c>
      <c r="J7" s="44">
        <f t="shared" ref="J7:J22" si="3">IFERROR(IF(I7/H7&gt;100%,100%,I7/H7),"")</f>
        <v>1</v>
      </c>
      <c r="K7" s="44">
        <f t="shared" ref="K7:K18" si="4">IFERROR(1-J7,"")</f>
        <v>0</v>
      </c>
      <c r="L7" s="44">
        <f t="shared" ref="L7:L20" si="5">IFERROR(I7/H7,"")</f>
        <v>1.1000000000000001</v>
      </c>
    </row>
    <row r="8" spans="2:12" x14ac:dyDescent="0.2">
      <c r="B8" s="23" t="str">
        <f>Paramètres!Q8</f>
        <v>NADAL RAPHAEL</v>
      </c>
      <c r="C8" s="9">
        <f t="shared" ref="C8:C21" si="6">H8/2</f>
        <v>26</v>
      </c>
      <c r="D8" s="9">
        <v>24</v>
      </c>
      <c r="E8" s="44">
        <f t="shared" si="0"/>
        <v>0.92307692307692313</v>
      </c>
      <c r="F8" s="44">
        <f t="shared" si="1"/>
        <v>7.6923076923076872E-2</v>
      </c>
      <c r="G8" s="44">
        <f t="shared" si="2"/>
        <v>0.92307692307692313</v>
      </c>
      <c r="H8" s="9">
        <f>Paramètres!R8</f>
        <v>52</v>
      </c>
      <c r="I8" s="9">
        <v>47</v>
      </c>
      <c r="J8" s="44">
        <f t="shared" si="3"/>
        <v>0.90384615384615385</v>
      </c>
      <c r="K8" s="44">
        <f t="shared" si="4"/>
        <v>9.6153846153846145E-2</v>
      </c>
      <c r="L8" s="44">
        <f t="shared" si="5"/>
        <v>0.90384615384615385</v>
      </c>
    </row>
    <row r="9" spans="2:12" x14ac:dyDescent="0.2">
      <c r="B9" s="23" t="str">
        <f>Paramètres!Q9</f>
        <v>DJOKOVIC NOVAK</v>
      </c>
      <c r="C9" s="9">
        <f t="shared" si="6"/>
        <v>26.5</v>
      </c>
      <c r="D9" s="9">
        <v>25</v>
      </c>
      <c r="E9" s="44">
        <f t="shared" si="0"/>
        <v>0.94339622641509435</v>
      </c>
      <c r="F9" s="44">
        <f t="shared" si="1"/>
        <v>5.6603773584905648E-2</v>
      </c>
      <c r="G9" s="44">
        <f t="shared" si="2"/>
        <v>0.94339622641509435</v>
      </c>
      <c r="H9" s="9">
        <f>Paramètres!R9</f>
        <v>53</v>
      </c>
      <c r="I9" s="9">
        <v>53</v>
      </c>
      <c r="J9" s="44">
        <f t="shared" si="3"/>
        <v>1</v>
      </c>
      <c r="K9" s="44">
        <f t="shared" si="4"/>
        <v>0</v>
      </c>
      <c r="L9" s="44">
        <f t="shared" si="5"/>
        <v>1</v>
      </c>
    </row>
    <row r="10" spans="2:12" x14ac:dyDescent="0.2">
      <c r="B10" s="23" t="str">
        <f>Paramètres!Q10</f>
        <v>RUNE HOLGER</v>
      </c>
      <c r="C10" s="9">
        <f t="shared" si="6"/>
        <v>17.5</v>
      </c>
      <c r="D10" s="9">
        <v>16</v>
      </c>
      <c r="E10" s="44">
        <f t="shared" si="0"/>
        <v>0.91428571428571426</v>
      </c>
      <c r="F10" s="44">
        <f t="shared" si="1"/>
        <v>8.5714285714285743E-2</v>
      </c>
      <c r="G10" s="44">
        <f t="shared" si="2"/>
        <v>0.91428571428571426</v>
      </c>
      <c r="H10" s="9">
        <f>Paramètres!R10</f>
        <v>35</v>
      </c>
      <c r="I10" s="9">
        <v>30</v>
      </c>
      <c r="J10" s="44">
        <f t="shared" si="3"/>
        <v>0.8571428571428571</v>
      </c>
      <c r="K10" s="44">
        <f t="shared" si="4"/>
        <v>0.1428571428571429</v>
      </c>
      <c r="L10" s="44">
        <f t="shared" si="5"/>
        <v>0.8571428571428571</v>
      </c>
    </row>
    <row r="11" spans="2:12" x14ac:dyDescent="0.2">
      <c r="B11" s="23" t="str">
        <f>Paramètres!Q11</f>
        <v>RUUD CAPER</v>
      </c>
      <c r="C11" s="9">
        <f t="shared" si="6"/>
        <v>20</v>
      </c>
      <c r="D11" s="9">
        <v>16</v>
      </c>
      <c r="E11" s="44">
        <f t="shared" si="0"/>
        <v>0.8</v>
      </c>
      <c r="F11" s="44">
        <f t="shared" si="1"/>
        <v>0.19999999999999996</v>
      </c>
      <c r="G11" s="44">
        <f t="shared" si="2"/>
        <v>0.8</v>
      </c>
      <c r="H11" s="9">
        <f>Paramètres!R11</f>
        <v>40</v>
      </c>
      <c r="I11" s="9">
        <v>35</v>
      </c>
      <c r="J11" s="44">
        <f t="shared" si="3"/>
        <v>0.875</v>
      </c>
      <c r="K11" s="44">
        <f t="shared" si="4"/>
        <v>0.125</v>
      </c>
      <c r="L11" s="44">
        <f t="shared" si="5"/>
        <v>0.875</v>
      </c>
    </row>
    <row r="12" spans="2:12" x14ac:dyDescent="0.2">
      <c r="B12" s="23" t="str">
        <f>Paramètres!Q12</f>
        <v>TSITSIPAS STEPHANOS</v>
      </c>
      <c r="C12" s="9">
        <f t="shared" si="6"/>
        <v>15</v>
      </c>
      <c r="D12" s="9">
        <v>12</v>
      </c>
      <c r="E12" s="44">
        <f t="shared" si="0"/>
        <v>0.8</v>
      </c>
      <c r="F12" s="44">
        <f t="shared" si="1"/>
        <v>0.19999999999999996</v>
      </c>
      <c r="G12" s="44">
        <f t="shared" si="2"/>
        <v>0.8</v>
      </c>
      <c r="H12" s="9">
        <f>Paramètres!R12</f>
        <v>30</v>
      </c>
      <c r="I12" s="9">
        <v>25</v>
      </c>
      <c r="J12" s="44">
        <f t="shared" si="3"/>
        <v>0.83333333333333337</v>
      </c>
      <c r="K12" s="44">
        <f t="shared" si="4"/>
        <v>0.16666666666666663</v>
      </c>
      <c r="L12" s="44">
        <f t="shared" si="5"/>
        <v>0.83333333333333337</v>
      </c>
    </row>
    <row r="13" spans="2:12" x14ac:dyDescent="0.2">
      <c r="B13" s="23" t="str">
        <f>Paramètres!Q13</f>
        <v>HUMBERT UGO</v>
      </c>
      <c r="C13" s="9">
        <f t="shared" si="6"/>
        <v>10</v>
      </c>
      <c r="D13" s="9">
        <v>9</v>
      </c>
      <c r="E13" s="44">
        <f t="shared" si="0"/>
        <v>0.9</v>
      </c>
      <c r="F13" s="44">
        <f t="shared" si="1"/>
        <v>9.9999999999999978E-2</v>
      </c>
      <c r="G13" s="44">
        <f t="shared" si="2"/>
        <v>0.9</v>
      </c>
      <c r="H13" s="9">
        <f>Paramètres!R13</f>
        <v>20</v>
      </c>
      <c r="I13" s="9">
        <v>17</v>
      </c>
      <c r="J13" s="44">
        <f t="shared" si="3"/>
        <v>0.85</v>
      </c>
      <c r="K13" s="44">
        <f t="shared" si="4"/>
        <v>0.15000000000000002</v>
      </c>
      <c r="L13" s="44">
        <f t="shared" si="5"/>
        <v>0.85</v>
      </c>
    </row>
    <row r="14" spans="2:12" x14ac:dyDescent="0.2">
      <c r="B14" s="23" t="str">
        <f>Paramètres!Q14</f>
        <v>GASQUET RICHARD</v>
      </c>
      <c r="C14" s="9">
        <f t="shared" si="6"/>
        <v>12.5</v>
      </c>
      <c r="D14" s="9">
        <v>11</v>
      </c>
      <c r="E14" s="44">
        <f t="shared" si="0"/>
        <v>0.88</v>
      </c>
      <c r="F14" s="44">
        <f t="shared" si="1"/>
        <v>0.12</v>
      </c>
      <c r="G14" s="44">
        <f t="shared" si="2"/>
        <v>0.88</v>
      </c>
      <c r="H14" s="9">
        <f>Paramètres!R14</f>
        <v>25</v>
      </c>
      <c r="I14" s="9">
        <v>20</v>
      </c>
      <c r="J14" s="44">
        <f t="shared" si="3"/>
        <v>0.8</v>
      </c>
      <c r="K14" s="44">
        <f t="shared" si="4"/>
        <v>0.19999999999999996</v>
      </c>
      <c r="L14" s="44">
        <f t="shared" si="5"/>
        <v>0.8</v>
      </c>
    </row>
    <row r="15" spans="2:12" x14ac:dyDescent="0.2">
      <c r="B15" s="23" t="str">
        <f>Paramètres!Q15</f>
        <v>HERBERT PIERRE-HUGUES</v>
      </c>
      <c r="C15" s="9">
        <f t="shared" si="6"/>
        <v>10</v>
      </c>
      <c r="D15" s="9">
        <v>9</v>
      </c>
      <c r="E15" s="44">
        <f t="shared" si="0"/>
        <v>0.9</v>
      </c>
      <c r="F15" s="44">
        <f t="shared" si="1"/>
        <v>9.9999999999999978E-2</v>
      </c>
      <c r="G15" s="44">
        <f t="shared" si="2"/>
        <v>0.9</v>
      </c>
      <c r="H15" s="9">
        <f>Paramètres!R15</f>
        <v>20</v>
      </c>
      <c r="I15" s="9">
        <v>12</v>
      </c>
      <c r="J15" s="44">
        <f t="shared" si="3"/>
        <v>0.6</v>
      </c>
      <c r="K15" s="44">
        <f t="shared" si="4"/>
        <v>0.4</v>
      </c>
      <c r="L15" s="44">
        <f t="shared" si="5"/>
        <v>0.6</v>
      </c>
    </row>
    <row r="16" spans="2:12" x14ac:dyDescent="0.2">
      <c r="B16" s="23" t="str">
        <f>Paramètres!Q16</f>
        <v>MAHUT NICOLAS</v>
      </c>
      <c r="C16" s="9">
        <f t="shared" si="6"/>
        <v>10</v>
      </c>
      <c r="D16" s="9">
        <v>9</v>
      </c>
      <c r="E16" s="44">
        <f t="shared" si="0"/>
        <v>0.9</v>
      </c>
      <c r="F16" s="44">
        <f t="shared" si="1"/>
        <v>9.9999999999999978E-2</v>
      </c>
      <c r="G16" s="44">
        <f t="shared" si="2"/>
        <v>0.9</v>
      </c>
      <c r="H16" s="9">
        <f>Paramètres!R16</f>
        <v>20</v>
      </c>
      <c r="I16" s="9">
        <v>13</v>
      </c>
      <c r="J16" s="44">
        <f t="shared" si="3"/>
        <v>0.65</v>
      </c>
      <c r="K16" s="44">
        <f t="shared" si="4"/>
        <v>0.35</v>
      </c>
      <c r="L16" s="44">
        <f t="shared" si="5"/>
        <v>0.65</v>
      </c>
    </row>
    <row r="17" spans="2:13" x14ac:dyDescent="0.2">
      <c r="B17" s="23" t="str">
        <f>Paramètres!Q17</f>
        <v>GAUFF COCO</v>
      </c>
      <c r="C17" s="9">
        <f t="shared" si="6"/>
        <v>20</v>
      </c>
      <c r="D17" s="9">
        <v>17</v>
      </c>
      <c r="E17" s="44">
        <f t="shared" si="0"/>
        <v>0.85</v>
      </c>
      <c r="F17" s="44">
        <f t="shared" si="1"/>
        <v>0.15000000000000002</v>
      </c>
      <c r="G17" s="44">
        <f t="shared" si="2"/>
        <v>0.85</v>
      </c>
      <c r="H17" s="9">
        <f>Paramètres!R17</f>
        <v>40</v>
      </c>
      <c r="I17" s="9">
        <v>45</v>
      </c>
      <c r="J17" s="44">
        <f t="shared" si="3"/>
        <v>1</v>
      </c>
      <c r="K17" s="44">
        <f t="shared" si="4"/>
        <v>0</v>
      </c>
      <c r="L17" s="44">
        <f t="shared" si="5"/>
        <v>1.125</v>
      </c>
      <c r="M17" s="8"/>
    </row>
    <row r="18" spans="2:13" x14ac:dyDescent="0.2">
      <c r="B18" s="23" t="str">
        <f>Paramètres!Q18</f>
        <v>SVITOLINA ELINA</v>
      </c>
      <c r="C18" s="9">
        <f t="shared" si="6"/>
        <v>12.5</v>
      </c>
      <c r="D18" s="9">
        <v>11</v>
      </c>
      <c r="E18" s="44">
        <f t="shared" si="0"/>
        <v>0.88</v>
      </c>
      <c r="F18" s="44">
        <f t="shared" si="1"/>
        <v>0.12</v>
      </c>
      <c r="G18" s="44">
        <f t="shared" si="2"/>
        <v>0.88</v>
      </c>
      <c r="H18" s="9">
        <f>Paramètres!R18</f>
        <v>25</v>
      </c>
      <c r="I18" s="9">
        <v>20</v>
      </c>
      <c r="J18" s="44">
        <f t="shared" si="3"/>
        <v>0.8</v>
      </c>
      <c r="K18" s="44">
        <f t="shared" si="4"/>
        <v>0.19999999999999996</v>
      </c>
      <c r="L18" s="44">
        <f t="shared" si="5"/>
        <v>0.8</v>
      </c>
      <c r="M18" s="8"/>
    </row>
    <row r="19" spans="2:13" x14ac:dyDescent="0.2">
      <c r="B19" s="23" t="str">
        <f>Paramètres!Q19</f>
        <v>SWIATEK IGA</v>
      </c>
      <c r="C19" s="9">
        <f t="shared" si="6"/>
        <v>9</v>
      </c>
      <c r="D19" s="9">
        <v>3</v>
      </c>
      <c r="E19" s="44">
        <f t="shared" si="0"/>
        <v>0.33333333333333331</v>
      </c>
      <c r="F19" s="44">
        <f t="shared" si="1"/>
        <v>0.66666666666666674</v>
      </c>
      <c r="G19" s="44">
        <f t="shared" ref="G19:G22" si="7">IFERROR(D19/C19,"")</f>
        <v>0.33333333333333331</v>
      </c>
      <c r="H19" s="9">
        <f>Paramètres!R19</f>
        <v>18</v>
      </c>
      <c r="I19" s="9">
        <v>12</v>
      </c>
      <c r="J19" s="44">
        <f t="shared" si="3"/>
        <v>0.66666666666666663</v>
      </c>
      <c r="K19" s="44">
        <f t="shared" ref="K19:K22" si="8">IFERROR(1-J19,"")</f>
        <v>0.33333333333333337</v>
      </c>
      <c r="L19" s="44">
        <f t="shared" si="5"/>
        <v>0.66666666666666663</v>
      </c>
    </row>
    <row r="20" spans="2:13" x14ac:dyDescent="0.2">
      <c r="B20" s="23" t="str">
        <f>Paramètres!Q20</f>
        <v>WILLIAMS SERENA</v>
      </c>
      <c r="C20" s="9">
        <f t="shared" si="6"/>
        <v>11</v>
      </c>
      <c r="D20" s="9">
        <v>9</v>
      </c>
      <c r="E20" s="44">
        <f t="shared" si="0"/>
        <v>0.81818181818181823</v>
      </c>
      <c r="F20" s="44">
        <f t="shared" si="1"/>
        <v>0.18181818181818177</v>
      </c>
      <c r="G20" s="44">
        <f t="shared" si="7"/>
        <v>0.81818181818181823</v>
      </c>
      <c r="H20" s="9">
        <f>Paramètres!R20</f>
        <v>22</v>
      </c>
      <c r="I20" s="9">
        <v>30</v>
      </c>
      <c r="J20" s="44">
        <f t="shared" si="3"/>
        <v>1</v>
      </c>
      <c r="K20" s="44">
        <f t="shared" si="8"/>
        <v>0</v>
      </c>
      <c r="L20" s="44">
        <f t="shared" si="5"/>
        <v>1.3636363636363635</v>
      </c>
    </row>
    <row r="21" spans="2:13" x14ac:dyDescent="0.2">
      <c r="B21" s="23" t="str">
        <f>Paramètres!Q21</f>
        <v>WILLIAMS VENUS</v>
      </c>
      <c r="C21" s="6">
        <f t="shared" si="6"/>
        <v>25.5</v>
      </c>
      <c r="D21" s="6">
        <v>10</v>
      </c>
      <c r="E21" s="45">
        <f t="shared" si="0"/>
        <v>0.39215686274509803</v>
      </c>
      <c r="F21" s="45">
        <f t="shared" si="1"/>
        <v>0.60784313725490202</v>
      </c>
      <c r="G21" s="45">
        <f t="shared" si="7"/>
        <v>0.39215686274509803</v>
      </c>
      <c r="H21" s="6">
        <f>Paramètres!R21</f>
        <v>51</v>
      </c>
      <c r="I21" s="6">
        <v>43</v>
      </c>
      <c r="J21" s="45">
        <f t="shared" si="3"/>
        <v>0.84313725490196079</v>
      </c>
      <c r="K21" s="45">
        <f t="shared" si="8"/>
        <v>0.15686274509803921</v>
      </c>
      <c r="L21" s="45">
        <f t="shared" ref="L21:L22" si="9">IFERROR(I21/H21,"")</f>
        <v>0.84313725490196079</v>
      </c>
    </row>
    <row r="22" spans="2:13" ht="15.75" x14ac:dyDescent="0.25">
      <c r="B22" s="10" t="s">
        <v>11</v>
      </c>
      <c r="C22" s="10">
        <f>SUM(C7:C21)</f>
        <v>250.5</v>
      </c>
      <c r="D22" s="10">
        <f>SUM(D7:D21)</f>
        <v>204</v>
      </c>
      <c r="E22" s="43">
        <f>D22/C22</f>
        <v>0.81437125748502992</v>
      </c>
      <c r="F22" s="43">
        <f>1-E22</f>
        <v>0.18562874251497008</v>
      </c>
      <c r="G22" s="43">
        <f t="shared" si="7"/>
        <v>0.81437125748502992</v>
      </c>
      <c r="H22" s="10">
        <f t="shared" ref="H22:I22" si="10">SUM(H7:H21)</f>
        <v>501</v>
      </c>
      <c r="I22" s="10">
        <f t="shared" si="10"/>
        <v>457</v>
      </c>
      <c r="J22" s="43">
        <f t="shared" si="3"/>
        <v>0.91217564870259482</v>
      </c>
      <c r="K22" s="43">
        <f t="shared" si="8"/>
        <v>8.7824351297405179E-2</v>
      </c>
      <c r="L22" s="43">
        <f t="shared" si="9"/>
        <v>0.91217564870259482</v>
      </c>
    </row>
    <row r="36" spans="2:13" x14ac:dyDescent="0.2"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</row>
    <row r="37" spans="2:13" x14ac:dyDescent="0.2"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77" spans="1:13" ht="15.75" x14ac:dyDescent="0.25">
      <c r="A77" s="7" t="s">
        <v>1</v>
      </c>
      <c r="B77" s="7" t="s">
        <v>2</v>
      </c>
      <c r="C77" s="7" t="s">
        <v>3</v>
      </c>
      <c r="D77" s="7" t="s">
        <v>4</v>
      </c>
      <c r="E77" s="7" t="s">
        <v>5</v>
      </c>
      <c r="F77" s="7" t="s">
        <v>6</v>
      </c>
      <c r="G77" s="7" t="s">
        <v>7</v>
      </c>
      <c r="H77" s="7" t="s">
        <v>8</v>
      </c>
      <c r="I77" s="7" t="s">
        <v>9</v>
      </c>
      <c r="J77" s="7" t="s">
        <v>0</v>
      </c>
      <c r="K77" s="7" t="s">
        <v>10</v>
      </c>
      <c r="L77" s="7" t="s">
        <v>11</v>
      </c>
      <c r="M77" s="16" t="s">
        <v>13</v>
      </c>
    </row>
    <row r="78" spans="1:13" x14ac:dyDescent="0.2">
      <c r="A78" s="11">
        <v>7</v>
      </c>
      <c r="B78" s="11">
        <v>16</v>
      </c>
      <c r="C78" s="11">
        <v>8</v>
      </c>
      <c r="D78" s="11">
        <v>12</v>
      </c>
      <c r="E78" s="11">
        <v>9</v>
      </c>
      <c r="F78" s="11">
        <v>15</v>
      </c>
      <c r="G78" s="11">
        <v>6</v>
      </c>
      <c r="H78" s="11">
        <v>15</v>
      </c>
      <c r="I78" s="11">
        <v>11</v>
      </c>
      <c r="J78" s="11">
        <v>10</v>
      </c>
      <c r="K78" s="11">
        <v>10</v>
      </c>
      <c r="L78" s="11">
        <f t="shared" ref="L78:L92" si="11">IF(SUM(A78:K78)=0,"",SUM(A78:K78))</f>
        <v>119</v>
      </c>
      <c r="M78" s="17" t="str">
        <f>IF(IFERROR(VLOOKUP(#REF!,$A$78:$K$92,MATCH(mois_en_cours,$A$77:$K$77,0),FALSE),0)=0,"",IFERROR(VLOOKUP(#REF!,$A$78:$K$92,MATCH(mois_en_cours,$A$77:$K$77,0),FALSE),0))</f>
        <v/>
      </c>
    </row>
    <row r="79" spans="1:13" x14ac:dyDescent="0.2">
      <c r="A79" s="11"/>
      <c r="B79" s="11"/>
      <c r="C79" s="11">
        <v>31</v>
      </c>
      <c r="D79" s="11">
        <v>28</v>
      </c>
      <c r="E79" s="11">
        <v>15</v>
      </c>
      <c r="F79" s="11">
        <v>18</v>
      </c>
      <c r="G79" s="11">
        <v>1</v>
      </c>
      <c r="H79" s="11">
        <v>32</v>
      </c>
      <c r="I79" s="11">
        <v>32</v>
      </c>
      <c r="J79" s="11">
        <v>7</v>
      </c>
      <c r="K79" s="11">
        <v>7</v>
      </c>
      <c r="L79" s="11">
        <f t="shared" si="11"/>
        <v>171</v>
      </c>
      <c r="M79" s="17" t="str">
        <f>IF(IFERROR(VLOOKUP(#REF!,$A$78:$K$92,MATCH(mois_en_cours,$A$77:$K$77,0),FALSE),0)=0,"",IFERROR(VLOOKUP(#REF!,$A$78:$K$92,MATCH(mois_en_cours,$A$77:$K$77,0),FALSE),0))</f>
        <v/>
      </c>
    </row>
    <row r="80" spans="1:13" x14ac:dyDescent="0.2">
      <c r="A80" s="11">
        <v>13</v>
      </c>
      <c r="B80" s="11">
        <v>20</v>
      </c>
      <c r="C80" s="11">
        <v>30</v>
      </c>
      <c r="D80" s="11">
        <v>24</v>
      </c>
      <c r="E80" s="11">
        <v>14</v>
      </c>
      <c r="F80" s="11">
        <v>12</v>
      </c>
      <c r="G80" s="11">
        <v>19</v>
      </c>
      <c r="H80" s="11">
        <v>44</v>
      </c>
      <c r="I80" s="11">
        <v>33</v>
      </c>
      <c r="J80" s="11">
        <v>27</v>
      </c>
      <c r="K80" s="11">
        <v>27</v>
      </c>
      <c r="L80" s="11">
        <f t="shared" si="11"/>
        <v>263</v>
      </c>
      <c r="M80" s="17" t="str">
        <f>IF(IFERROR(VLOOKUP(#REF!,$A$78:$K$92,MATCH(mois_en_cours,$A$77:$K$77,0),FALSE),0)=0,"",IFERROR(VLOOKUP(#REF!,$A$78:$K$92,MATCH(mois_en_cours,$A$77:$K$77,0),FALSE),0))</f>
        <v/>
      </c>
    </row>
    <row r="81" spans="1:13" x14ac:dyDescent="0.2">
      <c r="A81" s="11">
        <v>23</v>
      </c>
      <c r="B81" s="11">
        <v>41</v>
      </c>
      <c r="C81" s="11">
        <v>30</v>
      </c>
      <c r="D81" s="11">
        <v>22</v>
      </c>
      <c r="E81" s="11">
        <v>14</v>
      </c>
      <c r="F81" s="11">
        <v>20</v>
      </c>
      <c r="G81" s="11">
        <v>11</v>
      </c>
      <c r="H81" s="11">
        <v>31</v>
      </c>
      <c r="I81" s="11">
        <v>33</v>
      </c>
      <c r="J81" s="11">
        <v>20</v>
      </c>
      <c r="K81" s="11">
        <v>36</v>
      </c>
      <c r="L81" s="11">
        <f t="shared" si="11"/>
        <v>281</v>
      </c>
      <c r="M81" s="17" t="str">
        <f>IF(IFERROR(VLOOKUP(#REF!,$A$78:$K$92,MATCH(mois_en_cours,$A$77:$K$77,0),FALSE),0)=0,"",IFERROR(VLOOKUP(#REF!,$A$78:$K$92,MATCH(mois_en_cours,$A$77:$K$77,0),FALSE),0))</f>
        <v/>
      </c>
    </row>
    <row r="82" spans="1:13" x14ac:dyDescent="0.2">
      <c r="A82" s="11">
        <v>21</v>
      </c>
      <c r="B82" s="11">
        <v>29</v>
      </c>
      <c r="C82" s="11">
        <v>41</v>
      </c>
      <c r="D82" s="11">
        <v>28</v>
      </c>
      <c r="E82" s="11">
        <v>22</v>
      </c>
      <c r="F82" s="11">
        <v>14</v>
      </c>
      <c r="G82" s="11">
        <v>14</v>
      </c>
      <c r="H82" s="11">
        <v>49</v>
      </c>
      <c r="I82" s="11">
        <v>48</v>
      </c>
      <c r="J82" s="11">
        <v>39</v>
      </c>
      <c r="K82" s="11">
        <v>27</v>
      </c>
      <c r="L82" s="11">
        <f t="shared" si="11"/>
        <v>332</v>
      </c>
      <c r="M82" s="17" t="str">
        <f>IF(IFERROR(VLOOKUP(#REF!,$A$78:$K$92,MATCH(mois_en_cours,$A$77:$K$77,0),FALSE),0)=0,"",IFERROR(VLOOKUP(#REF!,$A$78:$K$92,MATCH(mois_en_cours,$A$77:$K$77,0),FALSE),0))</f>
        <v/>
      </c>
    </row>
    <row r="83" spans="1:13" x14ac:dyDescent="0.2">
      <c r="A83" s="11">
        <v>65</v>
      </c>
      <c r="B83" s="11">
        <v>54</v>
      </c>
      <c r="C83" s="11">
        <v>40</v>
      </c>
      <c r="D83" s="11">
        <v>56</v>
      </c>
      <c r="E83" s="11">
        <v>44</v>
      </c>
      <c r="F83" s="11">
        <v>51</v>
      </c>
      <c r="G83" s="11">
        <v>43</v>
      </c>
      <c r="H83" s="11">
        <v>127</v>
      </c>
      <c r="I83" s="11">
        <v>68</v>
      </c>
      <c r="J83" s="11">
        <v>60</v>
      </c>
      <c r="K83" s="11">
        <v>35</v>
      </c>
      <c r="L83" s="11">
        <f t="shared" si="11"/>
        <v>643</v>
      </c>
      <c r="M83" s="17" t="str">
        <f>IF(IFERROR(VLOOKUP(#REF!,$A$78:$K$92,MATCH(mois_en_cours,$A$77:$K$77,0),FALSE),0)=0,"",IFERROR(VLOOKUP(#REF!,$A$78:$K$92,MATCH(mois_en_cours,$A$77:$K$77,0),FALSE),0))</f>
        <v/>
      </c>
    </row>
    <row r="84" spans="1:13" x14ac:dyDescent="0.2">
      <c r="A84" s="11">
        <v>12</v>
      </c>
      <c r="B84" s="11">
        <v>18</v>
      </c>
      <c r="C84" s="11">
        <v>28</v>
      </c>
      <c r="D84" s="11">
        <v>16</v>
      </c>
      <c r="E84" s="11">
        <v>14</v>
      </c>
      <c r="F84" s="11">
        <v>9</v>
      </c>
      <c r="G84" s="11">
        <v>4</v>
      </c>
      <c r="H84" s="11">
        <v>21</v>
      </c>
      <c r="I84" s="11">
        <v>16</v>
      </c>
      <c r="J84" s="11">
        <v>14</v>
      </c>
      <c r="K84" s="11">
        <v>14</v>
      </c>
      <c r="L84" s="11">
        <f t="shared" si="11"/>
        <v>166</v>
      </c>
      <c r="M84" s="17" t="str">
        <f>IF(IFERROR(VLOOKUP(#REF!,$A$78:$K$92,MATCH(mois_en_cours,$A$77:$K$77,0),FALSE),0)=0,"",IFERROR(VLOOKUP(#REF!,$A$78:$K$92,MATCH(mois_en_cours,$A$77:$K$77,0),FALSE),0))</f>
        <v/>
      </c>
    </row>
    <row r="85" spans="1:13" x14ac:dyDescent="0.2">
      <c r="A85" s="11">
        <v>9</v>
      </c>
      <c r="B85" s="11">
        <v>10</v>
      </c>
      <c r="C85" s="11">
        <v>16</v>
      </c>
      <c r="D85" s="11">
        <v>11</v>
      </c>
      <c r="E85" s="11">
        <v>10</v>
      </c>
      <c r="F85" s="11">
        <v>10</v>
      </c>
      <c r="G85" s="11">
        <v>5</v>
      </c>
      <c r="H85" s="11">
        <v>11</v>
      </c>
      <c r="I85" s="11">
        <v>9</v>
      </c>
      <c r="J85" s="11">
        <v>10</v>
      </c>
      <c r="K85" s="11">
        <v>4</v>
      </c>
      <c r="L85" s="11">
        <f t="shared" si="11"/>
        <v>105</v>
      </c>
      <c r="M85" s="17" t="str">
        <f>IF(IFERROR(VLOOKUP(#REF!,$A$78:$K$92,MATCH(mois_en_cours,$A$77:$K$77,0),FALSE),0)=0,"",IFERROR(VLOOKUP(#REF!,$A$78:$K$92,MATCH(mois_en_cours,$A$77:$K$77,0),FALSE),0))</f>
        <v/>
      </c>
    </row>
    <row r="86" spans="1:13" x14ac:dyDescent="0.2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 t="str">
        <f t="shared" si="11"/>
        <v/>
      </c>
      <c r="M86" s="17" t="str">
        <f>IF(IFERROR(VLOOKUP(#REF!,$A$78:$K$92,MATCH(mois_en_cours,$A$77:$K$77,0),FALSE),0)=0,"",IFERROR(VLOOKUP(#REF!,$A$78:$K$92,MATCH(mois_en_cours,$A$77:$K$77,0),FALSE),0))</f>
        <v/>
      </c>
    </row>
    <row r="87" spans="1:13" x14ac:dyDescent="0.2">
      <c r="A87" s="11">
        <v>16</v>
      </c>
      <c r="B87" s="11">
        <v>37</v>
      </c>
      <c r="C87" s="11">
        <v>21</v>
      </c>
      <c r="D87" s="11">
        <v>26</v>
      </c>
      <c r="E87" s="11">
        <v>24</v>
      </c>
      <c r="F87" s="11">
        <v>21</v>
      </c>
      <c r="G87" s="11">
        <v>4</v>
      </c>
      <c r="H87" s="11">
        <v>41</v>
      </c>
      <c r="I87" s="11">
        <v>25</v>
      </c>
      <c r="J87" s="11">
        <v>28</v>
      </c>
      <c r="K87" s="11">
        <v>21</v>
      </c>
      <c r="L87" s="11">
        <f t="shared" si="11"/>
        <v>264</v>
      </c>
      <c r="M87" s="17" t="str">
        <f>IF(IFERROR(VLOOKUP(#REF!,$A$78:$K$92,MATCH(mois_en_cours,$A$77:$K$77,0),FALSE),0)=0,"",IFERROR(VLOOKUP(#REF!,$A$78:$K$92,MATCH(mois_en_cours,$A$77:$K$77,0),FALSE),0))</f>
        <v/>
      </c>
    </row>
    <row r="88" spans="1:13" x14ac:dyDescent="0.2">
      <c r="A88" s="11">
        <v>22</v>
      </c>
      <c r="B88" s="11">
        <v>18</v>
      </c>
      <c r="C88" s="11">
        <v>16</v>
      </c>
      <c r="D88" s="11">
        <v>15</v>
      </c>
      <c r="E88" s="11">
        <v>8</v>
      </c>
      <c r="F88" s="11">
        <v>11</v>
      </c>
      <c r="G88" s="11">
        <v>4</v>
      </c>
      <c r="H88" s="11">
        <v>18</v>
      </c>
      <c r="I88" s="11">
        <v>21</v>
      </c>
      <c r="J88" s="11">
        <v>9</v>
      </c>
      <c r="K88" s="11">
        <v>13</v>
      </c>
      <c r="L88" s="11">
        <f t="shared" si="11"/>
        <v>155</v>
      </c>
      <c r="M88" s="17" t="str">
        <f>IF(IFERROR(VLOOKUP(#REF!,$A$78:$K$92,MATCH(mois_en_cours,$A$77:$K$77,0),FALSE),0)=0,"",IFERROR(VLOOKUP(#REF!,$A$78:$K$92,MATCH(mois_en_cours,$A$77:$K$77,0),FALSE),0))</f>
        <v/>
      </c>
    </row>
    <row r="89" spans="1:13" x14ac:dyDescent="0.2">
      <c r="A89" s="11">
        <v>13</v>
      </c>
      <c r="B89" s="11">
        <v>29</v>
      </c>
      <c r="C89" s="11">
        <v>25</v>
      </c>
      <c r="D89" s="11">
        <v>13</v>
      </c>
      <c r="E89" s="11">
        <v>17</v>
      </c>
      <c r="F89" s="11">
        <v>6</v>
      </c>
      <c r="G89" s="11">
        <v>6</v>
      </c>
      <c r="H89" s="11">
        <v>38</v>
      </c>
      <c r="I89" s="11">
        <v>35</v>
      </c>
      <c r="J89" s="11">
        <v>32</v>
      </c>
      <c r="K89" s="11">
        <v>27</v>
      </c>
      <c r="L89" s="11">
        <f t="shared" si="11"/>
        <v>241</v>
      </c>
      <c r="M89" s="17" t="str">
        <f>IF(IFERROR(VLOOKUP(#REF!,$A$78:$K$92,MATCH(mois_en_cours,$A$77:$K$77,0),FALSE),0)=0,"",IFERROR(VLOOKUP(#REF!,$A$78:$K$92,MATCH(mois_en_cours,$A$77:$K$77,0),FALSE),0))</f>
        <v/>
      </c>
    </row>
    <row r="90" spans="1:13" x14ac:dyDescent="0.2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 t="str">
        <f t="shared" si="11"/>
        <v/>
      </c>
      <c r="M90" s="17" t="str">
        <f>IF(IFERROR(VLOOKUP(#REF!,$A$78:$K$92,MATCH(mois_en_cours,$A$77:$K$77,0),FALSE),0)=0,"",IFERROR(VLOOKUP(#REF!,$A$78:$K$92,MATCH(mois_en_cours,$A$77:$K$77,0),FALSE),0))</f>
        <v/>
      </c>
    </row>
    <row r="91" spans="1:13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 t="str">
        <f t="shared" si="11"/>
        <v/>
      </c>
      <c r="M91" s="17" t="str">
        <f>IF(IFERROR(VLOOKUP(#REF!,$A$78:$K$92,MATCH(mois_en_cours,$A$77:$K$77,0),FALSE),0)=0,"",IFERROR(VLOOKUP(#REF!,$A$78:$K$92,MATCH(mois_en_cours,$A$77:$K$77,0),FALSE),0))</f>
        <v/>
      </c>
    </row>
    <row r="92" spans="1:13" x14ac:dyDescent="0.2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12" t="str">
        <f t="shared" si="11"/>
        <v/>
      </c>
      <c r="M92" s="18" t="str">
        <f>IF(IFERROR(VLOOKUP(#REF!,$A$78:$K$92,MATCH(mois_en_cours,$A$77:$K$77,0),FALSE),0)=0,"",IFERROR(VLOOKUP(#REF!,$A$78:$K$92,MATCH(mois_en_cours,$A$77:$K$77,0),FALSE),0))</f>
        <v/>
      </c>
    </row>
    <row r="93" spans="1:13" ht="15.75" x14ac:dyDescent="0.25">
      <c r="A93" s="13">
        <f t="shared" ref="A93:L93" si="12">SUM(A78:A92)</f>
        <v>201</v>
      </c>
      <c r="B93" s="13">
        <f t="shared" si="12"/>
        <v>272</v>
      </c>
      <c r="C93" s="13">
        <f t="shared" si="12"/>
        <v>286</v>
      </c>
      <c r="D93" s="13">
        <f t="shared" si="12"/>
        <v>251</v>
      </c>
      <c r="E93" s="13">
        <f t="shared" si="12"/>
        <v>191</v>
      </c>
      <c r="F93" s="13">
        <f t="shared" si="12"/>
        <v>187</v>
      </c>
      <c r="G93" s="13">
        <f t="shared" si="12"/>
        <v>117</v>
      </c>
      <c r="H93" s="13">
        <f t="shared" si="12"/>
        <v>427</v>
      </c>
      <c r="I93" s="13">
        <f t="shared" si="12"/>
        <v>331</v>
      </c>
      <c r="J93" s="13">
        <f t="shared" si="12"/>
        <v>256</v>
      </c>
      <c r="K93" s="13">
        <f t="shared" si="12"/>
        <v>221</v>
      </c>
      <c r="L93" s="13">
        <f t="shared" si="12"/>
        <v>2740</v>
      </c>
      <c r="M93" s="20">
        <f>SUM(M78:M92)</f>
        <v>0</v>
      </c>
    </row>
    <row r="94" spans="1:13" x14ac:dyDescent="0.2">
      <c r="A94" s="2"/>
      <c r="B94" s="2"/>
      <c r="C94" s="2"/>
      <c r="D94" s="2"/>
      <c r="E94" s="2"/>
      <c r="F94" s="2"/>
      <c r="G94" s="2"/>
      <c r="H94" s="2"/>
      <c r="L94" s="19"/>
      <c r="M94" s="17"/>
    </row>
    <row r="95" spans="1:13" x14ac:dyDescent="0.2">
      <c r="L95" s="19"/>
      <c r="M95" s="19"/>
    </row>
    <row r="96" spans="1:13" ht="15.75" x14ac:dyDescent="0.25">
      <c r="A96" s="7" t="s">
        <v>1</v>
      </c>
      <c r="B96" s="7" t="s">
        <v>2</v>
      </c>
      <c r="C96" s="7" t="s">
        <v>3</v>
      </c>
      <c r="D96" s="7" t="s">
        <v>4</v>
      </c>
      <c r="E96" s="7" t="s">
        <v>5</v>
      </c>
      <c r="F96" s="7" t="s">
        <v>6</v>
      </c>
      <c r="G96" s="7" t="s">
        <v>7</v>
      </c>
      <c r="H96" s="7" t="s">
        <v>8</v>
      </c>
      <c r="I96" s="7" t="s">
        <v>9</v>
      </c>
      <c r="J96" s="7" t="s">
        <v>0</v>
      </c>
      <c r="K96" s="7" t="s">
        <v>10</v>
      </c>
      <c r="L96" s="7" t="s">
        <v>11</v>
      </c>
      <c r="M96" s="16" t="s">
        <v>13</v>
      </c>
    </row>
    <row r="97" spans="1:13" x14ac:dyDescent="0.2">
      <c r="A97" s="11">
        <v>4</v>
      </c>
      <c r="B97" s="11">
        <v>11</v>
      </c>
      <c r="C97" s="11">
        <v>8</v>
      </c>
      <c r="D97" s="11">
        <v>14</v>
      </c>
      <c r="E97" s="11">
        <v>9</v>
      </c>
      <c r="F97" s="11">
        <v>10</v>
      </c>
      <c r="G97" s="11">
        <v>3</v>
      </c>
      <c r="J97" s="11">
        <v>14</v>
      </c>
      <c r="K97" s="11">
        <v>7</v>
      </c>
      <c r="L97" s="11">
        <f t="shared" ref="L97:L111" si="13">IF(SUM(A97:K97)=0,"",SUM(A97:K97))</f>
        <v>80</v>
      </c>
      <c r="M97" s="17" t="str">
        <f>IF(IFERROR(VLOOKUP(#REF!,$A$97:$K$111,MATCH(mois_en_cours,$A$96:$K$96,0),FALSE),0)=0,"",IFERROR(VLOOKUP(#REF!,$A$97:$K$111,MATCH(mois_en_cours,$A$96:$K$96,0),FALSE),0))</f>
        <v/>
      </c>
    </row>
    <row r="98" spans="1:13" x14ac:dyDescent="0.2">
      <c r="A98" s="11">
        <v>15</v>
      </c>
      <c r="B98" s="11">
        <v>5</v>
      </c>
      <c r="C98" s="11">
        <v>29</v>
      </c>
      <c r="D98" s="11">
        <v>25</v>
      </c>
      <c r="E98" s="11">
        <v>16</v>
      </c>
      <c r="F98" s="11">
        <v>13</v>
      </c>
      <c r="G98" s="11">
        <v>4</v>
      </c>
      <c r="J98" s="11">
        <v>8</v>
      </c>
      <c r="K98" s="11">
        <v>6</v>
      </c>
      <c r="L98" s="11">
        <f t="shared" si="13"/>
        <v>121</v>
      </c>
      <c r="M98" s="17" t="str">
        <f>IF(IFERROR(VLOOKUP(#REF!,$A$97:$K$111,MATCH(mois_en_cours,$A$96:$K$96,0),FALSE),0)=0,"",IFERROR(VLOOKUP(#REF!,$A$97:$K$111,MATCH(mois_en_cours,$A$96:$K$96,0),FALSE),0))</f>
        <v/>
      </c>
    </row>
    <row r="99" spans="1:13" x14ac:dyDescent="0.2">
      <c r="A99" s="11">
        <v>20</v>
      </c>
      <c r="B99" s="11">
        <v>27</v>
      </c>
      <c r="C99" s="11">
        <v>13</v>
      </c>
      <c r="D99" s="11">
        <v>15</v>
      </c>
      <c r="E99" s="11">
        <v>18</v>
      </c>
      <c r="F99" s="11">
        <v>18</v>
      </c>
      <c r="G99" s="11">
        <v>1</v>
      </c>
      <c r="J99" s="11">
        <v>29</v>
      </c>
      <c r="K99" s="11">
        <v>17</v>
      </c>
      <c r="L99" s="11">
        <f t="shared" si="13"/>
        <v>158</v>
      </c>
      <c r="M99" s="17" t="str">
        <f>IF(IFERROR(VLOOKUP(#REF!,$A$97:$K$111,MATCH(mois_en_cours,$A$96:$K$96,0),FALSE),0)=0,"",IFERROR(VLOOKUP(#REF!,$A$97:$K$111,MATCH(mois_en_cours,$A$96:$K$96,0),FALSE),0))</f>
        <v/>
      </c>
    </row>
    <row r="100" spans="1:13" x14ac:dyDescent="0.2">
      <c r="A100" s="11">
        <v>19</v>
      </c>
      <c r="B100" s="11">
        <v>21</v>
      </c>
      <c r="C100" s="11">
        <v>28</v>
      </c>
      <c r="D100" s="11">
        <v>22</v>
      </c>
      <c r="E100" s="11">
        <v>21</v>
      </c>
      <c r="F100" s="11">
        <v>11</v>
      </c>
      <c r="G100" s="11">
        <v>4</v>
      </c>
      <c r="J100" s="11">
        <v>21</v>
      </c>
      <c r="K100" s="11">
        <v>16</v>
      </c>
      <c r="L100" s="11">
        <f t="shared" si="13"/>
        <v>163</v>
      </c>
      <c r="M100" s="17" t="str">
        <f>IF(IFERROR(VLOOKUP(#REF!,$A$97:$K$111,MATCH(mois_en_cours,$A$96:$K$96,0),FALSE),0)=0,"",IFERROR(VLOOKUP(#REF!,$A$97:$K$111,MATCH(mois_en_cours,$A$96:$K$96,0),FALSE),0))</f>
        <v/>
      </c>
    </row>
    <row r="101" spans="1:13" x14ac:dyDescent="0.2">
      <c r="A101" s="11">
        <v>23</v>
      </c>
      <c r="B101" s="11">
        <v>23</v>
      </c>
      <c r="C101" s="11">
        <v>25</v>
      </c>
      <c r="D101" s="11">
        <v>26</v>
      </c>
      <c r="E101" s="11">
        <v>17</v>
      </c>
      <c r="F101" s="11">
        <v>21</v>
      </c>
      <c r="G101" s="11">
        <v>24</v>
      </c>
      <c r="J101" s="11">
        <v>65</v>
      </c>
      <c r="K101" s="11">
        <v>26</v>
      </c>
      <c r="L101" s="11">
        <f t="shared" si="13"/>
        <v>250</v>
      </c>
      <c r="M101" s="17" t="str">
        <f>IF(IFERROR(VLOOKUP(#REF!,$A$97:$K$111,MATCH(mois_en_cours,$A$96:$K$96,0),FALSE),0)=0,"",IFERROR(VLOOKUP(#REF!,$A$97:$K$111,MATCH(mois_en_cours,$A$96:$K$96,0),FALSE),0))</f>
        <v/>
      </c>
    </row>
    <row r="102" spans="1:13" x14ac:dyDescent="0.2">
      <c r="A102" s="11">
        <v>75</v>
      </c>
      <c r="B102" s="11">
        <v>72</v>
      </c>
      <c r="C102" s="11">
        <v>41</v>
      </c>
      <c r="D102" s="11">
        <v>61</v>
      </c>
      <c r="E102" s="11">
        <v>56</v>
      </c>
      <c r="F102" s="11">
        <v>44</v>
      </c>
      <c r="G102" s="11">
        <v>5</v>
      </c>
      <c r="J102" s="11">
        <v>62</v>
      </c>
      <c r="K102" s="11">
        <v>38</v>
      </c>
      <c r="L102" s="11">
        <f t="shared" si="13"/>
        <v>454</v>
      </c>
      <c r="M102" s="17" t="str">
        <f>IF(IFERROR(VLOOKUP(#REF!,$A$97:$K$111,MATCH(mois_en_cours,$A$96:$K$96,0),FALSE),0)=0,"",IFERROR(VLOOKUP(#REF!,$A$97:$K$111,MATCH(mois_en_cours,$A$96:$K$96,0),FALSE),0))</f>
        <v/>
      </c>
    </row>
    <row r="103" spans="1:13" x14ac:dyDescent="0.2">
      <c r="A103" s="11">
        <v>11</v>
      </c>
      <c r="B103" s="11">
        <v>18</v>
      </c>
      <c r="C103" s="11">
        <v>13</v>
      </c>
      <c r="D103" s="11">
        <v>9</v>
      </c>
      <c r="E103" s="11">
        <v>14</v>
      </c>
      <c r="F103" s="11">
        <v>20</v>
      </c>
      <c r="G103" s="11">
        <v>3</v>
      </c>
      <c r="J103" s="11">
        <v>17</v>
      </c>
      <c r="K103" s="11">
        <v>7</v>
      </c>
      <c r="L103" s="11">
        <f t="shared" si="13"/>
        <v>112</v>
      </c>
      <c r="M103" s="17" t="str">
        <f>IF(IFERROR(VLOOKUP(#REF!,$A$97:$K$111,MATCH(mois_en_cours,$A$96:$K$96,0),FALSE),0)=0,"",IFERROR(VLOOKUP(#REF!,$A$97:$K$111,MATCH(mois_en_cours,$A$96:$K$96,0),FALSE),0))</f>
        <v/>
      </c>
    </row>
    <row r="104" spans="1:13" x14ac:dyDescent="0.2">
      <c r="A104" s="11">
        <v>11</v>
      </c>
      <c r="B104" s="11">
        <v>15</v>
      </c>
      <c r="C104" s="11">
        <v>7</v>
      </c>
      <c r="D104" s="11">
        <v>6</v>
      </c>
      <c r="E104" s="11">
        <v>9</v>
      </c>
      <c r="F104" s="11">
        <v>14</v>
      </c>
      <c r="G104" s="11">
        <v>0</v>
      </c>
      <c r="J104" s="11">
        <v>11</v>
      </c>
      <c r="K104" s="11">
        <v>7</v>
      </c>
      <c r="L104" s="11">
        <f t="shared" si="13"/>
        <v>80</v>
      </c>
      <c r="M104" s="17" t="str">
        <f>IF(IFERROR(VLOOKUP(#REF!,$A$97:$K$111,MATCH(mois_en_cours,$A$96:$K$96,0),FALSE),0)=0,"",IFERROR(VLOOKUP(#REF!,$A$97:$K$111,MATCH(mois_en_cours,$A$96:$K$96,0),FALSE),0))</f>
        <v/>
      </c>
    </row>
    <row r="105" spans="1:13" x14ac:dyDescent="0.2">
      <c r="A105" s="11"/>
      <c r="B105" s="11"/>
      <c r="C105" s="11"/>
      <c r="D105" s="11"/>
      <c r="E105" s="11"/>
      <c r="F105" s="11"/>
      <c r="G105" s="11"/>
      <c r="J105" s="11"/>
      <c r="K105" s="11"/>
      <c r="L105" s="11" t="str">
        <f t="shared" si="13"/>
        <v/>
      </c>
      <c r="M105" s="17" t="str">
        <f>IF(IFERROR(VLOOKUP(#REF!,$A$97:$K$111,MATCH(mois_en_cours,$A$96:$K$96,0),FALSE),0)=0,"",IFERROR(VLOOKUP(#REF!,$A$97:$K$111,MATCH(mois_en_cours,$A$96:$K$96,0),FALSE),0))</f>
        <v/>
      </c>
    </row>
    <row r="106" spans="1:13" x14ac:dyDescent="0.2">
      <c r="A106" s="11">
        <v>20</v>
      </c>
      <c r="B106" s="11">
        <v>23</v>
      </c>
      <c r="C106" s="11">
        <v>22</v>
      </c>
      <c r="D106" s="11">
        <v>10</v>
      </c>
      <c r="E106" s="11">
        <v>14</v>
      </c>
      <c r="F106" s="11">
        <v>11</v>
      </c>
      <c r="G106" s="11">
        <v>4</v>
      </c>
      <c r="J106" s="11">
        <v>20</v>
      </c>
      <c r="K106" s="11">
        <v>21</v>
      </c>
      <c r="L106" s="11">
        <f t="shared" si="13"/>
        <v>145</v>
      </c>
      <c r="M106" s="17" t="str">
        <f>IF(IFERROR(VLOOKUP(#REF!,$A$97:$K$111,MATCH(mois_en_cours,$A$96:$K$96,0),FALSE),0)=0,"",IFERROR(VLOOKUP(#REF!,$A$97:$K$111,MATCH(mois_en_cours,$A$96:$K$96,0),FALSE),0))</f>
        <v/>
      </c>
    </row>
    <row r="107" spans="1:13" x14ac:dyDescent="0.2">
      <c r="A107" s="11">
        <v>17</v>
      </c>
      <c r="B107" s="11">
        <v>13</v>
      </c>
      <c r="C107" s="11">
        <v>9</v>
      </c>
      <c r="D107" s="11">
        <v>13</v>
      </c>
      <c r="E107" s="11">
        <v>8</v>
      </c>
      <c r="F107" s="11">
        <v>3</v>
      </c>
      <c r="G107" s="11">
        <v>4</v>
      </c>
      <c r="J107" s="11">
        <v>16</v>
      </c>
      <c r="K107" s="11">
        <v>14</v>
      </c>
      <c r="L107" s="11">
        <f t="shared" si="13"/>
        <v>97</v>
      </c>
      <c r="M107" s="17" t="str">
        <f>IF(IFERROR(VLOOKUP(#REF!,$A$97:$K$111,MATCH(mois_en_cours,$A$96:$K$96,0),FALSE),0)=0,"",IFERROR(VLOOKUP(#REF!,$A$97:$K$111,MATCH(mois_en_cours,$A$96:$K$96,0),FALSE),0))</f>
        <v/>
      </c>
    </row>
    <row r="108" spans="1:13" x14ac:dyDescent="0.2">
      <c r="A108" s="11">
        <v>15</v>
      </c>
      <c r="B108" s="11">
        <v>24</v>
      </c>
      <c r="C108" s="11">
        <v>19</v>
      </c>
      <c r="D108" s="11">
        <v>19</v>
      </c>
      <c r="E108" s="11">
        <v>21</v>
      </c>
      <c r="F108" s="11">
        <v>16</v>
      </c>
      <c r="G108" s="11">
        <v>11</v>
      </c>
      <c r="J108" s="11">
        <v>32</v>
      </c>
      <c r="K108" s="11">
        <v>17</v>
      </c>
      <c r="L108" s="11">
        <f t="shared" si="13"/>
        <v>174</v>
      </c>
      <c r="M108" s="17" t="str">
        <f>IF(IFERROR(VLOOKUP(#REF!,$A$97:$K$111,MATCH(mois_en_cours,$A$96:$K$96,0),FALSE),0)=0,"",IFERROR(VLOOKUP(#REF!,$A$97:$K$111,MATCH(mois_en_cours,$A$96:$K$96,0),FALSE),0))</f>
        <v/>
      </c>
    </row>
    <row r="109" spans="1:13" x14ac:dyDescent="0.2">
      <c r="A109" s="11"/>
      <c r="B109" s="11"/>
      <c r="C109" s="11"/>
      <c r="D109" s="11"/>
      <c r="E109" s="11"/>
      <c r="F109" s="11"/>
      <c r="G109" s="11"/>
      <c r="J109" s="11"/>
      <c r="K109" s="11"/>
      <c r="L109" s="11" t="str">
        <f t="shared" si="13"/>
        <v/>
      </c>
      <c r="M109" s="17" t="str">
        <f>IF(IFERROR(VLOOKUP(#REF!,$A$97:$K$111,MATCH(mois_en_cours,$A$96:$K$96,0),FALSE),0)=0,"",IFERROR(VLOOKUP(#REF!,$A$97:$K$111,MATCH(mois_en_cours,$A$96:$K$96,0),FALSE),0))</f>
        <v/>
      </c>
    </row>
    <row r="110" spans="1:13" x14ac:dyDescent="0.2">
      <c r="A110" s="11"/>
      <c r="B110" s="11"/>
      <c r="C110" s="11"/>
      <c r="D110" s="11"/>
      <c r="E110" s="11"/>
      <c r="F110" s="11"/>
      <c r="G110" s="11"/>
      <c r="J110" s="11"/>
      <c r="K110" s="11"/>
      <c r="L110" s="11" t="str">
        <f t="shared" si="13"/>
        <v/>
      </c>
      <c r="M110" s="17" t="str">
        <f>IF(IFERROR(VLOOKUP(#REF!,$A$97:$K$111,MATCH(mois_en_cours,$A$96:$K$96,0),FALSE),0)=0,"",IFERROR(VLOOKUP(#REF!,$A$97:$K$111,MATCH(mois_en_cours,$A$96:$K$96,0),FALSE),0))</f>
        <v/>
      </c>
    </row>
    <row r="111" spans="1:13" x14ac:dyDescent="0.2">
      <c r="A111" s="12"/>
      <c r="B111" s="12"/>
      <c r="C111" s="12"/>
      <c r="D111" s="12"/>
      <c r="E111" s="12"/>
      <c r="F111" s="12"/>
      <c r="G111" s="12"/>
      <c r="H111" s="15"/>
      <c r="I111" s="15"/>
      <c r="J111" s="12"/>
      <c r="K111" s="12"/>
      <c r="L111" s="12" t="str">
        <f t="shared" si="13"/>
        <v/>
      </c>
      <c r="M111" s="18" t="str">
        <f>IF(IFERROR(VLOOKUP(#REF!,$A$97:$K$111,MATCH(mois_en_cours,$A$96:$K$96,0),FALSE),0)=0,"",IFERROR(VLOOKUP(#REF!,$A$97:$K$111,MATCH(mois_en_cours,$A$96:$K$96,0),FALSE),0))</f>
        <v/>
      </c>
    </row>
    <row r="112" spans="1:13" ht="15.75" x14ac:dyDescent="0.25">
      <c r="A112" s="13">
        <f t="shared" ref="A112:L112" si="14">SUM(A97:A111)</f>
        <v>230</v>
      </c>
      <c r="B112" s="13">
        <f t="shared" si="14"/>
        <v>252</v>
      </c>
      <c r="C112" s="13">
        <f t="shared" si="14"/>
        <v>214</v>
      </c>
      <c r="D112" s="13">
        <f t="shared" si="14"/>
        <v>220</v>
      </c>
      <c r="E112" s="13">
        <f t="shared" si="14"/>
        <v>203</v>
      </c>
      <c r="F112" s="13">
        <f t="shared" si="14"/>
        <v>181</v>
      </c>
      <c r="G112" s="13">
        <f t="shared" si="14"/>
        <v>63</v>
      </c>
      <c r="H112" s="13">
        <f t="shared" si="14"/>
        <v>0</v>
      </c>
      <c r="I112" s="13">
        <f t="shared" si="14"/>
        <v>0</v>
      </c>
      <c r="J112" s="13">
        <f t="shared" si="14"/>
        <v>295</v>
      </c>
      <c r="K112" s="13">
        <f t="shared" si="14"/>
        <v>176</v>
      </c>
      <c r="L112" s="13">
        <f t="shared" si="14"/>
        <v>1834</v>
      </c>
      <c r="M112" s="20">
        <f>SUM(M97:M111)</f>
        <v>0</v>
      </c>
    </row>
    <row r="114" spans="1:13" x14ac:dyDescent="0.2">
      <c r="L114" s="19"/>
      <c r="M114" s="19"/>
    </row>
    <row r="115" spans="1:13" ht="15.75" x14ac:dyDescent="0.25">
      <c r="A115" s="7" t="s">
        <v>1</v>
      </c>
      <c r="B115" s="7" t="s">
        <v>2</v>
      </c>
      <c r="C115" s="7" t="s">
        <v>3</v>
      </c>
      <c r="D115" s="7" t="s">
        <v>4</v>
      </c>
      <c r="E115" s="7" t="s">
        <v>5</v>
      </c>
      <c r="F115" s="7" t="s">
        <v>6</v>
      </c>
      <c r="G115" s="7" t="s">
        <v>7</v>
      </c>
      <c r="H115" s="7" t="s">
        <v>8</v>
      </c>
      <c r="I115" s="7" t="s">
        <v>9</v>
      </c>
      <c r="J115" s="7" t="s">
        <v>0</v>
      </c>
      <c r="K115" s="7" t="s">
        <v>10</v>
      </c>
      <c r="L115" s="7" t="s">
        <v>11</v>
      </c>
      <c r="M115" s="16" t="s">
        <v>13</v>
      </c>
    </row>
    <row r="116" spans="1:13" x14ac:dyDescent="0.2">
      <c r="A116" s="11"/>
      <c r="B116" s="11"/>
      <c r="C116" s="11"/>
      <c r="D116" s="11"/>
      <c r="E116" s="11"/>
      <c r="F116" s="11"/>
      <c r="G116" s="11"/>
      <c r="J116" s="11"/>
      <c r="K116" s="11"/>
      <c r="L116" s="11" t="str">
        <f t="shared" ref="L116:L130" si="15">IF(SUM(A116:K116)=0,"",SUM(A116:K116))</f>
        <v/>
      </c>
      <c r="M116" s="17" t="str">
        <f>IF(IFERROR(VLOOKUP(#REF!,$A$116:$K$130,MATCH(mois_en_cours,$A$115:$K$115,0),FALSE),0)=0,"",IFERROR(VLOOKUP(#REF!,$A$116:$K$130,MATCH(mois_en_cours,$A$115:$K$115,0),FALSE),0))</f>
        <v/>
      </c>
    </row>
    <row r="117" spans="1:13" x14ac:dyDescent="0.2">
      <c r="A117" s="11"/>
      <c r="B117" s="11"/>
      <c r="C117" s="11"/>
      <c r="D117" s="11"/>
      <c r="E117" s="11"/>
      <c r="F117" s="11"/>
      <c r="G117" s="11"/>
      <c r="J117" s="11"/>
      <c r="K117" s="11"/>
      <c r="L117" s="11" t="str">
        <f t="shared" si="15"/>
        <v/>
      </c>
      <c r="M117" s="17" t="str">
        <f>IF(IFERROR(VLOOKUP(#REF!,$A$116:$K$130,MATCH(mois_en_cours,$A$115:$K$115,0),FALSE),0)=0,"",IFERROR(VLOOKUP(#REF!,$A$116:$K$130,MATCH(mois_en_cours,$A$115:$K$115,0),FALSE),0))</f>
        <v/>
      </c>
    </row>
    <row r="118" spans="1:13" x14ac:dyDescent="0.2">
      <c r="A118" s="11"/>
      <c r="B118" s="11"/>
      <c r="C118" s="11"/>
      <c r="D118" s="11"/>
      <c r="E118" s="11"/>
      <c r="F118" s="11"/>
      <c r="G118" s="11"/>
      <c r="J118" s="11"/>
      <c r="K118" s="11"/>
      <c r="L118" s="11" t="str">
        <f t="shared" si="15"/>
        <v/>
      </c>
      <c r="M118" s="17" t="str">
        <f>IF(IFERROR(VLOOKUP(#REF!,$A$116:$K$130,MATCH(mois_en_cours,$A$115:$K$115,0),FALSE),0)=0,"",IFERROR(VLOOKUP(#REF!,$A$116:$K$130,MATCH(mois_en_cours,$A$115:$K$115,0),FALSE),0))</f>
        <v/>
      </c>
    </row>
    <row r="119" spans="1:13" x14ac:dyDescent="0.2">
      <c r="A119" s="11"/>
      <c r="B119" s="11"/>
      <c r="C119" s="11"/>
      <c r="D119" s="11"/>
      <c r="E119" s="11"/>
      <c r="F119" s="11"/>
      <c r="G119" s="11"/>
      <c r="J119" s="11"/>
      <c r="K119" s="11"/>
      <c r="L119" s="11" t="str">
        <f t="shared" si="15"/>
        <v/>
      </c>
      <c r="M119" s="17" t="str">
        <f>IF(IFERROR(VLOOKUP(#REF!,$A$116:$K$130,MATCH(mois_en_cours,$A$115:$K$115,0),FALSE),0)=0,"",IFERROR(VLOOKUP(#REF!,$A$116:$K$130,MATCH(mois_en_cours,$A$115:$K$115,0),FALSE),0))</f>
        <v/>
      </c>
    </row>
    <row r="120" spans="1:13" x14ac:dyDescent="0.2">
      <c r="A120" s="11"/>
      <c r="B120" s="11"/>
      <c r="C120" s="11"/>
      <c r="D120" s="11"/>
      <c r="E120" s="11"/>
      <c r="F120" s="11"/>
      <c r="G120" s="11"/>
      <c r="J120" s="11"/>
      <c r="K120" s="11"/>
      <c r="L120" s="11" t="str">
        <f t="shared" si="15"/>
        <v/>
      </c>
      <c r="M120" s="17" t="str">
        <f>IF(IFERROR(VLOOKUP(#REF!,$A$116:$K$130,MATCH(mois_en_cours,$A$115:$K$115,0),FALSE),0)=0,"",IFERROR(VLOOKUP(#REF!,$A$116:$K$130,MATCH(mois_en_cours,$A$115:$K$115,0),FALSE),0))</f>
        <v/>
      </c>
    </row>
    <row r="121" spans="1:13" x14ac:dyDescent="0.2">
      <c r="A121" s="11"/>
      <c r="B121" s="11"/>
      <c r="C121" s="11"/>
      <c r="D121" s="11"/>
      <c r="E121" s="11"/>
      <c r="F121" s="11"/>
      <c r="G121" s="11"/>
      <c r="J121" s="11"/>
      <c r="K121" s="11"/>
      <c r="L121" s="11" t="str">
        <f t="shared" si="15"/>
        <v/>
      </c>
      <c r="M121" s="17" t="str">
        <f>IF(IFERROR(VLOOKUP(#REF!,$A$116:$K$130,MATCH(mois_en_cours,$A$115:$K$115,0),FALSE),0)=0,"",IFERROR(VLOOKUP(#REF!,$A$116:$K$130,MATCH(mois_en_cours,$A$115:$K$115,0),FALSE),0))</f>
        <v/>
      </c>
    </row>
    <row r="122" spans="1:13" x14ac:dyDescent="0.2">
      <c r="A122" s="11"/>
      <c r="B122" s="11"/>
      <c r="C122" s="11"/>
      <c r="D122" s="11"/>
      <c r="E122" s="11"/>
      <c r="F122" s="11"/>
      <c r="G122" s="11"/>
      <c r="J122" s="11"/>
      <c r="K122" s="11"/>
      <c r="L122" s="11" t="str">
        <f t="shared" si="15"/>
        <v/>
      </c>
      <c r="M122" s="17" t="str">
        <f>IF(IFERROR(VLOOKUP(#REF!,$A$116:$K$130,MATCH(mois_en_cours,$A$115:$K$115,0),FALSE),0)=0,"",IFERROR(VLOOKUP(#REF!,$A$116:$K$130,MATCH(mois_en_cours,$A$115:$K$115,0),FALSE),0))</f>
        <v/>
      </c>
    </row>
    <row r="123" spans="1:13" x14ac:dyDescent="0.2">
      <c r="A123" s="11"/>
      <c r="B123" s="11"/>
      <c r="C123" s="11"/>
      <c r="D123" s="11"/>
      <c r="E123" s="11"/>
      <c r="F123" s="11"/>
      <c r="G123" s="11"/>
      <c r="J123" s="11"/>
      <c r="K123" s="11"/>
      <c r="L123" s="11" t="str">
        <f t="shared" si="15"/>
        <v/>
      </c>
      <c r="M123" s="17" t="str">
        <f>IF(IFERROR(VLOOKUP(#REF!,$A$116:$K$130,MATCH(mois_en_cours,$A$115:$K$115,0),FALSE),0)=0,"",IFERROR(VLOOKUP(#REF!,$A$116:$K$130,MATCH(mois_en_cours,$A$115:$K$115,0),FALSE),0))</f>
        <v/>
      </c>
    </row>
    <row r="124" spans="1:13" x14ac:dyDescent="0.2">
      <c r="A124" s="11"/>
      <c r="B124" s="11"/>
      <c r="C124" s="11"/>
      <c r="D124" s="11"/>
      <c r="E124" s="11"/>
      <c r="F124" s="11"/>
      <c r="G124" s="11"/>
      <c r="J124" s="11"/>
      <c r="K124" s="11"/>
      <c r="L124" s="11" t="str">
        <f t="shared" si="15"/>
        <v/>
      </c>
      <c r="M124" s="17" t="str">
        <f>IF(IFERROR(VLOOKUP(#REF!,$A$116:$K$130,MATCH(mois_en_cours,$A$115:$K$115,0),FALSE),0)=0,"",IFERROR(VLOOKUP(#REF!,$A$116:$K$130,MATCH(mois_en_cours,$A$115:$K$115,0),FALSE),0))</f>
        <v/>
      </c>
    </row>
    <row r="125" spans="1:13" x14ac:dyDescent="0.2">
      <c r="A125" s="11"/>
      <c r="B125" s="11"/>
      <c r="C125" s="11"/>
      <c r="D125" s="11"/>
      <c r="E125" s="11"/>
      <c r="F125" s="11"/>
      <c r="G125" s="11"/>
      <c r="J125" s="11"/>
      <c r="K125" s="11"/>
      <c r="L125" s="11" t="str">
        <f t="shared" si="15"/>
        <v/>
      </c>
      <c r="M125" s="17" t="str">
        <f>IF(IFERROR(VLOOKUP(#REF!,$A$116:$K$130,MATCH(mois_en_cours,$A$115:$K$115,0),FALSE),0)=0,"",IFERROR(VLOOKUP(#REF!,$A$116:$K$130,MATCH(mois_en_cours,$A$115:$K$115,0),FALSE),0))</f>
        <v/>
      </c>
    </row>
    <row r="126" spans="1:13" x14ac:dyDescent="0.2">
      <c r="A126" s="11"/>
      <c r="B126" s="11"/>
      <c r="C126" s="11"/>
      <c r="D126" s="11"/>
      <c r="E126" s="11"/>
      <c r="F126" s="11"/>
      <c r="G126" s="11"/>
      <c r="J126" s="11"/>
      <c r="K126" s="11"/>
      <c r="L126" s="11" t="str">
        <f t="shared" si="15"/>
        <v/>
      </c>
      <c r="M126" s="17" t="str">
        <f>IF(IFERROR(VLOOKUP(#REF!,$A$116:$K$130,MATCH(mois_en_cours,$A$115:$K$115,0),FALSE),0)=0,"",IFERROR(VLOOKUP(#REF!,$A$116:$K$130,MATCH(mois_en_cours,$A$115:$K$115,0),FALSE),0))</f>
        <v/>
      </c>
    </row>
    <row r="127" spans="1:13" x14ac:dyDescent="0.2">
      <c r="A127" s="11"/>
      <c r="B127" s="11"/>
      <c r="C127" s="11"/>
      <c r="D127" s="11"/>
      <c r="E127" s="11"/>
      <c r="F127" s="11"/>
      <c r="G127" s="11"/>
      <c r="J127" s="11"/>
      <c r="K127" s="11"/>
      <c r="L127" s="11" t="str">
        <f t="shared" si="15"/>
        <v/>
      </c>
      <c r="M127" s="17" t="str">
        <f>IF(IFERROR(VLOOKUP(#REF!,$A$116:$K$130,MATCH(mois_en_cours,$A$115:$K$115,0),FALSE),0)=0,"",IFERROR(VLOOKUP(#REF!,$A$116:$K$130,MATCH(mois_en_cours,$A$115:$K$115,0),FALSE),0))</f>
        <v/>
      </c>
    </row>
    <row r="128" spans="1:13" x14ac:dyDescent="0.2">
      <c r="A128" s="11"/>
      <c r="B128" s="11"/>
      <c r="C128" s="11"/>
      <c r="D128" s="11"/>
      <c r="E128" s="11"/>
      <c r="F128" s="11"/>
      <c r="G128" s="11"/>
      <c r="J128" s="11"/>
      <c r="K128" s="11"/>
      <c r="L128" s="11" t="str">
        <f t="shared" si="15"/>
        <v/>
      </c>
      <c r="M128" s="17" t="str">
        <f>IF(IFERROR(VLOOKUP(#REF!,$A$116:$K$130,MATCH(mois_en_cours,$A$115:$K$115,0),FALSE),0)=0,"",IFERROR(VLOOKUP(#REF!,$A$116:$K$130,MATCH(mois_en_cours,$A$115:$K$115,0),FALSE),0))</f>
        <v/>
      </c>
    </row>
    <row r="129" spans="1:13" x14ac:dyDescent="0.2">
      <c r="A129" s="11"/>
      <c r="B129" s="11"/>
      <c r="C129" s="11"/>
      <c r="D129" s="11"/>
      <c r="E129" s="11"/>
      <c r="F129" s="11"/>
      <c r="G129" s="11"/>
      <c r="J129" s="11"/>
      <c r="K129" s="11"/>
      <c r="L129" s="11" t="str">
        <f t="shared" si="15"/>
        <v/>
      </c>
      <c r="M129" s="17" t="str">
        <f>IF(IFERROR(VLOOKUP(#REF!,$A$116:$K$130,MATCH(mois_en_cours,$A$115:$K$115,0),FALSE),0)=0,"",IFERROR(VLOOKUP(#REF!,$A$116:$K$130,MATCH(mois_en_cours,$A$115:$K$115,0),FALSE),0))</f>
        <v/>
      </c>
    </row>
    <row r="130" spans="1:13" x14ac:dyDescent="0.2">
      <c r="A130" s="12"/>
      <c r="B130" s="12"/>
      <c r="C130" s="12"/>
      <c r="D130" s="12"/>
      <c r="E130" s="12"/>
      <c r="F130" s="12"/>
      <c r="G130" s="12"/>
      <c r="H130" s="15"/>
      <c r="I130" s="15"/>
      <c r="J130" s="12"/>
      <c r="K130" s="12"/>
      <c r="L130" s="12" t="str">
        <f t="shared" si="15"/>
        <v/>
      </c>
      <c r="M130" s="18" t="str">
        <f>IF(IFERROR(VLOOKUP(#REF!,$A$116:$K$130,MATCH(mois_en_cours,$A$115:$K$115,0),FALSE),0)=0,"",IFERROR(VLOOKUP(#REF!,$A$116:$K$130,MATCH(mois_en_cours,$A$115:$K$115,0),FALSE),0))</f>
        <v/>
      </c>
    </row>
    <row r="131" spans="1:13" ht="15.75" x14ac:dyDescent="0.25">
      <c r="A131" s="13">
        <f t="shared" ref="A131" si="16">SUM(A116:A130)</f>
        <v>0</v>
      </c>
      <c r="B131" s="13">
        <f t="shared" ref="B131" si="17">SUM(B116:B130)</f>
        <v>0</v>
      </c>
      <c r="C131" s="13">
        <f t="shared" ref="C131" si="18">SUM(C116:C130)</f>
        <v>0</v>
      </c>
      <c r="D131" s="13">
        <f t="shared" ref="D131" si="19">SUM(D116:D130)</f>
        <v>0</v>
      </c>
      <c r="E131" s="13">
        <f t="shared" ref="E131" si="20">SUM(E116:E130)</f>
        <v>0</v>
      </c>
      <c r="F131" s="13">
        <f t="shared" ref="F131" si="21">SUM(F116:F130)</f>
        <v>0</v>
      </c>
      <c r="G131" s="13">
        <f t="shared" ref="G131" si="22">SUM(G116:G130)</f>
        <v>0</v>
      </c>
      <c r="H131" s="13">
        <f t="shared" ref="H131" si="23">SUM(H116:H130)</f>
        <v>0</v>
      </c>
      <c r="I131" s="13">
        <f t="shared" ref="I131" si="24">SUM(I116:I130)</f>
        <v>0</v>
      </c>
      <c r="J131" s="13">
        <f t="shared" ref="J131" si="25">SUM(J116:J130)</f>
        <v>0</v>
      </c>
      <c r="K131" s="13">
        <f t="shared" ref="K131" si="26">SUM(K116:K130)</f>
        <v>0</v>
      </c>
      <c r="L131" s="13">
        <f t="shared" ref="L131" si="27">SUM(L116:L130)</f>
        <v>0</v>
      </c>
      <c r="M131" s="20">
        <f>SUM(M116:M127)</f>
        <v>0</v>
      </c>
    </row>
    <row r="196" spans="25:29" ht="15.75" x14ac:dyDescent="0.25">
      <c r="Y196" s="14"/>
      <c r="AA196" s="14"/>
      <c r="AC196" s="14"/>
    </row>
    <row r="211" spans="24:24" s="21" customFormat="1" x14ac:dyDescent="0.2"/>
    <row r="213" spans="24:24" x14ac:dyDescent="0.2">
      <c r="X213" s="11"/>
    </row>
    <row r="227" s="1" customFormat="1" x14ac:dyDescent="0.2"/>
  </sheetData>
  <mergeCells count="1">
    <mergeCell ref="B36:M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B3:U36"/>
  <sheetViews>
    <sheetView showGridLines="0" zoomScale="55" zoomScaleNormal="55" workbookViewId="0">
      <selection activeCell="Q7" sqref="Q7"/>
    </sheetView>
  </sheetViews>
  <sheetFormatPr defaultColWidth="11.5546875" defaultRowHeight="18" x14ac:dyDescent="0.35"/>
  <cols>
    <col min="1" max="1" width="2.21875" customWidth="1"/>
    <col min="2" max="2" width="2.21875" style="47" customWidth="1"/>
    <col min="3" max="3" width="12.33203125" style="47" bestFit="1" customWidth="1"/>
    <col min="4" max="4" width="8" style="47" customWidth="1"/>
    <col min="5" max="5" width="2.21875" style="47" customWidth="1"/>
    <col min="6" max="6" width="4.109375" style="47" customWidth="1"/>
    <col min="7" max="7" width="2.21875" style="47" customWidth="1"/>
    <col min="8" max="8" width="11.77734375" style="47" customWidth="1"/>
    <col min="9" max="9" width="2.21875" style="47" customWidth="1"/>
    <col min="10" max="10" width="4.109375" style="47" customWidth="1"/>
    <col min="11" max="11" width="2.21875" style="47" customWidth="1"/>
    <col min="12" max="12" width="19.6640625" style="47" customWidth="1"/>
    <col min="13" max="13" width="13.77734375" style="47" customWidth="1"/>
    <col min="14" max="14" width="2.21875" style="47" customWidth="1"/>
    <col min="15" max="15" width="4.109375" customWidth="1"/>
    <col min="16" max="16" width="2.21875" customWidth="1"/>
    <col min="17" max="17" width="27.5546875" customWidth="1"/>
    <col min="18" max="18" width="33.44140625" customWidth="1"/>
    <col min="19" max="19" width="36.109375" bestFit="1" customWidth="1"/>
    <col min="20" max="20" width="23.44140625" customWidth="1"/>
    <col min="21" max="21" width="2.21875" customWidth="1"/>
  </cols>
  <sheetData>
    <row r="3" spans="2:21" ht="21.75" customHeight="1" x14ac:dyDescent="0.35"/>
    <row r="4" spans="2:21" s="4" customFormat="1" ht="24.75" customHeight="1" x14ac:dyDescent="0.35">
      <c r="B4" s="70"/>
      <c r="C4" s="70"/>
      <c r="D4" s="70"/>
      <c r="E4" s="70"/>
      <c r="F4" s="48"/>
      <c r="G4" s="70"/>
      <c r="H4" s="70"/>
      <c r="I4" s="70"/>
      <c r="J4" s="49"/>
      <c r="K4" s="70"/>
      <c r="L4" s="70"/>
      <c r="M4" s="70"/>
      <c r="N4" s="70"/>
      <c r="O4" s="5"/>
      <c r="P4" s="67"/>
      <c r="Q4" s="67"/>
      <c r="R4" s="67"/>
      <c r="S4" s="67"/>
      <c r="T4" s="67"/>
      <c r="U4" s="67"/>
    </row>
    <row r="5" spans="2:21" x14ac:dyDescent="0.35">
      <c r="E5" s="50"/>
      <c r="F5" s="51"/>
      <c r="G5" s="51"/>
      <c r="J5" s="52"/>
      <c r="K5" s="52"/>
      <c r="L5" s="52"/>
      <c r="O5" s="3"/>
      <c r="P5" s="51"/>
      <c r="Q5" s="47"/>
      <c r="R5" s="47"/>
      <c r="S5" s="47"/>
      <c r="T5" s="47"/>
      <c r="U5" s="47"/>
    </row>
    <row r="6" spans="2:21" x14ac:dyDescent="0.35">
      <c r="C6" s="53"/>
      <c r="D6" s="54"/>
      <c r="E6" s="50"/>
      <c r="F6" s="51"/>
      <c r="G6" s="51"/>
      <c r="H6" s="55"/>
      <c r="J6" s="52"/>
      <c r="K6" s="53"/>
      <c r="L6" s="53"/>
      <c r="O6" s="3"/>
      <c r="P6" s="51"/>
      <c r="Q6" s="63" t="s">
        <v>58</v>
      </c>
      <c r="R6" s="55" t="s">
        <v>33</v>
      </c>
      <c r="S6" s="55" t="s">
        <v>32</v>
      </c>
      <c r="T6" s="55" t="s">
        <v>14</v>
      </c>
      <c r="U6" s="47"/>
    </row>
    <row r="7" spans="2:21" x14ac:dyDescent="0.35">
      <c r="C7" s="56"/>
      <c r="D7" s="51"/>
      <c r="E7" s="50"/>
      <c r="F7" s="51"/>
      <c r="G7" s="51"/>
      <c r="H7" s="57"/>
      <c r="J7" s="52"/>
      <c r="K7" s="52"/>
      <c r="L7" s="58"/>
      <c r="M7" s="58"/>
      <c r="N7" s="52"/>
      <c r="O7" s="3"/>
      <c r="P7" s="51"/>
      <c r="Q7" s="65" t="s">
        <v>25</v>
      </c>
      <c r="R7" s="64">
        <v>50</v>
      </c>
      <c r="S7" s="64">
        <v>48</v>
      </c>
      <c r="T7" s="66" t="str">
        <f>IF(Q7="","",LEFT(Q7,FIND(" ",Q7)-1)&amp;MID(Q7,FIND(" ",Q7),4)&amp;" "&amp;$L$22&amp;RIGHT($M$7,2))</f>
        <v xml:space="preserve">FEDERER ROG </v>
      </c>
      <c r="U7" s="47"/>
    </row>
    <row r="8" spans="2:21" x14ac:dyDescent="0.35">
      <c r="C8" s="56"/>
      <c r="D8" s="51"/>
      <c r="E8" s="50"/>
      <c r="F8" s="51"/>
      <c r="G8" s="51"/>
      <c r="H8" s="57"/>
      <c r="J8" s="52"/>
      <c r="K8" s="52"/>
      <c r="L8" s="59"/>
      <c r="M8" s="59"/>
      <c r="N8" s="52"/>
      <c r="O8" s="3"/>
      <c r="P8" s="51"/>
      <c r="Q8" s="65" t="s">
        <v>26</v>
      </c>
      <c r="R8" s="64">
        <v>52</v>
      </c>
      <c r="S8" s="64">
        <v>49</v>
      </c>
      <c r="T8" s="66" t="str">
        <f t="shared" ref="T8:T14" si="0">IF(Q8="","",LEFT(Q8,FIND(" ",Q8)-1)&amp;MID(Q8,FIND(" ",Q8),4)&amp;" "&amp;$L$22&amp;RIGHT($M$7,2))</f>
        <v xml:space="preserve">NADAL RAP </v>
      </c>
      <c r="U8" s="47"/>
    </row>
    <row r="9" spans="2:21" x14ac:dyDescent="0.35">
      <c r="C9" s="56"/>
      <c r="D9" s="51"/>
      <c r="E9" s="50"/>
      <c r="F9" s="51"/>
      <c r="G9" s="51"/>
      <c r="H9" s="57"/>
      <c r="J9" s="52"/>
      <c r="K9" s="52"/>
      <c r="L9" s="53"/>
      <c r="M9" s="59"/>
      <c r="N9" s="52"/>
      <c r="O9" s="3"/>
      <c r="P9" s="51"/>
      <c r="Q9" s="65" t="s">
        <v>30</v>
      </c>
      <c r="R9" s="64">
        <v>53</v>
      </c>
      <c r="S9" s="64">
        <v>50</v>
      </c>
      <c r="T9" s="66" t="str">
        <f t="shared" si="0"/>
        <v xml:space="preserve">DJOKOVIC NOV </v>
      </c>
      <c r="U9" s="47"/>
    </row>
    <row r="10" spans="2:21" x14ac:dyDescent="0.35">
      <c r="C10" s="56"/>
      <c r="D10" s="51"/>
      <c r="E10" s="50"/>
      <c r="F10" s="51"/>
      <c r="G10" s="51"/>
      <c r="H10" s="57"/>
      <c r="J10" s="52"/>
      <c r="K10" s="52"/>
      <c r="L10" s="58"/>
      <c r="M10" s="58"/>
      <c r="N10" s="52"/>
      <c r="O10" s="3"/>
      <c r="P10" s="51"/>
      <c r="Q10" s="65" t="s">
        <v>27</v>
      </c>
      <c r="R10" s="64">
        <v>35</v>
      </c>
      <c r="S10" s="64">
        <v>33</v>
      </c>
      <c r="T10" s="66" t="str">
        <f t="shared" si="0"/>
        <v xml:space="preserve">RUNE HOL </v>
      </c>
      <c r="U10" s="47"/>
    </row>
    <row r="11" spans="2:21" x14ac:dyDescent="0.35">
      <c r="C11" s="56"/>
      <c r="D11" s="51"/>
      <c r="E11" s="50"/>
      <c r="F11" s="51"/>
      <c r="G11" s="51"/>
      <c r="H11" s="57"/>
      <c r="J11" s="52"/>
      <c r="K11" s="52"/>
      <c r="L11" s="56"/>
      <c r="M11" s="58"/>
      <c r="N11" s="52"/>
      <c r="O11" s="3"/>
      <c r="P11" s="51"/>
      <c r="Q11" s="65" t="s">
        <v>28</v>
      </c>
      <c r="R11" s="64">
        <v>40</v>
      </c>
      <c r="S11" s="64">
        <v>38</v>
      </c>
      <c r="T11" s="66" t="str">
        <f t="shared" si="0"/>
        <v xml:space="preserve">RUUD CAP </v>
      </c>
      <c r="U11" s="47"/>
    </row>
    <row r="12" spans="2:21" x14ac:dyDescent="0.35">
      <c r="C12" s="56"/>
      <c r="D12" s="51"/>
      <c r="E12" s="50"/>
      <c r="F12" s="51"/>
      <c r="G12" s="51"/>
      <c r="H12" s="57"/>
      <c r="J12" s="52"/>
      <c r="K12" s="52"/>
      <c r="L12" s="53"/>
      <c r="M12" s="56"/>
      <c r="N12" s="52"/>
      <c r="O12" s="3"/>
      <c r="P12" s="51"/>
      <c r="Q12" s="65" t="s">
        <v>29</v>
      </c>
      <c r="R12" s="64">
        <v>30</v>
      </c>
      <c r="S12" s="64">
        <v>29</v>
      </c>
      <c r="T12" s="66" t="str">
        <f t="shared" si="0"/>
        <v xml:space="preserve">TSITSIPAS STE </v>
      </c>
      <c r="U12" s="47"/>
    </row>
    <row r="13" spans="2:21" ht="15.75" customHeight="1" x14ac:dyDescent="0.35">
      <c r="C13" s="56"/>
      <c r="D13" s="51"/>
      <c r="E13" s="50"/>
      <c r="F13" s="51"/>
      <c r="G13" s="51"/>
      <c r="H13" s="57"/>
      <c r="J13" s="52"/>
      <c r="K13" s="52"/>
      <c r="L13" s="56"/>
      <c r="M13" s="58"/>
      <c r="N13" s="52"/>
      <c r="O13" s="3" t="s">
        <v>12</v>
      </c>
      <c r="P13" s="51"/>
      <c r="Q13" s="65" t="s">
        <v>43</v>
      </c>
      <c r="R13" s="64">
        <v>20</v>
      </c>
      <c r="S13" s="64">
        <v>19</v>
      </c>
      <c r="T13" s="66" t="str">
        <f t="shared" si="0"/>
        <v xml:space="preserve">HUMBERT UGO </v>
      </c>
      <c r="U13" s="47"/>
    </row>
    <row r="14" spans="2:21" x14ac:dyDescent="0.35">
      <c r="C14" s="56"/>
      <c r="D14" s="51"/>
      <c r="E14" s="50"/>
      <c r="F14" s="51"/>
      <c r="G14" s="51"/>
      <c r="H14" s="57"/>
      <c r="J14" s="52"/>
      <c r="K14" s="52"/>
      <c r="L14" s="56"/>
      <c r="M14" s="58"/>
      <c r="N14" s="52"/>
      <c r="O14" s="3"/>
      <c r="P14" s="51"/>
      <c r="Q14" s="65" t="s">
        <v>31</v>
      </c>
      <c r="R14" s="64">
        <v>25</v>
      </c>
      <c r="S14" s="64">
        <v>24</v>
      </c>
      <c r="T14" s="66" t="str">
        <f t="shared" si="0"/>
        <v xml:space="preserve">GASQUET RIC </v>
      </c>
      <c r="U14" s="47"/>
    </row>
    <row r="15" spans="2:21" x14ac:dyDescent="0.35">
      <c r="C15" s="56"/>
      <c r="D15" s="51"/>
      <c r="E15" s="50"/>
      <c r="F15" s="51"/>
      <c r="G15" s="51"/>
      <c r="H15" s="57"/>
      <c r="J15" s="52"/>
      <c r="K15" s="52"/>
      <c r="L15" s="53"/>
      <c r="M15" s="58"/>
      <c r="N15" s="52"/>
      <c r="O15" s="3"/>
      <c r="P15" s="51"/>
      <c r="Q15" s="65" t="s">
        <v>37</v>
      </c>
      <c r="R15" s="64">
        <v>20</v>
      </c>
      <c r="S15" s="64">
        <v>19</v>
      </c>
      <c r="T15" s="66" t="str">
        <f>IF(Q17="","",LEFT(Q17,FIND(" ",Q17)-1)&amp;MID(Q17,FIND(" ",Q17),4)&amp;" "&amp;$L$22&amp;RIGHT($M$7,2))</f>
        <v xml:space="preserve">GAUFF COC </v>
      </c>
      <c r="U15" s="47"/>
    </row>
    <row r="16" spans="2:21" x14ac:dyDescent="0.35">
      <c r="C16" s="56"/>
      <c r="D16" s="51"/>
      <c r="E16" s="50"/>
      <c r="F16" s="51"/>
      <c r="G16" s="51"/>
      <c r="H16" s="57"/>
      <c r="J16" s="52"/>
      <c r="K16" s="52"/>
      <c r="L16" s="58"/>
      <c r="M16" s="60"/>
      <c r="N16" s="52"/>
      <c r="O16" s="3"/>
      <c r="P16" s="51"/>
      <c r="Q16" s="65" t="s">
        <v>40</v>
      </c>
      <c r="R16" s="64">
        <v>20</v>
      </c>
      <c r="S16" s="64">
        <v>19</v>
      </c>
      <c r="T16" s="66" t="str">
        <f>IF(Q18="","",LEFT(Q18,FIND(" ",Q18)-1)&amp;MID(Q18,FIND(" ",Q18),4)&amp;" "&amp;$L$22&amp;RIGHT($M$7,2))</f>
        <v xml:space="preserve">SVITOLINA ELI </v>
      </c>
      <c r="U16" s="47"/>
    </row>
    <row r="17" spans="2:21" x14ac:dyDescent="0.35">
      <c r="C17" s="56"/>
      <c r="D17" s="51"/>
      <c r="H17" s="57"/>
      <c r="L17" s="59"/>
      <c r="M17" s="59"/>
      <c r="P17" s="51"/>
      <c r="Q17" s="65" t="s">
        <v>34</v>
      </c>
      <c r="R17" s="64">
        <v>40</v>
      </c>
      <c r="S17" s="64">
        <v>38</v>
      </c>
      <c r="T17" s="66" t="str">
        <f>IF(Q19="","",LEFT(Q19,FIND(" ",Q19)-1)&amp;MID(Q19,FIND(" ",Q19),4)&amp;" "&amp;$L$22&amp;RIGHT($M$7,2))</f>
        <v xml:space="preserve">SWIATEK IGA </v>
      </c>
      <c r="U17" s="47"/>
    </row>
    <row r="18" spans="2:21" x14ac:dyDescent="0.35">
      <c r="C18" s="56"/>
      <c r="D18" s="51"/>
      <c r="H18" s="57"/>
      <c r="L18" s="53"/>
      <c r="M18" s="59"/>
      <c r="P18" s="51"/>
      <c r="Q18" s="65" t="s">
        <v>35</v>
      </c>
      <c r="R18" s="64">
        <v>25</v>
      </c>
      <c r="S18" s="64">
        <v>24</v>
      </c>
      <c r="T18" s="66" t="str">
        <f>IF(Q15="","",LEFT(Q15,FIND(" ",Q15)-1)&amp;MID(Q15,FIND(" ",Q15),4)&amp;" "&amp;$L$22&amp;RIGHT($M$7,2))</f>
        <v xml:space="preserve">HERBERT PIE </v>
      </c>
      <c r="U18" s="47"/>
    </row>
    <row r="19" spans="2:21" x14ac:dyDescent="0.35">
      <c r="L19" s="61"/>
      <c r="M19" s="61"/>
      <c r="P19" s="51"/>
      <c r="Q19" s="65" t="s">
        <v>36</v>
      </c>
      <c r="R19" s="64">
        <v>18</v>
      </c>
      <c r="S19" s="64">
        <v>17</v>
      </c>
      <c r="T19" s="66" t="str">
        <f>IF(Q20="","",LEFT(Q20,FIND(" ",Q20)-1)&amp;MID(Q20,FIND(" ",Q20),4)&amp;" "&amp;$L$22&amp;RIGHT($M$7,2))</f>
        <v xml:space="preserve">WILLIAMS SER </v>
      </c>
      <c r="U19" s="47"/>
    </row>
    <row r="20" spans="2:21" x14ac:dyDescent="0.35">
      <c r="L20" s="61"/>
      <c r="M20" s="61"/>
      <c r="P20" s="51"/>
      <c r="Q20" s="65" t="s">
        <v>38</v>
      </c>
      <c r="R20" s="64">
        <v>22</v>
      </c>
      <c r="S20" s="64">
        <v>21</v>
      </c>
      <c r="T20" s="66" t="str">
        <f>IF(Q21="","",LEFT(Q21,FIND(" ",Q21)-1)&amp;MID(Q21,FIND(" ",Q21),4)&amp;" "&amp;$L$22&amp;RIGHT($M$7,2))</f>
        <v xml:space="preserve">WILLIAMS VEN </v>
      </c>
      <c r="U20" s="47"/>
    </row>
    <row r="21" spans="2:21" x14ac:dyDescent="0.35">
      <c r="L21" s="53"/>
      <c r="M21" s="59"/>
      <c r="P21" s="47"/>
      <c r="Q21" s="65" t="s">
        <v>39</v>
      </c>
      <c r="R21" s="64">
        <v>51</v>
      </c>
      <c r="S21" s="64">
        <v>49</v>
      </c>
      <c r="T21" s="66" t="str">
        <f>IF(Q16="","",LEFT(Q16,FIND(" ",Q16)-1)&amp;MID(Q16,FIND(" ",Q16),4)&amp;" "&amp;$L$22&amp;RIGHT($M$7,2))</f>
        <v xml:space="preserve">MAHUT NIC </v>
      </c>
      <c r="U21" s="47"/>
    </row>
    <row r="22" spans="2:21" ht="24.75" customHeight="1" x14ac:dyDescent="0.35">
      <c r="B22" s="70"/>
      <c r="C22" s="70"/>
      <c r="D22" s="70"/>
      <c r="E22" s="70"/>
      <c r="L22" s="62"/>
      <c r="M22" s="61"/>
      <c r="P22" s="47"/>
      <c r="R22" s="47"/>
      <c r="S22" s="47"/>
      <c r="T22" s="47"/>
      <c r="U22" s="47"/>
    </row>
    <row r="23" spans="2:21" x14ac:dyDescent="0.35">
      <c r="E23" s="50"/>
    </row>
    <row r="24" spans="2:21" x14ac:dyDescent="0.35">
      <c r="C24" s="53"/>
      <c r="D24" s="54"/>
      <c r="E24" s="50"/>
      <c r="L24" s="53"/>
      <c r="M24" s="59"/>
    </row>
    <row r="25" spans="2:21" x14ac:dyDescent="0.35">
      <c r="C25" s="56"/>
      <c r="D25" s="51"/>
      <c r="E25" s="50"/>
      <c r="L25" s="61"/>
      <c r="M25" s="61"/>
    </row>
    <row r="26" spans="2:21" x14ac:dyDescent="0.35">
      <c r="C26" s="56"/>
      <c r="D26" s="51"/>
      <c r="E26" s="50"/>
    </row>
    <row r="27" spans="2:21" x14ac:dyDescent="0.35">
      <c r="C27" s="56"/>
      <c r="D27" s="51"/>
      <c r="E27" s="50"/>
      <c r="L27" s="53"/>
      <c r="M27" s="59"/>
    </row>
    <row r="28" spans="2:21" x14ac:dyDescent="0.35">
      <c r="C28" s="56"/>
      <c r="D28" s="51"/>
      <c r="E28" s="50"/>
      <c r="L28" s="61"/>
      <c r="M28" s="61"/>
    </row>
    <row r="29" spans="2:21" x14ac:dyDescent="0.35">
      <c r="C29" s="56"/>
      <c r="D29" s="51"/>
      <c r="E29" s="50"/>
    </row>
    <row r="30" spans="2:21" x14ac:dyDescent="0.35">
      <c r="C30" s="56"/>
      <c r="D30" s="51"/>
      <c r="E30" s="50"/>
      <c r="L30" s="53"/>
      <c r="M30" s="59"/>
    </row>
    <row r="31" spans="2:21" x14ac:dyDescent="0.35">
      <c r="C31" s="56"/>
      <c r="D31" s="51"/>
      <c r="E31" s="50"/>
      <c r="L31" s="61"/>
      <c r="M31" s="61"/>
    </row>
    <row r="32" spans="2:21" x14ac:dyDescent="0.35">
      <c r="C32" s="56"/>
      <c r="D32" s="51"/>
      <c r="E32" s="50"/>
    </row>
    <row r="33" spans="3:13" x14ac:dyDescent="0.35">
      <c r="C33" s="56"/>
      <c r="D33" s="51"/>
      <c r="E33" s="50"/>
      <c r="L33" s="53"/>
      <c r="M33" s="59"/>
    </row>
    <row r="34" spans="3:13" x14ac:dyDescent="0.35">
      <c r="C34" s="56"/>
      <c r="D34" s="51"/>
      <c r="E34" s="50"/>
      <c r="L34" s="61"/>
      <c r="M34" s="61"/>
    </row>
    <row r="35" spans="3:13" x14ac:dyDescent="0.35">
      <c r="C35" s="56"/>
      <c r="D35" s="51"/>
    </row>
    <row r="36" spans="3:13" x14ac:dyDescent="0.35">
      <c r="C36" s="56"/>
      <c r="D36" s="51"/>
    </row>
  </sheetData>
  <mergeCells count="4">
    <mergeCell ref="B22:E22"/>
    <mergeCell ref="B4:E4"/>
    <mergeCell ref="G4:I4"/>
    <mergeCell ref="K4:N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19</vt:i4>
      </vt:variant>
    </vt:vector>
  </HeadingPairs>
  <TitlesOfParts>
    <vt:vector size="22" baseType="lpstr">
      <vt:lpstr>Dashboard</vt:lpstr>
      <vt:lpstr>Objectifs</vt:lpstr>
      <vt:lpstr>Paramètres</vt:lpstr>
      <vt:lpstr>annee</vt:lpstr>
      <vt:lpstr>annee_en_cours</vt:lpstr>
      <vt:lpstr>mois</vt:lpstr>
      <vt:lpstr>mois_en_cours</vt:lpstr>
      <vt:lpstr>ZI_C01</vt:lpstr>
      <vt:lpstr>ZI_C02</vt:lpstr>
      <vt:lpstr>ZI_C03</vt:lpstr>
      <vt:lpstr>ZI_C04</vt:lpstr>
      <vt:lpstr>ZI_C05</vt:lpstr>
      <vt:lpstr>ZI_C06</vt:lpstr>
      <vt:lpstr>ZI_C07</vt:lpstr>
      <vt:lpstr>ZI_C08</vt:lpstr>
      <vt:lpstr>ZI_C09</vt:lpstr>
      <vt:lpstr>ZI_C10</vt:lpstr>
      <vt:lpstr>ZI_C11</vt:lpstr>
      <vt:lpstr>ZI_C12</vt:lpstr>
      <vt:lpstr>ZI_C13</vt:lpstr>
      <vt:lpstr>ZI_C14</vt:lpstr>
      <vt:lpstr>ZI_C15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Bart Strubbe</cp:lastModifiedBy>
  <cp:lastPrinted>2024-03-04T10:06:47Z</cp:lastPrinted>
  <dcterms:created xsi:type="dcterms:W3CDTF">2023-11-06T13:55:40Z</dcterms:created>
  <dcterms:modified xsi:type="dcterms:W3CDTF">2024-03-04T10:10:13Z</dcterms:modified>
</cp:coreProperties>
</file>