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FC8F8E4-67AD-48A4-8E15-6D3F259464D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2024" sheetId="4" r:id="rId1"/>
    <sheet name="Paiements" sheetId="5" r:id="rId2"/>
    <sheet name="BDD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5" l="1"/>
  <c r="G3" i="4"/>
  <c r="G4" i="4"/>
  <c r="G5" i="4"/>
  <c r="G6" i="4"/>
  <c r="G7" i="4"/>
  <c r="G8" i="4"/>
  <c r="G9" i="4"/>
  <c r="G10" i="4"/>
  <c r="F1" i="4"/>
  <c r="J2" i="5"/>
  <c r="G2" i="5"/>
  <c r="H2" i="5" l="1"/>
  <c r="G1" i="4" l="1"/>
</calcChain>
</file>

<file path=xl/sharedStrings.xml><?xml version="1.0" encoding="utf-8"?>
<sst xmlns="http://schemas.openxmlformats.org/spreadsheetml/2006/main" count="143" uniqueCount="76">
  <si>
    <t>PERIODE</t>
  </si>
  <si>
    <t>NOM ET PERNOM</t>
  </si>
  <si>
    <t>NUMERO</t>
  </si>
  <si>
    <t xml:space="preserve">TYPE </t>
  </si>
  <si>
    <t>SOCIETE</t>
  </si>
  <si>
    <t>MONTANT</t>
  </si>
  <si>
    <t xml:space="preserve"> </t>
  </si>
  <si>
    <t>Chèque</t>
  </si>
  <si>
    <t>CB</t>
  </si>
  <si>
    <t>Espèce</t>
  </si>
  <si>
    <t>Virement</t>
  </si>
  <si>
    <t>Payé</t>
  </si>
  <si>
    <t>date</t>
  </si>
  <si>
    <t>saldo</t>
  </si>
  <si>
    <t>MODE</t>
  </si>
  <si>
    <t>Detail</t>
  </si>
  <si>
    <t>ligne</t>
  </si>
  <si>
    <t>24/1/24 ------ 27/1/24</t>
  </si>
  <si>
    <t>ZENII AMIR</t>
  </si>
  <si>
    <t>5794193</t>
  </si>
  <si>
    <t>POMP</t>
  </si>
  <si>
    <t>NRC SOLAR</t>
  </si>
  <si>
    <t>26/01/2024 ------ 11/02/2024</t>
  </si>
  <si>
    <t xml:space="preserve">SAFA NASRI				</t>
  </si>
  <si>
    <t>5864334</t>
  </si>
  <si>
    <t>POMP ET BT</t>
  </si>
  <si>
    <t>ALMIR ENERGY</t>
  </si>
  <si>
    <t>03/02/2024 ------ 08/02/2024</t>
  </si>
  <si>
    <t>FATMA ADOUNI</t>
  </si>
  <si>
    <t>6558850</t>
  </si>
  <si>
    <t>MT</t>
  </si>
  <si>
    <t>EBS</t>
  </si>
  <si>
    <t>26/01/2024 ------ 15/02/2024</t>
  </si>
  <si>
    <t>anis kammoun</t>
  </si>
  <si>
    <t>0002039</t>
  </si>
  <si>
    <t>BT ,MT</t>
  </si>
  <si>
    <t>ipsas</t>
  </si>
  <si>
    <t>12/02/2024 ------ 15/02/2024</t>
  </si>
  <si>
    <t>KHALIL CHAABOUNI</t>
  </si>
  <si>
    <t>0000046</t>
  </si>
  <si>
    <t>SCPES</t>
  </si>
  <si>
    <t>CHAARI AHMED</t>
  </si>
  <si>
    <t>0000043</t>
  </si>
  <si>
    <t>PVSUN ENERGY</t>
  </si>
  <si>
    <t>IMEN ABID</t>
  </si>
  <si>
    <t>0000378</t>
  </si>
  <si>
    <t>TCSS</t>
  </si>
  <si>
    <t>11/1/24 -- ------ -- 14/1/24</t>
  </si>
  <si>
    <t>BEN SALAH MALEK</t>
  </si>
  <si>
    <t>0000195</t>
  </si>
  <si>
    <t>BUREAU</t>
  </si>
  <si>
    <t>BEON ENERGY</t>
  </si>
  <si>
    <t xml:space="preserve">  </t>
  </si>
  <si>
    <t xml:space="preserve">1200 LE 25/4/24 chèque N° 5794193  </t>
  </si>
  <si>
    <t xml:space="preserve">1000 LE 31/01/2024 chèque N° 5864332  </t>
  </si>
  <si>
    <t xml:space="preserve">500 LE 5/5/24 chèque N° 5864333  </t>
  </si>
  <si>
    <t xml:space="preserve">500 LE 5/6/24 chèque N° 5864334  </t>
  </si>
  <si>
    <t xml:space="preserve">900 LE 03/02/2024 chèque N° 6558849  </t>
  </si>
  <si>
    <t xml:space="preserve">900 LE 03/03/2024 chèque N° 6558850  </t>
  </si>
  <si>
    <t xml:space="preserve">875 LE 28/02/2024 chèque N° 0002036  </t>
  </si>
  <si>
    <t xml:space="preserve">875 LE 28/03/2024 chèque N° 0002037  </t>
  </si>
  <si>
    <t xml:space="preserve">875 LE 28/04/2024 chèque N° 0002038  </t>
  </si>
  <si>
    <t xml:space="preserve">875 LE 28/05/2024 chèque N° 0002039  </t>
  </si>
  <si>
    <t xml:space="preserve">600 LE 17/02/2024 chèque N° 0000045  </t>
  </si>
  <si>
    <t xml:space="preserve">600 LE 17/03/2024 chèque N° 0000046  </t>
  </si>
  <si>
    <t xml:space="preserve">1067 LE 17/02/2024 chèque N° 0000043  </t>
  </si>
  <si>
    <t xml:space="preserve">1164 LE 26/02/2024 chèque N° 0000378  </t>
  </si>
  <si>
    <t xml:space="preserve">600 LE 20/01/24 chèque N° 0000194  </t>
  </si>
  <si>
    <t xml:space="preserve">588 LE 14/02/2024 chèque N° 0000195  </t>
  </si>
  <si>
    <t>24/1/24 -- ------ -- 27/1/24</t>
  </si>
  <si>
    <t>5864332</t>
  </si>
  <si>
    <t>5864333</t>
  </si>
  <si>
    <t>6558849</t>
  </si>
  <si>
    <t>0002036</t>
  </si>
  <si>
    <t>0002037</t>
  </si>
  <si>
    <t>0002038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</si>
</sst>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\ _€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30">
    <xf numFmtId="0" fontId="0" fillId="0" borderId="0" xfId="0"/>
    <xf numFmtId="165" fontId="0" fillId="0" borderId="0" xfId="0" applyNumberFormat="1"/>
    <xf numFmtId="0" fontId="0" fillId="0" borderId="0" xfId="1" applyFont="1"/>
    <xf numFmtId="165" fontId="0" fillId="0" borderId="0" xfId="1" applyNumberFormat="1" applyFont="1"/>
    <xf numFmtId="49" fontId="0" fillId="0" borderId="0" xfId="1" applyNumberFormat="1" applyFont="1"/>
    <xf numFmtId="0" fontId="0" fillId="0" borderId="0" xfId="0" applyAlignment="1">
      <alignment shrinkToFit="1"/>
    </xf>
    <xf numFmtId="0" fontId="0" fillId="0" borderId="1" xfId="0" applyBorder="1" applyAlignment="1">
      <alignment shrinkToFit="1"/>
    </xf>
    <xf numFmtId="0" fontId="0" fillId="2" borderId="0" xfId="0" applyFill="1"/>
    <xf numFmtId="165" fontId="0" fillId="2" borderId="0" xfId="0" applyNumberFormat="1" applyFill="1"/>
    <xf numFmtId="0" fontId="0" fillId="2" borderId="0" xfId="0" applyFill="1" applyAlignment="1">
      <alignment shrinkToFit="1"/>
    </xf>
    <xf numFmtId="14" fontId="0" fillId="0" borderId="0" xfId="1" applyNumberFormat="1" applyFont="1" applyFill="1" applyAlignment="1"/>
    <xf numFmtId="165" fontId="0" fillId="0" borderId="0" xfId="1" applyNumberFormat="1" applyFont="1" applyFill="1" applyAlignment="1"/>
    <xf numFmtId="0" fontId="0" fillId="0" borderId="0" xfId="1" applyFont="1" applyFill="1" applyAlignment="1"/>
    <xf numFmtId="14" fontId="0" fillId="0" borderId="0" xfId="1" applyNumberFormat="1" applyFont="1" applyFill="1" applyBorder="1" applyAlignment="1">
      <alignment vertical="center"/>
    </xf>
    <xf numFmtId="165" fontId="0" fillId="0" borderId="0" xfId="1" applyNumberFormat="1" applyFont="1" applyFill="1" applyBorder="1" applyAlignment="1"/>
    <xf numFmtId="0" fontId="0" fillId="0" borderId="0" xfId="1" applyFont="1" applyFill="1" applyBorder="1" applyAlignment="1"/>
    <xf numFmtId="0" fontId="1" fillId="0" borderId="0" xfId="1" applyFont="1" applyBorder="1"/>
    <xf numFmtId="165" fontId="5" fillId="0" borderId="0" xfId="1" applyNumberFormat="1" applyFont="1" applyBorder="1"/>
    <xf numFmtId="49" fontId="1" fillId="0" borderId="0" xfId="1" applyNumberFormat="1" applyFont="1" applyBorder="1"/>
    <xf numFmtId="165" fontId="1" fillId="0" borderId="0" xfId="1" applyNumberFormat="1" applyFont="1" applyBorder="1"/>
    <xf numFmtId="14" fontId="0" fillId="0" borderId="0" xfId="1" applyNumberFormat="1" applyFont="1" applyFill="1" applyBorder="1" applyAlignment="1"/>
    <xf numFmtId="49" fontId="0" fillId="0" borderId="0" xfId="1" applyNumberFormat="1" applyFont="1" applyFill="1" applyBorder="1" applyAlignment="1">
      <alignment vertical="center"/>
    </xf>
    <xf numFmtId="0" fontId="0" fillId="0" borderId="0" xfId="1" applyFont="1" applyFill="1" applyBorder="1" applyAlignment="1">
      <alignment vertical="center"/>
    </xf>
    <xf numFmtId="3" fontId="0" fillId="0" borderId="0" xfId="1" applyNumberFormat="1" applyFont="1" applyFill="1" applyBorder="1" applyAlignment="1">
      <alignment vertical="center" wrapText="1"/>
    </xf>
    <xf numFmtId="165" fontId="0" fillId="0" borderId="0" xfId="1" applyNumberFormat="1" applyFont="1" applyFill="1" applyBorder="1" applyAlignment="1">
      <alignment vertical="center"/>
    </xf>
    <xf numFmtId="0" fontId="0" fillId="0" borderId="0" xfId="1" applyNumberFormat="1" applyFont="1" applyFill="1" applyAlignment="1"/>
    <xf numFmtId="49" fontId="0" fillId="0" borderId="0" xfId="1" applyNumberFormat="1" applyFont="1" applyFill="1" applyAlignment="1">
      <alignment vertical="center"/>
    </xf>
    <xf numFmtId="49" fontId="0" fillId="0" borderId="0" xfId="1" applyNumberFormat="1" applyFont="1" applyFill="1" applyAlignment="1"/>
    <xf numFmtId="164" fontId="0" fillId="0" borderId="0" xfId="1" applyNumberFormat="1" applyFont="1" applyFill="1" applyAlignment="1"/>
    <xf numFmtId="0" fontId="0" fillId="0" borderId="0" xfId="1" applyNumberFormat="1" applyFont="1" applyFill="1" applyAlignment="1">
      <alignment shrinkToFit="1"/>
    </xf>
  </cellXfs>
  <cellStyles count="2">
    <cellStyle name="Normal 2" xfId="1" xr:uid="{00000000-0005-0000-0000-000001000000}"/>
    <cellStyle name="Standaard" xfId="0" builtinId="0"/>
  </cellStyles>
  <dxfs count="25">
    <dxf>
      <fill>
        <patternFill>
          <bgColor rgb="FF92D05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0\ _€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/mm/yyyy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thin">
          <color theme="1"/>
        </left>
        <right style="thin">
          <color auto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295275</xdr:colOff>
          <xdr:row>0</xdr:row>
          <xdr:rowOff>0</xdr:rowOff>
        </xdr:from>
        <xdr:to>
          <xdr:col>2</xdr:col>
          <xdr:colOff>933450</xdr:colOff>
          <xdr:row>0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Effectuer un Paiement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_Factures" displayName="TBL_Factures" ref="A2:G10" totalsRowShown="0" headerRowDxfId="24" dataDxfId="23">
  <autoFilter ref="A2:G10" xr:uid="{00000000-0009-0000-0100-000001000000}"/>
  <tableColumns count="7">
    <tableColumn id="1" xr3:uid="{00000000-0010-0000-0000-000001000000}" name="PERIODE" dataDxfId="7"/>
    <tableColumn id="2" xr3:uid="{00000000-0010-0000-0000-000002000000}" name="NOM ET PERNOM" dataDxfId="6"/>
    <tableColumn id="3" xr3:uid="{00000000-0010-0000-0000-000003000000}" name="NUMERO" dataDxfId="5"/>
    <tableColumn id="4" xr3:uid="{00000000-0010-0000-0000-000004000000}" name="TYPE " dataDxfId="4"/>
    <tableColumn id="5" xr3:uid="{00000000-0010-0000-0000-000005000000}" name="SOCIETE" dataDxfId="3"/>
    <tableColumn id="6" xr3:uid="{00000000-0010-0000-0000-000006000000}" name="MONTANT" dataDxfId="2"/>
    <tableColumn id="7" xr3:uid="{3A150360-9F3E-42BF-AB7E-D687E29D82C8}" name="saldo" dataDxfId="1">
      <calculatedColumnFormula>TBL_Factures[[#This Row],[MONTANT]]-SUMIF(TBL_Paiements[NUMERO],TBL_Factures[[#This Row],[NUMERO]],TBL_Paiements[Payé])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B0FA4C-D4AA-42EC-B340-779E7923775E}" name="TBL_Paiements" displayName="TBL_Paiements" ref="A3:K13" totalsRowShown="0" headerRowDxfId="22" dataDxfId="20" headerRowBorderDxfId="21" tableBorderDxfId="19" dataCellStyle="Normal 2">
  <autoFilter ref="A3:K13" xr:uid="{C1B0FA4C-D4AA-42EC-B340-779E7923775E}">
    <filterColumn colId="2">
      <filters>
        <filter val="0000046"/>
      </filters>
    </filterColumn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74D3A764-C6A7-4021-93A2-145A86FC7816}" name="PERIODE" dataDxfId="18" dataCellStyle="Normal 2"/>
    <tableColumn id="2" xr3:uid="{85073899-51D6-4603-BD75-B0BD9B65A2FE}" name="NOM ET PERNOM" dataDxfId="17" dataCellStyle="Normal 2"/>
    <tableColumn id="3" xr3:uid="{97E89774-F497-466A-A1F8-062CB33A2E1C}" name="NUMERO" dataDxfId="16" dataCellStyle="Normal 2"/>
    <tableColumn id="4" xr3:uid="{8CBA8D9B-62B3-4407-8A61-4375561DA8FF}" name="TYPE " dataDxfId="15" dataCellStyle="Normal 2"/>
    <tableColumn id="5" xr3:uid="{BD9B397A-7935-45D7-A5C0-D56BA359AC52}" name="SOCIETE" dataDxfId="14" dataCellStyle="Normal 2"/>
    <tableColumn id="6" xr3:uid="{34262E4D-45B9-4E87-9712-A834BEAB6389}" name="MONTANT" dataDxfId="13" dataCellStyle="Normal 2"/>
    <tableColumn id="9" xr3:uid="{B31B0367-AF86-49FC-8269-7756C58A3ED7}" name="Payé" dataDxfId="12" dataCellStyle="Normal 2"/>
    <tableColumn id="7" xr3:uid="{44B8684A-5641-48C2-A684-F7A851A6FD66}" name="MODE" dataDxfId="11" dataCellStyle="Normal 2"/>
    <tableColumn id="8" xr3:uid="{E7665CCE-D164-4404-85E0-6ABD9EA6A837}" name="Detail" dataDxfId="10" dataCellStyle="Normal 2"/>
    <tableColumn id="11" xr3:uid="{0E31FEE3-7665-462A-AB4C-F87DE02AB6AA}" name="date" dataDxfId="9" dataCellStyle="Normal 2"/>
    <tableColumn id="12" xr3:uid="{06FC483D-EBE4-4E72-A7B7-388E9ADDAE9E}" name="ligne" dataDxfId="8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363"/>
  <sheetViews>
    <sheetView tabSelected="1" zoomScale="140" zoomScaleNormal="140" workbookViewId="0">
      <pane ySplit="2" topLeftCell="A3" activePane="bottomLeft" state="frozen"/>
      <selection pane="bottomLeft" activeCell="A7" sqref="A7"/>
    </sheetView>
  </sheetViews>
  <sheetFormatPr defaultColWidth="11" defaultRowHeight="15" x14ac:dyDescent="0.25"/>
  <cols>
    <col min="1" max="1" width="27.140625" style="16" bestFit="1" customWidth="1"/>
    <col min="2" max="2" width="19" style="16" bestFit="1" customWidth="1"/>
    <col min="3" max="3" width="15.7109375" style="16" bestFit="1" customWidth="1"/>
    <col min="4" max="4" width="11.7109375" style="16" bestFit="1" customWidth="1"/>
    <col min="5" max="5" width="14.5703125" style="16" bestFit="1" customWidth="1"/>
    <col min="6" max="7" width="14.85546875" style="19" bestFit="1" customWidth="1"/>
    <col min="8" max="8" width="3.5703125" style="16" customWidth="1"/>
    <col min="9" max="9" width="38.5703125" style="16" bestFit="1" customWidth="1"/>
    <col min="10" max="11" width="37.28515625" style="16" bestFit="1" customWidth="1"/>
    <col min="12" max="12" width="2" style="16" bestFit="1" customWidth="1"/>
    <col min="13" max="13" width="37.28515625" style="16" bestFit="1" customWidth="1"/>
    <col min="14" max="16384" width="11" style="16"/>
  </cols>
  <sheetData>
    <row r="1" spans="1:13" ht="27.75" customHeight="1" x14ac:dyDescent="0.3">
      <c r="F1" s="17">
        <f>SUM(TBL_Factures[MONTANT])</f>
        <v>13119</v>
      </c>
      <c r="G1" s="17">
        <f>SUM(TBL_Factures[saldo])</f>
        <v>5494</v>
      </c>
    </row>
    <row r="2" spans="1:13" x14ac:dyDescent="0.25">
      <c r="A2" s="16" t="s">
        <v>0</v>
      </c>
      <c r="B2" s="16" t="s">
        <v>1</v>
      </c>
      <c r="C2" s="16" t="s">
        <v>2</v>
      </c>
      <c r="D2" s="16" t="s">
        <v>3</v>
      </c>
      <c r="E2" s="18" t="s">
        <v>4</v>
      </c>
      <c r="F2" s="19" t="s">
        <v>5</v>
      </c>
      <c r="G2" s="19" t="s">
        <v>13</v>
      </c>
    </row>
    <row r="3" spans="1:13" x14ac:dyDescent="0.25">
      <c r="A3" s="20" t="s">
        <v>17</v>
      </c>
      <c r="B3" s="15" t="s">
        <v>18</v>
      </c>
      <c r="C3" s="15" t="s">
        <v>19</v>
      </c>
      <c r="D3" s="15" t="s">
        <v>20</v>
      </c>
      <c r="E3" s="21" t="s">
        <v>21</v>
      </c>
      <c r="F3" s="14">
        <v>1200</v>
      </c>
      <c r="G3" s="14">
        <f>TBL_Factures[[#This Row],[MONTANT]]-SUMIF(TBL_Paiements[NUMERO],TBL_Factures[[#This Row],[NUMERO]],TBL_Paiements[Payé])</f>
        <v>0</v>
      </c>
      <c r="I3" t="s">
        <v>53</v>
      </c>
      <c r="J3"/>
      <c r="K3"/>
      <c r="L3"/>
      <c r="M3"/>
    </row>
    <row r="4" spans="1:13" x14ac:dyDescent="0.25">
      <c r="A4" s="13" t="s">
        <v>22</v>
      </c>
      <c r="B4" s="22" t="s">
        <v>23</v>
      </c>
      <c r="C4" s="23" t="s">
        <v>24</v>
      </c>
      <c r="D4" s="22" t="s">
        <v>25</v>
      </c>
      <c r="E4" s="21" t="s">
        <v>26</v>
      </c>
      <c r="F4" s="24">
        <v>2000</v>
      </c>
      <c r="G4" s="14">
        <f>TBL_Factures[[#This Row],[MONTANT]]-SUMIF(TBL_Paiements[NUMERO],TBL_Factures[[#This Row],[NUMERO]],TBL_Paiements[Payé])</f>
        <v>0</v>
      </c>
      <c r="I4" t="s">
        <v>54</v>
      </c>
      <c r="J4" t="s">
        <v>55</v>
      </c>
      <c r="K4" t="s">
        <v>56</v>
      </c>
      <c r="L4"/>
      <c r="M4"/>
    </row>
    <row r="5" spans="1:13" x14ac:dyDescent="0.25">
      <c r="A5" s="13" t="s">
        <v>27</v>
      </c>
      <c r="B5" s="22" t="s">
        <v>28</v>
      </c>
      <c r="C5" s="23" t="s">
        <v>29</v>
      </c>
      <c r="D5" s="22" t="s">
        <v>30</v>
      </c>
      <c r="E5" s="21" t="s">
        <v>31</v>
      </c>
      <c r="F5" s="24">
        <v>1800</v>
      </c>
      <c r="G5" s="14">
        <f>TBL_Factures[[#This Row],[MONTANT]]-SUMIF(TBL_Paiements[NUMERO],TBL_Factures[[#This Row],[NUMERO]],TBL_Paiements[Payé])</f>
        <v>0</v>
      </c>
      <c r="I5" t="s">
        <v>57</v>
      </c>
      <c r="J5" t="s">
        <v>58</v>
      </c>
      <c r="K5"/>
      <c r="L5"/>
      <c r="M5"/>
    </row>
    <row r="6" spans="1:13" x14ac:dyDescent="0.25">
      <c r="A6" s="13" t="s">
        <v>32</v>
      </c>
      <c r="B6" s="22" t="s">
        <v>33</v>
      </c>
      <c r="C6" s="22" t="s">
        <v>34</v>
      </c>
      <c r="D6" s="22" t="s">
        <v>35</v>
      </c>
      <c r="E6" s="21" t="s">
        <v>36</v>
      </c>
      <c r="F6" s="24">
        <v>3500</v>
      </c>
      <c r="G6" s="14">
        <f>TBL_Factures[[#This Row],[MONTANT]]-SUMIF(TBL_Paiements[NUMERO],TBL_Factures[[#This Row],[NUMERO]],TBL_Paiements[Payé])</f>
        <v>875</v>
      </c>
      <c r="I6" t="s">
        <v>59</v>
      </c>
      <c r="J6" t="s">
        <v>60</v>
      </c>
      <c r="K6" t="s">
        <v>61</v>
      </c>
      <c r="L6" t="s">
        <v>52</v>
      </c>
      <c r="M6" t="s">
        <v>62</v>
      </c>
    </row>
    <row r="7" spans="1:13" x14ac:dyDescent="0.25">
      <c r="A7" s="13" t="s">
        <v>37</v>
      </c>
      <c r="B7" s="22" t="s">
        <v>38</v>
      </c>
      <c r="C7" s="22" t="s">
        <v>39</v>
      </c>
      <c r="D7" s="22" t="s">
        <v>20</v>
      </c>
      <c r="E7" s="22" t="s">
        <v>40</v>
      </c>
      <c r="F7" s="24">
        <v>1200</v>
      </c>
      <c r="G7" s="14">
        <f>TBL_Factures[[#This Row],[MONTANT]]-SUMIF(TBL_Paiements[NUMERO],TBL_Factures[[#This Row],[NUMERO]],TBL_Paiements[Payé])</f>
        <v>1200</v>
      </c>
      <c r="I7" t="s">
        <v>63</v>
      </c>
      <c r="J7" t="s">
        <v>64</v>
      </c>
      <c r="K7"/>
      <c r="L7"/>
      <c r="M7"/>
    </row>
    <row r="8" spans="1:13" x14ac:dyDescent="0.25">
      <c r="A8" s="13" t="s">
        <v>37</v>
      </c>
      <c r="B8" s="22" t="s">
        <v>41</v>
      </c>
      <c r="C8" s="22" t="s">
        <v>42</v>
      </c>
      <c r="D8" s="22" t="s">
        <v>20</v>
      </c>
      <c r="E8" s="22" t="s">
        <v>43</v>
      </c>
      <c r="F8" s="24">
        <v>1067</v>
      </c>
      <c r="G8" s="14">
        <f>TBL_Factures[[#This Row],[MONTANT]]-SUMIF(TBL_Paiements[NUMERO],TBL_Factures[[#This Row],[NUMERO]],TBL_Paiements[Payé])</f>
        <v>1067</v>
      </c>
      <c r="I8" t="s">
        <v>65</v>
      </c>
      <c r="J8"/>
      <c r="K8"/>
      <c r="L8"/>
      <c r="M8"/>
    </row>
    <row r="9" spans="1:13" x14ac:dyDescent="0.25">
      <c r="A9" s="13" t="s">
        <v>37</v>
      </c>
      <c r="B9" s="22" t="s">
        <v>44</v>
      </c>
      <c r="C9" s="22" t="s">
        <v>45</v>
      </c>
      <c r="D9" s="22" t="s">
        <v>20</v>
      </c>
      <c r="E9" s="22" t="s">
        <v>46</v>
      </c>
      <c r="F9" s="24">
        <v>1164</v>
      </c>
      <c r="G9" s="14">
        <f>TBL_Factures[[#This Row],[MONTANT]]-SUMIF(TBL_Paiements[NUMERO],TBL_Factures[[#This Row],[NUMERO]],TBL_Paiements[Payé])</f>
        <v>1164</v>
      </c>
      <c r="I9" t="s">
        <v>66</v>
      </c>
      <c r="J9"/>
      <c r="K9"/>
      <c r="L9"/>
      <c r="M9"/>
    </row>
    <row r="10" spans="1:13" x14ac:dyDescent="0.25">
      <c r="A10" s="13" t="s">
        <v>47</v>
      </c>
      <c r="B10" s="22" t="s">
        <v>48</v>
      </c>
      <c r="C10" s="22" t="s">
        <v>49</v>
      </c>
      <c r="D10" s="22" t="s">
        <v>50</v>
      </c>
      <c r="E10" s="22" t="s">
        <v>51</v>
      </c>
      <c r="F10" s="24">
        <v>1188</v>
      </c>
      <c r="G10" s="14">
        <f>TBL_Factures[[#This Row],[MONTANT]]-SUMIF(TBL_Paiements[NUMERO],TBL_Factures[[#This Row],[NUMERO]],TBL_Paiements[Payé])</f>
        <v>1188</v>
      </c>
      <c r="I10" t="s">
        <v>67</v>
      </c>
      <c r="J10" t="s">
        <v>68</v>
      </c>
      <c r="K10"/>
      <c r="L10"/>
      <c r="M10"/>
    </row>
    <row r="17" spans="2:2" x14ac:dyDescent="0.25">
      <c r="B17" s="16" t="s">
        <v>6</v>
      </c>
    </row>
    <row r="2314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  <row r="2321" ht="15" customHeight="1" x14ac:dyDescent="0.25"/>
    <row r="2322" ht="15" customHeight="1" x14ac:dyDescent="0.25"/>
    <row r="2323" ht="15" customHeight="1" x14ac:dyDescent="0.25"/>
    <row r="2324" ht="15" customHeight="1" x14ac:dyDescent="0.25"/>
    <row r="2325" ht="15" customHeight="1" x14ac:dyDescent="0.25"/>
    <row r="2326" ht="15" customHeight="1" x14ac:dyDescent="0.25"/>
    <row r="2327" ht="15" customHeight="1" x14ac:dyDescent="0.25"/>
    <row r="2328" ht="15" customHeight="1" x14ac:dyDescent="0.25"/>
    <row r="2329" ht="15" customHeight="1" x14ac:dyDescent="0.25"/>
    <row r="2330" ht="15" customHeight="1" x14ac:dyDescent="0.25"/>
    <row r="2331" ht="15" customHeight="1" x14ac:dyDescent="0.25"/>
    <row r="2332" ht="15" customHeight="1" x14ac:dyDescent="0.25"/>
    <row r="2333" ht="15" customHeight="1" x14ac:dyDescent="0.25"/>
    <row r="2334" ht="15" customHeight="1" x14ac:dyDescent="0.25"/>
    <row r="2335" ht="15" customHeight="1" x14ac:dyDescent="0.25"/>
    <row r="2336" ht="15" customHeight="1" x14ac:dyDescent="0.25"/>
    <row r="2337" ht="15" customHeight="1" x14ac:dyDescent="0.25"/>
    <row r="2338" ht="15" customHeight="1" x14ac:dyDescent="0.25"/>
    <row r="2339" ht="15" customHeight="1" x14ac:dyDescent="0.25"/>
    <row r="2340" ht="15" customHeight="1" x14ac:dyDescent="0.25"/>
    <row r="2341" ht="15" customHeight="1" x14ac:dyDescent="0.25"/>
    <row r="2342" ht="15" customHeight="1" x14ac:dyDescent="0.25"/>
    <row r="2343" ht="15" customHeight="1" x14ac:dyDescent="0.25"/>
    <row r="2344" ht="15" customHeight="1" x14ac:dyDescent="0.25"/>
    <row r="2345" ht="15" customHeight="1" x14ac:dyDescent="0.25"/>
    <row r="2346" ht="15" customHeight="1" x14ac:dyDescent="0.25"/>
    <row r="2347" ht="15" customHeight="1" x14ac:dyDescent="0.25"/>
    <row r="2348" ht="15" customHeight="1" x14ac:dyDescent="0.25"/>
    <row r="2349" ht="15" customHeight="1" x14ac:dyDescent="0.25"/>
    <row r="2350" ht="15" customHeight="1" x14ac:dyDescent="0.25"/>
    <row r="2351" ht="15" customHeight="1" x14ac:dyDescent="0.25"/>
    <row r="2352" ht="15" customHeight="1" x14ac:dyDescent="0.25"/>
    <row r="2353" ht="15" customHeight="1" x14ac:dyDescent="0.25"/>
    <row r="2354" ht="15" customHeight="1" x14ac:dyDescent="0.25"/>
    <row r="2355" ht="15" customHeight="1" x14ac:dyDescent="0.25"/>
    <row r="2356" ht="15" customHeight="1" x14ac:dyDescent="0.25"/>
    <row r="2357" ht="15" customHeight="1" x14ac:dyDescent="0.25"/>
    <row r="2358" ht="15" customHeight="1" x14ac:dyDescent="0.25"/>
    <row r="2359" ht="15" customHeight="1" x14ac:dyDescent="0.25"/>
    <row r="2360" ht="15" customHeight="1" x14ac:dyDescent="0.25"/>
    <row r="2361" ht="15" customHeight="1" x14ac:dyDescent="0.25"/>
    <row r="2362" ht="15" customHeight="1" x14ac:dyDescent="0.25"/>
    <row r="2363" ht="15" customHeight="1" x14ac:dyDescent="0.25"/>
  </sheetData>
  <phoneticPr fontId="4" type="noConversion"/>
  <pageMargins left="0" right="0" top="0" bottom="0" header="0" footer="0"/>
  <pageSetup paperSize="9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295275</xdr:colOff>
                    <xdr:row>0</xdr:row>
                    <xdr:rowOff>0</xdr:rowOff>
                  </from>
                  <to>
                    <xdr:col>2</xdr:col>
                    <xdr:colOff>933450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E8E1C-78B8-4970-8E80-FF3DCBBFCCBB}">
  <sheetPr codeName="Blad1"/>
  <dimension ref="A1:K14"/>
  <sheetViews>
    <sheetView workbookViewId="0">
      <selection activeCell="D20" sqref="D20"/>
    </sheetView>
  </sheetViews>
  <sheetFormatPr defaultRowHeight="15" x14ac:dyDescent="0.25"/>
  <cols>
    <col min="1" max="1" width="39.140625" bestFit="1" customWidth="1"/>
    <col min="2" max="2" width="21.28515625" bestFit="1" customWidth="1"/>
    <col min="3" max="3" width="14.42578125" bestFit="1" customWidth="1"/>
    <col min="4" max="4" width="8" bestFit="1" customWidth="1"/>
    <col min="5" max="5" width="12.7109375" bestFit="1" customWidth="1"/>
    <col min="6" max="7" width="11.28515625" customWidth="1"/>
    <col min="8" max="8" width="11.85546875" customWidth="1"/>
    <col min="9" max="9" width="16.5703125" customWidth="1"/>
    <col min="10" max="10" width="12.42578125" customWidth="1"/>
    <col min="11" max="11" width="9.140625" style="5"/>
  </cols>
  <sheetData>
    <row r="1" spans="1:11" x14ac:dyDescent="0.25">
      <c r="F1" s="1"/>
      <c r="G1" s="1"/>
    </row>
    <row r="2" spans="1:11" x14ac:dyDescent="0.25">
      <c r="A2" s="7"/>
      <c r="B2" s="7"/>
      <c r="C2" s="7"/>
      <c r="D2" s="7"/>
      <c r="E2" s="7"/>
      <c r="F2" s="8">
        <f>IFERROR(SUBTOTAL(101,TBL_Paiements[MONTANT]),0)</f>
        <v>0</v>
      </c>
      <c r="G2" s="8">
        <f>SUBTOTAL(109,TBL_Paiements[Payé])</f>
        <v>0</v>
      </c>
      <c r="H2" s="8">
        <f>+F2-G2</f>
        <v>0</v>
      </c>
      <c r="I2" s="7"/>
      <c r="J2" s="7">
        <f>SUBTOTAL(102,TBL_Paiements[Payé])</f>
        <v>0</v>
      </c>
      <c r="K2" s="9"/>
    </row>
    <row r="3" spans="1:11" x14ac:dyDescent="0.25">
      <c r="A3" s="2" t="s">
        <v>0</v>
      </c>
      <c r="B3" s="2" t="s">
        <v>1</v>
      </c>
      <c r="C3" s="2" t="s">
        <v>2</v>
      </c>
      <c r="D3" s="2" t="s">
        <v>3</v>
      </c>
      <c r="E3" s="4" t="s">
        <v>4</v>
      </c>
      <c r="F3" s="3" t="s">
        <v>5</v>
      </c>
      <c r="G3" s="3" t="s">
        <v>11</v>
      </c>
      <c r="H3" s="4" t="s">
        <v>14</v>
      </c>
      <c r="I3" s="2" t="s">
        <v>15</v>
      </c>
      <c r="J3" t="s">
        <v>12</v>
      </c>
      <c r="K3" s="6" t="s">
        <v>16</v>
      </c>
    </row>
    <row r="4" spans="1:11" hidden="1" x14ac:dyDescent="0.25">
      <c r="A4" s="10" t="s">
        <v>69</v>
      </c>
      <c r="B4" s="25" t="s">
        <v>18</v>
      </c>
      <c r="C4" s="25" t="s">
        <v>19</v>
      </c>
      <c r="D4" s="25" t="s">
        <v>20</v>
      </c>
      <c r="E4" s="26" t="s">
        <v>21</v>
      </c>
      <c r="F4" s="11">
        <v>1200</v>
      </c>
      <c r="G4" s="11">
        <v>1200</v>
      </c>
      <c r="H4" s="27" t="s">
        <v>7</v>
      </c>
      <c r="I4" s="28" t="s">
        <v>19</v>
      </c>
      <c r="J4" s="10">
        <v>45407</v>
      </c>
      <c r="K4" s="29"/>
    </row>
    <row r="5" spans="1:11" hidden="1" x14ac:dyDescent="0.25">
      <c r="A5" s="10"/>
      <c r="B5" s="25"/>
      <c r="C5" s="25"/>
      <c r="D5" s="25"/>
      <c r="E5" s="26"/>
      <c r="F5" s="11"/>
      <c r="G5" s="11"/>
      <c r="H5" s="27"/>
      <c r="I5" s="28"/>
      <c r="J5" s="12"/>
      <c r="K5" s="29"/>
    </row>
    <row r="6" spans="1:11" hidden="1" x14ac:dyDescent="0.25">
      <c r="A6" s="10" t="s">
        <v>22</v>
      </c>
      <c r="B6" s="25" t="s">
        <v>23</v>
      </c>
      <c r="C6" s="25" t="s">
        <v>24</v>
      </c>
      <c r="D6" s="25" t="s">
        <v>25</v>
      </c>
      <c r="E6" s="26" t="s">
        <v>26</v>
      </c>
      <c r="F6" s="11">
        <v>2000</v>
      </c>
      <c r="G6" s="11">
        <v>1000</v>
      </c>
      <c r="H6" s="27" t="s">
        <v>7</v>
      </c>
      <c r="I6" s="28" t="s">
        <v>70</v>
      </c>
      <c r="J6" s="10">
        <v>45322</v>
      </c>
      <c r="K6" s="29"/>
    </row>
    <row r="7" spans="1:11" hidden="1" x14ac:dyDescent="0.25">
      <c r="A7" s="10" t="s">
        <v>22</v>
      </c>
      <c r="B7" s="25" t="s">
        <v>23</v>
      </c>
      <c r="C7" s="25" t="s">
        <v>24</v>
      </c>
      <c r="D7" s="25" t="s">
        <v>25</v>
      </c>
      <c r="E7" s="26" t="s">
        <v>26</v>
      </c>
      <c r="F7" s="11">
        <v>2000</v>
      </c>
      <c r="G7" s="11">
        <v>500</v>
      </c>
      <c r="H7" s="27" t="s">
        <v>7</v>
      </c>
      <c r="I7" s="28" t="s">
        <v>71</v>
      </c>
      <c r="J7" s="10">
        <v>45417</v>
      </c>
      <c r="K7" s="29"/>
    </row>
    <row r="8" spans="1:11" hidden="1" x14ac:dyDescent="0.25">
      <c r="A8" s="10" t="s">
        <v>22</v>
      </c>
      <c r="B8" s="25" t="s">
        <v>23</v>
      </c>
      <c r="C8" s="25" t="s">
        <v>24</v>
      </c>
      <c r="D8" s="25" t="s">
        <v>25</v>
      </c>
      <c r="E8" s="26" t="s">
        <v>26</v>
      </c>
      <c r="F8" s="11">
        <v>2000</v>
      </c>
      <c r="G8" s="11">
        <v>500</v>
      </c>
      <c r="H8" s="27" t="s">
        <v>7</v>
      </c>
      <c r="I8" s="28" t="s">
        <v>24</v>
      </c>
      <c r="J8" s="10">
        <v>45448</v>
      </c>
      <c r="K8" s="29"/>
    </row>
    <row r="9" spans="1:11" hidden="1" x14ac:dyDescent="0.25">
      <c r="A9" s="10" t="s">
        <v>27</v>
      </c>
      <c r="B9" s="25" t="s">
        <v>28</v>
      </c>
      <c r="C9" s="25" t="s">
        <v>29</v>
      </c>
      <c r="D9" s="25" t="s">
        <v>30</v>
      </c>
      <c r="E9" s="26" t="s">
        <v>31</v>
      </c>
      <c r="F9" s="11">
        <v>1800</v>
      </c>
      <c r="G9" s="11">
        <v>900</v>
      </c>
      <c r="H9" s="27" t="s">
        <v>7</v>
      </c>
      <c r="I9" s="28" t="s">
        <v>72</v>
      </c>
      <c r="J9" s="10">
        <v>45325</v>
      </c>
      <c r="K9" s="29"/>
    </row>
    <row r="10" spans="1:11" hidden="1" x14ac:dyDescent="0.25">
      <c r="A10" s="10" t="s">
        <v>27</v>
      </c>
      <c r="B10" s="25" t="s">
        <v>28</v>
      </c>
      <c r="C10" s="25" t="s">
        <v>29</v>
      </c>
      <c r="D10" s="25" t="s">
        <v>30</v>
      </c>
      <c r="E10" s="26" t="s">
        <v>31</v>
      </c>
      <c r="F10" s="11">
        <v>1800</v>
      </c>
      <c r="G10" s="11">
        <v>900</v>
      </c>
      <c r="H10" s="27" t="s">
        <v>7</v>
      </c>
      <c r="I10" s="28" t="s">
        <v>29</v>
      </c>
      <c r="J10" s="10">
        <v>45354</v>
      </c>
      <c r="K10" s="29"/>
    </row>
    <row r="11" spans="1:11" hidden="1" x14ac:dyDescent="0.25">
      <c r="A11" s="10" t="s">
        <v>32</v>
      </c>
      <c r="B11" s="25" t="s">
        <v>33</v>
      </c>
      <c r="C11" s="25" t="s">
        <v>34</v>
      </c>
      <c r="D11" s="25" t="s">
        <v>35</v>
      </c>
      <c r="E11" s="26" t="s">
        <v>36</v>
      </c>
      <c r="F11" s="11">
        <v>3500</v>
      </c>
      <c r="G11" s="11">
        <v>875</v>
      </c>
      <c r="H11" s="27" t="s">
        <v>7</v>
      </c>
      <c r="I11" s="28" t="s">
        <v>73</v>
      </c>
      <c r="J11" s="10">
        <v>45350</v>
      </c>
      <c r="K11" s="29"/>
    </row>
    <row r="12" spans="1:11" hidden="1" x14ac:dyDescent="0.25">
      <c r="A12" s="10" t="s">
        <v>32</v>
      </c>
      <c r="B12" s="25" t="s">
        <v>33</v>
      </c>
      <c r="C12" s="25" t="s">
        <v>34</v>
      </c>
      <c r="D12" s="25" t="s">
        <v>35</v>
      </c>
      <c r="E12" s="26" t="s">
        <v>36</v>
      </c>
      <c r="F12" s="11">
        <v>3500</v>
      </c>
      <c r="G12" s="11">
        <v>875</v>
      </c>
      <c r="H12" s="27" t="s">
        <v>7</v>
      </c>
      <c r="I12" s="28" t="s">
        <v>74</v>
      </c>
      <c r="J12" s="10">
        <v>45379</v>
      </c>
      <c r="K12" s="29"/>
    </row>
    <row r="13" spans="1:11" hidden="1" x14ac:dyDescent="0.25">
      <c r="A13" s="10" t="s">
        <v>32</v>
      </c>
      <c r="B13" s="25" t="s">
        <v>33</v>
      </c>
      <c r="C13" s="25" t="s">
        <v>34</v>
      </c>
      <c r="D13" s="25" t="s">
        <v>35</v>
      </c>
      <c r="E13" s="26" t="s">
        <v>36</v>
      </c>
      <c r="F13" s="11">
        <v>3500</v>
      </c>
      <c r="G13" s="11">
        <v>875</v>
      </c>
      <c r="H13" s="27" t="s">
        <v>7</v>
      </c>
      <c r="I13" s="28" t="s">
        <v>75</v>
      </c>
      <c r="J13" s="10">
        <v>45410</v>
      </c>
      <c r="K13" s="29"/>
    </row>
    <row r="14" spans="1:11" x14ac:dyDescent="0.25">
      <c r="F14" s="1"/>
      <c r="G14" s="1"/>
    </row>
  </sheetData>
  <conditionalFormatting sqref="F2:G2">
    <cfRule type="expression" dxfId="0" priority="2">
      <formula>$H$2=$I$2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4"/>
  <sheetViews>
    <sheetView workbookViewId="0">
      <selection activeCell="C1" sqref="C1:K11"/>
    </sheetView>
  </sheetViews>
  <sheetFormatPr defaultColWidth="11.42578125" defaultRowHeight="15" x14ac:dyDescent="0.25"/>
  <cols>
    <col min="3" max="3" width="39.140625" bestFit="1" customWidth="1"/>
    <col min="4" max="4" width="18.7109375" customWidth="1"/>
    <col min="5" max="5" width="14.42578125" bestFit="1" customWidth="1"/>
    <col min="6" max="6" width="7.85546875" customWidth="1"/>
    <col min="7" max="7" width="10.28515625" customWidth="1"/>
    <col min="8" max="9" width="12.5703125" style="1" customWidth="1"/>
    <col min="10" max="10" width="18.42578125" customWidth="1"/>
    <col min="11" max="11" width="72.5703125" bestFit="1" customWidth="1"/>
  </cols>
  <sheetData>
    <row r="1" spans="1:1" x14ac:dyDescent="0.25">
      <c r="A1" t="s">
        <v>7</v>
      </c>
    </row>
    <row r="2" spans="1:1" x14ac:dyDescent="0.25">
      <c r="A2" t="s">
        <v>8</v>
      </c>
    </row>
    <row r="3" spans="1:1" x14ac:dyDescent="0.25">
      <c r="A3" t="s">
        <v>9</v>
      </c>
    </row>
    <row r="4" spans="1:1" x14ac:dyDescent="0.25">
      <c r="A4" t="s">
        <v>10</v>
      </c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2024</vt:lpstr>
      <vt:lpstr>Paiements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Bart Strubbe</cp:lastModifiedBy>
  <dcterms:created xsi:type="dcterms:W3CDTF">2024-02-25T08:18:37Z</dcterms:created>
  <dcterms:modified xsi:type="dcterms:W3CDTF">2024-03-03T23:08:22Z</dcterms:modified>
</cp:coreProperties>
</file>