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6700E12-4781-41B7-AA9A-79E59EC39F19}" xr6:coauthVersionLast="47" xr6:coauthVersionMax="47" xr10:uidLastSave="{00000000-0000-0000-0000-000000000000}"/>
  <bookViews>
    <workbookView xWindow="-120" yWindow="-120" windowWidth="29040" windowHeight="15855" tabRatio="837" xr2:uid="{00000000-000D-0000-FFFF-FFFF00000000}"/>
  </bookViews>
  <sheets>
    <sheet name="Année" sheetId="1" r:id="rId1"/>
    <sheet name="01" sheetId="20" r:id="rId2"/>
    <sheet name="bilan eau Annuel" sheetId="18" r:id="rId3"/>
    <sheet name="Bilan chaudière Annuel" sheetId="31" r:id="rId4"/>
    <sheet name="Jours feriés" sheetId="35" r:id="rId5"/>
  </sheets>
  <definedNames>
    <definedName name="Année">'Jours feriés'!$B$19</definedName>
    <definedName name="Fériés">'Jours feriés'!$B$3:$L$15</definedName>
    <definedName name="MesMois">'Jours feriés'!$O$1:$O$12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H45" i="1" a="1"/>
  <c r="H45" i="1" s="1"/>
  <c r="H46" i="1" a="1"/>
  <c r="H46" i="1" s="1"/>
  <c r="H47" i="1" a="1"/>
  <c r="H47" i="1" s="1"/>
  <c r="H48" i="1" a="1"/>
  <c r="H48" i="1" s="1"/>
  <c r="H49" i="1" a="1"/>
  <c r="H49" i="1" s="1"/>
  <c r="H50" i="1" a="1"/>
  <c r="H50" i="1" s="1"/>
  <c r="H51" i="1" a="1"/>
  <c r="H51" i="1" s="1"/>
  <c r="H52" i="1" a="1"/>
  <c r="H52" i="1" s="1"/>
  <c r="H53" i="1" a="1"/>
  <c r="H53" i="1" s="1"/>
  <c r="H54" i="1" a="1"/>
  <c r="H54" i="1" s="1"/>
  <c r="H55" i="1" a="1"/>
  <c r="H55" i="1" s="1"/>
  <c r="H56" i="1" a="1"/>
  <c r="H56" i="1" s="1"/>
  <c r="H57" i="1" a="1"/>
  <c r="H57" i="1" s="1"/>
  <c r="H58" i="1" a="1"/>
  <c r="H58" i="1" s="1"/>
  <c r="H59" i="1" a="1"/>
  <c r="H59" i="1"/>
  <c r="H60" i="1" a="1"/>
  <c r="H60" i="1" s="1"/>
  <c r="H61" i="1" a="1"/>
  <c r="H61" i="1" s="1"/>
  <c r="H62" i="1" a="1"/>
  <c r="H62" i="1" s="1"/>
  <c r="H63" i="1" a="1"/>
  <c r="H63" i="1" s="1"/>
  <c r="H64" i="1" a="1"/>
  <c r="H64" i="1" s="1"/>
  <c r="H65" i="1" a="1"/>
  <c r="H65" i="1" s="1"/>
  <c r="H66" i="1" a="1"/>
  <c r="H66" i="1" s="1"/>
  <c r="H67" i="1" a="1"/>
  <c r="H67" i="1" s="1"/>
  <c r="H68" i="1" a="1"/>
  <c r="H68" i="1" s="1"/>
  <c r="H69" i="1" a="1"/>
  <c r="H69" i="1" s="1"/>
  <c r="H70" i="1" a="1"/>
  <c r="H70" i="1" s="1"/>
  <c r="H71" i="1" a="1"/>
  <c r="H71" i="1" s="1"/>
  <c r="H72" i="1" a="1"/>
  <c r="H72" i="1" s="1"/>
  <c r="H73" i="1" a="1"/>
  <c r="H73" i="1" s="1"/>
  <c r="H74" i="1" a="1"/>
  <c r="H74" i="1" s="1"/>
  <c r="H75" i="1" a="1"/>
  <c r="H75" i="1" s="1"/>
  <c r="H76" i="1" a="1"/>
  <c r="H76" i="1" s="1"/>
  <c r="H77" i="1" a="1"/>
  <c r="H77" i="1" s="1"/>
  <c r="H78" i="1" a="1"/>
  <c r="H78" i="1" s="1"/>
  <c r="H79" i="1" a="1"/>
  <c r="H79" i="1" s="1"/>
  <c r="H80" i="1" a="1"/>
  <c r="H80" i="1" s="1"/>
  <c r="H81" i="1" a="1"/>
  <c r="H81" i="1" s="1"/>
  <c r="H82" i="1" a="1"/>
  <c r="H82" i="1" s="1"/>
  <c r="H83" i="1" a="1"/>
  <c r="H83" i="1"/>
  <c r="H84" i="1" a="1"/>
  <c r="H84" i="1" s="1"/>
  <c r="H85" i="1" a="1"/>
  <c r="H85" i="1" s="1"/>
  <c r="H86" i="1" a="1"/>
  <c r="H86" i="1" s="1"/>
  <c r="H87" i="1" a="1"/>
  <c r="H87" i="1" s="1"/>
  <c r="H88" i="1" a="1"/>
  <c r="H88" i="1" s="1"/>
  <c r="H89" i="1" a="1"/>
  <c r="H89" i="1" s="1"/>
  <c r="H90" i="1" a="1"/>
  <c r="H90" i="1" s="1"/>
  <c r="H91" i="1" a="1"/>
  <c r="H91" i="1"/>
  <c r="H92" i="1" a="1"/>
  <c r="H92" i="1" s="1"/>
  <c r="H93" i="1" a="1"/>
  <c r="H93" i="1" s="1"/>
  <c r="H94" i="1" a="1"/>
  <c r="H94" i="1" s="1"/>
  <c r="H95" i="1" a="1"/>
  <c r="H95" i="1" s="1"/>
  <c r="H96" i="1" a="1"/>
  <c r="H96" i="1" s="1"/>
  <c r="H97" i="1" a="1"/>
  <c r="H97" i="1" s="1"/>
  <c r="H98" i="1" a="1"/>
  <c r="H98" i="1" s="1"/>
  <c r="H99" i="1" a="1"/>
  <c r="H99" i="1" s="1"/>
  <c r="H100" i="1" a="1"/>
  <c r="H100" i="1" s="1"/>
  <c r="H101" i="1" a="1"/>
  <c r="H101" i="1"/>
  <c r="H102" i="1" a="1"/>
  <c r="H102" i="1" s="1"/>
  <c r="H103" i="1" a="1"/>
  <c r="H103" i="1" s="1"/>
  <c r="H104" i="1" a="1"/>
  <c r="H104" i="1" s="1"/>
  <c r="H105" i="1" a="1"/>
  <c r="H105" i="1" s="1"/>
  <c r="H106" i="1" a="1"/>
  <c r="H106" i="1" s="1"/>
  <c r="H107" i="1" a="1"/>
  <c r="H107" i="1" s="1"/>
  <c r="H108" i="1" a="1"/>
  <c r="H108" i="1" s="1"/>
  <c r="H109" i="1" a="1"/>
  <c r="H109" i="1" s="1"/>
  <c r="H110" i="1" a="1"/>
  <c r="H110" i="1" s="1"/>
  <c r="H111" i="1" a="1"/>
  <c r="H111" i="1" s="1"/>
  <c r="H112" i="1" a="1"/>
  <c r="H112" i="1" s="1"/>
  <c r="H113" i="1" a="1"/>
  <c r="H113" i="1" s="1"/>
  <c r="H114" i="1" a="1"/>
  <c r="H114" i="1" s="1"/>
  <c r="H115" i="1" a="1"/>
  <c r="H115" i="1" s="1"/>
  <c r="H116" i="1" a="1"/>
  <c r="H116" i="1" s="1"/>
  <c r="H117" i="1" a="1"/>
  <c r="H117" i="1"/>
  <c r="H118" i="1" a="1"/>
  <c r="H118" i="1" s="1"/>
  <c r="H119" i="1" a="1"/>
  <c r="H119" i="1" s="1"/>
  <c r="H120" i="1" a="1"/>
  <c r="H120" i="1" s="1"/>
  <c r="H121" i="1" a="1"/>
  <c r="H121" i="1" s="1"/>
  <c r="H122" i="1" a="1"/>
  <c r="H122" i="1" s="1"/>
  <c r="H123" i="1" a="1"/>
  <c r="H123" i="1" s="1"/>
  <c r="H124" i="1" a="1"/>
  <c r="H124" i="1" s="1"/>
  <c r="H125" i="1" a="1"/>
  <c r="H125" i="1" s="1"/>
  <c r="H126" i="1" a="1"/>
  <c r="H126" i="1" s="1"/>
  <c r="H127" i="1" a="1"/>
  <c r="H127" i="1" s="1"/>
  <c r="H128" i="1" a="1"/>
  <c r="H128" i="1" s="1"/>
  <c r="H129" i="1" a="1"/>
  <c r="H129" i="1" s="1"/>
  <c r="H130" i="1" a="1"/>
  <c r="H130" i="1" s="1"/>
  <c r="H131" i="1" a="1"/>
  <c r="H131" i="1" s="1"/>
  <c r="H132" i="1" a="1"/>
  <c r="H132" i="1" s="1"/>
  <c r="H133" i="1" a="1"/>
  <c r="H133" i="1"/>
  <c r="H134" i="1" a="1"/>
  <c r="H134" i="1" s="1"/>
  <c r="H135" i="1" a="1"/>
  <c r="H135" i="1" s="1"/>
  <c r="H136" i="1" a="1"/>
  <c r="H136" i="1" s="1"/>
  <c r="H137" i="1" a="1"/>
  <c r="H137" i="1" s="1"/>
  <c r="H138" i="1" a="1"/>
  <c r="H138" i="1" s="1"/>
  <c r="H139" i="1" a="1"/>
  <c r="H139" i="1" s="1"/>
  <c r="H140" i="1" a="1"/>
  <c r="H140" i="1" s="1"/>
  <c r="H141" i="1" a="1"/>
  <c r="H141" i="1" s="1"/>
  <c r="H142" i="1" a="1"/>
  <c r="H142" i="1" s="1"/>
  <c r="H143" i="1" a="1"/>
  <c r="H143" i="1" s="1"/>
  <c r="H144" i="1" a="1"/>
  <c r="H144" i="1" s="1"/>
  <c r="H145" i="1" a="1"/>
  <c r="H145" i="1" s="1"/>
  <c r="H146" i="1" a="1"/>
  <c r="H146" i="1" s="1"/>
  <c r="H147" i="1" a="1"/>
  <c r="H147" i="1" s="1"/>
  <c r="H148" i="1" a="1"/>
  <c r="H148" i="1" s="1"/>
  <c r="H149" i="1" a="1"/>
  <c r="H149" i="1"/>
  <c r="H150" i="1" a="1"/>
  <c r="H150" i="1" s="1"/>
  <c r="H151" i="1" a="1"/>
  <c r="H151" i="1" s="1"/>
  <c r="H152" i="1" a="1"/>
  <c r="H152" i="1" s="1"/>
  <c r="H153" i="1" a="1"/>
  <c r="H153" i="1" s="1"/>
  <c r="H154" i="1" a="1"/>
  <c r="H154" i="1" s="1"/>
  <c r="H155" i="1" a="1"/>
  <c r="H155" i="1" s="1"/>
  <c r="H156" i="1" a="1"/>
  <c r="H156" i="1" s="1"/>
  <c r="H157" i="1" a="1"/>
  <c r="H157" i="1" s="1"/>
  <c r="H158" i="1" a="1"/>
  <c r="H158" i="1" s="1"/>
  <c r="H159" i="1" a="1"/>
  <c r="H159" i="1" s="1"/>
  <c r="H160" i="1" a="1"/>
  <c r="H160" i="1" s="1"/>
  <c r="H161" i="1" a="1"/>
  <c r="H161" i="1" s="1"/>
  <c r="H162" i="1" a="1"/>
  <c r="H162" i="1" s="1"/>
  <c r="H163" i="1" a="1"/>
  <c r="H163" i="1" s="1"/>
  <c r="H164" i="1" a="1"/>
  <c r="H164" i="1" s="1"/>
  <c r="H165" i="1" a="1"/>
  <c r="H165" i="1" s="1"/>
  <c r="H166" i="1" a="1"/>
  <c r="H166" i="1" s="1"/>
  <c r="H167" i="1" a="1"/>
  <c r="H167" i="1" s="1"/>
  <c r="H168" i="1" a="1"/>
  <c r="H168" i="1" s="1"/>
  <c r="H169" i="1" a="1"/>
  <c r="H169" i="1" s="1"/>
  <c r="H170" i="1" a="1"/>
  <c r="H170" i="1" s="1"/>
  <c r="H171" i="1" a="1"/>
  <c r="H171" i="1" s="1"/>
  <c r="H172" i="1" a="1"/>
  <c r="H172" i="1" s="1"/>
  <c r="H173" i="1" a="1"/>
  <c r="H173" i="1"/>
  <c r="H174" i="1" a="1"/>
  <c r="H174" i="1" s="1"/>
  <c r="H175" i="1" a="1"/>
  <c r="H175" i="1" s="1"/>
  <c r="H176" i="1" a="1"/>
  <c r="H176" i="1" s="1"/>
  <c r="H177" i="1" a="1"/>
  <c r="H177" i="1" s="1"/>
  <c r="H178" i="1" a="1"/>
  <c r="H178" i="1" s="1"/>
  <c r="H179" i="1" a="1"/>
  <c r="H179" i="1" s="1"/>
  <c r="H180" i="1" a="1"/>
  <c r="H180" i="1" s="1"/>
  <c r="H181" i="1" a="1"/>
  <c r="H181" i="1" s="1"/>
  <c r="H182" i="1" a="1"/>
  <c r="H182" i="1" s="1"/>
  <c r="H183" i="1" a="1"/>
  <c r="H183" i="1" s="1"/>
  <c r="H184" i="1" a="1"/>
  <c r="H184" i="1" s="1"/>
  <c r="H185" i="1" a="1"/>
  <c r="H185" i="1"/>
  <c r="H186" i="1" a="1"/>
  <c r="H186" i="1" s="1"/>
  <c r="H187" i="1" a="1"/>
  <c r="H187" i="1" s="1"/>
  <c r="H188" i="1" a="1"/>
  <c r="H188" i="1" s="1"/>
  <c r="H189" i="1" a="1"/>
  <c r="H189" i="1" s="1"/>
  <c r="H190" i="1" a="1"/>
  <c r="H190" i="1" s="1"/>
  <c r="H191" i="1" a="1"/>
  <c r="H191" i="1" s="1"/>
  <c r="H192" i="1" a="1"/>
  <c r="H192" i="1" s="1"/>
  <c r="H193" i="1" a="1"/>
  <c r="H193" i="1" s="1"/>
  <c r="H194" i="1" a="1"/>
  <c r="H194" i="1" s="1"/>
  <c r="H195" i="1" a="1"/>
  <c r="H195" i="1" s="1"/>
  <c r="H196" i="1" a="1"/>
  <c r="H196" i="1" s="1"/>
  <c r="H197" i="1" a="1"/>
  <c r="H197" i="1" s="1"/>
  <c r="H198" i="1" a="1"/>
  <c r="H198" i="1" s="1"/>
  <c r="H199" i="1" a="1"/>
  <c r="H199" i="1" s="1"/>
  <c r="H200" i="1" a="1"/>
  <c r="H200" i="1" s="1"/>
  <c r="H201" i="1" a="1"/>
  <c r="H201" i="1"/>
  <c r="H202" i="1" a="1"/>
  <c r="H202" i="1" s="1"/>
  <c r="H203" i="1" a="1"/>
  <c r="H203" i="1" s="1"/>
  <c r="H204" i="1" a="1"/>
  <c r="H204" i="1" s="1"/>
  <c r="H205" i="1" a="1"/>
  <c r="H205" i="1" s="1"/>
  <c r="H206" i="1" a="1"/>
  <c r="H206" i="1" s="1"/>
  <c r="H207" i="1" a="1"/>
  <c r="H207" i="1" s="1"/>
  <c r="H208" i="1" a="1"/>
  <c r="H208" i="1" s="1"/>
  <c r="H209" i="1" a="1"/>
  <c r="H209" i="1" s="1"/>
  <c r="H210" i="1" a="1"/>
  <c r="H210" i="1" s="1"/>
  <c r="H211" i="1" a="1"/>
  <c r="H211" i="1" s="1"/>
  <c r="H212" i="1" a="1"/>
  <c r="H212" i="1" s="1"/>
  <c r="H213" i="1" a="1"/>
  <c r="H213" i="1" s="1"/>
  <c r="H214" i="1" a="1"/>
  <c r="H214" i="1" s="1"/>
  <c r="H215" i="1" a="1"/>
  <c r="H215" i="1" s="1"/>
  <c r="H216" i="1" a="1"/>
  <c r="H216" i="1" s="1"/>
  <c r="H217" i="1" a="1"/>
  <c r="H217" i="1"/>
  <c r="H218" i="1" a="1"/>
  <c r="H218" i="1" s="1"/>
  <c r="H219" i="1" a="1"/>
  <c r="H219" i="1" s="1"/>
  <c r="H220" i="1" a="1"/>
  <c r="H220" i="1" s="1"/>
  <c r="H221" i="1" a="1"/>
  <c r="H221" i="1" s="1"/>
  <c r="H222" i="1" a="1"/>
  <c r="H222" i="1" s="1"/>
  <c r="H223" i="1" a="1"/>
  <c r="H223" i="1" s="1"/>
  <c r="H224" i="1" a="1"/>
  <c r="H224" i="1" s="1"/>
  <c r="H225" i="1" a="1"/>
  <c r="H225" i="1" s="1"/>
  <c r="H226" i="1" a="1"/>
  <c r="H226" i="1" s="1"/>
  <c r="H227" i="1" a="1"/>
  <c r="H227" i="1" s="1"/>
  <c r="H228" i="1" a="1"/>
  <c r="H228" i="1" s="1"/>
  <c r="H229" i="1" a="1"/>
  <c r="H229" i="1" s="1"/>
  <c r="H230" i="1" a="1"/>
  <c r="H230" i="1" s="1"/>
  <c r="H231" i="1" a="1"/>
  <c r="H231" i="1" s="1"/>
  <c r="H232" i="1" a="1"/>
  <c r="H232" i="1" s="1"/>
  <c r="H233" i="1" a="1"/>
  <c r="H233" i="1"/>
  <c r="H234" i="1" a="1"/>
  <c r="H234" i="1" s="1"/>
  <c r="H235" i="1" a="1"/>
  <c r="H235" i="1" s="1"/>
  <c r="H236" i="1" a="1"/>
  <c r="H236" i="1" s="1"/>
  <c r="H237" i="1" a="1"/>
  <c r="H237" i="1" s="1"/>
  <c r="H238" i="1" a="1"/>
  <c r="H238" i="1" s="1"/>
  <c r="H239" i="1" a="1"/>
  <c r="H239" i="1" s="1"/>
  <c r="H240" i="1" a="1"/>
  <c r="H240" i="1" s="1"/>
  <c r="H241" i="1" a="1"/>
  <c r="H241" i="1" s="1"/>
  <c r="H242" i="1" a="1"/>
  <c r="H242" i="1" s="1"/>
  <c r="H243" i="1" a="1"/>
  <c r="H243" i="1" s="1"/>
  <c r="H244" i="1" a="1"/>
  <c r="H244" i="1" s="1"/>
  <c r="H245" i="1" a="1"/>
  <c r="H245" i="1" s="1"/>
  <c r="H246" i="1" a="1"/>
  <c r="H246" i="1" s="1"/>
  <c r="H247" i="1" a="1"/>
  <c r="H247" i="1" s="1"/>
  <c r="H248" i="1" a="1"/>
  <c r="H248" i="1" s="1"/>
  <c r="H249" i="1" a="1"/>
  <c r="H249" i="1"/>
  <c r="H250" i="1" a="1"/>
  <c r="H250" i="1" s="1"/>
  <c r="H251" i="1" a="1"/>
  <c r="H251" i="1" s="1"/>
  <c r="H252" i="1" a="1"/>
  <c r="H252" i="1" s="1"/>
  <c r="H253" i="1" a="1"/>
  <c r="H253" i="1" s="1"/>
  <c r="H254" i="1" a="1"/>
  <c r="H254" i="1" s="1"/>
  <c r="H255" i="1" a="1"/>
  <c r="H255" i="1" s="1"/>
  <c r="H256" i="1" a="1"/>
  <c r="H256" i="1" s="1"/>
  <c r="H257" i="1" a="1"/>
  <c r="H257" i="1" s="1"/>
  <c r="H258" i="1" a="1"/>
  <c r="H258" i="1" s="1"/>
  <c r="H259" i="1" a="1"/>
  <c r="H259" i="1" s="1"/>
  <c r="H260" i="1" a="1"/>
  <c r="H260" i="1" s="1"/>
  <c r="H261" i="1" a="1"/>
  <c r="H261" i="1" s="1"/>
  <c r="H262" i="1" a="1"/>
  <c r="H262" i="1" s="1"/>
  <c r="H263" i="1" a="1"/>
  <c r="H263" i="1" s="1"/>
  <c r="H264" i="1" a="1"/>
  <c r="H264" i="1" s="1"/>
  <c r="H265" i="1" a="1"/>
  <c r="H265" i="1"/>
  <c r="H266" i="1" a="1"/>
  <c r="H266" i="1" s="1"/>
  <c r="H267" i="1" a="1"/>
  <c r="H267" i="1" s="1"/>
  <c r="H268" i="1" a="1"/>
  <c r="H268" i="1" s="1"/>
  <c r="H269" i="1" a="1"/>
  <c r="H269" i="1" s="1"/>
  <c r="H270" i="1" a="1"/>
  <c r="H270" i="1" s="1"/>
  <c r="H271" i="1" a="1"/>
  <c r="H271" i="1" s="1"/>
  <c r="H272" i="1" a="1"/>
  <c r="H272" i="1" s="1"/>
  <c r="H273" i="1" a="1"/>
  <c r="H273" i="1" s="1"/>
  <c r="H274" i="1" a="1"/>
  <c r="H274" i="1" s="1"/>
  <c r="H275" i="1" a="1"/>
  <c r="H275" i="1" s="1"/>
  <c r="H276" i="1" a="1"/>
  <c r="H276" i="1" s="1"/>
  <c r="H277" i="1" a="1"/>
  <c r="H277" i="1" s="1"/>
  <c r="H278" i="1" a="1"/>
  <c r="H278" i="1" s="1"/>
  <c r="H279" i="1" a="1"/>
  <c r="H279" i="1" s="1"/>
  <c r="H280" i="1" a="1"/>
  <c r="H280" i="1" s="1"/>
  <c r="H281" i="1" a="1"/>
  <c r="H281" i="1"/>
  <c r="H282" i="1" a="1"/>
  <c r="H282" i="1" s="1"/>
  <c r="H283" i="1" a="1"/>
  <c r="H283" i="1" s="1"/>
  <c r="H284" i="1" a="1"/>
  <c r="H284" i="1" s="1"/>
  <c r="H285" i="1" a="1"/>
  <c r="H285" i="1" s="1"/>
  <c r="H286" i="1" a="1"/>
  <c r="H286" i="1" s="1"/>
  <c r="H287" i="1" a="1"/>
  <c r="H287" i="1" s="1"/>
  <c r="H288" i="1" a="1"/>
  <c r="H288" i="1" s="1"/>
  <c r="H289" i="1" a="1"/>
  <c r="H289" i="1" s="1"/>
  <c r="H290" i="1" a="1"/>
  <c r="H290" i="1" s="1"/>
  <c r="H291" i="1" a="1"/>
  <c r="H291" i="1" s="1"/>
  <c r="H292" i="1" a="1"/>
  <c r="H292" i="1" s="1"/>
  <c r="H293" i="1" a="1"/>
  <c r="H293" i="1" s="1"/>
  <c r="H294" i="1" a="1"/>
  <c r="H294" i="1" s="1"/>
  <c r="H295" i="1" a="1"/>
  <c r="H295" i="1" s="1"/>
  <c r="H296" i="1" a="1"/>
  <c r="H296" i="1" s="1"/>
  <c r="H297" i="1" a="1"/>
  <c r="H297" i="1"/>
  <c r="H298" i="1" a="1"/>
  <c r="H298" i="1" s="1"/>
  <c r="H299" i="1" a="1"/>
  <c r="H299" i="1" s="1"/>
  <c r="H300" i="1" a="1"/>
  <c r="H300" i="1" s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 s="1"/>
  <c r="H307" i="1" a="1"/>
  <c r="H307" i="1" s="1"/>
  <c r="H308" i="1" a="1"/>
  <c r="H308" i="1" s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 s="1"/>
  <c r="H315" i="1" a="1"/>
  <c r="H315" i="1" s="1"/>
  <c r="H316" i="1" a="1"/>
  <c r="H316" i="1" s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 s="1"/>
  <c r="H323" i="1" a="1"/>
  <c r="H323" i="1" s="1"/>
  <c r="H324" i="1" a="1"/>
  <c r="H324" i="1" s="1"/>
  <c r="H325" i="1" a="1"/>
  <c r="H325" i="1" s="1"/>
  <c r="H326" i="1" a="1"/>
  <c r="H326" i="1" s="1"/>
  <c r="H327" i="1" a="1"/>
  <c r="H327" i="1" s="1"/>
  <c r="H328" i="1" a="1"/>
  <c r="H328" i="1" s="1"/>
  <c r="H329" i="1" a="1"/>
  <c r="H329" i="1" s="1"/>
  <c r="H330" i="1" a="1"/>
  <c r="H330" i="1" s="1"/>
  <c r="H331" i="1" a="1"/>
  <c r="H331" i="1" s="1"/>
  <c r="H332" i="1" a="1"/>
  <c r="H332" i="1" s="1"/>
  <c r="H333" i="1" a="1"/>
  <c r="H333" i="1" s="1"/>
  <c r="H334" i="1" a="1"/>
  <c r="H334" i="1" s="1"/>
  <c r="H335" i="1" a="1"/>
  <c r="H335" i="1" s="1"/>
  <c r="H336" i="1" a="1"/>
  <c r="H336" i="1" s="1"/>
  <c r="H337" i="1" a="1"/>
  <c r="H337" i="1" s="1"/>
  <c r="H338" i="1" a="1"/>
  <c r="H338" i="1" s="1"/>
  <c r="H339" i="1" a="1"/>
  <c r="H339" i="1" s="1"/>
  <c r="H340" i="1" a="1"/>
  <c r="H340" i="1" s="1"/>
  <c r="H341" i="1" a="1"/>
  <c r="H341" i="1" s="1"/>
  <c r="H342" i="1" a="1"/>
  <c r="H342" i="1" s="1"/>
  <c r="H343" i="1" a="1"/>
  <c r="H343" i="1" s="1"/>
  <c r="H344" i="1" a="1"/>
  <c r="H344" i="1" s="1"/>
  <c r="H345" i="1" a="1"/>
  <c r="H345" i="1" s="1"/>
  <c r="H346" i="1" a="1"/>
  <c r="H346" i="1" s="1"/>
  <c r="H347" i="1" a="1"/>
  <c r="H347" i="1" s="1"/>
  <c r="H348" i="1" a="1"/>
  <c r="H348" i="1" s="1"/>
  <c r="H349" i="1" a="1"/>
  <c r="H349" i="1" s="1"/>
  <c r="H350" i="1" a="1"/>
  <c r="H350" i="1" s="1"/>
  <c r="H351" i="1" a="1"/>
  <c r="H351" i="1" s="1"/>
  <c r="H352" i="1" a="1"/>
  <c r="H352" i="1" s="1"/>
  <c r="H353" i="1" a="1"/>
  <c r="H353" i="1" s="1"/>
  <c r="H354" i="1" a="1"/>
  <c r="H354" i="1" s="1"/>
  <c r="H355" i="1" a="1"/>
  <c r="H355" i="1" s="1"/>
  <c r="H356" i="1" a="1"/>
  <c r="H356" i="1" s="1"/>
  <c r="H357" i="1" a="1"/>
  <c r="H357" i="1" s="1"/>
  <c r="H358" i="1" a="1"/>
  <c r="H358" i="1" s="1"/>
  <c r="H359" i="1" a="1"/>
  <c r="H359" i="1" s="1"/>
  <c r="H360" i="1" a="1"/>
  <c r="H360" i="1" s="1"/>
  <c r="H361" i="1" a="1"/>
  <c r="H361" i="1" s="1"/>
  <c r="H362" i="1" a="1"/>
  <c r="H362" i="1" s="1"/>
  <c r="H363" i="1" a="1"/>
  <c r="H363" i="1" s="1"/>
  <c r="H364" i="1" a="1"/>
  <c r="H364" i="1"/>
  <c r="H365" i="1" a="1"/>
  <c r="H365" i="1" s="1"/>
  <c r="H366" i="1" a="1"/>
  <c r="H366" i="1" s="1"/>
  <c r="H367" i="1" a="1"/>
  <c r="H367" i="1" s="1"/>
  <c r="H368" i="1" a="1"/>
  <c r="H368" i="1"/>
  <c r="H369" i="1" a="1"/>
  <c r="H369" i="1" s="1"/>
  <c r="H370" i="1" a="1"/>
  <c r="H370" i="1" s="1"/>
  <c r="C3" i="35"/>
  <c r="D3" i="35"/>
  <c r="E3" i="35"/>
  <c r="F3" i="35"/>
  <c r="G3" i="35"/>
  <c r="H3" i="35"/>
  <c r="I3" i="35"/>
  <c r="J3" i="35"/>
  <c r="K3" i="35"/>
  <c r="L3" i="35"/>
  <c r="C4" i="35"/>
  <c r="C5" i="35" s="1"/>
  <c r="D4" i="35"/>
  <c r="D5" i="35" s="1"/>
  <c r="E4" i="35"/>
  <c r="F4" i="35"/>
  <c r="G4" i="35"/>
  <c r="G5" i="35" s="1"/>
  <c r="H4" i="35"/>
  <c r="H5" i="35" s="1"/>
  <c r="I4" i="35"/>
  <c r="J4" i="35"/>
  <c r="K4" i="35"/>
  <c r="K5" i="35" s="1"/>
  <c r="L4" i="35"/>
  <c r="L5" i="35" s="1"/>
  <c r="E5" i="35"/>
  <c r="F5" i="35"/>
  <c r="I5" i="35"/>
  <c r="J5" i="35"/>
  <c r="C6" i="35"/>
  <c r="D6" i="35"/>
  <c r="E6" i="35"/>
  <c r="F6" i="35"/>
  <c r="G6" i="35"/>
  <c r="H6" i="35"/>
  <c r="I6" i="35"/>
  <c r="J6" i="35"/>
  <c r="K6" i="35"/>
  <c r="L6" i="35"/>
  <c r="C7" i="35"/>
  <c r="D7" i="35"/>
  <c r="E7" i="35"/>
  <c r="F7" i="35"/>
  <c r="G7" i="35"/>
  <c r="H7" i="35"/>
  <c r="I7" i="35"/>
  <c r="J7" i="35"/>
  <c r="K7" i="35"/>
  <c r="L7" i="35"/>
  <c r="D8" i="35"/>
  <c r="E8" i="35"/>
  <c r="F8" i="35"/>
  <c r="G8" i="35"/>
  <c r="H8" i="35"/>
  <c r="I8" i="35"/>
  <c r="J8" i="35"/>
  <c r="K8" i="35"/>
  <c r="L8" i="35"/>
  <c r="E9" i="35"/>
  <c r="F9" i="35"/>
  <c r="I9" i="35"/>
  <c r="J9" i="35"/>
  <c r="D10" i="35"/>
  <c r="E10" i="35"/>
  <c r="F10" i="35"/>
  <c r="G10" i="35"/>
  <c r="H10" i="35"/>
  <c r="I10" i="35"/>
  <c r="J10" i="35"/>
  <c r="K10" i="35"/>
  <c r="L10" i="35"/>
  <c r="C11" i="35"/>
  <c r="D11" i="35"/>
  <c r="E11" i="35"/>
  <c r="F11" i="35"/>
  <c r="G11" i="35"/>
  <c r="H11" i="35"/>
  <c r="I11" i="35"/>
  <c r="J11" i="35"/>
  <c r="K11" i="35"/>
  <c r="L11" i="35"/>
  <c r="C12" i="35"/>
  <c r="D12" i="35"/>
  <c r="E12" i="35"/>
  <c r="F12" i="35"/>
  <c r="G12" i="35"/>
  <c r="H12" i="35"/>
  <c r="I12" i="35"/>
  <c r="J12" i="35"/>
  <c r="K12" i="35"/>
  <c r="L12" i="35"/>
  <c r="C13" i="35"/>
  <c r="D13" i="35"/>
  <c r="E13" i="35"/>
  <c r="F13" i="35"/>
  <c r="G13" i="35"/>
  <c r="H13" i="35"/>
  <c r="I13" i="35"/>
  <c r="J13" i="35"/>
  <c r="K13" i="35"/>
  <c r="L13" i="35"/>
  <c r="C14" i="35"/>
  <c r="D14" i="35"/>
  <c r="E14" i="35"/>
  <c r="F14" i="35"/>
  <c r="G14" i="35"/>
  <c r="H14" i="35"/>
  <c r="I14" i="35"/>
  <c r="J14" i="35"/>
  <c r="K14" i="35"/>
  <c r="L14" i="35"/>
  <c r="C15" i="35"/>
  <c r="D15" i="35"/>
  <c r="E15" i="35"/>
  <c r="F15" i="35"/>
  <c r="G15" i="35"/>
  <c r="H15" i="35"/>
  <c r="I15" i="35"/>
  <c r="J15" i="35"/>
  <c r="K15" i="35"/>
  <c r="L15" i="35"/>
  <c r="B15" i="35"/>
  <c r="B14" i="35"/>
  <c r="B13" i="35"/>
  <c r="B12" i="35"/>
  <c r="B11" i="35"/>
  <c r="B7" i="35"/>
  <c r="B6" i="35"/>
  <c r="B4" i="35"/>
  <c r="B3" i="35"/>
  <c r="O12" i="35"/>
  <c r="O2" i="35"/>
  <c r="O3" i="35"/>
  <c r="O4" i="35"/>
  <c r="O5" i="35"/>
  <c r="O6" i="35"/>
  <c r="O7" i="35"/>
  <c r="O8" i="35"/>
  <c r="O9" i="35"/>
  <c r="O10" i="35"/>
  <c r="O11" i="35"/>
  <c r="O1" i="35"/>
  <c r="C4" i="1"/>
  <c r="C5" i="1"/>
  <c r="B5" i="1" s="1"/>
  <c r="C6" i="1"/>
  <c r="C7" i="1"/>
  <c r="B7" i="1" s="1"/>
  <c r="C8" i="1"/>
  <c r="C9" i="1"/>
  <c r="B9" i="1" s="1"/>
  <c r="C10" i="1"/>
  <c r="C11" i="1"/>
  <c r="C12" i="1"/>
  <c r="B12" i="1" s="1"/>
  <c r="C13" i="1"/>
  <c r="B13" i="1" s="1"/>
  <c r="C14" i="1"/>
  <c r="C15" i="1"/>
  <c r="C16" i="1"/>
  <c r="C17" i="1"/>
  <c r="B17" i="1" s="1"/>
  <c r="C18" i="1"/>
  <c r="C19" i="1"/>
  <c r="C20" i="1"/>
  <c r="C21" i="1"/>
  <c r="B21" i="1" s="1"/>
  <c r="C22" i="1"/>
  <c r="C23" i="1"/>
  <c r="B23" i="1" s="1"/>
  <c r="C24" i="1"/>
  <c r="C25" i="1"/>
  <c r="B25" i="1" s="1"/>
  <c r="C26" i="1"/>
  <c r="C27" i="1"/>
  <c r="C28" i="1"/>
  <c r="B28" i="1" s="1"/>
  <c r="C29" i="1"/>
  <c r="B29" i="1" s="1"/>
  <c r="C30" i="1"/>
  <c r="C31" i="1"/>
  <c r="C32" i="1"/>
  <c r="C33" i="1"/>
  <c r="B33" i="1" s="1"/>
  <c r="C34" i="1"/>
  <c r="C35" i="1"/>
  <c r="C36" i="1"/>
  <c r="C37" i="1"/>
  <c r="B37" i="1" s="1"/>
  <c r="C38" i="1"/>
  <c r="C39" i="1"/>
  <c r="B39" i="1" s="1"/>
  <c r="C40" i="1"/>
  <c r="C41" i="1"/>
  <c r="B41" i="1" s="1"/>
  <c r="C42" i="1"/>
  <c r="C43" i="1"/>
  <c r="C44" i="1"/>
  <c r="B44" i="1" s="1"/>
  <c r="C45" i="1"/>
  <c r="B45" i="1" s="1"/>
  <c r="C46" i="1"/>
  <c r="C47" i="1"/>
  <c r="C48" i="1"/>
  <c r="C49" i="1"/>
  <c r="B49" i="1" s="1"/>
  <c r="C50" i="1"/>
  <c r="C51" i="1"/>
  <c r="C52" i="1"/>
  <c r="C53" i="1"/>
  <c r="B53" i="1" s="1"/>
  <c r="C54" i="1"/>
  <c r="C55" i="1"/>
  <c r="B55" i="1" s="1"/>
  <c r="C56" i="1"/>
  <c r="C57" i="1"/>
  <c r="B57" i="1" s="1"/>
  <c r="C58" i="1"/>
  <c r="C59" i="1"/>
  <c r="C60" i="1"/>
  <c r="B60" i="1" s="1"/>
  <c r="C61" i="1"/>
  <c r="B61" i="1" s="1"/>
  <c r="C62" i="1"/>
  <c r="C63" i="1"/>
  <c r="C64" i="1"/>
  <c r="C65" i="1"/>
  <c r="B65" i="1" s="1"/>
  <c r="C66" i="1"/>
  <c r="C67" i="1"/>
  <c r="C68" i="1"/>
  <c r="C69" i="1"/>
  <c r="B69" i="1" s="1"/>
  <c r="C70" i="1"/>
  <c r="C71" i="1"/>
  <c r="B71" i="1" s="1"/>
  <c r="C72" i="1"/>
  <c r="C73" i="1"/>
  <c r="B73" i="1" s="1"/>
  <c r="C74" i="1"/>
  <c r="C75" i="1"/>
  <c r="C76" i="1"/>
  <c r="B76" i="1" s="1"/>
  <c r="C77" i="1"/>
  <c r="B77" i="1" s="1"/>
  <c r="C78" i="1"/>
  <c r="C79" i="1"/>
  <c r="C80" i="1"/>
  <c r="C81" i="1"/>
  <c r="B81" i="1" s="1"/>
  <c r="C82" i="1"/>
  <c r="C83" i="1"/>
  <c r="C84" i="1"/>
  <c r="C85" i="1"/>
  <c r="B85" i="1" s="1"/>
  <c r="C86" i="1"/>
  <c r="C87" i="1"/>
  <c r="B87" i="1" s="1"/>
  <c r="C88" i="1"/>
  <c r="C89" i="1"/>
  <c r="B89" i="1" s="1"/>
  <c r="C90" i="1"/>
  <c r="C91" i="1"/>
  <c r="C92" i="1"/>
  <c r="B92" i="1" s="1"/>
  <c r="C93" i="1"/>
  <c r="B93" i="1" s="1"/>
  <c r="C94" i="1"/>
  <c r="C95" i="1"/>
  <c r="C96" i="1"/>
  <c r="C97" i="1"/>
  <c r="B97" i="1" s="1"/>
  <c r="C98" i="1"/>
  <c r="C99" i="1"/>
  <c r="C100" i="1"/>
  <c r="C101" i="1"/>
  <c r="B101" i="1" s="1"/>
  <c r="C102" i="1"/>
  <c r="C103" i="1"/>
  <c r="B103" i="1" s="1"/>
  <c r="C104" i="1"/>
  <c r="C105" i="1"/>
  <c r="B105" i="1" s="1"/>
  <c r="C106" i="1"/>
  <c r="C107" i="1"/>
  <c r="C108" i="1"/>
  <c r="B108" i="1" s="1"/>
  <c r="C109" i="1"/>
  <c r="B109" i="1" s="1"/>
  <c r="C110" i="1"/>
  <c r="C111" i="1"/>
  <c r="C112" i="1"/>
  <c r="C113" i="1"/>
  <c r="B113" i="1" s="1"/>
  <c r="C114" i="1"/>
  <c r="C115" i="1"/>
  <c r="C116" i="1"/>
  <c r="C117" i="1"/>
  <c r="B117" i="1" s="1"/>
  <c r="C118" i="1"/>
  <c r="C119" i="1"/>
  <c r="B119" i="1" s="1"/>
  <c r="C120" i="1"/>
  <c r="C121" i="1"/>
  <c r="B121" i="1" s="1"/>
  <c r="C122" i="1"/>
  <c r="C123" i="1"/>
  <c r="C124" i="1"/>
  <c r="B124" i="1" s="1"/>
  <c r="C125" i="1"/>
  <c r="B125" i="1" s="1"/>
  <c r="C126" i="1"/>
  <c r="C127" i="1"/>
  <c r="C128" i="1"/>
  <c r="C129" i="1"/>
  <c r="B129" i="1" s="1"/>
  <c r="C130" i="1"/>
  <c r="C131" i="1"/>
  <c r="C132" i="1"/>
  <c r="C133" i="1"/>
  <c r="B133" i="1" s="1"/>
  <c r="C134" i="1"/>
  <c r="C135" i="1"/>
  <c r="B135" i="1" s="1"/>
  <c r="C136" i="1"/>
  <c r="C137" i="1"/>
  <c r="B137" i="1" s="1"/>
  <c r="C138" i="1"/>
  <c r="C139" i="1"/>
  <c r="C140" i="1"/>
  <c r="B140" i="1" s="1"/>
  <c r="C141" i="1"/>
  <c r="B141" i="1" s="1"/>
  <c r="C142" i="1"/>
  <c r="C143" i="1"/>
  <c r="C144" i="1"/>
  <c r="C145" i="1"/>
  <c r="B145" i="1" s="1"/>
  <c r="C146" i="1"/>
  <c r="C147" i="1"/>
  <c r="C148" i="1"/>
  <c r="C149" i="1"/>
  <c r="B149" i="1" s="1"/>
  <c r="C150" i="1"/>
  <c r="C151" i="1"/>
  <c r="B151" i="1" s="1"/>
  <c r="C152" i="1"/>
  <c r="C153" i="1"/>
  <c r="B153" i="1" s="1"/>
  <c r="C154" i="1"/>
  <c r="C155" i="1"/>
  <c r="C156" i="1"/>
  <c r="B156" i="1" s="1"/>
  <c r="C157" i="1"/>
  <c r="B157" i="1" s="1"/>
  <c r="C158" i="1"/>
  <c r="C159" i="1"/>
  <c r="C160" i="1"/>
  <c r="C161" i="1"/>
  <c r="B161" i="1" s="1"/>
  <c r="C162" i="1"/>
  <c r="C163" i="1"/>
  <c r="C164" i="1"/>
  <c r="C165" i="1"/>
  <c r="B165" i="1" s="1"/>
  <c r="C166" i="1"/>
  <c r="C167" i="1"/>
  <c r="B167" i="1" s="1"/>
  <c r="C168" i="1"/>
  <c r="C169" i="1"/>
  <c r="B169" i="1" s="1"/>
  <c r="C170" i="1"/>
  <c r="C171" i="1"/>
  <c r="C172" i="1"/>
  <c r="B172" i="1" s="1"/>
  <c r="C173" i="1"/>
  <c r="B173" i="1" s="1"/>
  <c r="C174" i="1"/>
  <c r="C175" i="1"/>
  <c r="C176" i="1"/>
  <c r="B176" i="1" s="1"/>
  <c r="C177" i="1"/>
  <c r="B177" i="1" s="1"/>
  <c r="C178" i="1"/>
  <c r="C179" i="1"/>
  <c r="C180" i="1"/>
  <c r="C181" i="1"/>
  <c r="B181" i="1" s="1"/>
  <c r="C182" i="1"/>
  <c r="C183" i="1"/>
  <c r="B183" i="1" s="1"/>
  <c r="C184" i="1"/>
  <c r="C185" i="1"/>
  <c r="B185" i="1" s="1"/>
  <c r="C186" i="1"/>
  <c r="C187" i="1"/>
  <c r="B187" i="1" s="1"/>
  <c r="C188" i="1"/>
  <c r="B188" i="1" s="1"/>
  <c r="C189" i="1"/>
  <c r="B189" i="1" s="1"/>
  <c r="C190" i="1"/>
  <c r="C191" i="1"/>
  <c r="C192" i="1"/>
  <c r="B192" i="1" s="1"/>
  <c r="C193" i="1"/>
  <c r="B193" i="1" s="1"/>
  <c r="C194" i="1"/>
  <c r="C195" i="1"/>
  <c r="C196" i="1"/>
  <c r="C197" i="1"/>
  <c r="B197" i="1" s="1"/>
  <c r="C198" i="1"/>
  <c r="C199" i="1"/>
  <c r="B199" i="1" s="1"/>
  <c r="C200" i="1"/>
  <c r="C201" i="1"/>
  <c r="B201" i="1" s="1"/>
  <c r="C202" i="1"/>
  <c r="C203" i="1"/>
  <c r="B203" i="1" s="1"/>
  <c r="C204" i="1"/>
  <c r="B204" i="1" s="1"/>
  <c r="C205" i="1"/>
  <c r="B205" i="1" s="1"/>
  <c r="C206" i="1"/>
  <c r="C207" i="1"/>
  <c r="C208" i="1"/>
  <c r="B208" i="1" s="1"/>
  <c r="C209" i="1"/>
  <c r="B209" i="1" s="1"/>
  <c r="C210" i="1"/>
  <c r="C211" i="1"/>
  <c r="C212" i="1"/>
  <c r="C213" i="1"/>
  <c r="B213" i="1" s="1"/>
  <c r="C214" i="1"/>
  <c r="C215" i="1"/>
  <c r="B215" i="1" s="1"/>
  <c r="C216" i="1"/>
  <c r="C217" i="1"/>
  <c r="B217" i="1" s="1"/>
  <c r="C218" i="1"/>
  <c r="C219" i="1"/>
  <c r="B219" i="1" s="1"/>
  <c r="C220" i="1"/>
  <c r="B220" i="1" s="1"/>
  <c r="C221" i="1"/>
  <c r="B221" i="1" s="1"/>
  <c r="C222" i="1"/>
  <c r="C223" i="1"/>
  <c r="C224" i="1"/>
  <c r="B224" i="1" s="1"/>
  <c r="C225" i="1"/>
  <c r="B225" i="1" s="1"/>
  <c r="C226" i="1"/>
  <c r="C227" i="1"/>
  <c r="C228" i="1"/>
  <c r="C229" i="1"/>
  <c r="B229" i="1" s="1"/>
  <c r="C230" i="1"/>
  <c r="C231" i="1"/>
  <c r="B231" i="1" s="1"/>
  <c r="C232" i="1"/>
  <c r="C233" i="1"/>
  <c r="B233" i="1" s="1"/>
  <c r="C234" i="1"/>
  <c r="C235" i="1"/>
  <c r="B235" i="1" s="1"/>
  <c r="C236" i="1"/>
  <c r="B236" i="1" s="1"/>
  <c r="C237" i="1"/>
  <c r="B237" i="1" s="1"/>
  <c r="C238" i="1"/>
  <c r="C239" i="1"/>
  <c r="C240" i="1"/>
  <c r="B240" i="1" s="1"/>
  <c r="C241" i="1"/>
  <c r="B241" i="1" s="1"/>
  <c r="C242" i="1"/>
  <c r="C243" i="1"/>
  <c r="C244" i="1"/>
  <c r="C245" i="1"/>
  <c r="B245" i="1" s="1"/>
  <c r="C246" i="1"/>
  <c r="C247" i="1"/>
  <c r="B247" i="1" s="1"/>
  <c r="C248" i="1"/>
  <c r="C249" i="1"/>
  <c r="B249" i="1" s="1"/>
  <c r="C250" i="1"/>
  <c r="C251" i="1"/>
  <c r="B251" i="1" s="1"/>
  <c r="C252" i="1"/>
  <c r="B252" i="1" s="1"/>
  <c r="C253" i="1"/>
  <c r="B253" i="1" s="1"/>
  <c r="C254" i="1"/>
  <c r="C255" i="1"/>
  <c r="C256" i="1"/>
  <c r="B256" i="1" s="1"/>
  <c r="C257" i="1"/>
  <c r="B257" i="1" s="1"/>
  <c r="C258" i="1"/>
  <c r="C259" i="1"/>
  <c r="C260" i="1"/>
  <c r="C261" i="1"/>
  <c r="B261" i="1" s="1"/>
  <c r="C262" i="1"/>
  <c r="C263" i="1"/>
  <c r="B263" i="1" s="1"/>
  <c r="C264" i="1"/>
  <c r="C265" i="1"/>
  <c r="B265" i="1" s="1"/>
  <c r="C266" i="1"/>
  <c r="C267" i="1"/>
  <c r="B267" i="1" s="1"/>
  <c r="C268" i="1"/>
  <c r="B268" i="1" s="1"/>
  <c r="C269" i="1"/>
  <c r="B269" i="1" s="1"/>
  <c r="C270" i="1"/>
  <c r="C271" i="1"/>
  <c r="C272" i="1"/>
  <c r="B272" i="1" s="1"/>
  <c r="C273" i="1"/>
  <c r="B273" i="1" s="1"/>
  <c r="C274" i="1"/>
  <c r="C275" i="1"/>
  <c r="C276" i="1"/>
  <c r="C277" i="1"/>
  <c r="B277" i="1" s="1"/>
  <c r="C278" i="1"/>
  <c r="C279" i="1"/>
  <c r="B279" i="1" s="1"/>
  <c r="C280" i="1"/>
  <c r="C281" i="1"/>
  <c r="B281" i="1" s="1"/>
  <c r="C282" i="1"/>
  <c r="C283" i="1"/>
  <c r="B283" i="1" s="1"/>
  <c r="C284" i="1"/>
  <c r="B284" i="1" s="1"/>
  <c r="C285" i="1"/>
  <c r="B285" i="1" s="1"/>
  <c r="C286" i="1"/>
  <c r="C287" i="1"/>
  <c r="C288" i="1"/>
  <c r="B288" i="1" s="1"/>
  <c r="C289" i="1"/>
  <c r="B289" i="1" s="1"/>
  <c r="C290" i="1"/>
  <c r="C291" i="1"/>
  <c r="C292" i="1"/>
  <c r="C293" i="1"/>
  <c r="B293" i="1" s="1"/>
  <c r="C294" i="1"/>
  <c r="C295" i="1"/>
  <c r="B295" i="1" s="1"/>
  <c r="C296" i="1"/>
  <c r="C297" i="1"/>
  <c r="B297" i="1" s="1"/>
  <c r="C298" i="1"/>
  <c r="C299" i="1"/>
  <c r="B299" i="1" s="1"/>
  <c r="C300" i="1"/>
  <c r="B300" i="1" s="1"/>
  <c r="C301" i="1"/>
  <c r="B301" i="1" s="1"/>
  <c r="C302" i="1"/>
  <c r="C303" i="1"/>
  <c r="C304" i="1"/>
  <c r="B304" i="1" s="1"/>
  <c r="C305" i="1"/>
  <c r="B305" i="1" s="1"/>
  <c r="C306" i="1"/>
  <c r="C307" i="1"/>
  <c r="C308" i="1"/>
  <c r="C309" i="1"/>
  <c r="B309" i="1" s="1"/>
  <c r="C310" i="1"/>
  <c r="C311" i="1"/>
  <c r="B311" i="1" s="1"/>
  <c r="C312" i="1"/>
  <c r="C313" i="1"/>
  <c r="B313" i="1" s="1"/>
  <c r="C314" i="1"/>
  <c r="C315" i="1"/>
  <c r="B315" i="1" s="1"/>
  <c r="C316" i="1"/>
  <c r="B316" i="1" s="1"/>
  <c r="C317" i="1"/>
  <c r="B317" i="1" s="1"/>
  <c r="C318" i="1"/>
  <c r="C319" i="1"/>
  <c r="C320" i="1"/>
  <c r="B320" i="1" s="1"/>
  <c r="C321" i="1"/>
  <c r="B321" i="1" s="1"/>
  <c r="C322" i="1"/>
  <c r="C323" i="1"/>
  <c r="C324" i="1"/>
  <c r="C325" i="1"/>
  <c r="B325" i="1" s="1"/>
  <c r="C326" i="1"/>
  <c r="C327" i="1"/>
  <c r="B327" i="1" s="1"/>
  <c r="C328" i="1"/>
  <c r="C329" i="1"/>
  <c r="B329" i="1" s="1"/>
  <c r="C330" i="1"/>
  <c r="B330" i="1" s="1"/>
  <c r="C331" i="1"/>
  <c r="C332" i="1"/>
  <c r="B332" i="1" s="1"/>
  <c r="C333" i="1"/>
  <c r="B333" i="1" s="1"/>
  <c r="C334" i="1"/>
  <c r="B334" i="1" s="1"/>
  <c r="C335" i="1"/>
  <c r="B335" i="1" s="1"/>
  <c r="C336" i="1"/>
  <c r="B336" i="1" s="1"/>
  <c r="C337" i="1"/>
  <c r="B337" i="1" s="1"/>
  <c r="C338" i="1"/>
  <c r="C339" i="1"/>
  <c r="C340" i="1"/>
  <c r="B340" i="1" s="1"/>
  <c r="C341" i="1"/>
  <c r="B341" i="1" s="1"/>
  <c r="C342" i="1"/>
  <c r="B342" i="1" s="1"/>
  <c r="C343" i="1"/>
  <c r="B343" i="1" s="1"/>
  <c r="C344" i="1"/>
  <c r="C345" i="1"/>
  <c r="C346" i="1"/>
  <c r="B346" i="1" s="1"/>
  <c r="C347" i="1"/>
  <c r="B347" i="1" s="1"/>
  <c r="C348" i="1"/>
  <c r="B348" i="1" s="1"/>
  <c r="C349" i="1"/>
  <c r="B349" i="1" s="1"/>
  <c r="C350" i="1"/>
  <c r="B350" i="1" s="1"/>
  <c r="C351" i="1"/>
  <c r="C352" i="1"/>
  <c r="B352" i="1" s="1"/>
  <c r="C353" i="1"/>
  <c r="B353" i="1" s="1"/>
  <c r="C354" i="1"/>
  <c r="B354" i="1" s="1"/>
  <c r="C355" i="1"/>
  <c r="B355" i="1" s="1"/>
  <c r="C356" i="1"/>
  <c r="B356" i="1" s="1"/>
  <c r="C357" i="1"/>
  <c r="B357" i="1" s="1"/>
  <c r="C358" i="1"/>
  <c r="B358" i="1" s="1"/>
  <c r="C359" i="1"/>
  <c r="C360" i="1"/>
  <c r="B360" i="1" s="1"/>
  <c r="C361" i="1"/>
  <c r="C362" i="1"/>
  <c r="B362" i="1" s="1"/>
  <c r="C363" i="1"/>
  <c r="C364" i="1"/>
  <c r="C365" i="1"/>
  <c r="B365" i="1" s="1"/>
  <c r="C366" i="1"/>
  <c r="B366" i="1" s="1"/>
  <c r="C367" i="1"/>
  <c r="C368" i="1"/>
  <c r="C369" i="1"/>
  <c r="B369" i="1" s="1"/>
  <c r="C370" i="1"/>
  <c r="B370" i="1" s="1"/>
  <c r="J7" i="1"/>
  <c r="L7" i="1"/>
  <c r="N7" i="1"/>
  <c r="P7" i="1"/>
  <c r="R7" i="1"/>
  <c r="T7" i="1"/>
  <c r="V7" i="1"/>
  <c r="X7" i="1"/>
  <c r="Z7" i="1"/>
  <c r="AB7" i="1"/>
  <c r="J8" i="1"/>
  <c r="L8" i="1"/>
  <c r="N8" i="1"/>
  <c r="P8" i="1"/>
  <c r="R8" i="1"/>
  <c r="T8" i="1"/>
  <c r="V8" i="1"/>
  <c r="X8" i="1"/>
  <c r="Z8" i="1"/>
  <c r="AB8" i="1"/>
  <c r="J9" i="1"/>
  <c r="L9" i="1"/>
  <c r="N9" i="1"/>
  <c r="P9" i="1"/>
  <c r="R9" i="1"/>
  <c r="T9" i="1"/>
  <c r="V9" i="1"/>
  <c r="X9" i="1"/>
  <c r="Z9" i="1"/>
  <c r="AB9" i="1"/>
  <c r="J10" i="1"/>
  <c r="L10" i="1"/>
  <c r="N10" i="1"/>
  <c r="P10" i="1"/>
  <c r="R10" i="1"/>
  <c r="T10" i="1"/>
  <c r="V10" i="1"/>
  <c r="X10" i="1"/>
  <c r="Z10" i="1"/>
  <c r="AB10" i="1"/>
  <c r="J11" i="1"/>
  <c r="L11" i="1"/>
  <c r="N11" i="1"/>
  <c r="P11" i="1"/>
  <c r="R11" i="1"/>
  <c r="T11" i="1"/>
  <c r="V11" i="1"/>
  <c r="X11" i="1"/>
  <c r="Z11" i="1"/>
  <c r="AB11" i="1"/>
  <c r="J12" i="1"/>
  <c r="L12" i="1"/>
  <c r="N12" i="1"/>
  <c r="P12" i="1"/>
  <c r="R12" i="1"/>
  <c r="T12" i="1"/>
  <c r="V12" i="1"/>
  <c r="X12" i="1"/>
  <c r="Z12" i="1"/>
  <c r="AB12" i="1"/>
  <c r="J13" i="1"/>
  <c r="L13" i="1"/>
  <c r="N13" i="1"/>
  <c r="P13" i="1"/>
  <c r="R13" i="1"/>
  <c r="T13" i="1"/>
  <c r="V13" i="1"/>
  <c r="X13" i="1"/>
  <c r="Z13" i="1"/>
  <c r="AB13" i="1"/>
  <c r="J14" i="1"/>
  <c r="L14" i="1"/>
  <c r="N14" i="1"/>
  <c r="P14" i="1"/>
  <c r="R14" i="1"/>
  <c r="T14" i="1"/>
  <c r="V14" i="1"/>
  <c r="X14" i="1"/>
  <c r="Z14" i="1"/>
  <c r="AB14" i="1"/>
  <c r="J15" i="1"/>
  <c r="L15" i="1"/>
  <c r="N15" i="1"/>
  <c r="P15" i="1"/>
  <c r="R15" i="1"/>
  <c r="T15" i="1"/>
  <c r="V15" i="1"/>
  <c r="X15" i="1"/>
  <c r="Z15" i="1"/>
  <c r="AB15" i="1"/>
  <c r="J16" i="1"/>
  <c r="L16" i="1"/>
  <c r="N16" i="1"/>
  <c r="P16" i="1"/>
  <c r="R16" i="1"/>
  <c r="T16" i="1"/>
  <c r="V16" i="1"/>
  <c r="X16" i="1"/>
  <c r="Z16" i="1"/>
  <c r="AB16" i="1"/>
  <c r="J17" i="1"/>
  <c r="L17" i="1"/>
  <c r="N17" i="1"/>
  <c r="P17" i="1"/>
  <c r="R17" i="1"/>
  <c r="T17" i="1"/>
  <c r="V17" i="1"/>
  <c r="X17" i="1"/>
  <c r="Z17" i="1"/>
  <c r="AB17" i="1"/>
  <c r="J18" i="1"/>
  <c r="L18" i="1"/>
  <c r="N18" i="1"/>
  <c r="P18" i="1"/>
  <c r="R18" i="1"/>
  <c r="T18" i="1"/>
  <c r="V18" i="1"/>
  <c r="X18" i="1"/>
  <c r="Z18" i="1"/>
  <c r="AB18" i="1"/>
  <c r="J19" i="1"/>
  <c r="L19" i="1"/>
  <c r="N19" i="1"/>
  <c r="P19" i="1"/>
  <c r="R19" i="1"/>
  <c r="T19" i="1"/>
  <c r="V19" i="1"/>
  <c r="X19" i="1"/>
  <c r="Z19" i="1"/>
  <c r="AB19" i="1"/>
  <c r="J20" i="1"/>
  <c r="L20" i="1"/>
  <c r="N20" i="1"/>
  <c r="P20" i="1"/>
  <c r="R20" i="1"/>
  <c r="T20" i="1"/>
  <c r="V20" i="1"/>
  <c r="X20" i="1"/>
  <c r="Z20" i="1"/>
  <c r="AB20" i="1"/>
  <c r="J21" i="1"/>
  <c r="L21" i="1"/>
  <c r="N21" i="1"/>
  <c r="P21" i="1"/>
  <c r="R21" i="1"/>
  <c r="T21" i="1"/>
  <c r="V21" i="1"/>
  <c r="X21" i="1"/>
  <c r="Z21" i="1"/>
  <c r="AB21" i="1"/>
  <c r="J22" i="1"/>
  <c r="L22" i="1"/>
  <c r="N22" i="1"/>
  <c r="P22" i="1"/>
  <c r="R22" i="1"/>
  <c r="T22" i="1"/>
  <c r="V22" i="1"/>
  <c r="X22" i="1"/>
  <c r="Z22" i="1"/>
  <c r="AB22" i="1"/>
  <c r="J23" i="1"/>
  <c r="L23" i="1"/>
  <c r="N23" i="1"/>
  <c r="P23" i="1"/>
  <c r="R23" i="1"/>
  <c r="T23" i="1"/>
  <c r="V23" i="1"/>
  <c r="X23" i="1"/>
  <c r="Z23" i="1"/>
  <c r="AB23" i="1"/>
  <c r="J24" i="1"/>
  <c r="L24" i="1"/>
  <c r="N24" i="1"/>
  <c r="P24" i="1"/>
  <c r="R24" i="1"/>
  <c r="T24" i="1"/>
  <c r="V24" i="1"/>
  <c r="X24" i="1"/>
  <c r="Z24" i="1"/>
  <c r="AB24" i="1"/>
  <c r="J25" i="1"/>
  <c r="L25" i="1"/>
  <c r="N25" i="1"/>
  <c r="P25" i="1"/>
  <c r="R25" i="1"/>
  <c r="T25" i="1"/>
  <c r="V25" i="1"/>
  <c r="X25" i="1"/>
  <c r="Z25" i="1"/>
  <c r="AB25" i="1"/>
  <c r="J26" i="1"/>
  <c r="L26" i="1"/>
  <c r="N26" i="1"/>
  <c r="P26" i="1"/>
  <c r="R26" i="1"/>
  <c r="T26" i="1"/>
  <c r="V26" i="1"/>
  <c r="X26" i="1"/>
  <c r="Z26" i="1"/>
  <c r="AB26" i="1"/>
  <c r="J27" i="1"/>
  <c r="L27" i="1"/>
  <c r="N27" i="1"/>
  <c r="P27" i="1"/>
  <c r="R27" i="1"/>
  <c r="T27" i="1"/>
  <c r="V27" i="1"/>
  <c r="X27" i="1"/>
  <c r="Z27" i="1"/>
  <c r="AB27" i="1"/>
  <c r="J28" i="1"/>
  <c r="L28" i="1"/>
  <c r="N28" i="1"/>
  <c r="P28" i="1"/>
  <c r="R28" i="1"/>
  <c r="T28" i="1"/>
  <c r="V28" i="1"/>
  <c r="X28" i="1"/>
  <c r="Z28" i="1"/>
  <c r="AB28" i="1"/>
  <c r="J29" i="1"/>
  <c r="L29" i="1"/>
  <c r="N29" i="1"/>
  <c r="P29" i="1"/>
  <c r="R29" i="1"/>
  <c r="T29" i="1"/>
  <c r="V29" i="1"/>
  <c r="X29" i="1"/>
  <c r="Z29" i="1"/>
  <c r="AB29" i="1"/>
  <c r="J30" i="1"/>
  <c r="L30" i="1"/>
  <c r="N30" i="1"/>
  <c r="P30" i="1"/>
  <c r="R30" i="1"/>
  <c r="T30" i="1"/>
  <c r="V30" i="1"/>
  <c r="X30" i="1"/>
  <c r="Z30" i="1"/>
  <c r="AB30" i="1"/>
  <c r="J31" i="1"/>
  <c r="L31" i="1"/>
  <c r="N31" i="1"/>
  <c r="P31" i="1"/>
  <c r="R31" i="1"/>
  <c r="T31" i="1"/>
  <c r="V31" i="1"/>
  <c r="X31" i="1"/>
  <c r="Z31" i="1"/>
  <c r="AB31" i="1"/>
  <c r="J32" i="1"/>
  <c r="L32" i="1"/>
  <c r="N32" i="1"/>
  <c r="P32" i="1"/>
  <c r="R32" i="1"/>
  <c r="T32" i="1"/>
  <c r="V32" i="1"/>
  <c r="X32" i="1"/>
  <c r="Z32" i="1"/>
  <c r="AB32" i="1"/>
  <c r="J33" i="1"/>
  <c r="L33" i="1"/>
  <c r="N33" i="1"/>
  <c r="P33" i="1"/>
  <c r="R33" i="1"/>
  <c r="T33" i="1"/>
  <c r="V33" i="1"/>
  <c r="X33" i="1"/>
  <c r="Z33" i="1"/>
  <c r="AB33" i="1"/>
  <c r="J34" i="1"/>
  <c r="L34" i="1"/>
  <c r="N34" i="1"/>
  <c r="P34" i="1"/>
  <c r="R34" i="1"/>
  <c r="T34" i="1"/>
  <c r="V34" i="1"/>
  <c r="X34" i="1"/>
  <c r="Z34" i="1"/>
  <c r="AB34" i="1"/>
  <c r="J35" i="1"/>
  <c r="L35" i="1"/>
  <c r="N35" i="1"/>
  <c r="P35" i="1"/>
  <c r="R35" i="1"/>
  <c r="T35" i="1"/>
  <c r="V35" i="1"/>
  <c r="X35" i="1"/>
  <c r="Z35" i="1"/>
  <c r="AB35" i="1"/>
  <c r="J36" i="1"/>
  <c r="L36" i="1"/>
  <c r="N36" i="1"/>
  <c r="P36" i="1"/>
  <c r="R36" i="1"/>
  <c r="T36" i="1"/>
  <c r="V36" i="1"/>
  <c r="X36" i="1"/>
  <c r="Z36" i="1"/>
  <c r="AB36" i="1"/>
  <c r="J37" i="1"/>
  <c r="L37" i="1"/>
  <c r="N37" i="1"/>
  <c r="P37" i="1"/>
  <c r="R37" i="1"/>
  <c r="T37" i="1"/>
  <c r="V37" i="1"/>
  <c r="X37" i="1"/>
  <c r="Z37" i="1"/>
  <c r="AB37" i="1"/>
  <c r="J38" i="1"/>
  <c r="L38" i="1"/>
  <c r="N38" i="1"/>
  <c r="P38" i="1"/>
  <c r="R38" i="1"/>
  <c r="T38" i="1"/>
  <c r="V38" i="1"/>
  <c r="X38" i="1"/>
  <c r="Z38" i="1"/>
  <c r="AB38" i="1"/>
  <c r="J39" i="1"/>
  <c r="L39" i="1"/>
  <c r="N39" i="1"/>
  <c r="P39" i="1"/>
  <c r="R39" i="1"/>
  <c r="T39" i="1"/>
  <c r="V39" i="1"/>
  <c r="X39" i="1"/>
  <c r="Z39" i="1"/>
  <c r="AB39" i="1"/>
  <c r="J40" i="1"/>
  <c r="L40" i="1"/>
  <c r="N40" i="1"/>
  <c r="P40" i="1"/>
  <c r="R40" i="1"/>
  <c r="T40" i="1"/>
  <c r="V40" i="1"/>
  <c r="X40" i="1"/>
  <c r="Z40" i="1"/>
  <c r="AB40" i="1"/>
  <c r="J41" i="1"/>
  <c r="L41" i="1"/>
  <c r="N41" i="1"/>
  <c r="P41" i="1"/>
  <c r="R41" i="1"/>
  <c r="T41" i="1"/>
  <c r="V41" i="1"/>
  <c r="X41" i="1"/>
  <c r="Z41" i="1"/>
  <c r="AB41" i="1"/>
  <c r="J42" i="1"/>
  <c r="L42" i="1"/>
  <c r="N42" i="1"/>
  <c r="P42" i="1"/>
  <c r="R42" i="1"/>
  <c r="T42" i="1"/>
  <c r="V42" i="1"/>
  <c r="X42" i="1"/>
  <c r="Z42" i="1"/>
  <c r="AB42" i="1"/>
  <c r="J43" i="1"/>
  <c r="L43" i="1"/>
  <c r="N43" i="1"/>
  <c r="P43" i="1"/>
  <c r="R43" i="1"/>
  <c r="T43" i="1"/>
  <c r="V43" i="1"/>
  <c r="X43" i="1"/>
  <c r="Z43" i="1"/>
  <c r="AB43" i="1"/>
  <c r="J44" i="1"/>
  <c r="L44" i="1"/>
  <c r="N44" i="1"/>
  <c r="P44" i="1"/>
  <c r="R44" i="1"/>
  <c r="T44" i="1"/>
  <c r="V44" i="1"/>
  <c r="X44" i="1"/>
  <c r="Z44" i="1"/>
  <c r="AB44" i="1"/>
  <c r="J45" i="1"/>
  <c r="L45" i="1"/>
  <c r="N45" i="1"/>
  <c r="P45" i="1"/>
  <c r="R45" i="1"/>
  <c r="T45" i="1"/>
  <c r="V45" i="1"/>
  <c r="X45" i="1"/>
  <c r="Z45" i="1"/>
  <c r="AB45" i="1"/>
  <c r="J46" i="1"/>
  <c r="L46" i="1"/>
  <c r="N46" i="1"/>
  <c r="P46" i="1"/>
  <c r="R46" i="1"/>
  <c r="T46" i="1"/>
  <c r="V46" i="1"/>
  <c r="X46" i="1"/>
  <c r="Z46" i="1"/>
  <c r="AB46" i="1"/>
  <c r="J47" i="1"/>
  <c r="L47" i="1"/>
  <c r="N47" i="1"/>
  <c r="P47" i="1"/>
  <c r="R47" i="1"/>
  <c r="T47" i="1"/>
  <c r="V47" i="1"/>
  <c r="X47" i="1"/>
  <c r="Z47" i="1"/>
  <c r="AB47" i="1"/>
  <c r="J48" i="1"/>
  <c r="L48" i="1"/>
  <c r="N48" i="1"/>
  <c r="P48" i="1"/>
  <c r="R48" i="1"/>
  <c r="T48" i="1"/>
  <c r="V48" i="1"/>
  <c r="X48" i="1"/>
  <c r="Z48" i="1"/>
  <c r="AB48" i="1"/>
  <c r="J49" i="1"/>
  <c r="L49" i="1"/>
  <c r="N49" i="1"/>
  <c r="P49" i="1"/>
  <c r="R49" i="1"/>
  <c r="T49" i="1"/>
  <c r="V49" i="1"/>
  <c r="X49" i="1"/>
  <c r="Z49" i="1"/>
  <c r="AB49" i="1"/>
  <c r="J50" i="1"/>
  <c r="L50" i="1"/>
  <c r="N50" i="1"/>
  <c r="P50" i="1"/>
  <c r="R50" i="1"/>
  <c r="T50" i="1"/>
  <c r="V50" i="1"/>
  <c r="X50" i="1"/>
  <c r="Z50" i="1"/>
  <c r="AB50" i="1"/>
  <c r="J51" i="1"/>
  <c r="L51" i="1"/>
  <c r="N51" i="1"/>
  <c r="P51" i="1"/>
  <c r="R51" i="1"/>
  <c r="T51" i="1"/>
  <c r="V51" i="1"/>
  <c r="X51" i="1"/>
  <c r="Z51" i="1"/>
  <c r="AB51" i="1"/>
  <c r="J52" i="1"/>
  <c r="L52" i="1"/>
  <c r="N52" i="1"/>
  <c r="P52" i="1"/>
  <c r="R52" i="1"/>
  <c r="T52" i="1"/>
  <c r="V52" i="1"/>
  <c r="X52" i="1"/>
  <c r="Z52" i="1"/>
  <c r="AB52" i="1"/>
  <c r="J53" i="1"/>
  <c r="L53" i="1"/>
  <c r="N53" i="1"/>
  <c r="P53" i="1"/>
  <c r="R53" i="1"/>
  <c r="T53" i="1"/>
  <c r="V53" i="1"/>
  <c r="X53" i="1"/>
  <c r="Z53" i="1"/>
  <c r="AB53" i="1"/>
  <c r="J54" i="1"/>
  <c r="L54" i="1"/>
  <c r="N54" i="1"/>
  <c r="P54" i="1"/>
  <c r="R54" i="1"/>
  <c r="T54" i="1"/>
  <c r="V54" i="1"/>
  <c r="X54" i="1"/>
  <c r="Z54" i="1"/>
  <c r="AB54" i="1"/>
  <c r="J55" i="1"/>
  <c r="L55" i="1"/>
  <c r="N55" i="1"/>
  <c r="P55" i="1"/>
  <c r="R55" i="1"/>
  <c r="T55" i="1"/>
  <c r="V55" i="1"/>
  <c r="X55" i="1"/>
  <c r="Z55" i="1"/>
  <c r="AB55" i="1"/>
  <c r="J56" i="1"/>
  <c r="L56" i="1"/>
  <c r="N56" i="1"/>
  <c r="P56" i="1"/>
  <c r="R56" i="1"/>
  <c r="T56" i="1"/>
  <c r="V56" i="1"/>
  <c r="X56" i="1"/>
  <c r="Z56" i="1"/>
  <c r="AB56" i="1"/>
  <c r="J57" i="1"/>
  <c r="L57" i="1"/>
  <c r="N57" i="1"/>
  <c r="P57" i="1"/>
  <c r="R57" i="1"/>
  <c r="T57" i="1"/>
  <c r="V57" i="1"/>
  <c r="X57" i="1"/>
  <c r="Z57" i="1"/>
  <c r="AB57" i="1"/>
  <c r="J58" i="1"/>
  <c r="L58" i="1"/>
  <c r="N58" i="1"/>
  <c r="P58" i="1"/>
  <c r="R58" i="1"/>
  <c r="T58" i="1"/>
  <c r="V58" i="1"/>
  <c r="X58" i="1"/>
  <c r="Z58" i="1"/>
  <c r="AB58" i="1"/>
  <c r="J59" i="1"/>
  <c r="L59" i="1"/>
  <c r="N59" i="1"/>
  <c r="P59" i="1"/>
  <c r="R59" i="1"/>
  <c r="T59" i="1"/>
  <c r="V59" i="1"/>
  <c r="X59" i="1"/>
  <c r="Z59" i="1"/>
  <c r="AB59" i="1"/>
  <c r="J60" i="1"/>
  <c r="L60" i="1"/>
  <c r="N60" i="1"/>
  <c r="P60" i="1"/>
  <c r="R60" i="1"/>
  <c r="T60" i="1"/>
  <c r="V60" i="1"/>
  <c r="X60" i="1"/>
  <c r="Z60" i="1"/>
  <c r="AB60" i="1"/>
  <c r="J61" i="1"/>
  <c r="L61" i="1"/>
  <c r="N61" i="1"/>
  <c r="P61" i="1"/>
  <c r="R61" i="1"/>
  <c r="T61" i="1"/>
  <c r="V61" i="1"/>
  <c r="X61" i="1"/>
  <c r="Z61" i="1"/>
  <c r="AB61" i="1"/>
  <c r="J62" i="1"/>
  <c r="L62" i="1"/>
  <c r="N62" i="1"/>
  <c r="P62" i="1"/>
  <c r="R62" i="1"/>
  <c r="T62" i="1"/>
  <c r="V62" i="1"/>
  <c r="X62" i="1"/>
  <c r="Z62" i="1"/>
  <c r="AB62" i="1"/>
  <c r="J63" i="1"/>
  <c r="L63" i="1"/>
  <c r="N63" i="1"/>
  <c r="P63" i="1"/>
  <c r="R63" i="1"/>
  <c r="T63" i="1"/>
  <c r="V63" i="1"/>
  <c r="X63" i="1"/>
  <c r="Z63" i="1"/>
  <c r="AB63" i="1"/>
  <c r="J64" i="1"/>
  <c r="L64" i="1"/>
  <c r="N64" i="1"/>
  <c r="P64" i="1"/>
  <c r="R64" i="1"/>
  <c r="T64" i="1"/>
  <c r="V64" i="1"/>
  <c r="X64" i="1"/>
  <c r="Z64" i="1"/>
  <c r="AB64" i="1"/>
  <c r="J65" i="1"/>
  <c r="L65" i="1"/>
  <c r="N65" i="1"/>
  <c r="P65" i="1"/>
  <c r="R65" i="1"/>
  <c r="T65" i="1"/>
  <c r="V65" i="1"/>
  <c r="X65" i="1"/>
  <c r="Z65" i="1"/>
  <c r="AB65" i="1"/>
  <c r="J66" i="1"/>
  <c r="L66" i="1"/>
  <c r="N66" i="1"/>
  <c r="P66" i="1"/>
  <c r="R66" i="1"/>
  <c r="T66" i="1"/>
  <c r="V66" i="1"/>
  <c r="X66" i="1"/>
  <c r="Z66" i="1"/>
  <c r="AB66" i="1"/>
  <c r="J67" i="1"/>
  <c r="L67" i="1"/>
  <c r="N67" i="1"/>
  <c r="P67" i="1"/>
  <c r="R67" i="1"/>
  <c r="T67" i="1"/>
  <c r="V67" i="1"/>
  <c r="X67" i="1"/>
  <c r="Z67" i="1"/>
  <c r="AB67" i="1"/>
  <c r="J68" i="1"/>
  <c r="L68" i="1"/>
  <c r="N68" i="1"/>
  <c r="P68" i="1"/>
  <c r="R68" i="1"/>
  <c r="T68" i="1"/>
  <c r="V68" i="1"/>
  <c r="X68" i="1"/>
  <c r="Z68" i="1"/>
  <c r="AB68" i="1"/>
  <c r="J69" i="1"/>
  <c r="L69" i="1"/>
  <c r="N69" i="1"/>
  <c r="P69" i="1"/>
  <c r="R69" i="1"/>
  <c r="T69" i="1"/>
  <c r="V69" i="1"/>
  <c r="X69" i="1"/>
  <c r="Z69" i="1"/>
  <c r="AB69" i="1"/>
  <c r="J70" i="1"/>
  <c r="L70" i="1"/>
  <c r="N70" i="1"/>
  <c r="P70" i="1"/>
  <c r="R70" i="1"/>
  <c r="T70" i="1"/>
  <c r="V70" i="1"/>
  <c r="X70" i="1"/>
  <c r="Z70" i="1"/>
  <c r="AB70" i="1"/>
  <c r="J71" i="1"/>
  <c r="L71" i="1"/>
  <c r="N71" i="1"/>
  <c r="P71" i="1"/>
  <c r="R71" i="1"/>
  <c r="T71" i="1"/>
  <c r="V71" i="1"/>
  <c r="X71" i="1"/>
  <c r="Z71" i="1"/>
  <c r="AB71" i="1"/>
  <c r="J72" i="1"/>
  <c r="L72" i="1"/>
  <c r="N72" i="1"/>
  <c r="P72" i="1"/>
  <c r="R72" i="1"/>
  <c r="T72" i="1"/>
  <c r="V72" i="1"/>
  <c r="X72" i="1"/>
  <c r="Z72" i="1"/>
  <c r="AB72" i="1"/>
  <c r="J73" i="1"/>
  <c r="L73" i="1"/>
  <c r="N73" i="1"/>
  <c r="P73" i="1"/>
  <c r="R73" i="1"/>
  <c r="T73" i="1"/>
  <c r="V73" i="1"/>
  <c r="X73" i="1"/>
  <c r="Z73" i="1"/>
  <c r="AB73" i="1"/>
  <c r="J74" i="1"/>
  <c r="L74" i="1"/>
  <c r="N74" i="1"/>
  <c r="P74" i="1"/>
  <c r="R74" i="1"/>
  <c r="T74" i="1"/>
  <c r="V74" i="1"/>
  <c r="X74" i="1"/>
  <c r="Z74" i="1"/>
  <c r="AB74" i="1"/>
  <c r="J75" i="1"/>
  <c r="L75" i="1"/>
  <c r="N75" i="1"/>
  <c r="P75" i="1"/>
  <c r="R75" i="1"/>
  <c r="T75" i="1"/>
  <c r="V75" i="1"/>
  <c r="X75" i="1"/>
  <c r="Z75" i="1"/>
  <c r="AB75" i="1"/>
  <c r="J76" i="1"/>
  <c r="L76" i="1"/>
  <c r="N76" i="1"/>
  <c r="P76" i="1"/>
  <c r="R76" i="1"/>
  <c r="T76" i="1"/>
  <c r="V76" i="1"/>
  <c r="X76" i="1"/>
  <c r="Z76" i="1"/>
  <c r="AB76" i="1"/>
  <c r="J77" i="1"/>
  <c r="L77" i="1"/>
  <c r="N77" i="1"/>
  <c r="P77" i="1"/>
  <c r="R77" i="1"/>
  <c r="T77" i="1"/>
  <c r="V77" i="1"/>
  <c r="X77" i="1"/>
  <c r="Z77" i="1"/>
  <c r="AB77" i="1"/>
  <c r="J78" i="1"/>
  <c r="L78" i="1"/>
  <c r="N78" i="1"/>
  <c r="P78" i="1"/>
  <c r="R78" i="1"/>
  <c r="T78" i="1"/>
  <c r="V78" i="1"/>
  <c r="X78" i="1"/>
  <c r="Z78" i="1"/>
  <c r="AB78" i="1"/>
  <c r="J79" i="1"/>
  <c r="L79" i="1"/>
  <c r="N79" i="1"/>
  <c r="P79" i="1"/>
  <c r="R79" i="1"/>
  <c r="T79" i="1"/>
  <c r="V79" i="1"/>
  <c r="X79" i="1"/>
  <c r="Z79" i="1"/>
  <c r="AB79" i="1"/>
  <c r="J80" i="1"/>
  <c r="L80" i="1"/>
  <c r="N80" i="1"/>
  <c r="P80" i="1"/>
  <c r="R80" i="1"/>
  <c r="T80" i="1"/>
  <c r="V80" i="1"/>
  <c r="X80" i="1"/>
  <c r="Z80" i="1"/>
  <c r="AB80" i="1"/>
  <c r="J81" i="1"/>
  <c r="L81" i="1"/>
  <c r="N81" i="1"/>
  <c r="P81" i="1"/>
  <c r="R81" i="1"/>
  <c r="T81" i="1"/>
  <c r="V81" i="1"/>
  <c r="X81" i="1"/>
  <c r="Z81" i="1"/>
  <c r="AB81" i="1"/>
  <c r="J82" i="1"/>
  <c r="L82" i="1"/>
  <c r="N82" i="1"/>
  <c r="P82" i="1"/>
  <c r="R82" i="1"/>
  <c r="T82" i="1"/>
  <c r="V82" i="1"/>
  <c r="X82" i="1"/>
  <c r="Z82" i="1"/>
  <c r="AB82" i="1"/>
  <c r="J83" i="1"/>
  <c r="L83" i="1"/>
  <c r="N83" i="1"/>
  <c r="P83" i="1"/>
  <c r="R83" i="1"/>
  <c r="T83" i="1"/>
  <c r="V83" i="1"/>
  <c r="X83" i="1"/>
  <c r="Z83" i="1"/>
  <c r="AB83" i="1"/>
  <c r="J84" i="1"/>
  <c r="L84" i="1"/>
  <c r="N84" i="1"/>
  <c r="P84" i="1"/>
  <c r="R84" i="1"/>
  <c r="T84" i="1"/>
  <c r="V84" i="1"/>
  <c r="X84" i="1"/>
  <c r="Z84" i="1"/>
  <c r="AB84" i="1"/>
  <c r="J85" i="1"/>
  <c r="L85" i="1"/>
  <c r="N85" i="1"/>
  <c r="P85" i="1"/>
  <c r="R85" i="1"/>
  <c r="T85" i="1"/>
  <c r="V85" i="1"/>
  <c r="X85" i="1"/>
  <c r="Z85" i="1"/>
  <c r="AB85" i="1"/>
  <c r="J86" i="1"/>
  <c r="L86" i="1"/>
  <c r="N86" i="1"/>
  <c r="P86" i="1"/>
  <c r="R86" i="1"/>
  <c r="T86" i="1"/>
  <c r="V86" i="1"/>
  <c r="X86" i="1"/>
  <c r="Z86" i="1"/>
  <c r="AB86" i="1"/>
  <c r="J87" i="1"/>
  <c r="L87" i="1"/>
  <c r="N87" i="1"/>
  <c r="P87" i="1"/>
  <c r="R87" i="1"/>
  <c r="T87" i="1"/>
  <c r="V87" i="1"/>
  <c r="X87" i="1"/>
  <c r="Z87" i="1"/>
  <c r="AB87" i="1"/>
  <c r="J88" i="1"/>
  <c r="L88" i="1"/>
  <c r="N88" i="1"/>
  <c r="P88" i="1"/>
  <c r="R88" i="1"/>
  <c r="T88" i="1"/>
  <c r="V88" i="1"/>
  <c r="X88" i="1"/>
  <c r="Z88" i="1"/>
  <c r="AB88" i="1"/>
  <c r="J89" i="1"/>
  <c r="L89" i="1"/>
  <c r="N89" i="1"/>
  <c r="P89" i="1"/>
  <c r="R89" i="1"/>
  <c r="T89" i="1"/>
  <c r="V89" i="1"/>
  <c r="X89" i="1"/>
  <c r="Z89" i="1"/>
  <c r="AB89" i="1"/>
  <c r="J90" i="1"/>
  <c r="L90" i="1"/>
  <c r="N90" i="1"/>
  <c r="P90" i="1"/>
  <c r="R90" i="1"/>
  <c r="T90" i="1"/>
  <c r="V90" i="1"/>
  <c r="X90" i="1"/>
  <c r="Z90" i="1"/>
  <c r="AB90" i="1"/>
  <c r="J91" i="1"/>
  <c r="L91" i="1"/>
  <c r="N91" i="1"/>
  <c r="P91" i="1"/>
  <c r="R91" i="1"/>
  <c r="T91" i="1"/>
  <c r="V91" i="1"/>
  <c r="X91" i="1"/>
  <c r="Z91" i="1"/>
  <c r="AB91" i="1"/>
  <c r="J92" i="1"/>
  <c r="L92" i="1"/>
  <c r="N92" i="1"/>
  <c r="P92" i="1"/>
  <c r="R92" i="1"/>
  <c r="T92" i="1"/>
  <c r="V92" i="1"/>
  <c r="X92" i="1"/>
  <c r="Z92" i="1"/>
  <c r="AB92" i="1"/>
  <c r="J93" i="1"/>
  <c r="L93" i="1"/>
  <c r="N93" i="1"/>
  <c r="P93" i="1"/>
  <c r="R93" i="1"/>
  <c r="T93" i="1"/>
  <c r="V93" i="1"/>
  <c r="X93" i="1"/>
  <c r="Z93" i="1"/>
  <c r="AB93" i="1"/>
  <c r="J94" i="1"/>
  <c r="L94" i="1"/>
  <c r="N94" i="1"/>
  <c r="P94" i="1"/>
  <c r="R94" i="1"/>
  <c r="T94" i="1"/>
  <c r="V94" i="1"/>
  <c r="X94" i="1"/>
  <c r="Z94" i="1"/>
  <c r="AB94" i="1"/>
  <c r="J95" i="1"/>
  <c r="L95" i="1"/>
  <c r="N95" i="1"/>
  <c r="P95" i="1"/>
  <c r="R95" i="1"/>
  <c r="T95" i="1"/>
  <c r="V95" i="1"/>
  <c r="X95" i="1"/>
  <c r="Z95" i="1"/>
  <c r="AB95" i="1"/>
  <c r="J96" i="1"/>
  <c r="L96" i="1"/>
  <c r="N96" i="1"/>
  <c r="P96" i="1"/>
  <c r="R96" i="1"/>
  <c r="T96" i="1"/>
  <c r="V96" i="1"/>
  <c r="X96" i="1"/>
  <c r="Z96" i="1"/>
  <c r="AB96" i="1"/>
  <c r="J97" i="1"/>
  <c r="L97" i="1"/>
  <c r="N97" i="1"/>
  <c r="P97" i="1"/>
  <c r="R97" i="1"/>
  <c r="T97" i="1"/>
  <c r="V97" i="1"/>
  <c r="X97" i="1"/>
  <c r="Z97" i="1"/>
  <c r="AB97" i="1"/>
  <c r="J98" i="1"/>
  <c r="L98" i="1"/>
  <c r="N98" i="1"/>
  <c r="P98" i="1"/>
  <c r="R98" i="1"/>
  <c r="T98" i="1"/>
  <c r="V98" i="1"/>
  <c r="X98" i="1"/>
  <c r="Z98" i="1"/>
  <c r="AB98" i="1"/>
  <c r="J99" i="1"/>
  <c r="L99" i="1"/>
  <c r="N99" i="1"/>
  <c r="P99" i="1"/>
  <c r="R99" i="1"/>
  <c r="T99" i="1"/>
  <c r="V99" i="1"/>
  <c r="X99" i="1"/>
  <c r="Z99" i="1"/>
  <c r="AB99" i="1"/>
  <c r="J100" i="1"/>
  <c r="L100" i="1"/>
  <c r="N100" i="1"/>
  <c r="P100" i="1"/>
  <c r="R100" i="1"/>
  <c r="T100" i="1"/>
  <c r="V100" i="1"/>
  <c r="X100" i="1"/>
  <c r="Z100" i="1"/>
  <c r="AB100" i="1"/>
  <c r="J101" i="1"/>
  <c r="L101" i="1"/>
  <c r="N101" i="1"/>
  <c r="P101" i="1"/>
  <c r="R101" i="1"/>
  <c r="T101" i="1"/>
  <c r="V101" i="1"/>
  <c r="X101" i="1"/>
  <c r="Z101" i="1"/>
  <c r="AB101" i="1"/>
  <c r="J102" i="1"/>
  <c r="L102" i="1"/>
  <c r="N102" i="1"/>
  <c r="P102" i="1"/>
  <c r="R102" i="1"/>
  <c r="T102" i="1"/>
  <c r="V102" i="1"/>
  <c r="X102" i="1"/>
  <c r="Z102" i="1"/>
  <c r="AB102" i="1"/>
  <c r="J103" i="1"/>
  <c r="L103" i="1"/>
  <c r="N103" i="1"/>
  <c r="P103" i="1"/>
  <c r="R103" i="1"/>
  <c r="T103" i="1"/>
  <c r="V103" i="1"/>
  <c r="X103" i="1"/>
  <c r="Z103" i="1"/>
  <c r="AB103" i="1"/>
  <c r="J104" i="1"/>
  <c r="L104" i="1"/>
  <c r="N104" i="1"/>
  <c r="P104" i="1"/>
  <c r="R104" i="1"/>
  <c r="T104" i="1"/>
  <c r="V104" i="1"/>
  <c r="X104" i="1"/>
  <c r="Z104" i="1"/>
  <c r="AB104" i="1"/>
  <c r="J105" i="1"/>
  <c r="L105" i="1"/>
  <c r="N105" i="1"/>
  <c r="P105" i="1"/>
  <c r="R105" i="1"/>
  <c r="T105" i="1"/>
  <c r="V105" i="1"/>
  <c r="X105" i="1"/>
  <c r="Z105" i="1"/>
  <c r="AB105" i="1"/>
  <c r="J106" i="1"/>
  <c r="L106" i="1"/>
  <c r="N106" i="1"/>
  <c r="P106" i="1"/>
  <c r="R106" i="1"/>
  <c r="T106" i="1"/>
  <c r="V106" i="1"/>
  <c r="X106" i="1"/>
  <c r="Z106" i="1"/>
  <c r="AB106" i="1"/>
  <c r="J107" i="1"/>
  <c r="L107" i="1"/>
  <c r="N107" i="1"/>
  <c r="P107" i="1"/>
  <c r="R107" i="1"/>
  <c r="T107" i="1"/>
  <c r="V107" i="1"/>
  <c r="X107" i="1"/>
  <c r="Z107" i="1"/>
  <c r="AB107" i="1"/>
  <c r="J108" i="1"/>
  <c r="L108" i="1"/>
  <c r="N108" i="1"/>
  <c r="P108" i="1"/>
  <c r="R108" i="1"/>
  <c r="T108" i="1"/>
  <c r="V108" i="1"/>
  <c r="X108" i="1"/>
  <c r="Z108" i="1"/>
  <c r="AB108" i="1"/>
  <c r="J109" i="1"/>
  <c r="L109" i="1"/>
  <c r="N109" i="1"/>
  <c r="P109" i="1"/>
  <c r="R109" i="1"/>
  <c r="T109" i="1"/>
  <c r="V109" i="1"/>
  <c r="X109" i="1"/>
  <c r="Z109" i="1"/>
  <c r="AB109" i="1"/>
  <c r="J110" i="1"/>
  <c r="L110" i="1"/>
  <c r="N110" i="1"/>
  <c r="P110" i="1"/>
  <c r="R110" i="1"/>
  <c r="T110" i="1"/>
  <c r="V110" i="1"/>
  <c r="X110" i="1"/>
  <c r="Z110" i="1"/>
  <c r="AB110" i="1"/>
  <c r="J111" i="1"/>
  <c r="L111" i="1"/>
  <c r="N111" i="1"/>
  <c r="P111" i="1"/>
  <c r="R111" i="1"/>
  <c r="T111" i="1"/>
  <c r="V111" i="1"/>
  <c r="X111" i="1"/>
  <c r="Z111" i="1"/>
  <c r="AB111" i="1"/>
  <c r="J112" i="1"/>
  <c r="L112" i="1"/>
  <c r="N112" i="1"/>
  <c r="P112" i="1"/>
  <c r="R112" i="1"/>
  <c r="T112" i="1"/>
  <c r="V112" i="1"/>
  <c r="X112" i="1"/>
  <c r="Z112" i="1"/>
  <c r="AB112" i="1"/>
  <c r="J113" i="1"/>
  <c r="L113" i="1"/>
  <c r="N113" i="1"/>
  <c r="P113" i="1"/>
  <c r="R113" i="1"/>
  <c r="T113" i="1"/>
  <c r="V113" i="1"/>
  <c r="X113" i="1"/>
  <c r="Z113" i="1"/>
  <c r="AB113" i="1"/>
  <c r="J114" i="1"/>
  <c r="L114" i="1"/>
  <c r="N114" i="1"/>
  <c r="P114" i="1"/>
  <c r="R114" i="1"/>
  <c r="T114" i="1"/>
  <c r="V114" i="1"/>
  <c r="X114" i="1"/>
  <c r="Z114" i="1"/>
  <c r="AB114" i="1"/>
  <c r="J115" i="1"/>
  <c r="L115" i="1"/>
  <c r="N115" i="1"/>
  <c r="P115" i="1"/>
  <c r="R115" i="1"/>
  <c r="T115" i="1"/>
  <c r="V115" i="1"/>
  <c r="X115" i="1"/>
  <c r="Z115" i="1"/>
  <c r="AB115" i="1"/>
  <c r="J116" i="1"/>
  <c r="L116" i="1"/>
  <c r="N116" i="1"/>
  <c r="P116" i="1"/>
  <c r="R116" i="1"/>
  <c r="T116" i="1"/>
  <c r="V116" i="1"/>
  <c r="X116" i="1"/>
  <c r="Z116" i="1"/>
  <c r="AB116" i="1"/>
  <c r="J117" i="1"/>
  <c r="L117" i="1"/>
  <c r="N117" i="1"/>
  <c r="P117" i="1"/>
  <c r="R117" i="1"/>
  <c r="T117" i="1"/>
  <c r="V117" i="1"/>
  <c r="X117" i="1"/>
  <c r="Z117" i="1"/>
  <c r="AB117" i="1"/>
  <c r="J118" i="1"/>
  <c r="L118" i="1"/>
  <c r="N118" i="1"/>
  <c r="P118" i="1"/>
  <c r="R118" i="1"/>
  <c r="T118" i="1"/>
  <c r="V118" i="1"/>
  <c r="X118" i="1"/>
  <c r="Z118" i="1"/>
  <c r="AB118" i="1"/>
  <c r="J119" i="1"/>
  <c r="L119" i="1"/>
  <c r="N119" i="1"/>
  <c r="P119" i="1"/>
  <c r="R119" i="1"/>
  <c r="T119" i="1"/>
  <c r="V119" i="1"/>
  <c r="X119" i="1"/>
  <c r="Z119" i="1"/>
  <c r="AB119" i="1"/>
  <c r="J120" i="1"/>
  <c r="L120" i="1"/>
  <c r="N120" i="1"/>
  <c r="P120" i="1"/>
  <c r="R120" i="1"/>
  <c r="T120" i="1"/>
  <c r="V120" i="1"/>
  <c r="X120" i="1"/>
  <c r="Z120" i="1"/>
  <c r="AB120" i="1"/>
  <c r="J121" i="1"/>
  <c r="L121" i="1"/>
  <c r="N121" i="1"/>
  <c r="P121" i="1"/>
  <c r="R121" i="1"/>
  <c r="T121" i="1"/>
  <c r="V121" i="1"/>
  <c r="X121" i="1"/>
  <c r="Z121" i="1"/>
  <c r="AB121" i="1"/>
  <c r="J122" i="1"/>
  <c r="L122" i="1"/>
  <c r="N122" i="1"/>
  <c r="P122" i="1"/>
  <c r="R122" i="1"/>
  <c r="T122" i="1"/>
  <c r="V122" i="1"/>
  <c r="X122" i="1"/>
  <c r="Z122" i="1"/>
  <c r="AB122" i="1"/>
  <c r="J123" i="1"/>
  <c r="L123" i="1"/>
  <c r="N123" i="1"/>
  <c r="P123" i="1"/>
  <c r="R123" i="1"/>
  <c r="T123" i="1"/>
  <c r="V123" i="1"/>
  <c r="X123" i="1"/>
  <c r="Z123" i="1"/>
  <c r="AB123" i="1"/>
  <c r="J124" i="1"/>
  <c r="L124" i="1"/>
  <c r="N124" i="1"/>
  <c r="P124" i="1"/>
  <c r="R124" i="1"/>
  <c r="T124" i="1"/>
  <c r="V124" i="1"/>
  <c r="X124" i="1"/>
  <c r="Z124" i="1"/>
  <c r="AB124" i="1"/>
  <c r="J125" i="1"/>
  <c r="L125" i="1"/>
  <c r="N125" i="1"/>
  <c r="P125" i="1"/>
  <c r="R125" i="1"/>
  <c r="T125" i="1"/>
  <c r="V125" i="1"/>
  <c r="X125" i="1"/>
  <c r="Z125" i="1"/>
  <c r="AB125" i="1"/>
  <c r="J126" i="1"/>
  <c r="L126" i="1"/>
  <c r="N126" i="1"/>
  <c r="P126" i="1"/>
  <c r="R126" i="1"/>
  <c r="T126" i="1"/>
  <c r="V126" i="1"/>
  <c r="X126" i="1"/>
  <c r="Z126" i="1"/>
  <c r="AB126" i="1"/>
  <c r="J127" i="1"/>
  <c r="L127" i="1"/>
  <c r="N127" i="1"/>
  <c r="P127" i="1"/>
  <c r="R127" i="1"/>
  <c r="T127" i="1"/>
  <c r="V127" i="1"/>
  <c r="X127" i="1"/>
  <c r="Z127" i="1"/>
  <c r="AB127" i="1"/>
  <c r="J128" i="1"/>
  <c r="L128" i="1"/>
  <c r="N128" i="1"/>
  <c r="P128" i="1"/>
  <c r="R128" i="1"/>
  <c r="T128" i="1"/>
  <c r="V128" i="1"/>
  <c r="X128" i="1"/>
  <c r="Z128" i="1"/>
  <c r="AB128" i="1"/>
  <c r="J129" i="1"/>
  <c r="L129" i="1"/>
  <c r="N129" i="1"/>
  <c r="P129" i="1"/>
  <c r="R129" i="1"/>
  <c r="T129" i="1"/>
  <c r="V129" i="1"/>
  <c r="X129" i="1"/>
  <c r="Z129" i="1"/>
  <c r="AB129" i="1"/>
  <c r="J130" i="1"/>
  <c r="L130" i="1"/>
  <c r="N130" i="1"/>
  <c r="P130" i="1"/>
  <c r="R130" i="1"/>
  <c r="T130" i="1"/>
  <c r="V130" i="1"/>
  <c r="X130" i="1"/>
  <c r="Z130" i="1"/>
  <c r="AB130" i="1"/>
  <c r="J131" i="1"/>
  <c r="L131" i="1"/>
  <c r="N131" i="1"/>
  <c r="P131" i="1"/>
  <c r="R131" i="1"/>
  <c r="T131" i="1"/>
  <c r="V131" i="1"/>
  <c r="X131" i="1"/>
  <c r="Z131" i="1"/>
  <c r="AB131" i="1"/>
  <c r="J132" i="1"/>
  <c r="L132" i="1"/>
  <c r="N132" i="1"/>
  <c r="P132" i="1"/>
  <c r="R132" i="1"/>
  <c r="T132" i="1"/>
  <c r="V132" i="1"/>
  <c r="X132" i="1"/>
  <c r="Z132" i="1"/>
  <c r="AB132" i="1"/>
  <c r="J133" i="1"/>
  <c r="L133" i="1"/>
  <c r="N133" i="1"/>
  <c r="P133" i="1"/>
  <c r="R133" i="1"/>
  <c r="T133" i="1"/>
  <c r="V133" i="1"/>
  <c r="X133" i="1"/>
  <c r="Z133" i="1"/>
  <c r="AB133" i="1"/>
  <c r="J134" i="1"/>
  <c r="L134" i="1"/>
  <c r="N134" i="1"/>
  <c r="P134" i="1"/>
  <c r="R134" i="1"/>
  <c r="T134" i="1"/>
  <c r="V134" i="1"/>
  <c r="X134" i="1"/>
  <c r="Z134" i="1"/>
  <c r="AB134" i="1"/>
  <c r="J135" i="1"/>
  <c r="L135" i="1"/>
  <c r="N135" i="1"/>
  <c r="P135" i="1"/>
  <c r="R135" i="1"/>
  <c r="T135" i="1"/>
  <c r="V135" i="1"/>
  <c r="X135" i="1"/>
  <c r="Z135" i="1"/>
  <c r="AB135" i="1"/>
  <c r="J136" i="1"/>
  <c r="L136" i="1"/>
  <c r="N136" i="1"/>
  <c r="P136" i="1"/>
  <c r="R136" i="1"/>
  <c r="T136" i="1"/>
  <c r="V136" i="1"/>
  <c r="X136" i="1"/>
  <c r="Z136" i="1"/>
  <c r="AB136" i="1"/>
  <c r="J137" i="1"/>
  <c r="L137" i="1"/>
  <c r="N137" i="1"/>
  <c r="P137" i="1"/>
  <c r="R137" i="1"/>
  <c r="T137" i="1"/>
  <c r="V137" i="1"/>
  <c r="X137" i="1"/>
  <c r="Z137" i="1"/>
  <c r="AB137" i="1"/>
  <c r="J138" i="1"/>
  <c r="L138" i="1"/>
  <c r="N138" i="1"/>
  <c r="P138" i="1"/>
  <c r="R138" i="1"/>
  <c r="T138" i="1"/>
  <c r="V138" i="1"/>
  <c r="X138" i="1"/>
  <c r="Z138" i="1"/>
  <c r="AB138" i="1"/>
  <c r="J139" i="1"/>
  <c r="L139" i="1"/>
  <c r="N139" i="1"/>
  <c r="P139" i="1"/>
  <c r="R139" i="1"/>
  <c r="T139" i="1"/>
  <c r="V139" i="1"/>
  <c r="X139" i="1"/>
  <c r="Z139" i="1"/>
  <c r="AB139" i="1"/>
  <c r="J140" i="1"/>
  <c r="L140" i="1"/>
  <c r="N140" i="1"/>
  <c r="P140" i="1"/>
  <c r="R140" i="1"/>
  <c r="T140" i="1"/>
  <c r="V140" i="1"/>
  <c r="X140" i="1"/>
  <c r="Z140" i="1"/>
  <c r="AB140" i="1"/>
  <c r="J141" i="1"/>
  <c r="L141" i="1"/>
  <c r="N141" i="1"/>
  <c r="P141" i="1"/>
  <c r="R141" i="1"/>
  <c r="T141" i="1"/>
  <c r="V141" i="1"/>
  <c r="X141" i="1"/>
  <c r="Z141" i="1"/>
  <c r="AB141" i="1"/>
  <c r="J142" i="1"/>
  <c r="L142" i="1"/>
  <c r="N142" i="1"/>
  <c r="P142" i="1"/>
  <c r="R142" i="1"/>
  <c r="T142" i="1"/>
  <c r="V142" i="1"/>
  <c r="X142" i="1"/>
  <c r="Z142" i="1"/>
  <c r="AB142" i="1"/>
  <c r="J143" i="1"/>
  <c r="L143" i="1"/>
  <c r="N143" i="1"/>
  <c r="P143" i="1"/>
  <c r="R143" i="1"/>
  <c r="T143" i="1"/>
  <c r="V143" i="1"/>
  <c r="X143" i="1"/>
  <c r="Z143" i="1"/>
  <c r="AB143" i="1"/>
  <c r="J144" i="1"/>
  <c r="L144" i="1"/>
  <c r="N144" i="1"/>
  <c r="P144" i="1"/>
  <c r="R144" i="1"/>
  <c r="T144" i="1"/>
  <c r="V144" i="1"/>
  <c r="X144" i="1"/>
  <c r="Z144" i="1"/>
  <c r="AB144" i="1"/>
  <c r="J145" i="1"/>
  <c r="L145" i="1"/>
  <c r="N145" i="1"/>
  <c r="P145" i="1"/>
  <c r="R145" i="1"/>
  <c r="T145" i="1"/>
  <c r="V145" i="1"/>
  <c r="X145" i="1"/>
  <c r="Z145" i="1"/>
  <c r="AB145" i="1"/>
  <c r="J146" i="1"/>
  <c r="L146" i="1"/>
  <c r="N146" i="1"/>
  <c r="P146" i="1"/>
  <c r="R146" i="1"/>
  <c r="T146" i="1"/>
  <c r="V146" i="1"/>
  <c r="X146" i="1"/>
  <c r="Z146" i="1"/>
  <c r="AB146" i="1"/>
  <c r="J147" i="1"/>
  <c r="L147" i="1"/>
  <c r="N147" i="1"/>
  <c r="P147" i="1"/>
  <c r="R147" i="1"/>
  <c r="T147" i="1"/>
  <c r="V147" i="1"/>
  <c r="X147" i="1"/>
  <c r="Z147" i="1"/>
  <c r="AB147" i="1"/>
  <c r="J148" i="1"/>
  <c r="L148" i="1"/>
  <c r="N148" i="1"/>
  <c r="P148" i="1"/>
  <c r="R148" i="1"/>
  <c r="T148" i="1"/>
  <c r="V148" i="1"/>
  <c r="X148" i="1"/>
  <c r="Z148" i="1"/>
  <c r="AB148" i="1"/>
  <c r="J149" i="1"/>
  <c r="L149" i="1"/>
  <c r="N149" i="1"/>
  <c r="P149" i="1"/>
  <c r="R149" i="1"/>
  <c r="T149" i="1"/>
  <c r="V149" i="1"/>
  <c r="X149" i="1"/>
  <c r="Z149" i="1"/>
  <c r="AB149" i="1"/>
  <c r="J150" i="1"/>
  <c r="L150" i="1"/>
  <c r="N150" i="1"/>
  <c r="P150" i="1"/>
  <c r="R150" i="1"/>
  <c r="T150" i="1"/>
  <c r="V150" i="1"/>
  <c r="X150" i="1"/>
  <c r="Z150" i="1"/>
  <c r="AB150" i="1"/>
  <c r="J151" i="1"/>
  <c r="L151" i="1"/>
  <c r="N151" i="1"/>
  <c r="P151" i="1"/>
  <c r="R151" i="1"/>
  <c r="T151" i="1"/>
  <c r="V151" i="1"/>
  <c r="X151" i="1"/>
  <c r="Z151" i="1"/>
  <c r="AB151" i="1"/>
  <c r="J152" i="1"/>
  <c r="L152" i="1"/>
  <c r="N152" i="1"/>
  <c r="P152" i="1"/>
  <c r="R152" i="1"/>
  <c r="T152" i="1"/>
  <c r="V152" i="1"/>
  <c r="X152" i="1"/>
  <c r="Z152" i="1"/>
  <c r="AB152" i="1"/>
  <c r="J153" i="1"/>
  <c r="L153" i="1"/>
  <c r="N153" i="1"/>
  <c r="P153" i="1"/>
  <c r="R153" i="1"/>
  <c r="T153" i="1"/>
  <c r="V153" i="1"/>
  <c r="X153" i="1"/>
  <c r="Z153" i="1"/>
  <c r="AB153" i="1"/>
  <c r="J154" i="1"/>
  <c r="L154" i="1"/>
  <c r="N154" i="1"/>
  <c r="P154" i="1"/>
  <c r="R154" i="1"/>
  <c r="T154" i="1"/>
  <c r="V154" i="1"/>
  <c r="X154" i="1"/>
  <c r="Z154" i="1"/>
  <c r="AB154" i="1"/>
  <c r="J155" i="1"/>
  <c r="L155" i="1"/>
  <c r="N155" i="1"/>
  <c r="P155" i="1"/>
  <c r="R155" i="1"/>
  <c r="T155" i="1"/>
  <c r="V155" i="1"/>
  <c r="X155" i="1"/>
  <c r="Z155" i="1"/>
  <c r="AB155" i="1"/>
  <c r="J156" i="1"/>
  <c r="L156" i="1"/>
  <c r="N156" i="1"/>
  <c r="P156" i="1"/>
  <c r="R156" i="1"/>
  <c r="T156" i="1"/>
  <c r="V156" i="1"/>
  <c r="X156" i="1"/>
  <c r="Z156" i="1"/>
  <c r="AB156" i="1"/>
  <c r="J157" i="1"/>
  <c r="L157" i="1"/>
  <c r="N157" i="1"/>
  <c r="P157" i="1"/>
  <c r="R157" i="1"/>
  <c r="T157" i="1"/>
  <c r="V157" i="1"/>
  <c r="X157" i="1"/>
  <c r="Z157" i="1"/>
  <c r="AB157" i="1"/>
  <c r="J158" i="1"/>
  <c r="L158" i="1"/>
  <c r="N158" i="1"/>
  <c r="P158" i="1"/>
  <c r="R158" i="1"/>
  <c r="T158" i="1"/>
  <c r="V158" i="1"/>
  <c r="X158" i="1"/>
  <c r="Z158" i="1"/>
  <c r="AB158" i="1"/>
  <c r="J159" i="1"/>
  <c r="L159" i="1"/>
  <c r="N159" i="1"/>
  <c r="P159" i="1"/>
  <c r="R159" i="1"/>
  <c r="T159" i="1"/>
  <c r="V159" i="1"/>
  <c r="X159" i="1"/>
  <c r="Z159" i="1"/>
  <c r="AB159" i="1"/>
  <c r="J160" i="1"/>
  <c r="L160" i="1"/>
  <c r="N160" i="1"/>
  <c r="P160" i="1"/>
  <c r="R160" i="1"/>
  <c r="T160" i="1"/>
  <c r="V160" i="1"/>
  <c r="X160" i="1"/>
  <c r="Z160" i="1"/>
  <c r="AB160" i="1"/>
  <c r="J161" i="1"/>
  <c r="L161" i="1"/>
  <c r="N161" i="1"/>
  <c r="P161" i="1"/>
  <c r="R161" i="1"/>
  <c r="T161" i="1"/>
  <c r="V161" i="1"/>
  <c r="X161" i="1"/>
  <c r="Z161" i="1"/>
  <c r="AB161" i="1"/>
  <c r="J162" i="1"/>
  <c r="L162" i="1"/>
  <c r="N162" i="1"/>
  <c r="P162" i="1"/>
  <c r="R162" i="1"/>
  <c r="T162" i="1"/>
  <c r="V162" i="1"/>
  <c r="X162" i="1"/>
  <c r="Z162" i="1"/>
  <c r="AB162" i="1"/>
  <c r="J163" i="1"/>
  <c r="L163" i="1"/>
  <c r="N163" i="1"/>
  <c r="P163" i="1"/>
  <c r="R163" i="1"/>
  <c r="T163" i="1"/>
  <c r="V163" i="1"/>
  <c r="X163" i="1"/>
  <c r="Z163" i="1"/>
  <c r="AB163" i="1"/>
  <c r="J164" i="1"/>
  <c r="L164" i="1"/>
  <c r="N164" i="1"/>
  <c r="P164" i="1"/>
  <c r="R164" i="1"/>
  <c r="T164" i="1"/>
  <c r="V164" i="1"/>
  <c r="X164" i="1"/>
  <c r="Z164" i="1"/>
  <c r="AB164" i="1"/>
  <c r="J165" i="1"/>
  <c r="L165" i="1"/>
  <c r="N165" i="1"/>
  <c r="P165" i="1"/>
  <c r="R165" i="1"/>
  <c r="T165" i="1"/>
  <c r="V165" i="1"/>
  <c r="X165" i="1"/>
  <c r="Z165" i="1"/>
  <c r="AB165" i="1"/>
  <c r="J166" i="1"/>
  <c r="L166" i="1"/>
  <c r="N166" i="1"/>
  <c r="P166" i="1"/>
  <c r="R166" i="1"/>
  <c r="T166" i="1"/>
  <c r="V166" i="1"/>
  <c r="X166" i="1"/>
  <c r="Z166" i="1"/>
  <c r="AB166" i="1"/>
  <c r="J167" i="1"/>
  <c r="L167" i="1"/>
  <c r="N167" i="1"/>
  <c r="P167" i="1"/>
  <c r="R167" i="1"/>
  <c r="T167" i="1"/>
  <c r="V167" i="1"/>
  <c r="X167" i="1"/>
  <c r="Z167" i="1"/>
  <c r="AB167" i="1"/>
  <c r="J168" i="1"/>
  <c r="L168" i="1"/>
  <c r="N168" i="1"/>
  <c r="P168" i="1"/>
  <c r="R168" i="1"/>
  <c r="T168" i="1"/>
  <c r="V168" i="1"/>
  <c r="X168" i="1"/>
  <c r="Z168" i="1"/>
  <c r="AB168" i="1"/>
  <c r="J169" i="1"/>
  <c r="L169" i="1"/>
  <c r="N169" i="1"/>
  <c r="P169" i="1"/>
  <c r="R169" i="1"/>
  <c r="T169" i="1"/>
  <c r="V169" i="1"/>
  <c r="X169" i="1"/>
  <c r="Z169" i="1"/>
  <c r="AB169" i="1"/>
  <c r="J170" i="1"/>
  <c r="L170" i="1"/>
  <c r="N170" i="1"/>
  <c r="P170" i="1"/>
  <c r="R170" i="1"/>
  <c r="T170" i="1"/>
  <c r="V170" i="1"/>
  <c r="X170" i="1"/>
  <c r="Z170" i="1"/>
  <c r="AB170" i="1"/>
  <c r="J171" i="1"/>
  <c r="L171" i="1"/>
  <c r="N171" i="1"/>
  <c r="P171" i="1"/>
  <c r="R171" i="1"/>
  <c r="T171" i="1"/>
  <c r="V171" i="1"/>
  <c r="X171" i="1"/>
  <c r="Z171" i="1"/>
  <c r="AB171" i="1"/>
  <c r="J172" i="1"/>
  <c r="L172" i="1"/>
  <c r="N172" i="1"/>
  <c r="P172" i="1"/>
  <c r="R172" i="1"/>
  <c r="T172" i="1"/>
  <c r="V172" i="1"/>
  <c r="X172" i="1"/>
  <c r="Z172" i="1"/>
  <c r="AB172" i="1"/>
  <c r="J173" i="1"/>
  <c r="L173" i="1"/>
  <c r="N173" i="1"/>
  <c r="P173" i="1"/>
  <c r="R173" i="1"/>
  <c r="T173" i="1"/>
  <c r="V173" i="1"/>
  <c r="X173" i="1"/>
  <c r="Z173" i="1"/>
  <c r="AB173" i="1"/>
  <c r="J174" i="1"/>
  <c r="L174" i="1"/>
  <c r="N174" i="1"/>
  <c r="P174" i="1"/>
  <c r="R174" i="1"/>
  <c r="T174" i="1"/>
  <c r="V174" i="1"/>
  <c r="X174" i="1"/>
  <c r="Z174" i="1"/>
  <c r="AB174" i="1"/>
  <c r="J175" i="1"/>
  <c r="L175" i="1"/>
  <c r="N175" i="1"/>
  <c r="P175" i="1"/>
  <c r="R175" i="1"/>
  <c r="T175" i="1"/>
  <c r="V175" i="1"/>
  <c r="X175" i="1"/>
  <c r="Z175" i="1"/>
  <c r="AB175" i="1"/>
  <c r="J176" i="1"/>
  <c r="L176" i="1"/>
  <c r="N176" i="1"/>
  <c r="P176" i="1"/>
  <c r="R176" i="1"/>
  <c r="T176" i="1"/>
  <c r="V176" i="1"/>
  <c r="X176" i="1"/>
  <c r="Z176" i="1"/>
  <c r="AB176" i="1"/>
  <c r="J177" i="1"/>
  <c r="L177" i="1"/>
  <c r="N177" i="1"/>
  <c r="P177" i="1"/>
  <c r="R177" i="1"/>
  <c r="T177" i="1"/>
  <c r="V177" i="1"/>
  <c r="X177" i="1"/>
  <c r="Z177" i="1"/>
  <c r="AB177" i="1"/>
  <c r="J178" i="1"/>
  <c r="L178" i="1"/>
  <c r="N178" i="1"/>
  <c r="P178" i="1"/>
  <c r="R178" i="1"/>
  <c r="T178" i="1"/>
  <c r="V178" i="1"/>
  <c r="X178" i="1"/>
  <c r="Z178" i="1"/>
  <c r="AB178" i="1"/>
  <c r="J179" i="1"/>
  <c r="L179" i="1"/>
  <c r="N179" i="1"/>
  <c r="P179" i="1"/>
  <c r="R179" i="1"/>
  <c r="T179" i="1"/>
  <c r="V179" i="1"/>
  <c r="X179" i="1"/>
  <c r="Z179" i="1"/>
  <c r="AB179" i="1"/>
  <c r="J180" i="1"/>
  <c r="L180" i="1"/>
  <c r="N180" i="1"/>
  <c r="P180" i="1"/>
  <c r="R180" i="1"/>
  <c r="T180" i="1"/>
  <c r="V180" i="1"/>
  <c r="X180" i="1"/>
  <c r="Z180" i="1"/>
  <c r="AB180" i="1"/>
  <c r="J181" i="1"/>
  <c r="L181" i="1"/>
  <c r="N181" i="1"/>
  <c r="P181" i="1"/>
  <c r="R181" i="1"/>
  <c r="T181" i="1"/>
  <c r="V181" i="1"/>
  <c r="X181" i="1"/>
  <c r="Z181" i="1"/>
  <c r="AB181" i="1"/>
  <c r="J182" i="1"/>
  <c r="L182" i="1"/>
  <c r="N182" i="1"/>
  <c r="P182" i="1"/>
  <c r="R182" i="1"/>
  <c r="T182" i="1"/>
  <c r="V182" i="1"/>
  <c r="X182" i="1"/>
  <c r="Z182" i="1"/>
  <c r="AB182" i="1"/>
  <c r="J183" i="1"/>
  <c r="L183" i="1"/>
  <c r="N183" i="1"/>
  <c r="P183" i="1"/>
  <c r="R183" i="1"/>
  <c r="T183" i="1"/>
  <c r="V183" i="1"/>
  <c r="X183" i="1"/>
  <c r="Z183" i="1"/>
  <c r="AB183" i="1"/>
  <c r="J184" i="1"/>
  <c r="L184" i="1"/>
  <c r="N184" i="1"/>
  <c r="P184" i="1"/>
  <c r="R184" i="1"/>
  <c r="T184" i="1"/>
  <c r="V184" i="1"/>
  <c r="X184" i="1"/>
  <c r="Z184" i="1"/>
  <c r="AB184" i="1"/>
  <c r="J185" i="1"/>
  <c r="L185" i="1"/>
  <c r="N185" i="1"/>
  <c r="P185" i="1"/>
  <c r="R185" i="1"/>
  <c r="T185" i="1"/>
  <c r="V185" i="1"/>
  <c r="X185" i="1"/>
  <c r="Z185" i="1"/>
  <c r="AB185" i="1"/>
  <c r="J186" i="1"/>
  <c r="L186" i="1"/>
  <c r="N186" i="1"/>
  <c r="P186" i="1"/>
  <c r="R186" i="1"/>
  <c r="T186" i="1"/>
  <c r="V186" i="1"/>
  <c r="X186" i="1"/>
  <c r="Z186" i="1"/>
  <c r="AB186" i="1"/>
  <c r="J187" i="1"/>
  <c r="L187" i="1"/>
  <c r="N187" i="1"/>
  <c r="P187" i="1"/>
  <c r="R187" i="1"/>
  <c r="T187" i="1"/>
  <c r="V187" i="1"/>
  <c r="X187" i="1"/>
  <c r="Z187" i="1"/>
  <c r="AB187" i="1"/>
  <c r="J188" i="1"/>
  <c r="L188" i="1"/>
  <c r="N188" i="1"/>
  <c r="P188" i="1"/>
  <c r="R188" i="1"/>
  <c r="T188" i="1"/>
  <c r="V188" i="1"/>
  <c r="X188" i="1"/>
  <c r="Z188" i="1"/>
  <c r="AB188" i="1"/>
  <c r="J189" i="1"/>
  <c r="L189" i="1"/>
  <c r="N189" i="1"/>
  <c r="P189" i="1"/>
  <c r="R189" i="1"/>
  <c r="T189" i="1"/>
  <c r="V189" i="1"/>
  <c r="X189" i="1"/>
  <c r="Z189" i="1"/>
  <c r="AB189" i="1"/>
  <c r="J190" i="1"/>
  <c r="L190" i="1"/>
  <c r="N190" i="1"/>
  <c r="P190" i="1"/>
  <c r="R190" i="1"/>
  <c r="T190" i="1"/>
  <c r="V190" i="1"/>
  <c r="X190" i="1"/>
  <c r="Z190" i="1"/>
  <c r="AB190" i="1"/>
  <c r="J191" i="1"/>
  <c r="L191" i="1"/>
  <c r="N191" i="1"/>
  <c r="P191" i="1"/>
  <c r="R191" i="1"/>
  <c r="T191" i="1"/>
  <c r="V191" i="1"/>
  <c r="X191" i="1"/>
  <c r="Z191" i="1"/>
  <c r="AB191" i="1"/>
  <c r="J192" i="1"/>
  <c r="L192" i="1"/>
  <c r="N192" i="1"/>
  <c r="P192" i="1"/>
  <c r="R192" i="1"/>
  <c r="T192" i="1"/>
  <c r="V192" i="1"/>
  <c r="X192" i="1"/>
  <c r="Z192" i="1"/>
  <c r="AB192" i="1"/>
  <c r="J193" i="1"/>
  <c r="L193" i="1"/>
  <c r="N193" i="1"/>
  <c r="P193" i="1"/>
  <c r="R193" i="1"/>
  <c r="T193" i="1"/>
  <c r="V193" i="1"/>
  <c r="X193" i="1"/>
  <c r="Z193" i="1"/>
  <c r="AB193" i="1"/>
  <c r="J194" i="1"/>
  <c r="L194" i="1"/>
  <c r="N194" i="1"/>
  <c r="P194" i="1"/>
  <c r="R194" i="1"/>
  <c r="T194" i="1"/>
  <c r="V194" i="1"/>
  <c r="X194" i="1"/>
  <c r="Z194" i="1"/>
  <c r="AB194" i="1"/>
  <c r="J195" i="1"/>
  <c r="L195" i="1"/>
  <c r="N195" i="1"/>
  <c r="P195" i="1"/>
  <c r="R195" i="1"/>
  <c r="T195" i="1"/>
  <c r="V195" i="1"/>
  <c r="X195" i="1"/>
  <c r="Z195" i="1"/>
  <c r="AB195" i="1"/>
  <c r="J196" i="1"/>
  <c r="L196" i="1"/>
  <c r="N196" i="1"/>
  <c r="P196" i="1"/>
  <c r="R196" i="1"/>
  <c r="T196" i="1"/>
  <c r="V196" i="1"/>
  <c r="X196" i="1"/>
  <c r="Z196" i="1"/>
  <c r="AB196" i="1"/>
  <c r="J197" i="1"/>
  <c r="L197" i="1"/>
  <c r="N197" i="1"/>
  <c r="P197" i="1"/>
  <c r="R197" i="1"/>
  <c r="T197" i="1"/>
  <c r="V197" i="1"/>
  <c r="X197" i="1"/>
  <c r="Z197" i="1"/>
  <c r="AB197" i="1"/>
  <c r="J198" i="1"/>
  <c r="L198" i="1"/>
  <c r="N198" i="1"/>
  <c r="P198" i="1"/>
  <c r="R198" i="1"/>
  <c r="T198" i="1"/>
  <c r="V198" i="1"/>
  <c r="X198" i="1"/>
  <c r="Z198" i="1"/>
  <c r="AB198" i="1"/>
  <c r="J199" i="1"/>
  <c r="L199" i="1"/>
  <c r="N199" i="1"/>
  <c r="P199" i="1"/>
  <c r="R199" i="1"/>
  <c r="T199" i="1"/>
  <c r="V199" i="1"/>
  <c r="X199" i="1"/>
  <c r="Z199" i="1"/>
  <c r="AB199" i="1"/>
  <c r="J200" i="1"/>
  <c r="L200" i="1"/>
  <c r="N200" i="1"/>
  <c r="P200" i="1"/>
  <c r="R200" i="1"/>
  <c r="T200" i="1"/>
  <c r="V200" i="1"/>
  <c r="X200" i="1"/>
  <c r="Z200" i="1"/>
  <c r="AB200" i="1"/>
  <c r="J201" i="1"/>
  <c r="L201" i="1"/>
  <c r="N201" i="1"/>
  <c r="P201" i="1"/>
  <c r="R201" i="1"/>
  <c r="T201" i="1"/>
  <c r="V201" i="1"/>
  <c r="X201" i="1"/>
  <c r="Z201" i="1"/>
  <c r="AB201" i="1"/>
  <c r="J202" i="1"/>
  <c r="L202" i="1"/>
  <c r="N202" i="1"/>
  <c r="P202" i="1"/>
  <c r="R202" i="1"/>
  <c r="T202" i="1"/>
  <c r="V202" i="1"/>
  <c r="X202" i="1"/>
  <c r="Z202" i="1"/>
  <c r="AB202" i="1"/>
  <c r="J203" i="1"/>
  <c r="L203" i="1"/>
  <c r="N203" i="1"/>
  <c r="P203" i="1"/>
  <c r="R203" i="1"/>
  <c r="T203" i="1"/>
  <c r="V203" i="1"/>
  <c r="X203" i="1"/>
  <c r="Z203" i="1"/>
  <c r="AB203" i="1"/>
  <c r="J204" i="1"/>
  <c r="L204" i="1"/>
  <c r="N204" i="1"/>
  <c r="P204" i="1"/>
  <c r="R204" i="1"/>
  <c r="T204" i="1"/>
  <c r="V204" i="1"/>
  <c r="X204" i="1"/>
  <c r="Z204" i="1"/>
  <c r="AB204" i="1"/>
  <c r="J205" i="1"/>
  <c r="L205" i="1"/>
  <c r="N205" i="1"/>
  <c r="P205" i="1"/>
  <c r="R205" i="1"/>
  <c r="T205" i="1"/>
  <c r="V205" i="1"/>
  <c r="X205" i="1"/>
  <c r="Z205" i="1"/>
  <c r="AB205" i="1"/>
  <c r="J206" i="1"/>
  <c r="L206" i="1"/>
  <c r="N206" i="1"/>
  <c r="P206" i="1"/>
  <c r="R206" i="1"/>
  <c r="T206" i="1"/>
  <c r="V206" i="1"/>
  <c r="X206" i="1"/>
  <c r="Z206" i="1"/>
  <c r="AB206" i="1"/>
  <c r="J207" i="1"/>
  <c r="L207" i="1"/>
  <c r="N207" i="1"/>
  <c r="P207" i="1"/>
  <c r="R207" i="1"/>
  <c r="T207" i="1"/>
  <c r="V207" i="1"/>
  <c r="X207" i="1"/>
  <c r="Z207" i="1"/>
  <c r="AB207" i="1"/>
  <c r="J208" i="1"/>
  <c r="L208" i="1"/>
  <c r="N208" i="1"/>
  <c r="P208" i="1"/>
  <c r="R208" i="1"/>
  <c r="T208" i="1"/>
  <c r="V208" i="1"/>
  <c r="X208" i="1"/>
  <c r="Z208" i="1"/>
  <c r="AB208" i="1"/>
  <c r="J209" i="1"/>
  <c r="L209" i="1"/>
  <c r="N209" i="1"/>
  <c r="P209" i="1"/>
  <c r="R209" i="1"/>
  <c r="T209" i="1"/>
  <c r="V209" i="1"/>
  <c r="X209" i="1"/>
  <c r="Z209" i="1"/>
  <c r="AB209" i="1"/>
  <c r="J210" i="1"/>
  <c r="L210" i="1"/>
  <c r="N210" i="1"/>
  <c r="P210" i="1"/>
  <c r="R210" i="1"/>
  <c r="T210" i="1"/>
  <c r="V210" i="1"/>
  <c r="X210" i="1"/>
  <c r="Z210" i="1"/>
  <c r="AB210" i="1"/>
  <c r="J211" i="1"/>
  <c r="L211" i="1"/>
  <c r="N211" i="1"/>
  <c r="P211" i="1"/>
  <c r="R211" i="1"/>
  <c r="T211" i="1"/>
  <c r="V211" i="1"/>
  <c r="X211" i="1"/>
  <c r="Z211" i="1"/>
  <c r="AB211" i="1"/>
  <c r="J212" i="1"/>
  <c r="L212" i="1"/>
  <c r="N212" i="1"/>
  <c r="P212" i="1"/>
  <c r="R212" i="1"/>
  <c r="T212" i="1"/>
  <c r="V212" i="1"/>
  <c r="X212" i="1"/>
  <c r="Z212" i="1"/>
  <c r="AB212" i="1"/>
  <c r="J213" i="1"/>
  <c r="L213" i="1"/>
  <c r="N213" i="1"/>
  <c r="P213" i="1"/>
  <c r="R213" i="1"/>
  <c r="T213" i="1"/>
  <c r="V213" i="1"/>
  <c r="X213" i="1"/>
  <c r="Z213" i="1"/>
  <c r="AB213" i="1"/>
  <c r="J214" i="1"/>
  <c r="L214" i="1"/>
  <c r="N214" i="1"/>
  <c r="P214" i="1"/>
  <c r="R214" i="1"/>
  <c r="T214" i="1"/>
  <c r="V214" i="1"/>
  <c r="X214" i="1"/>
  <c r="Z214" i="1"/>
  <c r="AB214" i="1"/>
  <c r="J215" i="1"/>
  <c r="L215" i="1"/>
  <c r="N215" i="1"/>
  <c r="P215" i="1"/>
  <c r="R215" i="1"/>
  <c r="T215" i="1"/>
  <c r="V215" i="1"/>
  <c r="X215" i="1"/>
  <c r="Z215" i="1"/>
  <c r="AB215" i="1"/>
  <c r="J216" i="1"/>
  <c r="L216" i="1"/>
  <c r="N216" i="1"/>
  <c r="P216" i="1"/>
  <c r="R216" i="1"/>
  <c r="T216" i="1"/>
  <c r="V216" i="1"/>
  <c r="X216" i="1"/>
  <c r="Z216" i="1"/>
  <c r="AB216" i="1"/>
  <c r="J217" i="1"/>
  <c r="L217" i="1"/>
  <c r="N217" i="1"/>
  <c r="P217" i="1"/>
  <c r="R217" i="1"/>
  <c r="T217" i="1"/>
  <c r="V217" i="1"/>
  <c r="X217" i="1"/>
  <c r="Z217" i="1"/>
  <c r="AB217" i="1"/>
  <c r="J218" i="1"/>
  <c r="L218" i="1"/>
  <c r="N218" i="1"/>
  <c r="P218" i="1"/>
  <c r="R218" i="1"/>
  <c r="T218" i="1"/>
  <c r="V218" i="1"/>
  <c r="X218" i="1"/>
  <c r="Z218" i="1"/>
  <c r="AB218" i="1"/>
  <c r="J219" i="1"/>
  <c r="L219" i="1"/>
  <c r="N219" i="1"/>
  <c r="P219" i="1"/>
  <c r="R219" i="1"/>
  <c r="T219" i="1"/>
  <c r="V219" i="1"/>
  <c r="X219" i="1"/>
  <c r="Z219" i="1"/>
  <c r="AB219" i="1"/>
  <c r="J220" i="1"/>
  <c r="L220" i="1"/>
  <c r="N220" i="1"/>
  <c r="P220" i="1"/>
  <c r="R220" i="1"/>
  <c r="T220" i="1"/>
  <c r="V220" i="1"/>
  <c r="X220" i="1"/>
  <c r="Z220" i="1"/>
  <c r="AB220" i="1"/>
  <c r="J221" i="1"/>
  <c r="L221" i="1"/>
  <c r="N221" i="1"/>
  <c r="P221" i="1"/>
  <c r="R221" i="1"/>
  <c r="T221" i="1"/>
  <c r="V221" i="1"/>
  <c r="X221" i="1"/>
  <c r="Z221" i="1"/>
  <c r="AB221" i="1"/>
  <c r="J222" i="1"/>
  <c r="L222" i="1"/>
  <c r="N222" i="1"/>
  <c r="P222" i="1"/>
  <c r="R222" i="1"/>
  <c r="T222" i="1"/>
  <c r="V222" i="1"/>
  <c r="X222" i="1"/>
  <c r="Z222" i="1"/>
  <c r="AB222" i="1"/>
  <c r="J223" i="1"/>
  <c r="L223" i="1"/>
  <c r="N223" i="1"/>
  <c r="P223" i="1"/>
  <c r="R223" i="1"/>
  <c r="T223" i="1"/>
  <c r="V223" i="1"/>
  <c r="X223" i="1"/>
  <c r="Z223" i="1"/>
  <c r="AB223" i="1"/>
  <c r="J224" i="1"/>
  <c r="L224" i="1"/>
  <c r="N224" i="1"/>
  <c r="P224" i="1"/>
  <c r="R224" i="1"/>
  <c r="T224" i="1"/>
  <c r="V224" i="1"/>
  <c r="X224" i="1"/>
  <c r="Z224" i="1"/>
  <c r="AB224" i="1"/>
  <c r="J225" i="1"/>
  <c r="L225" i="1"/>
  <c r="N225" i="1"/>
  <c r="P225" i="1"/>
  <c r="R225" i="1"/>
  <c r="T225" i="1"/>
  <c r="V225" i="1"/>
  <c r="X225" i="1"/>
  <c r="Z225" i="1"/>
  <c r="AB225" i="1"/>
  <c r="J226" i="1"/>
  <c r="L226" i="1"/>
  <c r="N226" i="1"/>
  <c r="P226" i="1"/>
  <c r="R226" i="1"/>
  <c r="T226" i="1"/>
  <c r="V226" i="1"/>
  <c r="X226" i="1"/>
  <c r="Z226" i="1"/>
  <c r="AB226" i="1"/>
  <c r="J227" i="1"/>
  <c r="L227" i="1"/>
  <c r="N227" i="1"/>
  <c r="P227" i="1"/>
  <c r="R227" i="1"/>
  <c r="T227" i="1"/>
  <c r="V227" i="1"/>
  <c r="X227" i="1"/>
  <c r="Z227" i="1"/>
  <c r="AB227" i="1"/>
  <c r="J228" i="1"/>
  <c r="L228" i="1"/>
  <c r="N228" i="1"/>
  <c r="P228" i="1"/>
  <c r="R228" i="1"/>
  <c r="T228" i="1"/>
  <c r="V228" i="1"/>
  <c r="X228" i="1"/>
  <c r="Z228" i="1"/>
  <c r="AB228" i="1"/>
  <c r="J229" i="1"/>
  <c r="L229" i="1"/>
  <c r="N229" i="1"/>
  <c r="P229" i="1"/>
  <c r="R229" i="1"/>
  <c r="T229" i="1"/>
  <c r="V229" i="1"/>
  <c r="X229" i="1"/>
  <c r="Z229" i="1"/>
  <c r="AB229" i="1"/>
  <c r="J230" i="1"/>
  <c r="L230" i="1"/>
  <c r="N230" i="1"/>
  <c r="P230" i="1"/>
  <c r="R230" i="1"/>
  <c r="T230" i="1"/>
  <c r="V230" i="1"/>
  <c r="X230" i="1"/>
  <c r="Z230" i="1"/>
  <c r="AB230" i="1"/>
  <c r="J231" i="1"/>
  <c r="L231" i="1"/>
  <c r="N231" i="1"/>
  <c r="P231" i="1"/>
  <c r="R231" i="1"/>
  <c r="T231" i="1"/>
  <c r="V231" i="1"/>
  <c r="X231" i="1"/>
  <c r="Z231" i="1"/>
  <c r="AB231" i="1"/>
  <c r="J232" i="1"/>
  <c r="L232" i="1"/>
  <c r="N232" i="1"/>
  <c r="P232" i="1"/>
  <c r="R232" i="1"/>
  <c r="T232" i="1"/>
  <c r="V232" i="1"/>
  <c r="X232" i="1"/>
  <c r="Z232" i="1"/>
  <c r="AB232" i="1"/>
  <c r="J233" i="1"/>
  <c r="L233" i="1"/>
  <c r="N233" i="1"/>
  <c r="P233" i="1"/>
  <c r="R233" i="1"/>
  <c r="T233" i="1"/>
  <c r="V233" i="1"/>
  <c r="X233" i="1"/>
  <c r="Z233" i="1"/>
  <c r="AB233" i="1"/>
  <c r="J234" i="1"/>
  <c r="L234" i="1"/>
  <c r="N234" i="1"/>
  <c r="P234" i="1"/>
  <c r="R234" i="1"/>
  <c r="T234" i="1"/>
  <c r="V234" i="1"/>
  <c r="X234" i="1"/>
  <c r="Z234" i="1"/>
  <c r="AB234" i="1"/>
  <c r="J235" i="1"/>
  <c r="L235" i="1"/>
  <c r="N235" i="1"/>
  <c r="P235" i="1"/>
  <c r="R235" i="1"/>
  <c r="T235" i="1"/>
  <c r="V235" i="1"/>
  <c r="X235" i="1"/>
  <c r="Z235" i="1"/>
  <c r="AB235" i="1"/>
  <c r="J236" i="1"/>
  <c r="L236" i="1"/>
  <c r="N236" i="1"/>
  <c r="P236" i="1"/>
  <c r="R236" i="1"/>
  <c r="T236" i="1"/>
  <c r="V236" i="1"/>
  <c r="X236" i="1"/>
  <c r="Z236" i="1"/>
  <c r="AB236" i="1"/>
  <c r="J237" i="1"/>
  <c r="L237" i="1"/>
  <c r="N237" i="1"/>
  <c r="P237" i="1"/>
  <c r="R237" i="1"/>
  <c r="T237" i="1"/>
  <c r="V237" i="1"/>
  <c r="X237" i="1"/>
  <c r="Z237" i="1"/>
  <c r="AB237" i="1"/>
  <c r="J238" i="1"/>
  <c r="L238" i="1"/>
  <c r="N238" i="1"/>
  <c r="P238" i="1"/>
  <c r="R238" i="1"/>
  <c r="T238" i="1"/>
  <c r="V238" i="1"/>
  <c r="X238" i="1"/>
  <c r="Z238" i="1"/>
  <c r="AB238" i="1"/>
  <c r="J239" i="1"/>
  <c r="L239" i="1"/>
  <c r="N239" i="1"/>
  <c r="P239" i="1"/>
  <c r="R239" i="1"/>
  <c r="T239" i="1"/>
  <c r="V239" i="1"/>
  <c r="X239" i="1"/>
  <c r="Z239" i="1"/>
  <c r="AB239" i="1"/>
  <c r="J240" i="1"/>
  <c r="L240" i="1"/>
  <c r="N240" i="1"/>
  <c r="P240" i="1"/>
  <c r="R240" i="1"/>
  <c r="T240" i="1"/>
  <c r="V240" i="1"/>
  <c r="X240" i="1"/>
  <c r="Z240" i="1"/>
  <c r="AB240" i="1"/>
  <c r="J241" i="1"/>
  <c r="L241" i="1"/>
  <c r="N241" i="1"/>
  <c r="P241" i="1"/>
  <c r="R241" i="1"/>
  <c r="T241" i="1"/>
  <c r="V241" i="1"/>
  <c r="X241" i="1"/>
  <c r="Z241" i="1"/>
  <c r="AB241" i="1"/>
  <c r="J242" i="1"/>
  <c r="L242" i="1"/>
  <c r="N242" i="1"/>
  <c r="P242" i="1"/>
  <c r="R242" i="1"/>
  <c r="T242" i="1"/>
  <c r="V242" i="1"/>
  <c r="X242" i="1"/>
  <c r="Z242" i="1"/>
  <c r="AB242" i="1"/>
  <c r="J243" i="1"/>
  <c r="L243" i="1"/>
  <c r="N243" i="1"/>
  <c r="P243" i="1"/>
  <c r="R243" i="1"/>
  <c r="T243" i="1"/>
  <c r="V243" i="1"/>
  <c r="X243" i="1"/>
  <c r="Z243" i="1"/>
  <c r="AB243" i="1"/>
  <c r="J244" i="1"/>
  <c r="L244" i="1"/>
  <c r="N244" i="1"/>
  <c r="P244" i="1"/>
  <c r="R244" i="1"/>
  <c r="T244" i="1"/>
  <c r="V244" i="1"/>
  <c r="X244" i="1"/>
  <c r="Z244" i="1"/>
  <c r="AB244" i="1"/>
  <c r="J245" i="1"/>
  <c r="L245" i="1"/>
  <c r="N245" i="1"/>
  <c r="P245" i="1"/>
  <c r="R245" i="1"/>
  <c r="T245" i="1"/>
  <c r="V245" i="1"/>
  <c r="X245" i="1"/>
  <c r="Z245" i="1"/>
  <c r="AB245" i="1"/>
  <c r="J246" i="1"/>
  <c r="L246" i="1"/>
  <c r="N246" i="1"/>
  <c r="P246" i="1"/>
  <c r="R246" i="1"/>
  <c r="T246" i="1"/>
  <c r="V246" i="1"/>
  <c r="X246" i="1"/>
  <c r="Z246" i="1"/>
  <c r="AB246" i="1"/>
  <c r="J247" i="1"/>
  <c r="L247" i="1"/>
  <c r="N247" i="1"/>
  <c r="P247" i="1"/>
  <c r="R247" i="1"/>
  <c r="T247" i="1"/>
  <c r="V247" i="1"/>
  <c r="X247" i="1"/>
  <c r="Z247" i="1"/>
  <c r="AB247" i="1"/>
  <c r="J248" i="1"/>
  <c r="L248" i="1"/>
  <c r="N248" i="1"/>
  <c r="P248" i="1"/>
  <c r="R248" i="1"/>
  <c r="T248" i="1"/>
  <c r="V248" i="1"/>
  <c r="X248" i="1"/>
  <c r="Z248" i="1"/>
  <c r="AB248" i="1"/>
  <c r="J249" i="1"/>
  <c r="L249" i="1"/>
  <c r="N249" i="1"/>
  <c r="P249" i="1"/>
  <c r="R249" i="1"/>
  <c r="T249" i="1"/>
  <c r="V249" i="1"/>
  <c r="X249" i="1"/>
  <c r="Z249" i="1"/>
  <c r="AB249" i="1"/>
  <c r="J250" i="1"/>
  <c r="L250" i="1"/>
  <c r="N250" i="1"/>
  <c r="P250" i="1"/>
  <c r="R250" i="1"/>
  <c r="T250" i="1"/>
  <c r="V250" i="1"/>
  <c r="X250" i="1"/>
  <c r="Z250" i="1"/>
  <c r="AB250" i="1"/>
  <c r="J251" i="1"/>
  <c r="L251" i="1"/>
  <c r="N251" i="1"/>
  <c r="P251" i="1"/>
  <c r="R251" i="1"/>
  <c r="T251" i="1"/>
  <c r="V251" i="1"/>
  <c r="X251" i="1"/>
  <c r="Z251" i="1"/>
  <c r="AB251" i="1"/>
  <c r="J252" i="1"/>
  <c r="L252" i="1"/>
  <c r="N252" i="1"/>
  <c r="P252" i="1"/>
  <c r="R252" i="1"/>
  <c r="T252" i="1"/>
  <c r="V252" i="1"/>
  <c r="X252" i="1"/>
  <c r="Z252" i="1"/>
  <c r="AB252" i="1"/>
  <c r="J253" i="1"/>
  <c r="L253" i="1"/>
  <c r="N253" i="1"/>
  <c r="P253" i="1"/>
  <c r="R253" i="1"/>
  <c r="T253" i="1"/>
  <c r="V253" i="1"/>
  <c r="X253" i="1"/>
  <c r="Z253" i="1"/>
  <c r="AB253" i="1"/>
  <c r="J254" i="1"/>
  <c r="L254" i="1"/>
  <c r="N254" i="1"/>
  <c r="P254" i="1"/>
  <c r="R254" i="1"/>
  <c r="T254" i="1"/>
  <c r="V254" i="1"/>
  <c r="X254" i="1"/>
  <c r="Z254" i="1"/>
  <c r="AB254" i="1"/>
  <c r="J255" i="1"/>
  <c r="L255" i="1"/>
  <c r="N255" i="1"/>
  <c r="P255" i="1"/>
  <c r="R255" i="1"/>
  <c r="T255" i="1"/>
  <c r="V255" i="1"/>
  <c r="X255" i="1"/>
  <c r="Z255" i="1"/>
  <c r="AB255" i="1"/>
  <c r="J256" i="1"/>
  <c r="L256" i="1"/>
  <c r="N256" i="1"/>
  <c r="P256" i="1"/>
  <c r="R256" i="1"/>
  <c r="T256" i="1"/>
  <c r="V256" i="1"/>
  <c r="X256" i="1"/>
  <c r="Z256" i="1"/>
  <c r="AB256" i="1"/>
  <c r="J257" i="1"/>
  <c r="L257" i="1"/>
  <c r="N257" i="1"/>
  <c r="P257" i="1"/>
  <c r="R257" i="1"/>
  <c r="T257" i="1"/>
  <c r="V257" i="1"/>
  <c r="X257" i="1"/>
  <c r="Z257" i="1"/>
  <c r="AB257" i="1"/>
  <c r="J258" i="1"/>
  <c r="L258" i="1"/>
  <c r="N258" i="1"/>
  <c r="P258" i="1"/>
  <c r="R258" i="1"/>
  <c r="T258" i="1"/>
  <c r="V258" i="1"/>
  <c r="X258" i="1"/>
  <c r="Z258" i="1"/>
  <c r="AB258" i="1"/>
  <c r="J259" i="1"/>
  <c r="L259" i="1"/>
  <c r="N259" i="1"/>
  <c r="P259" i="1"/>
  <c r="R259" i="1"/>
  <c r="T259" i="1"/>
  <c r="V259" i="1"/>
  <c r="X259" i="1"/>
  <c r="Z259" i="1"/>
  <c r="AB259" i="1"/>
  <c r="J260" i="1"/>
  <c r="L260" i="1"/>
  <c r="N260" i="1"/>
  <c r="P260" i="1"/>
  <c r="R260" i="1"/>
  <c r="T260" i="1"/>
  <c r="V260" i="1"/>
  <c r="X260" i="1"/>
  <c r="Z260" i="1"/>
  <c r="AB260" i="1"/>
  <c r="J261" i="1"/>
  <c r="L261" i="1"/>
  <c r="N261" i="1"/>
  <c r="P261" i="1"/>
  <c r="R261" i="1"/>
  <c r="T261" i="1"/>
  <c r="V261" i="1"/>
  <c r="X261" i="1"/>
  <c r="Z261" i="1"/>
  <c r="AB261" i="1"/>
  <c r="J262" i="1"/>
  <c r="L262" i="1"/>
  <c r="N262" i="1"/>
  <c r="P262" i="1"/>
  <c r="R262" i="1"/>
  <c r="T262" i="1"/>
  <c r="V262" i="1"/>
  <c r="X262" i="1"/>
  <c r="Z262" i="1"/>
  <c r="AB262" i="1"/>
  <c r="J263" i="1"/>
  <c r="L263" i="1"/>
  <c r="N263" i="1"/>
  <c r="P263" i="1"/>
  <c r="R263" i="1"/>
  <c r="T263" i="1"/>
  <c r="V263" i="1"/>
  <c r="X263" i="1"/>
  <c r="Z263" i="1"/>
  <c r="AB263" i="1"/>
  <c r="J264" i="1"/>
  <c r="L264" i="1"/>
  <c r="N264" i="1"/>
  <c r="P264" i="1"/>
  <c r="R264" i="1"/>
  <c r="T264" i="1"/>
  <c r="V264" i="1"/>
  <c r="X264" i="1"/>
  <c r="Z264" i="1"/>
  <c r="AB264" i="1"/>
  <c r="J265" i="1"/>
  <c r="L265" i="1"/>
  <c r="N265" i="1"/>
  <c r="P265" i="1"/>
  <c r="R265" i="1"/>
  <c r="T265" i="1"/>
  <c r="V265" i="1"/>
  <c r="X265" i="1"/>
  <c r="Z265" i="1"/>
  <c r="AB265" i="1"/>
  <c r="J266" i="1"/>
  <c r="L266" i="1"/>
  <c r="N266" i="1"/>
  <c r="P266" i="1"/>
  <c r="R266" i="1"/>
  <c r="T266" i="1"/>
  <c r="V266" i="1"/>
  <c r="X266" i="1"/>
  <c r="Z266" i="1"/>
  <c r="AB266" i="1"/>
  <c r="J267" i="1"/>
  <c r="L267" i="1"/>
  <c r="N267" i="1"/>
  <c r="P267" i="1"/>
  <c r="R267" i="1"/>
  <c r="T267" i="1"/>
  <c r="V267" i="1"/>
  <c r="X267" i="1"/>
  <c r="Z267" i="1"/>
  <c r="AB267" i="1"/>
  <c r="J268" i="1"/>
  <c r="L268" i="1"/>
  <c r="N268" i="1"/>
  <c r="P268" i="1"/>
  <c r="R268" i="1"/>
  <c r="T268" i="1"/>
  <c r="V268" i="1"/>
  <c r="X268" i="1"/>
  <c r="Z268" i="1"/>
  <c r="AB268" i="1"/>
  <c r="J269" i="1"/>
  <c r="L269" i="1"/>
  <c r="N269" i="1"/>
  <c r="P269" i="1"/>
  <c r="R269" i="1"/>
  <c r="T269" i="1"/>
  <c r="V269" i="1"/>
  <c r="X269" i="1"/>
  <c r="Z269" i="1"/>
  <c r="AB269" i="1"/>
  <c r="J270" i="1"/>
  <c r="L270" i="1"/>
  <c r="N270" i="1"/>
  <c r="P270" i="1"/>
  <c r="R270" i="1"/>
  <c r="T270" i="1"/>
  <c r="V270" i="1"/>
  <c r="X270" i="1"/>
  <c r="Z270" i="1"/>
  <c r="AB270" i="1"/>
  <c r="J271" i="1"/>
  <c r="L271" i="1"/>
  <c r="N271" i="1"/>
  <c r="P271" i="1"/>
  <c r="R271" i="1"/>
  <c r="T271" i="1"/>
  <c r="V271" i="1"/>
  <c r="X271" i="1"/>
  <c r="Z271" i="1"/>
  <c r="AB271" i="1"/>
  <c r="J272" i="1"/>
  <c r="L272" i="1"/>
  <c r="N272" i="1"/>
  <c r="P272" i="1"/>
  <c r="R272" i="1"/>
  <c r="T272" i="1"/>
  <c r="V272" i="1"/>
  <c r="X272" i="1"/>
  <c r="Z272" i="1"/>
  <c r="AB272" i="1"/>
  <c r="J273" i="1"/>
  <c r="L273" i="1"/>
  <c r="N273" i="1"/>
  <c r="P273" i="1"/>
  <c r="R273" i="1"/>
  <c r="T273" i="1"/>
  <c r="V273" i="1"/>
  <c r="X273" i="1"/>
  <c r="Z273" i="1"/>
  <c r="AB273" i="1"/>
  <c r="J274" i="1"/>
  <c r="L274" i="1"/>
  <c r="N274" i="1"/>
  <c r="P274" i="1"/>
  <c r="R274" i="1"/>
  <c r="T274" i="1"/>
  <c r="V274" i="1"/>
  <c r="X274" i="1"/>
  <c r="Z274" i="1"/>
  <c r="AB274" i="1"/>
  <c r="J275" i="1"/>
  <c r="L275" i="1"/>
  <c r="N275" i="1"/>
  <c r="P275" i="1"/>
  <c r="R275" i="1"/>
  <c r="T275" i="1"/>
  <c r="V275" i="1"/>
  <c r="X275" i="1"/>
  <c r="Z275" i="1"/>
  <c r="AB275" i="1"/>
  <c r="J276" i="1"/>
  <c r="L276" i="1"/>
  <c r="N276" i="1"/>
  <c r="P276" i="1"/>
  <c r="R276" i="1"/>
  <c r="T276" i="1"/>
  <c r="V276" i="1"/>
  <c r="X276" i="1"/>
  <c r="Z276" i="1"/>
  <c r="AB276" i="1"/>
  <c r="J277" i="1"/>
  <c r="L277" i="1"/>
  <c r="N277" i="1"/>
  <c r="P277" i="1"/>
  <c r="R277" i="1"/>
  <c r="T277" i="1"/>
  <c r="V277" i="1"/>
  <c r="X277" i="1"/>
  <c r="Z277" i="1"/>
  <c r="AB277" i="1"/>
  <c r="J278" i="1"/>
  <c r="L278" i="1"/>
  <c r="N278" i="1"/>
  <c r="P278" i="1"/>
  <c r="R278" i="1"/>
  <c r="T278" i="1"/>
  <c r="V278" i="1"/>
  <c r="X278" i="1"/>
  <c r="Z278" i="1"/>
  <c r="AB278" i="1"/>
  <c r="J279" i="1"/>
  <c r="L279" i="1"/>
  <c r="N279" i="1"/>
  <c r="P279" i="1"/>
  <c r="R279" i="1"/>
  <c r="T279" i="1"/>
  <c r="V279" i="1"/>
  <c r="X279" i="1"/>
  <c r="Z279" i="1"/>
  <c r="AB279" i="1"/>
  <c r="J280" i="1"/>
  <c r="L280" i="1"/>
  <c r="N280" i="1"/>
  <c r="P280" i="1"/>
  <c r="R280" i="1"/>
  <c r="T280" i="1"/>
  <c r="V280" i="1"/>
  <c r="X280" i="1"/>
  <c r="Z280" i="1"/>
  <c r="AB280" i="1"/>
  <c r="J281" i="1"/>
  <c r="L281" i="1"/>
  <c r="N281" i="1"/>
  <c r="P281" i="1"/>
  <c r="R281" i="1"/>
  <c r="T281" i="1"/>
  <c r="V281" i="1"/>
  <c r="X281" i="1"/>
  <c r="Z281" i="1"/>
  <c r="AB281" i="1"/>
  <c r="J282" i="1"/>
  <c r="L282" i="1"/>
  <c r="N282" i="1"/>
  <c r="P282" i="1"/>
  <c r="R282" i="1"/>
  <c r="T282" i="1"/>
  <c r="V282" i="1"/>
  <c r="X282" i="1"/>
  <c r="Z282" i="1"/>
  <c r="AB282" i="1"/>
  <c r="J283" i="1"/>
  <c r="L283" i="1"/>
  <c r="N283" i="1"/>
  <c r="P283" i="1"/>
  <c r="R283" i="1"/>
  <c r="T283" i="1"/>
  <c r="V283" i="1"/>
  <c r="X283" i="1"/>
  <c r="Z283" i="1"/>
  <c r="AB283" i="1"/>
  <c r="J284" i="1"/>
  <c r="L284" i="1"/>
  <c r="N284" i="1"/>
  <c r="P284" i="1"/>
  <c r="R284" i="1"/>
  <c r="T284" i="1"/>
  <c r="V284" i="1"/>
  <c r="X284" i="1"/>
  <c r="Z284" i="1"/>
  <c r="AB284" i="1"/>
  <c r="J285" i="1"/>
  <c r="L285" i="1"/>
  <c r="N285" i="1"/>
  <c r="P285" i="1"/>
  <c r="R285" i="1"/>
  <c r="T285" i="1"/>
  <c r="V285" i="1"/>
  <c r="X285" i="1"/>
  <c r="Z285" i="1"/>
  <c r="AB285" i="1"/>
  <c r="J286" i="1"/>
  <c r="L286" i="1"/>
  <c r="N286" i="1"/>
  <c r="P286" i="1"/>
  <c r="R286" i="1"/>
  <c r="T286" i="1"/>
  <c r="V286" i="1"/>
  <c r="X286" i="1"/>
  <c r="Z286" i="1"/>
  <c r="AB286" i="1"/>
  <c r="J287" i="1"/>
  <c r="L287" i="1"/>
  <c r="N287" i="1"/>
  <c r="P287" i="1"/>
  <c r="R287" i="1"/>
  <c r="T287" i="1"/>
  <c r="V287" i="1"/>
  <c r="X287" i="1"/>
  <c r="Z287" i="1"/>
  <c r="AB287" i="1"/>
  <c r="J288" i="1"/>
  <c r="L288" i="1"/>
  <c r="N288" i="1"/>
  <c r="P288" i="1"/>
  <c r="R288" i="1"/>
  <c r="T288" i="1"/>
  <c r="V288" i="1"/>
  <c r="X288" i="1"/>
  <c r="Z288" i="1"/>
  <c r="AB288" i="1"/>
  <c r="J289" i="1"/>
  <c r="L289" i="1"/>
  <c r="N289" i="1"/>
  <c r="P289" i="1"/>
  <c r="R289" i="1"/>
  <c r="T289" i="1"/>
  <c r="V289" i="1"/>
  <c r="X289" i="1"/>
  <c r="Z289" i="1"/>
  <c r="AB289" i="1"/>
  <c r="J290" i="1"/>
  <c r="L290" i="1"/>
  <c r="N290" i="1"/>
  <c r="P290" i="1"/>
  <c r="R290" i="1"/>
  <c r="T290" i="1"/>
  <c r="V290" i="1"/>
  <c r="X290" i="1"/>
  <c r="Z290" i="1"/>
  <c r="AB290" i="1"/>
  <c r="J291" i="1"/>
  <c r="L291" i="1"/>
  <c r="N291" i="1"/>
  <c r="P291" i="1"/>
  <c r="R291" i="1"/>
  <c r="T291" i="1"/>
  <c r="V291" i="1"/>
  <c r="X291" i="1"/>
  <c r="Z291" i="1"/>
  <c r="AB291" i="1"/>
  <c r="J292" i="1"/>
  <c r="L292" i="1"/>
  <c r="N292" i="1"/>
  <c r="P292" i="1"/>
  <c r="R292" i="1"/>
  <c r="T292" i="1"/>
  <c r="V292" i="1"/>
  <c r="X292" i="1"/>
  <c r="Z292" i="1"/>
  <c r="AB292" i="1"/>
  <c r="J293" i="1"/>
  <c r="L293" i="1"/>
  <c r="N293" i="1"/>
  <c r="P293" i="1"/>
  <c r="R293" i="1"/>
  <c r="T293" i="1"/>
  <c r="V293" i="1"/>
  <c r="X293" i="1"/>
  <c r="Z293" i="1"/>
  <c r="AB293" i="1"/>
  <c r="J294" i="1"/>
  <c r="L294" i="1"/>
  <c r="N294" i="1"/>
  <c r="P294" i="1"/>
  <c r="R294" i="1"/>
  <c r="T294" i="1"/>
  <c r="V294" i="1"/>
  <c r="X294" i="1"/>
  <c r="Z294" i="1"/>
  <c r="AB294" i="1"/>
  <c r="J295" i="1"/>
  <c r="L295" i="1"/>
  <c r="N295" i="1"/>
  <c r="P295" i="1"/>
  <c r="R295" i="1"/>
  <c r="T295" i="1"/>
  <c r="V295" i="1"/>
  <c r="X295" i="1"/>
  <c r="Z295" i="1"/>
  <c r="AB295" i="1"/>
  <c r="J296" i="1"/>
  <c r="L296" i="1"/>
  <c r="N296" i="1"/>
  <c r="P296" i="1"/>
  <c r="R296" i="1"/>
  <c r="T296" i="1"/>
  <c r="V296" i="1"/>
  <c r="X296" i="1"/>
  <c r="Z296" i="1"/>
  <c r="AB296" i="1"/>
  <c r="J297" i="1"/>
  <c r="L297" i="1"/>
  <c r="N297" i="1"/>
  <c r="P297" i="1"/>
  <c r="R297" i="1"/>
  <c r="T297" i="1"/>
  <c r="V297" i="1"/>
  <c r="X297" i="1"/>
  <c r="Z297" i="1"/>
  <c r="AB297" i="1"/>
  <c r="J298" i="1"/>
  <c r="L298" i="1"/>
  <c r="N298" i="1"/>
  <c r="P298" i="1"/>
  <c r="R298" i="1"/>
  <c r="T298" i="1"/>
  <c r="V298" i="1"/>
  <c r="X298" i="1"/>
  <c r="Z298" i="1"/>
  <c r="AB298" i="1"/>
  <c r="J299" i="1"/>
  <c r="L299" i="1"/>
  <c r="N299" i="1"/>
  <c r="P299" i="1"/>
  <c r="R299" i="1"/>
  <c r="T299" i="1"/>
  <c r="V299" i="1"/>
  <c r="X299" i="1"/>
  <c r="Z299" i="1"/>
  <c r="AB299" i="1"/>
  <c r="J300" i="1"/>
  <c r="L300" i="1"/>
  <c r="N300" i="1"/>
  <c r="P300" i="1"/>
  <c r="R300" i="1"/>
  <c r="T300" i="1"/>
  <c r="V300" i="1"/>
  <c r="X300" i="1"/>
  <c r="Z300" i="1"/>
  <c r="AB300" i="1"/>
  <c r="J301" i="1"/>
  <c r="L301" i="1"/>
  <c r="N301" i="1"/>
  <c r="P301" i="1"/>
  <c r="R301" i="1"/>
  <c r="T301" i="1"/>
  <c r="V301" i="1"/>
  <c r="X301" i="1"/>
  <c r="Z301" i="1"/>
  <c r="AB301" i="1"/>
  <c r="J302" i="1"/>
  <c r="L302" i="1"/>
  <c r="N302" i="1"/>
  <c r="P302" i="1"/>
  <c r="R302" i="1"/>
  <c r="T302" i="1"/>
  <c r="V302" i="1"/>
  <c r="X302" i="1"/>
  <c r="Z302" i="1"/>
  <c r="AB302" i="1"/>
  <c r="J303" i="1"/>
  <c r="L303" i="1"/>
  <c r="N303" i="1"/>
  <c r="P303" i="1"/>
  <c r="R303" i="1"/>
  <c r="T303" i="1"/>
  <c r="V303" i="1"/>
  <c r="X303" i="1"/>
  <c r="Z303" i="1"/>
  <c r="AB303" i="1"/>
  <c r="J304" i="1"/>
  <c r="L304" i="1"/>
  <c r="N304" i="1"/>
  <c r="P304" i="1"/>
  <c r="R304" i="1"/>
  <c r="T304" i="1"/>
  <c r="V304" i="1"/>
  <c r="X304" i="1"/>
  <c r="Z304" i="1"/>
  <c r="AB304" i="1"/>
  <c r="J305" i="1"/>
  <c r="L305" i="1"/>
  <c r="N305" i="1"/>
  <c r="P305" i="1"/>
  <c r="R305" i="1"/>
  <c r="T305" i="1"/>
  <c r="V305" i="1"/>
  <c r="X305" i="1"/>
  <c r="Z305" i="1"/>
  <c r="AB305" i="1"/>
  <c r="J306" i="1"/>
  <c r="L306" i="1"/>
  <c r="N306" i="1"/>
  <c r="P306" i="1"/>
  <c r="R306" i="1"/>
  <c r="T306" i="1"/>
  <c r="V306" i="1"/>
  <c r="X306" i="1"/>
  <c r="Z306" i="1"/>
  <c r="AB306" i="1"/>
  <c r="J307" i="1"/>
  <c r="L307" i="1"/>
  <c r="N307" i="1"/>
  <c r="P307" i="1"/>
  <c r="R307" i="1"/>
  <c r="T307" i="1"/>
  <c r="V307" i="1"/>
  <c r="X307" i="1"/>
  <c r="Z307" i="1"/>
  <c r="AB307" i="1"/>
  <c r="J308" i="1"/>
  <c r="L308" i="1"/>
  <c r="N308" i="1"/>
  <c r="P308" i="1"/>
  <c r="R308" i="1"/>
  <c r="T308" i="1"/>
  <c r="V308" i="1"/>
  <c r="X308" i="1"/>
  <c r="Z308" i="1"/>
  <c r="AB308" i="1"/>
  <c r="J309" i="1"/>
  <c r="L309" i="1"/>
  <c r="N309" i="1"/>
  <c r="P309" i="1"/>
  <c r="R309" i="1"/>
  <c r="T309" i="1"/>
  <c r="V309" i="1"/>
  <c r="X309" i="1"/>
  <c r="Z309" i="1"/>
  <c r="AB309" i="1"/>
  <c r="J310" i="1"/>
  <c r="L310" i="1"/>
  <c r="N310" i="1"/>
  <c r="P310" i="1"/>
  <c r="R310" i="1"/>
  <c r="T310" i="1"/>
  <c r="V310" i="1"/>
  <c r="X310" i="1"/>
  <c r="Z310" i="1"/>
  <c r="AB310" i="1"/>
  <c r="J311" i="1"/>
  <c r="L311" i="1"/>
  <c r="N311" i="1"/>
  <c r="P311" i="1"/>
  <c r="R311" i="1"/>
  <c r="T311" i="1"/>
  <c r="V311" i="1"/>
  <c r="X311" i="1"/>
  <c r="Z311" i="1"/>
  <c r="AB311" i="1"/>
  <c r="J312" i="1"/>
  <c r="L312" i="1"/>
  <c r="N312" i="1"/>
  <c r="P312" i="1"/>
  <c r="R312" i="1"/>
  <c r="T312" i="1"/>
  <c r="V312" i="1"/>
  <c r="X312" i="1"/>
  <c r="Z312" i="1"/>
  <c r="AB312" i="1"/>
  <c r="J313" i="1"/>
  <c r="L313" i="1"/>
  <c r="N313" i="1"/>
  <c r="P313" i="1"/>
  <c r="R313" i="1"/>
  <c r="T313" i="1"/>
  <c r="V313" i="1"/>
  <c r="X313" i="1"/>
  <c r="Z313" i="1"/>
  <c r="AB313" i="1"/>
  <c r="J314" i="1"/>
  <c r="L314" i="1"/>
  <c r="N314" i="1"/>
  <c r="P314" i="1"/>
  <c r="R314" i="1"/>
  <c r="T314" i="1"/>
  <c r="V314" i="1"/>
  <c r="X314" i="1"/>
  <c r="Z314" i="1"/>
  <c r="AB314" i="1"/>
  <c r="J315" i="1"/>
  <c r="L315" i="1"/>
  <c r="N315" i="1"/>
  <c r="P315" i="1"/>
  <c r="R315" i="1"/>
  <c r="T315" i="1"/>
  <c r="V315" i="1"/>
  <c r="X315" i="1"/>
  <c r="Z315" i="1"/>
  <c r="AB315" i="1"/>
  <c r="J316" i="1"/>
  <c r="L316" i="1"/>
  <c r="N316" i="1"/>
  <c r="P316" i="1"/>
  <c r="R316" i="1"/>
  <c r="T316" i="1"/>
  <c r="V316" i="1"/>
  <c r="X316" i="1"/>
  <c r="Z316" i="1"/>
  <c r="AB316" i="1"/>
  <c r="J317" i="1"/>
  <c r="L317" i="1"/>
  <c r="N317" i="1"/>
  <c r="P317" i="1"/>
  <c r="R317" i="1"/>
  <c r="T317" i="1"/>
  <c r="V317" i="1"/>
  <c r="X317" i="1"/>
  <c r="Z317" i="1"/>
  <c r="AB317" i="1"/>
  <c r="J318" i="1"/>
  <c r="L318" i="1"/>
  <c r="N318" i="1"/>
  <c r="P318" i="1"/>
  <c r="R318" i="1"/>
  <c r="T318" i="1"/>
  <c r="V318" i="1"/>
  <c r="X318" i="1"/>
  <c r="Z318" i="1"/>
  <c r="AB318" i="1"/>
  <c r="J319" i="1"/>
  <c r="L319" i="1"/>
  <c r="N319" i="1"/>
  <c r="P319" i="1"/>
  <c r="R319" i="1"/>
  <c r="T319" i="1"/>
  <c r="V319" i="1"/>
  <c r="X319" i="1"/>
  <c r="Z319" i="1"/>
  <c r="AB319" i="1"/>
  <c r="J320" i="1"/>
  <c r="L320" i="1"/>
  <c r="N320" i="1"/>
  <c r="P320" i="1"/>
  <c r="R320" i="1"/>
  <c r="T320" i="1"/>
  <c r="V320" i="1"/>
  <c r="X320" i="1"/>
  <c r="Z320" i="1"/>
  <c r="AB320" i="1"/>
  <c r="J321" i="1"/>
  <c r="L321" i="1"/>
  <c r="N321" i="1"/>
  <c r="P321" i="1"/>
  <c r="R321" i="1"/>
  <c r="T321" i="1"/>
  <c r="V321" i="1"/>
  <c r="X321" i="1"/>
  <c r="Z321" i="1"/>
  <c r="AB321" i="1"/>
  <c r="J322" i="1"/>
  <c r="L322" i="1"/>
  <c r="N322" i="1"/>
  <c r="P322" i="1"/>
  <c r="R322" i="1"/>
  <c r="T322" i="1"/>
  <c r="V322" i="1"/>
  <c r="X322" i="1"/>
  <c r="Z322" i="1"/>
  <c r="AB322" i="1"/>
  <c r="J323" i="1"/>
  <c r="L323" i="1"/>
  <c r="N323" i="1"/>
  <c r="P323" i="1"/>
  <c r="R323" i="1"/>
  <c r="T323" i="1"/>
  <c r="V323" i="1"/>
  <c r="X323" i="1"/>
  <c r="Z323" i="1"/>
  <c r="AB323" i="1"/>
  <c r="J324" i="1"/>
  <c r="L324" i="1"/>
  <c r="N324" i="1"/>
  <c r="P324" i="1"/>
  <c r="R324" i="1"/>
  <c r="T324" i="1"/>
  <c r="V324" i="1"/>
  <c r="X324" i="1"/>
  <c r="Z324" i="1"/>
  <c r="AB324" i="1"/>
  <c r="J325" i="1"/>
  <c r="L325" i="1"/>
  <c r="N325" i="1"/>
  <c r="P325" i="1"/>
  <c r="R325" i="1"/>
  <c r="T325" i="1"/>
  <c r="V325" i="1"/>
  <c r="X325" i="1"/>
  <c r="Z325" i="1"/>
  <c r="AB325" i="1"/>
  <c r="J326" i="1"/>
  <c r="L326" i="1"/>
  <c r="N326" i="1"/>
  <c r="P326" i="1"/>
  <c r="R326" i="1"/>
  <c r="T326" i="1"/>
  <c r="V326" i="1"/>
  <c r="X326" i="1"/>
  <c r="Z326" i="1"/>
  <c r="AB326" i="1"/>
  <c r="J327" i="1"/>
  <c r="L327" i="1"/>
  <c r="N327" i="1"/>
  <c r="P327" i="1"/>
  <c r="R327" i="1"/>
  <c r="T327" i="1"/>
  <c r="V327" i="1"/>
  <c r="X327" i="1"/>
  <c r="Z327" i="1"/>
  <c r="AB327" i="1"/>
  <c r="J328" i="1"/>
  <c r="L328" i="1"/>
  <c r="N328" i="1"/>
  <c r="P328" i="1"/>
  <c r="R328" i="1"/>
  <c r="T328" i="1"/>
  <c r="V328" i="1"/>
  <c r="X328" i="1"/>
  <c r="Z328" i="1"/>
  <c r="AB328" i="1"/>
  <c r="J329" i="1"/>
  <c r="L329" i="1"/>
  <c r="N329" i="1"/>
  <c r="P329" i="1"/>
  <c r="R329" i="1"/>
  <c r="T329" i="1"/>
  <c r="V329" i="1"/>
  <c r="X329" i="1"/>
  <c r="Z329" i="1"/>
  <c r="AB329" i="1"/>
  <c r="J330" i="1"/>
  <c r="L330" i="1"/>
  <c r="N330" i="1"/>
  <c r="P330" i="1"/>
  <c r="R330" i="1"/>
  <c r="T330" i="1"/>
  <c r="V330" i="1"/>
  <c r="X330" i="1"/>
  <c r="Z330" i="1"/>
  <c r="AB330" i="1"/>
  <c r="J331" i="1"/>
  <c r="L331" i="1"/>
  <c r="N331" i="1"/>
  <c r="P331" i="1"/>
  <c r="R331" i="1"/>
  <c r="T331" i="1"/>
  <c r="V331" i="1"/>
  <c r="X331" i="1"/>
  <c r="Z331" i="1"/>
  <c r="AB331" i="1"/>
  <c r="J332" i="1"/>
  <c r="L332" i="1"/>
  <c r="N332" i="1"/>
  <c r="P332" i="1"/>
  <c r="R332" i="1"/>
  <c r="T332" i="1"/>
  <c r="V332" i="1"/>
  <c r="X332" i="1"/>
  <c r="Z332" i="1"/>
  <c r="AB332" i="1"/>
  <c r="J333" i="1"/>
  <c r="L333" i="1"/>
  <c r="N333" i="1"/>
  <c r="P333" i="1"/>
  <c r="R333" i="1"/>
  <c r="T333" i="1"/>
  <c r="V333" i="1"/>
  <c r="X333" i="1"/>
  <c r="Z333" i="1"/>
  <c r="AB333" i="1"/>
  <c r="J334" i="1"/>
  <c r="L334" i="1"/>
  <c r="N334" i="1"/>
  <c r="P334" i="1"/>
  <c r="R334" i="1"/>
  <c r="T334" i="1"/>
  <c r="V334" i="1"/>
  <c r="X334" i="1"/>
  <c r="Z334" i="1"/>
  <c r="AB334" i="1"/>
  <c r="J335" i="1"/>
  <c r="L335" i="1"/>
  <c r="N335" i="1"/>
  <c r="P335" i="1"/>
  <c r="R335" i="1"/>
  <c r="T335" i="1"/>
  <c r="V335" i="1"/>
  <c r="X335" i="1"/>
  <c r="Z335" i="1"/>
  <c r="AB335" i="1"/>
  <c r="J336" i="1"/>
  <c r="L336" i="1"/>
  <c r="N336" i="1"/>
  <c r="P336" i="1"/>
  <c r="R336" i="1"/>
  <c r="T336" i="1"/>
  <c r="V336" i="1"/>
  <c r="X336" i="1"/>
  <c r="Z336" i="1"/>
  <c r="AB336" i="1"/>
  <c r="J337" i="1"/>
  <c r="L337" i="1"/>
  <c r="N337" i="1"/>
  <c r="P337" i="1"/>
  <c r="R337" i="1"/>
  <c r="T337" i="1"/>
  <c r="V337" i="1"/>
  <c r="X337" i="1"/>
  <c r="Z337" i="1"/>
  <c r="AB337" i="1"/>
  <c r="J338" i="1"/>
  <c r="L338" i="1"/>
  <c r="N338" i="1"/>
  <c r="P338" i="1"/>
  <c r="R338" i="1"/>
  <c r="T338" i="1"/>
  <c r="V338" i="1"/>
  <c r="X338" i="1"/>
  <c r="Z338" i="1"/>
  <c r="AB338" i="1"/>
  <c r="J339" i="1"/>
  <c r="L339" i="1"/>
  <c r="N339" i="1"/>
  <c r="P339" i="1"/>
  <c r="R339" i="1"/>
  <c r="T339" i="1"/>
  <c r="V339" i="1"/>
  <c r="X339" i="1"/>
  <c r="Z339" i="1"/>
  <c r="AB339" i="1"/>
  <c r="J340" i="1"/>
  <c r="L340" i="1"/>
  <c r="N340" i="1"/>
  <c r="P340" i="1"/>
  <c r="R340" i="1"/>
  <c r="T340" i="1"/>
  <c r="V340" i="1"/>
  <c r="X340" i="1"/>
  <c r="Z340" i="1"/>
  <c r="AB340" i="1"/>
  <c r="J341" i="1"/>
  <c r="L341" i="1"/>
  <c r="N341" i="1"/>
  <c r="P341" i="1"/>
  <c r="R341" i="1"/>
  <c r="T341" i="1"/>
  <c r="V341" i="1"/>
  <c r="X341" i="1"/>
  <c r="Z341" i="1"/>
  <c r="AB341" i="1"/>
  <c r="J342" i="1"/>
  <c r="L342" i="1"/>
  <c r="N342" i="1"/>
  <c r="P342" i="1"/>
  <c r="R342" i="1"/>
  <c r="T342" i="1"/>
  <c r="V342" i="1"/>
  <c r="X342" i="1"/>
  <c r="Z342" i="1"/>
  <c r="AB342" i="1"/>
  <c r="J343" i="1"/>
  <c r="L343" i="1"/>
  <c r="N343" i="1"/>
  <c r="P343" i="1"/>
  <c r="R343" i="1"/>
  <c r="T343" i="1"/>
  <c r="V343" i="1"/>
  <c r="X343" i="1"/>
  <c r="Z343" i="1"/>
  <c r="AB343" i="1"/>
  <c r="J344" i="1"/>
  <c r="L344" i="1"/>
  <c r="N344" i="1"/>
  <c r="P344" i="1"/>
  <c r="R344" i="1"/>
  <c r="T344" i="1"/>
  <c r="V344" i="1"/>
  <c r="X344" i="1"/>
  <c r="Z344" i="1"/>
  <c r="AB344" i="1"/>
  <c r="J345" i="1"/>
  <c r="L345" i="1"/>
  <c r="N345" i="1"/>
  <c r="P345" i="1"/>
  <c r="R345" i="1"/>
  <c r="T345" i="1"/>
  <c r="V345" i="1"/>
  <c r="X345" i="1"/>
  <c r="Z345" i="1"/>
  <c r="AB345" i="1"/>
  <c r="J346" i="1"/>
  <c r="L346" i="1"/>
  <c r="N346" i="1"/>
  <c r="P346" i="1"/>
  <c r="R346" i="1"/>
  <c r="T346" i="1"/>
  <c r="V346" i="1"/>
  <c r="X346" i="1"/>
  <c r="Z346" i="1"/>
  <c r="AB346" i="1"/>
  <c r="J347" i="1"/>
  <c r="L347" i="1"/>
  <c r="N347" i="1"/>
  <c r="P347" i="1"/>
  <c r="R347" i="1"/>
  <c r="T347" i="1"/>
  <c r="V347" i="1"/>
  <c r="X347" i="1"/>
  <c r="Z347" i="1"/>
  <c r="AB347" i="1"/>
  <c r="J348" i="1"/>
  <c r="L348" i="1"/>
  <c r="N348" i="1"/>
  <c r="P348" i="1"/>
  <c r="R348" i="1"/>
  <c r="T348" i="1"/>
  <c r="V348" i="1"/>
  <c r="X348" i="1"/>
  <c r="Z348" i="1"/>
  <c r="AB348" i="1"/>
  <c r="J349" i="1"/>
  <c r="L349" i="1"/>
  <c r="N349" i="1"/>
  <c r="P349" i="1"/>
  <c r="R349" i="1"/>
  <c r="T349" i="1"/>
  <c r="V349" i="1"/>
  <c r="X349" i="1"/>
  <c r="Z349" i="1"/>
  <c r="AB349" i="1"/>
  <c r="J350" i="1"/>
  <c r="L350" i="1"/>
  <c r="N350" i="1"/>
  <c r="P350" i="1"/>
  <c r="R350" i="1"/>
  <c r="T350" i="1"/>
  <c r="V350" i="1"/>
  <c r="X350" i="1"/>
  <c r="Z350" i="1"/>
  <c r="AB350" i="1"/>
  <c r="J351" i="1"/>
  <c r="L351" i="1"/>
  <c r="N351" i="1"/>
  <c r="P351" i="1"/>
  <c r="R351" i="1"/>
  <c r="T351" i="1"/>
  <c r="V351" i="1"/>
  <c r="X351" i="1"/>
  <c r="Z351" i="1"/>
  <c r="AB351" i="1"/>
  <c r="J352" i="1"/>
  <c r="L352" i="1"/>
  <c r="N352" i="1"/>
  <c r="P352" i="1"/>
  <c r="R352" i="1"/>
  <c r="T352" i="1"/>
  <c r="V352" i="1"/>
  <c r="X352" i="1"/>
  <c r="Z352" i="1"/>
  <c r="AB352" i="1"/>
  <c r="J353" i="1"/>
  <c r="L353" i="1"/>
  <c r="N353" i="1"/>
  <c r="P353" i="1"/>
  <c r="R353" i="1"/>
  <c r="T353" i="1"/>
  <c r="V353" i="1"/>
  <c r="X353" i="1"/>
  <c r="Z353" i="1"/>
  <c r="AB353" i="1"/>
  <c r="J354" i="1"/>
  <c r="L354" i="1"/>
  <c r="N354" i="1"/>
  <c r="P354" i="1"/>
  <c r="R354" i="1"/>
  <c r="T354" i="1"/>
  <c r="V354" i="1"/>
  <c r="X354" i="1"/>
  <c r="Z354" i="1"/>
  <c r="AB354" i="1"/>
  <c r="J355" i="1"/>
  <c r="L355" i="1"/>
  <c r="N355" i="1"/>
  <c r="P355" i="1"/>
  <c r="R355" i="1"/>
  <c r="T355" i="1"/>
  <c r="V355" i="1"/>
  <c r="X355" i="1"/>
  <c r="Z355" i="1"/>
  <c r="AB355" i="1"/>
  <c r="J356" i="1"/>
  <c r="L356" i="1"/>
  <c r="N356" i="1"/>
  <c r="P356" i="1"/>
  <c r="R356" i="1"/>
  <c r="T356" i="1"/>
  <c r="V356" i="1"/>
  <c r="X356" i="1"/>
  <c r="Z356" i="1"/>
  <c r="AB356" i="1"/>
  <c r="J357" i="1"/>
  <c r="L357" i="1"/>
  <c r="N357" i="1"/>
  <c r="P357" i="1"/>
  <c r="R357" i="1"/>
  <c r="T357" i="1"/>
  <c r="V357" i="1"/>
  <c r="X357" i="1"/>
  <c r="Z357" i="1"/>
  <c r="AB357" i="1"/>
  <c r="J358" i="1"/>
  <c r="L358" i="1"/>
  <c r="N358" i="1"/>
  <c r="P358" i="1"/>
  <c r="R358" i="1"/>
  <c r="T358" i="1"/>
  <c r="V358" i="1"/>
  <c r="X358" i="1"/>
  <c r="Z358" i="1"/>
  <c r="AB358" i="1"/>
  <c r="J359" i="1"/>
  <c r="L359" i="1"/>
  <c r="N359" i="1"/>
  <c r="P359" i="1"/>
  <c r="R359" i="1"/>
  <c r="T359" i="1"/>
  <c r="V359" i="1"/>
  <c r="X359" i="1"/>
  <c r="Z359" i="1"/>
  <c r="AB359" i="1"/>
  <c r="J360" i="1"/>
  <c r="L360" i="1"/>
  <c r="N360" i="1"/>
  <c r="P360" i="1"/>
  <c r="R360" i="1"/>
  <c r="T360" i="1"/>
  <c r="V360" i="1"/>
  <c r="X360" i="1"/>
  <c r="Z360" i="1"/>
  <c r="AB360" i="1"/>
  <c r="J361" i="1"/>
  <c r="L361" i="1"/>
  <c r="N361" i="1"/>
  <c r="P361" i="1"/>
  <c r="R361" i="1"/>
  <c r="T361" i="1"/>
  <c r="V361" i="1"/>
  <c r="X361" i="1"/>
  <c r="Z361" i="1"/>
  <c r="AB361" i="1"/>
  <c r="J362" i="1"/>
  <c r="L362" i="1"/>
  <c r="N362" i="1"/>
  <c r="P362" i="1"/>
  <c r="R362" i="1"/>
  <c r="T362" i="1"/>
  <c r="V362" i="1"/>
  <c r="X362" i="1"/>
  <c r="Z362" i="1"/>
  <c r="AB362" i="1"/>
  <c r="J363" i="1"/>
  <c r="L363" i="1"/>
  <c r="N363" i="1"/>
  <c r="P363" i="1"/>
  <c r="R363" i="1"/>
  <c r="T363" i="1"/>
  <c r="V363" i="1"/>
  <c r="X363" i="1"/>
  <c r="Z363" i="1"/>
  <c r="AB363" i="1"/>
  <c r="J364" i="1"/>
  <c r="L364" i="1"/>
  <c r="N364" i="1"/>
  <c r="P364" i="1"/>
  <c r="R364" i="1"/>
  <c r="T364" i="1"/>
  <c r="V364" i="1"/>
  <c r="X364" i="1"/>
  <c r="Z364" i="1"/>
  <c r="AB364" i="1"/>
  <c r="J365" i="1"/>
  <c r="L365" i="1"/>
  <c r="N365" i="1"/>
  <c r="P365" i="1"/>
  <c r="R365" i="1"/>
  <c r="T365" i="1"/>
  <c r="V365" i="1"/>
  <c r="X365" i="1"/>
  <c r="Z365" i="1"/>
  <c r="AB365" i="1"/>
  <c r="J366" i="1"/>
  <c r="L366" i="1"/>
  <c r="N366" i="1"/>
  <c r="P366" i="1"/>
  <c r="R366" i="1"/>
  <c r="T366" i="1"/>
  <c r="V366" i="1"/>
  <c r="X366" i="1"/>
  <c r="Z366" i="1"/>
  <c r="AB366" i="1"/>
  <c r="J367" i="1"/>
  <c r="L367" i="1"/>
  <c r="N367" i="1"/>
  <c r="P367" i="1"/>
  <c r="R367" i="1"/>
  <c r="T367" i="1"/>
  <c r="V367" i="1"/>
  <c r="X367" i="1"/>
  <c r="Z367" i="1"/>
  <c r="AB367" i="1"/>
  <c r="J368" i="1"/>
  <c r="L368" i="1"/>
  <c r="N368" i="1"/>
  <c r="P368" i="1"/>
  <c r="R368" i="1"/>
  <c r="T368" i="1"/>
  <c r="V368" i="1"/>
  <c r="X368" i="1"/>
  <c r="Z368" i="1"/>
  <c r="AB368" i="1"/>
  <c r="J369" i="1"/>
  <c r="L369" i="1"/>
  <c r="N369" i="1"/>
  <c r="P369" i="1"/>
  <c r="R369" i="1"/>
  <c r="T369" i="1"/>
  <c r="V369" i="1"/>
  <c r="X369" i="1"/>
  <c r="Z369" i="1"/>
  <c r="AB369" i="1"/>
  <c r="R370" i="1"/>
  <c r="T370" i="1"/>
  <c r="V370" i="1"/>
  <c r="X370" i="1"/>
  <c r="Z370" i="1"/>
  <c r="AB370" i="1"/>
  <c r="J40" i="20"/>
  <c r="M40" i="20" s="1"/>
  <c r="AB6" i="1"/>
  <c r="Z6" i="1"/>
  <c r="X6" i="1"/>
  <c r="V6" i="1"/>
  <c r="T6" i="1"/>
  <c r="R6" i="1"/>
  <c r="P6" i="1"/>
  <c r="N6" i="1"/>
  <c r="L6" i="1"/>
  <c r="J6" i="1"/>
  <c r="C10" i="35" l="1"/>
  <c r="C8" i="35"/>
  <c r="L9" i="35"/>
  <c r="H9" i="35"/>
  <c r="D9" i="35"/>
  <c r="K9" i="35"/>
  <c r="G9" i="35"/>
  <c r="C9" i="35"/>
  <c r="B363" i="1"/>
  <c r="B351" i="1"/>
  <c r="B339" i="1"/>
  <c r="B319" i="1"/>
  <c r="B307" i="1"/>
  <c r="B303" i="1"/>
  <c r="B287" i="1"/>
  <c r="B275" i="1"/>
  <c r="B259" i="1"/>
  <c r="B255" i="1"/>
  <c r="B243" i="1"/>
  <c r="B227" i="1"/>
  <c r="B223" i="1"/>
  <c r="B211" i="1"/>
  <c r="B367" i="1"/>
  <c r="B359" i="1"/>
  <c r="B331" i="1"/>
  <c r="B323" i="1"/>
  <c r="B291" i="1"/>
  <c r="B271" i="1"/>
  <c r="B239" i="1"/>
  <c r="B207" i="1"/>
  <c r="B195" i="1"/>
  <c r="B191" i="1"/>
  <c r="B179" i="1"/>
  <c r="B175" i="1"/>
  <c r="B171" i="1"/>
  <c r="B163" i="1"/>
  <c r="B159" i="1"/>
  <c r="B155" i="1"/>
  <c r="B147" i="1"/>
  <c r="B143" i="1"/>
  <c r="B139" i="1"/>
  <c r="B131" i="1"/>
  <c r="B127" i="1"/>
  <c r="B123" i="1"/>
  <c r="B115" i="1"/>
  <c r="B111" i="1"/>
  <c r="B107" i="1"/>
  <c r="B99" i="1"/>
  <c r="B95" i="1"/>
  <c r="B91" i="1"/>
  <c r="B83" i="1"/>
  <c r="B79" i="1"/>
  <c r="B75" i="1"/>
  <c r="B67" i="1"/>
  <c r="B63" i="1"/>
  <c r="B59" i="1"/>
  <c r="B51" i="1"/>
  <c r="B47" i="1"/>
  <c r="B43" i="1"/>
  <c r="B35" i="1"/>
  <c r="B31" i="1"/>
  <c r="B27" i="1"/>
  <c r="B19" i="1"/>
  <c r="B15" i="1"/>
  <c r="B11" i="1"/>
  <c r="B368" i="1"/>
  <c r="B364" i="1"/>
  <c r="B344" i="1"/>
  <c r="B328" i="1"/>
  <c r="B324" i="1"/>
  <c r="B312" i="1"/>
  <c r="B308" i="1"/>
  <c r="B296" i="1"/>
  <c r="B292" i="1"/>
  <c r="B280" i="1"/>
  <c r="B276" i="1"/>
  <c r="B264" i="1"/>
  <c r="B260" i="1"/>
  <c r="B248" i="1"/>
  <c r="B244" i="1"/>
  <c r="B232" i="1"/>
  <c r="B228" i="1"/>
  <c r="B216" i="1"/>
  <c r="B212" i="1"/>
  <c r="B200" i="1"/>
  <c r="B196" i="1"/>
  <c r="B184" i="1"/>
  <c r="B180" i="1"/>
  <c r="B168" i="1"/>
  <c r="B164" i="1"/>
  <c r="B160" i="1"/>
  <c r="B152" i="1"/>
  <c r="B148" i="1"/>
  <c r="B144" i="1"/>
  <c r="B136" i="1"/>
  <c r="B132" i="1"/>
  <c r="B128" i="1"/>
  <c r="B120" i="1"/>
  <c r="B116" i="1"/>
  <c r="B112" i="1"/>
  <c r="B104" i="1"/>
  <c r="B100" i="1"/>
  <c r="B96" i="1"/>
  <c r="B88" i="1"/>
  <c r="B84" i="1"/>
  <c r="B80" i="1"/>
  <c r="B72" i="1"/>
  <c r="B68" i="1"/>
  <c r="B64" i="1"/>
  <c r="B56" i="1"/>
  <c r="B52" i="1"/>
  <c r="B48" i="1"/>
  <c r="B40" i="1"/>
  <c r="B36" i="1"/>
  <c r="B32" i="1"/>
  <c r="B24" i="1"/>
  <c r="B20" i="1"/>
  <c r="B16" i="1"/>
  <c r="B8" i="1"/>
  <c r="B4" i="1"/>
  <c r="B338" i="1"/>
  <c r="B326" i="1"/>
  <c r="B322" i="1"/>
  <c r="B318" i="1"/>
  <c r="B314" i="1"/>
  <c r="B310" i="1"/>
  <c r="B306" i="1"/>
  <c r="B302" i="1"/>
  <c r="B298" i="1"/>
  <c r="B294" i="1"/>
  <c r="B290" i="1"/>
  <c r="B286" i="1"/>
  <c r="B282" i="1"/>
  <c r="B278" i="1"/>
  <c r="B274" i="1"/>
  <c r="B270" i="1"/>
  <c r="B266" i="1"/>
  <c r="B262" i="1"/>
  <c r="B258" i="1"/>
  <c r="B254" i="1"/>
  <c r="B250" i="1"/>
  <c r="B246" i="1"/>
  <c r="B242" i="1"/>
  <c r="B238" i="1"/>
  <c r="B234" i="1"/>
  <c r="B230" i="1"/>
  <c r="B226" i="1"/>
  <c r="B222" i="1"/>
  <c r="B218" i="1"/>
  <c r="B214" i="1"/>
  <c r="B210" i="1"/>
  <c r="B206" i="1"/>
  <c r="B202" i="1"/>
  <c r="B198" i="1"/>
  <c r="B194" i="1"/>
  <c r="B190" i="1"/>
  <c r="B186" i="1"/>
  <c r="B182" i="1"/>
  <c r="B178" i="1"/>
  <c r="B174" i="1"/>
  <c r="B170" i="1"/>
  <c r="B166" i="1"/>
  <c r="B162" i="1"/>
  <c r="B158" i="1"/>
  <c r="B154" i="1"/>
  <c r="B150" i="1"/>
  <c r="B146" i="1"/>
  <c r="B142" i="1"/>
  <c r="B138" i="1"/>
  <c r="B134" i="1"/>
  <c r="B130" i="1"/>
  <c r="B126" i="1"/>
  <c r="B122" i="1"/>
  <c r="B118" i="1"/>
  <c r="B114" i="1"/>
  <c r="B110" i="1"/>
  <c r="B106" i="1"/>
  <c r="B102" i="1"/>
  <c r="B98" i="1"/>
  <c r="B94" i="1"/>
  <c r="B90" i="1"/>
  <c r="B86" i="1"/>
  <c r="B82" i="1"/>
  <c r="B78" i="1"/>
  <c r="B74" i="1"/>
  <c r="B70" i="1"/>
  <c r="B66" i="1"/>
  <c r="B62" i="1"/>
  <c r="B58" i="1"/>
  <c r="B54" i="1"/>
  <c r="B50" i="1"/>
  <c r="B46" i="1"/>
  <c r="B42" i="1"/>
  <c r="B38" i="1"/>
  <c r="B34" i="1"/>
  <c r="B30" i="1"/>
  <c r="B26" i="1"/>
  <c r="B22" i="1"/>
  <c r="B18" i="1"/>
  <c r="B14" i="1"/>
  <c r="B10" i="1"/>
  <c r="B6" i="1"/>
  <c r="B361" i="1"/>
  <c r="B345" i="1"/>
  <c r="AC26" i="1"/>
  <c r="AD26" i="1" s="1"/>
  <c r="AC47" i="1"/>
  <c r="AD47" i="1" s="1"/>
  <c r="A4" i="1"/>
  <c r="AC339" i="1"/>
  <c r="AD339" i="1" s="1"/>
  <c r="AC323" i="1"/>
  <c r="AD323" i="1" s="1"/>
  <c r="AC283" i="1"/>
  <c r="AD283" i="1" s="1"/>
  <c r="AC83" i="1"/>
  <c r="AD83" i="1" s="1"/>
  <c r="AC31" i="1"/>
  <c r="AD31" i="1" s="1"/>
  <c r="AC352" i="1"/>
  <c r="AD352" i="1" s="1"/>
  <c r="AC296" i="1"/>
  <c r="AD296" i="1" s="1"/>
  <c r="AC288" i="1"/>
  <c r="AD288" i="1" s="1"/>
  <c r="AC144" i="1"/>
  <c r="AD144" i="1" s="1"/>
  <c r="AC359" i="1"/>
  <c r="AD359" i="1" s="1"/>
  <c r="AC186" i="1"/>
  <c r="AD186" i="1" s="1"/>
  <c r="AC148" i="1"/>
  <c r="AD148" i="1" s="1"/>
  <c r="AC143" i="1"/>
  <c r="AD143" i="1" s="1"/>
  <c r="AC142" i="1"/>
  <c r="AD142" i="1" s="1"/>
  <c r="AC58" i="1"/>
  <c r="AD58" i="1" s="1"/>
  <c r="AC50" i="1"/>
  <c r="AD50" i="1" s="1"/>
  <c r="AC355" i="1"/>
  <c r="AD355" i="1" s="1"/>
  <c r="AC220" i="1"/>
  <c r="AD220" i="1" s="1"/>
  <c r="AC185" i="1"/>
  <c r="AD185" i="1" s="1"/>
  <c r="AC128" i="1"/>
  <c r="AD128" i="1" s="1"/>
  <c r="AC112" i="1"/>
  <c r="AD112" i="1" s="1"/>
  <c r="AC96" i="1"/>
  <c r="AD96" i="1" s="1"/>
  <c r="AC284" i="1"/>
  <c r="AD284" i="1" s="1"/>
  <c r="AC202" i="1"/>
  <c r="AD202" i="1" s="1"/>
  <c r="AC190" i="1"/>
  <c r="AD190" i="1" s="1"/>
  <c r="AC282" i="1"/>
  <c r="AD282" i="1" s="1"/>
  <c r="AC250" i="1"/>
  <c r="AD250" i="1" s="1"/>
  <c r="AC357" i="1"/>
  <c r="AD357" i="1" s="1"/>
  <c r="AC268" i="1"/>
  <c r="AD268" i="1" s="1"/>
  <c r="AC236" i="1"/>
  <c r="AD236" i="1" s="1"/>
  <c r="AC232" i="1"/>
  <c r="AD232" i="1" s="1"/>
  <c r="AC224" i="1"/>
  <c r="AD224" i="1" s="1"/>
  <c r="AC219" i="1"/>
  <c r="AD219" i="1" s="1"/>
  <c r="AC218" i="1"/>
  <c r="AD218" i="1" s="1"/>
  <c r="AC214" i="1"/>
  <c r="AD214" i="1" s="1"/>
  <c r="AC210" i="1"/>
  <c r="AD210" i="1" s="1"/>
  <c r="AC207" i="1"/>
  <c r="AD207" i="1" s="1"/>
  <c r="AC170" i="1"/>
  <c r="AD170" i="1" s="1"/>
  <c r="AC140" i="1"/>
  <c r="AD140" i="1" s="1"/>
  <c r="AC136" i="1"/>
  <c r="AD136" i="1" s="1"/>
  <c r="AC104" i="1"/>
  <c r="AD104" i="1" s="1"/>
  <c r="AC75" i="1"/>
  <c r="AD75" i="1" s="1"/>
  <c r="AC73" i="1"/>
  <c r="AD73" i="1" s="1"/>
  <c r="AC20" i="1"/>
  <c r="AD20" i="1" s="1"/>
  <c r="AC331" i="1"/>
  <c r="AD331" i="1" s="1"/>
  <c r="AC307" i="1"/>
  <c r="AD307" i="1" s="1"/>
  <c r="AC299" i="1"/>
  <c r="AD299" i="1" s="1"/>
  <c r="AC274" i="1"/>
  <c r="AD274" i="1" s="1"/>
  <c r="AC242" i="1"/>
  <c r="AD242" i="1" s="1"/>
  <c r="AC184" i="1"/>
  <c r="AD184" i="1" s="1"/>
  <c r="AC176" i="1"/>
  <c r="AD176" i="1" s="1"/>
  <c r="AC74" i="1"/>
  <c r="AD74" i="1" s="1"/>
  <c r="AC347" i="1"/>
  <c r="AD347" i="1" s="1"/>
  <c r="AC343" i="1"/>
  <c r="AD343" i="1" s="1"/>
  <c r="AC338" i="1"/>
  <c r="AD338" i="1" s="1"/>
  <c r="AC337" i="1"/>
  <c r="AD337" i="1" s="1"/>
  <c r="AC329" i="1"/>
  <c r="AD329" i="1" s="1"/>
  <c r="AC305" i="1"/>
  <c r="AD305" i="1" s="1"/>
  <c r="AC276" i="1"/>
  <c r="AD276" i="1" s="1"/>
  <c r="AC252" i="1"/>
  <c r="AD252" i="1" s="1"/>
  <c r="AC244" i="1"/>
  <c r="AD244" i="1" s="1"/>
  <c r="AC241" i="1"/>
  <c r="AD241" i="1" s="1"/>
  <c r="AC178" i="1"/>
  <c r="AD178" i="1" s="1"/>
  <c r="AC122" i="1"/>
  <c r="AD122" i="1" s="1"/>
  <c r="AC113" i="1"/>
  <c r="AD113" i="1" s="1"/>
  <c r="AC82" i="1"/>
  <c r="AD82" i="1" s="1"/>
  <c r="AC42" i="1"/>
  <c r="AD42" i="1" s="1"/>
  <c r="AC30" i="1"/>
  <c r="AD30" i="1" s="1"/>
  <c r="AC25" i="1"/>
  <c r="AD25" i="1" s="1"/>
  <c r="AC24" i="1"/>
  <c r="AD24" i="1" s="1"/>
  <c r="AC327" i="1"/>
  <c r="AD327" i="1" s="1"/>
  <c r="AC322" i="1"/>
  <c r="AD322" i="1" s="1"/>
  <c r="AC321" i="1"/>
  <c r="AD321" i="1" s="1"/>
  <c r="AC313" i="1"/>
  <c r="AD313" i="1" s="1"/>
  <c r="AC292" i="1"/>
  <c r="AD292" i="1" s="1"/>
  <c r="AC289" i="1"/>
  <c r="AD289" i="1" s="1"/>
  <c r="AC272" i="1"/>
  <c r="AD272" i="1" s="1"/>
  <c r="AC267" i="1"/>
  <c r="AD267" i="1" s="1"/>
  <c r="AC266" i="1"/>
  <c r="AD266" i="1" s="1"/>
  <c r="AC258" i="1"/>
  <c r="AD258" i="1" s="1"/>
  <c r="AC228" i="1"/>
  <c r="AD228" i="1" s="1"/>
  <c r="AC225" i="1"/>
  <c r="AD225" i="1" s="1"/>
  <c r="AC194" i="1"/>
  <c r="AD194" i="1" s="1"/>
  <c r="AC191" i="1"/>
  <c r="AD191" i="1" s="1"/>
  <c r="AC174" i="1"/>
  <c r="AD174" i="1" s="1"/>
  <c r="AC169" i="1"/>
  <c r="AD169" i="1" s="1"/>
  <c r="AC168" i="1"/>
  <c r="AD168" i="1" s="1"/>
  <c r="AC160" i="1"/>
  <c r="AD160" i="1" s="1"/>
  <c r="AC152" i="1"/>
  <c r="AD152" i="1" s="1"/>
  <c r="AC149" i="1"/>
  <c r="AD149" i="1" s="1"/>
  <c r="AC132" i="1"/>
  <c r="AD132" i="1" s="1"/>
  <c r="AC127" i="1"/>
  <c r="AD127" i="1" s="1"/>
  <c r="AC106" i="1"/>
  <c r="AD106" i="1" s="1"/>
  <c r="AC92" i="1"/>
  <c r="AD92" i="1" s="1"/>
  <c r="AC88" i="1"/>
  <c r="AD88" i="1" s="1"/>
  <c r="AC84" i="1"/>
  <c r="AD84" i="1" s="1"/>
  <c r="AC78" i="1"/>
  <c r="AD78" i="1" s="1"/>
  <c r="AC72" i="1"/>
  <c r="AD72" i="1" s="1"/>
  <c r="AC71" i="1"/>
  <c r="AD71" i="1" s="1"/>
  <c r="AC64" i="1"/>
  <c r="AD64" i="1" s="1"/>
  <c r="AC34" i="1"/>
  <c r="AD34" i="1" s="1"/>
  <c r="AC12" i="1"/>
  <c r="AD12" i="1" s="1"/>
  <c r="AC8" i="1"/>
  <c r="AD8" i="1" s="1"/>
  <c r="AC363" i="1"/>
  <c r="AD363" i="1" s="1"/>
  <c r="AC358" i="1"/>
  <c r="AD358" i="1" s="1"/>
  <c r="AC328" i="1"/>
  <c r="AD328" i="1" s="1"/>
  <c r="AC311" i="1"/>
  <c r="AD311" i="1" s="1"/>
  <c r="AC306" i="1"/>
  <c r="AD306" i="1" s="1"/>
  <c r="AC294" i="1"/>
  <c r="AD294" i="1" s="1"/>
  <c r="AC273" i="1"/>
  <c r="AD273" i="1" s="1"/>
  <c r="AC256" i="1"/>
  <c r="AD256" i="1" s="1"/>
  <c r="AC251" i="1"/>
  <c r="AD251" i="1" s="1"/>
  <c r="AC175" i="1"/>
  <c r="AD175" i="1" s="1"/>
  <c r="AC166" i="1"/>
  <c r="AD166" i="1" s="1"/>
  <c r="AC158" i="1"/>
  <c r="AD158" i="1" s="1"/>
  <c r="AC124" i="1"/>
  <c r="AD124" i="1" s="1"/>
  <c r="AC116" i="1"/>
  <c r="AD116" i="1" s="1"/>
  <c r="AC111" i="1"/>
  <c r="AD111" i="1" s="1"/>
  <c r="AC79" i="1"/>
  <c r="AD79" i="1" s="1"/>
  <c r="AC70" i="1"/>
  <c r="AD70" i="1" s="1"/>
  <c r="AC62" i="1"/>
  <c r="AD62" i="1" s="1"/>
  <c r="AC57" i="1"/>
  <c r="AD57" i="1" s="1"/>
  <c r="AC56" i="1"/>
  <c r="AD56" i="1" s="1"/>
  <c r="AC55" i="1"/>
  <c r="AD55" i="1" s="1"/>
  <c r="AC48" i="1"/>
  <c r="AD48" i="1" s="1"/>
  <c r="AC368" i="1"/>
  <c r="AD368" i="1" s="1"/>
  <c r="AC364" i="1"/>
  <c r="AD364" i="1" s="1"/>
  <c r="AC351" i="1"/>
  <c r="AD351" i="1" s="1"/>
  <c r="AC346" i="1"/>
  <c r="AD346" i="1" s="1"/>
  <c r="AC345" i="1"/>
  <c r="AD345" i="1" s="1"/>
  <c r="AC315" i="1"/>
  <c r="AD315" i="1" s="1"/>
  <c r="AC312" i="1"/>
  <c r="AD312" i="1" s="1"/>
  <c r="AC303" i="1"/>
  <c r="AD303" i="1" s="1"/>
  <c r="AC290" i="1"/>
  <c r="AD290" i="1" s="1"/>
  <c r="AC260" i="1"/>
  <c r="AD260" i="1" s="1"/>
  <c r="AC257" i="1"/>
  <c r="AD257" i="1" s="1"/>
  <c r="AC248" i="1"/>
  <c r="AD248" i="1" s="1"/>
  <c r="AC240" i="1"/>
  <c r="AD240" i="1" s="1"/>
  <c r="AC235" i="1"/>
  <c r="AD235" i="1" s="1"/>
  <c r="AC234" i="1"/>
  <c r="AD234" i="1" s="1"/>
  <c r="AC226" i="1"/>
  <c r="AD226" i="1" s="1"/>
  <c r="AC206" i="1"/>
  <c r="AD206" i="1" s="1"/>
  <c r="AC201" i="1"/>
  <c r="AD201" i="1" s="1"/>
  <c r="AC200" i="1"/>
  <c r="AD200" i="1" s="1"/>
  <c r="AC192" i="1"/>
  <c r="AD192" i="1" s="1"/>
  <c r="AC162" i="1"/>
  <c r="AD162" i="1" s="1"/>
  <c r="AC159" i="1"/>
  <c r="AD159" i="1" s="1"/>
  <c r="AC150" i="1"/>
  <c r="AD150" i="1" s="1"/>
  <c r="AC138" i="1"/>
  <c r="AD138" i="1" s="1"/>
  <c r="AC120" i="1"/>
  <c r="AD120" i="1" s="1"/>
  <c r="AC108" i="1"/>
  <c r="AD108" i="1" s="1"/>
  <c r="AC100" i="1"/>
  <c r="AD100" i="1" s="1"/>
  <c r="AC95" i="1"/>
  <c r="AD95" i="1" s="1"/>
  <c r="AC93" i="1"/>
  <c r="AD93" i="1" s="1"/>
  <c r="AC80" i="1"/>
  <c r="AD80" i="1" s="1"/>
  <c r="AC76" i="1"/>
  <c r="AD76" i="1" s="1"/>
  <c r="AC66" i="1"/>
  <c r="AD66" i="1" s="1"/>
  <c r="AC54" i="1"/>
  <c r="AD54" i="1" s="1"/>
  <c r="AC46" i="1"/>
  <c r="AD46" i="1" s="1"/>
  <c r="AC41" i="1"/>
  <c r="AD41" i="1" s="1"/>
  <c r="AC40" i="1"/>
  <c r="AD40" i="1" s="1"/>
  <c r="AC32" i="1"/>
  <c r="AD32" i="1" s="1"/>
  <c r="AC19" i="1"/>
  <c r="AD19" i="1" s="1"/>
  <c r="AC18" i="1"/>
  <c r="AD18" i="1" s="1"/>
  <c r="AC7" i="1"/>
  <c r="AD7" i="1" s="1"/>
  <c r="A5" i="1"/>
  <c r="AC367" i="1"/>
  <c r="AD367" i="1" s="1"/>
  <c r="AC362" i="1"/>
  <c r="AD362" i="1" s="1"/>
  <c r="AC361" i="1"/>
  <c r="AD361" i="1" s="1"/>
  <c r="AC360" i="1"/>
  <c r="AD360" i="1" s="1"/>
  <c r="AC354" i="1"/>
  <c r="AD354" i="1" s="1"/>
  <c r="AC353" i="1"/>
  <c r="AD353" i="1" s="1"/>
  <c r="AC344" i="1"/>
  <c r="AD344" i="1" s="1"/>
  <c r="AC335" i="1"/>
  <c r="AD335" i="1" s="1"/>
  <c r="AC297" i="1"/>
  <c r="AD297" i="1" s="1"/>
  <c r="AC280" i="1"/>
  <c r="AD280" i="1" s="1"/>
  <c r="AC198" i="1"/>
  <c r="AD198" i="1" s="1"/>
  <c r="AC38" i="1"/>
  <c r="AD38" i="1" s="1"/>
  <c r="AC16" i="1"/>
  <c r="AD16" i="1" s="1"/>
  <c r="AC370" i="1"/>
  <c r="AD370" i="1" s="1"/>
  <c r="AC369" i="1"/>
  <c r="AD369" i="1" s="1"/>
  <c r="AC366" i="1"/>
  <c r="AD366" i="1" s="1"/>
  <c r="AC365" i="1"/>
  <c r="AD365" i="1" s="1"/>
  <c r="AC356" i="1"/>
  <c r="AD356" i="1" s="1"/>
  <c r="AC350" i="1"/>
  <c r="AD350" i="1" s="1"/>
  <c r="AC336" i="1"/>
  <c r="AD336" i="1" s="1"/>
  <c r="AC319" i="1"/>
  <c r="AD319" i="1" s="1"/>
  <c r="AC264" i="1"/>
  <c r="AD264" i="1" s="1"/>
  <c r="AC182" i="1"/>
  <c r="AD182" i="1" s="1"/>
  <c r="AC22" i="1"/>
  <c r="AD22" i="1" s="1"/>
  <c r="AC349" i="1"/>
  <c r="AD349" i="1" s="1"/>
  <c r="AC340" i="1"/>
  <c r="AD340" i="1" s="1"/>
  <c r="AC334" i="1"/>
  <c r="AD334" i="1" s="1"/>
  <c r="AC333" i="1"/>
  <c r="AD333" i="1" s="1"/>
  <c r="AC324" i="1"/>
  <c r="AD324" i="1" s="1"/>
  <c r="AC318" i="1"/>
  <c r="AD318" i="1" s="1"/>
  <c r="AC317" i="1"/>
  <c r="AD317" i="1" s="1"/>
  <c r="AC308" i="1"/>
  <c r="AD308" i="1" s="1"/>
  <c r="AC302" i="1"/>
  <c r="AD302" i="1" s="1"/>
  <c r="AC301" i="1"/>
  <c r="AD301" i="1" s="1"/>
  <c r="AC295" i="1"/>
  <c r="AD295" i="1" s="1"/>
  <c r="AC293" i="1"/>
  <c r="AD293" i="1" s="1"/>
  <c r="AC285" i="1"/>
  <c r="AD285" i="1" s="1"/>
  <c r="AC279" i="1"/>
  <c r="AD279" i="1" s="1"/>
  <c r="AC278" i="1"/>
  <c r="AD278" i="1" s="1"/>
  <c r="AC269" i="1"/>
  <c r="AD269" i="1" s="1"/>
  <c r="AC263" i="1"/>
  <c r="AD263" i="1" s="1"/>
  <c r="AC262" i="1"/>
  <c r="AD262" i="1" s="1"/>
  <c r="AC253" i="1"/>
  <c r="AD253" i="1" s="1"/>
  <c r="AC247" i="1"/>
  <c r="AD247" i="1" s="1"/>
  <c r="AC246" i="1"/>
  <c r="AD246" i="1" s="1"/>
  <c r="AC237" i="1"/>
  <c r="AD237" i="1" s="1"/>
  <c r="AC231" i="1"/>
  <c r="AD231" i="1" s="1"/>
  <c r="AC230" i="1"/>
  <c r="AD230" i="1" s="1"/>
  <c r="AC221" i="1"/>
  <c r="AD221" i="1" s="1"/>
  <c r="AC216" i="1"/>
  <c r="AD216" i="1" s="1"/>
  <c r="AC209" i="1"/>
  <c r="AD209" i="1" s="1"/>
  <c r="AC208" i="1"/>
  <c r="AD208" i="1" s="1"/>
  <c r="AC203" i="1"/>
  <c r="AD203" i="1" s="1"/>
  <c r="AC197" i="1"/>
  <c r="AD197" i="1" s="1"/>
  <c r="AC196" i="1"/>
  <c r="AD196" i="1" s="1"/>
  <c r="AC187" i="1"/>
  <c r="AD187" i="1" s="1"/>
  <c r="AC181" i="1"/>
  <c r="AD181" i="1" s="1"/>
  <c r="AC180" i="1"/>
  <c r="AD180" i="1" s="1"/>
  <c r="AC171" i="1"/>
  <c r="AD171" i="1" s="1"/>
  <c r="AC165" i="1"/>
  <c r="AD165" i="1" s="1"/>
  <c r="AC164" i="1"/>
  <c r="AD164" i="1" s="1"/>
  <c r="AC155" i="1"/>
  <c r="AD155" i="1" s="1"/>
  <c r="AC154" i="1"/>
  <c r="AD154" i="1" s="1"/>
  <c r="AC145" i="1"/>
  <c r="AD145" i="1" s="1"/>
  <c r="AC139" i="1"/>
  <c r="AD139" i="1" s="1"/>
  <c r="AC134" i="1"/>
  <c r="AD134" i="1" s="1"/>
  <c r="AC123" i="1"/>
  <c r="AD123" i="1" s="1"/>
  <c r="AC118" i="1"/>
  <c r="AD118" i="1" s="1"/>
  <c r="AC117" i="1"/>
  <c r="AD117" i="1" s="1"/>
  <c r="AC107" i="1"/>
  <c r="AD107" i="1" s="1"/>
  <c r="AC105" i="1"/>
  <c r="AD105" i="1" s="1"/>
  <c r="AC102" i="1"/>
  <c r="AD102" i="1" s="1"/>
  <c r="AC69" i="1"/>
  <c r="AD69" i="1" s="1"/>
  <c r="AC68" i="1"/>
  <c r="AD68" i="1" s="1"/>
  <c r="AC67" i="1"/>
  <c r="AD67" i="1" s="1"/>
  <c r="AC53" i="1"/>
  <c r="AD53" i="1" s="1"/>
  <c r="AC52" i="1"/>
  <c r="AD52" i="1" s="1"/>
  <c r="AC51" i="1"/>
  <c r="AD51" i="1" s="1"/>
  <c r="AC43" i="1"/>
  <c r="AD43" i="1" s="1"/>
  <c r="AC37" i="1"/>
  <c r="AD37" i="1" s="1"/>
  <c r="AC36" i="1"/>
  <c r="AD36" i="1" s="1"/>
  <c r="AC27" i="1"/>
  <c r="AD27" i="1" s="1"/>
  <c r="AC21" i="1"/>
  <c r="AD21" i="1" s="1"/>
  <c r="AC15" i="1"/>
  <c r="AD15" i="1" s="1"/>
  <c r="AC14" i="1"/>
  <c r="AD14" i="1" s="1"/>
  <c r="AC330" i="1"/>
  <c r="AD330" i="1" s="1"/>
  <c r="AC320" i="1"/>
  <c r="AD320" i="1" s="1"/>
  <c r="AC314" i="1"/>
  <c r="AD314" i="1" s="1"/>
  <c r="AC304" i="1"/>
  <c r="AD304" i="1" s="1"/>
  <c r="AC291" i="1"/>
  <c r="AD291" i="1" s="1"/>
  <c r="AC281" i="1"/>
  <c r="AD281" i="1" s="1"/>
  <c r="AC275" i="1"/>
  <c r="AD275" i="1" s="1"/>
  <c r="AC265" i="1"/>
  <c r="AD265" i="1" s="1"/>
  <c r="AC259" i="1"/>
  <c r="AD259" i="1" s="1"/>
  <c r="AC249" i="1"/>
  <c r="AD249" i="1" s="1"/>
  <c r="AC243" i="1"/>
  <c r="AD243" i="1" s="1"/>
  <c r="AC233" i="1"/>
  <c r="AD233" i="1" s="1"/>
  <c r="AC227" i="1"/>
  <c r="AD227" i="1" s="1"/>
  <c r="AC217" i="1"/>
  <c r="AD217" i="1" s="1"/>
  <c r="AC211" i="1"/>
  <c r="AD211" i="1" s="1"/>
  <c r="AC199" i="1"/>
  <c r="AD199" i="1" s="1"/>
  <c r="AC193" i="1"/>
  <c r="AD193" i="1" s="1"/>
  <c r="AC183" i="1"/>
  <c r="AD183" i="1" s="1"/>
  <c r="AC177" i="1"/>
  <c r="AD177" i="1" s="1"/>
  <c r="AC167" i="1"/>
  <c r="AD167" i="1" s="1"/>
  <c r="AC161" i="1"/>
  <c r="AD161" i="1" s="1"/>
  <c r="AC151" i="1"/>
  <c r="AD151" i="1" s="1"/>
  <c r="AC141" i="1"/>
  <c r="AD141" i="1" s="1"/>
  <c r="AC135" i="1"/>
  <c r="AD135" i="1" s="1"/>
  <c r="AC130" i="1"/>
  <c r="AD130" i="1" s="1"/>
  <c r="AC119" i="1"/>
  <c r="AD119" i="1" s="1"/>
  <c r="AC114" i="1"/>
  <c r="AD114" i="1" s="1"/>
  <c r="AC103" i="1"/>
  <c r="AD103" i="1" s="1"/>
  <c r="AC101" i="1"/>
  <c r="AD101" i="1" s="1"/>
  <c r="AC98" i="1"/>
  <c r="AD98" i="1" s="1"/>
  <c r="AC91" i="1"/>
  <c r="AD91" i="1" s="1"/>
  <c r="AC87" i="1"/>
  <c r="AD87" i="1" s="1"/>
  <c r="AC65" i="1"/>
  <c r="AD65" i="1" s="1"/>
  <c r="AC63" i="1"/>
  <c r="AD63" i="1" s="1"/>
  <c r="AC49" i="1"/>
  <c r="AD49" i="1" s="1"/>
  <c r="AC39" i="1"/>
  <c r="AD39" i="1" s="1"/>
  <c r="AC33" i="1"/>
  <c r="AD33" i="1" s="1"/>
  <c r="AC23" i="1"/>
  <c r="AD23" i="1" s="1"/>
  <c r="AC17" i="1"/>
  <c r="AD17" i="1" s="1"/>
  <c r="AC11" i="1"/>
  <c r="AD11" i="1" s="1"/>
  <c r="AC9" i="1"/>
  <c r="AD9" i="1" s="1"/>
  <c r="AC348" i="1"/>
  <c r="AD348" i="1" s="1"/>
  <c r="AC342" i="1"/>
  <c r="AD342" i="1" s="1"/>
  <c r="AC341" i="1"/>
  <c r="AD341" i="1" s="1"/>
  <c r="AC332" i="1"/>
  <c r="AD332" i="1" s="1"/>
  <c r="AC326" i="1"/>
  <c r="AD326" i="1" s="1"/>
  <c r="AC325" i="1"/>
  <c r="AD325" i="1" s="1"/>
  <c r="AC316" i="1"/>
  <c r="AD316" i="1" s="1"/>
  <c r="AC310" i="1"/>
  <c r="AD310" i="1" s="1"/>
  <c r="AC309" i="1"/>
  <c r="AD309" i="1" s="1"/>
  <c r="AC300" i="1"/>
  <c r="AD300" i="1" s="1"/>
  <c r="AC287" i="1"/>
  <c r="AD287" i="1" s="1"/>
  <c r="AC286" i="1"/>
  <c r="AD286" i="1" s="1"/>
  <c r="AC277" i="1"/>
  <c r="AD277" i="1" s="1"/>
  <c r="AC271" i="1"/>
  <c r="AD271" i="1" s="1"/>
  <c r="AC270" i="1"/>
  <c r="AD270" i="1" s="1"/>
  <c r="AC261" i="1"/>
  <c r="AD261" i="1" s="1"/>
  <c r="AC255" i="1"/>
  <c r="AD255" i="1" s="1"/>
  <c r="AC254" i="1"/>
  <c r="AD254" i="1" s="1"/>
  <c r="AC245" i="1"/>
  <c r="AD245" i="1" s="1"/>
  <c r="AC239" i="1"/>
  <c r="AD239" i="1" s="1"/>
  <c r="AC238" i="1"/>
  <c r="AD238" i="1" s="1"/>
  <c r="AC229" i="1"/>
  <c r="AD229" i="1" s="1"/>
  <c r="AC223" i="1"/>
  <c r="AD223" i="1" s="1"/>
  <c r="AC222" i="1"/>
  <c r="AD222" i="1" s="1"/>
  <c r="AC213" i="1"/>
  <c r="AD213" i="1" s="1"/>
  <c r="AC212" i="1"/>
  <c r="AD212" i="1" s="1"/>
  <c r="AC205" i="1"/>
  <c r="AD205" i="1" s="1"/>
  <c r="AC204" i="1"/>
  <c r="AD204" i="1" s="1"/>
  <c r="AC195" i="1"/>
  <c r="AD195" i="1" s="1"/>
  <c r="AC189" i="1"/>
  <c r="AD189" i="1" s="1"/>
  <c r="AC188" i="1"/>
  <c r="AD188" i="1" s="1"/>
  <c r="AC179" i="1"/>
  <c r="AD179" i="1" s="1"/>
  <c r="AC173" i="1"/>
  <c r="AD173" i="1" s="1"/>
  <c r="AC172" i="1"/>
  <c r="AD172" i="1" s="1"/>
  <c r="AC163" i="1"/>
  <c r="AD163" i="1" s="1"/>
  <c r="AC156" i="1"/>
  <c r="AD156" i="1" s="1"/>
  <c r="AC153" i="1"/>
  <c r="AD153" i="1" s="1"/>
  <c r="AC147" i="1"/>
  <c r="AD147" i="1" s="1"/>
  <c r="AC146" i="1"/>
  <c r="AD146" i="1" s="1"/>
  <c r="AC131" i="1"/>
  <c r="AD131" i="1" s="1"/>
  <c r="AC126" i="1"/>
  <c r="AD126" i="1" s="1"/>
  <c r="AC115" i="1"/>
  <c r="AD115" i="1" s="1"/>
  <c r="AC110" i="1"/>
  <c r="AD110" i="1" s="1"/>
  <c r="AC109" i="1"/>
  <c r="AD109" i="1" s="1"/>
  <c r="AC99" i="1"/>
  <c r="AD99" i="1" s="1"/>
  <c r="AC97" i="1"/>
  <c r="AD97" i="1" s="1"/>
  <c r="AC94" i="1"/>
  <c r="AD94" i="1" s="1"/>
  <c r="AC90" i="1"/>
  <c r="AD90" i="1" s="1"/>
  <c r="AC86" i="1"/>
  <c r="AD86" i="1" s="1"/>
  <c r="AC61" i="1"/>
  <c r="AD61" i="1" s="1"/>
  <c r="AC60" i="1"/>
  <c r="AD60" i="1" s="1"/>
  <c r="AC59" i="1"/>
  <c r="AD59" i="1" s="1"/>
  <c r="AC45" i="1"/>
  <c r="AD45" i="1" s="1"/>
  <c r="AC44" i="1"/>
  <c r="AD44" i="1" s="1"/>
  <c r="AC35" i="1"/>
  <c r="AD35" i="1" s="1"/>
  <c r="AC29" i="1"/>
  <c r="AD29" i="1" s="1"/>
  <c r="AC28" i="1"/>
  <c r="AD28" i="1" s="1"/>
  <c r="AC13" i="1"/>
  <c r="AD13" i="1" s="1"/>
  <c r="AC10" i="1"/>
  <c r="AD10" i="1" s="1"/>
  <c r="AC298" i="1"/>
  <c r="AD298" i="1" s="1"/>
  <c r="AC215" i="1"/>
  <c r="AD215" i="1" s="1"/>
  <c r="AC137" i="1"/>
  <c r="AD137" i="1" s="1"/>
  <c r="AC133" i="1"/>
  <c r="AD133" i="1" s="1"/>
  <c r="AC129" i="1"/>
  <c r="AD129" i="1" s="1"/>
  <c r="AC125" i="1"/>
  <c r="AD125" i="1" s="1"/>
  <c r="AC121" i="1"/>
  <c r="AD121" i="1" s="1"/>
  <c r="AC157" i="1"/>
  <c r="AD157" i="1" s="1"/>
  <c r="AC89" i="1"/>
  <c r="AD89" i="1" s="1"/>
  <c r="AC85" i="1"/>
  <c r="AD85" i="1" s="1"/>
  <c r="AC81" i="1"/>
  <c r="AD81" i="1" s="1"/>
  <c r="AC77" i="1"/>
  <c r="AD77" i="1" s="1"/>
  <c r="AC6" i="1"/>
  <c r="B5" i="20"/>
  <c r="B6" i="20" s="1"/>
  <c r="B7" i="20" s="1"/>
  <c r="B8" i="20" s="1"/>
  <c r="B9" i="20" s="1"/>
  <c r="B10" i="20" s="1"/>
  <c r="B11" i="20" s="1"/>
  <c r="B12" i="20" s="1"/>
  <c r="B13" i="20" s="1"/>
  <c r="B14" i="20" s="1"/>
  <c r="B15" i="20" s="1"/>
  <c r="B16" i="20" s="1"/>
  <c r="B17" i="20" s="1"/>
  <c r="B18" i="20" s="1"/>
  <c r="B19" i="20" s="1"/>
  <c r="B20" i="20" s="1"/>
  <c r="B21" i="20" s="1"/>
  <c r="B22" i="20" s="1"/>
  <c r="B23" i="20" s="1"/>
  <c r="B24" i="20" s="1"/>
  <c r="B25" i="20" s="1"/>
  <c r="B26" i="20" s="1"/>
  <c r="B27" i="20" s="1"/>
  <c r="B28" i="20" s="1"/>
  <c r="B29" i="20" s="1"/>
  <c r="B30" i="20" s="1"/>
  <c r="B31" i="20" s="1"/>
  <c r="B32" i="20" s="1"/>
  <c r="B33" i="20" s="1"/>
  <c r="B34" i="20" s="1"/>
  <c r="B35" i="20" s="1"/>
  <c r="A6" i="1" l="1"/>
  <c r="A7" i="1" l="1"/>
  <c r="I40" i="18"/>
  <c r="C66" i="18"/>
  <c r="C83" i="18"/>
  <c r="A8" i="1" l="1"/>
  <c r="A9" i="1" l="1"/>
  <c r="A10" i="1" l="1"/>
  <c r="A11" i="1" l="1"/>
  <c r="B9" i="35"/>
  <c r="B10" i="35"/>
  <c r="B5" i="35"/>
  <c r="B8" i="35"/>
  <c r="AF7" i="1" l="1"/>
  <c r="AF11" i="1"/>
  <c r="AF15" i="1"/>
  <c r="F370" i="1"/>
  <c r="AF13" i="1"/>
  <c r="F281" i="1"/>
  <c r="AF8" i="1"/>
  <c r="F305" i="1"/>
  <c r="F217" i="1"/>
  <c r="F133" i="1"/>
  <c r="F53" i="1"/>
  <c r="F360" i="1"/>
  <c r="F273" i="1"/>
  <c r="F185" i="1"/>
  <c r="F97" i="1"/>
  <c r="F25" i="1"/>
  <c r="F9" i="1"/>
  <c r="F354" i="1"/>
  <c r="F268" i="1"/>
  <c r="F181" i="1"/>
  <c r="F81" i="1"/>
  <c r="AF5" i="1"/>
  <c r="F329" i="1"/>
  <c r="F245" i="1"/>
  <c r="F156" i="1"/>
  <c r="F76" i="1"/>
  <c r="F316" i="1"/>
  <c r="F284" i="1"/>
  <c r="F124" i="1"/>
  <c r="F5" i="1"/>
  <c r="F192" i="1"/>
  <c r="F197" i="1"/>
  <c r="F352" i="1"/>
  <c r="F327" i="1"/>
  <c r="F283" i="1"/>
  <c r="F167" i="1"/>
  <c r="F367" i="1"/>
  <c r="F331" i="1"/>
  <c r="F291" i="1"/>
  <c r="F239" i="1"/>
  <c r="F195" i="1"/>
  <c r="F179" i="1"/>
  <c r="F171" i="1"/>
  <c r="F159" i="1"/>
  <c r="F147" i="1"/>
  <c r="F139" i="1"/>
  <c r="F127" i="1"/>
  <c r="F115" i="1"/>
  <c r="F107" i="1"/>
  <c r="F95" i="1"/>
  <c r="F83" i="1"/>
  <c r="F75" i="1"/>
  <c r="F63" i="1"/>
  <c r="F51" i="1"/>
  <c r="F43" i="1"/>
  <c r="F31" i="1"/>
  <c r="F19" i="1"/>
  <c r="F11" i="1"/>
  <c r="F247" i="1"/>
  <c r="F357" i="1"/>
  <c r="F277" i="1"/>
  <c r="F193" i="1"/>
  <c r="F105" i="1"/>
  <c r="AF14" i="1"/>
  <c r="F342" i="1"/>
  <c r="F257" i="1"/>
  <c r="F165" i="1"/>
  <c r="F65" i="1"/>
  <c r="F21" i="1"/>
  <c r="AF9" i="1"/>
  <c r="F333" i="1"/>
  <c r="F249" i="1"/>
  <c r="F161" i="1"/>
  <c r="F73" i="1"/>
  <c r="AF12" i="1"/>
  <c r="F313" i="1"/>
  <c r="F229" i="1"/>
  <c r="F137" i="1"/>
  <c r="F169" i="1"/>
  <c r="F225" i="1"/>
  <c r="F252" i="1"/>
  <c r="F309" i="1"/>
  <c r="F304" i="1"/>
  <c r="F108" i="1"/>
  <c r="F85" i="1"/>
  <c r="F351" i="1"/>
  <c r="F319" i="1"/>
  <c r="F303" i="1"/>
  <c r="F275" i="1"/>
  <c r="F255" i="1"/>
  <c r="F227" i="1"/>
  <c r="F211" i="1"/>
  <c r="F336" i="1"/>
  <c r="F295" i="1"/>
  <c r="F263" i="1"/>
  <c r="F103" i="1"/>
  <c r="F347" i="1"/>
  <c r="F215" i="1"/>
  <c r="F332" i="1"/>
  <c r="F151" i="1"/>
  <c r="F368" i="1"/>
  <c r="F344" i="1"/>
  <c r="F324" i="1"/>
  <c r="F308" i="1"/>
  <c r="F292" i="1"/>
  <c r="F276" i="1"/>
  <c r="F260" i="1"/>
  <c r="F244" i="1"/>
  <c r="F228" i="1"/>
  <c r="F212" i="1"/>
  <c r="F196" i="1"/>
  <c r="F180" i="1"/>
  <c r="F164" i="1"/>
  <c r="F152" i="1"/>
  <c r="F144" i="1"/>
  <c r="F132" i="1"/>
  <c r="F120" i="1"/>
  <c r="F112" i="1"/>
  <c r="F100" i="1"/>
  <c r="F88" i="1"/>
  <c r="F80" i="1"/>
  <c r="F68" i="1"/>
  <c r="F56" i="1"/>
  <c r="F48" i="1"/>
  <c r="F36" i="1"/>
  <c r="F24" i="1"/>
  <c r="F16" i="1"/>
  <c r="F348" i="1"/>
  <c r="F272" i="1"/>
  <c r="F208" i="1"/>
  <c r="F119" i="1"/>
  <c r="F346" i="1"/>
  <c r="F361" i="1"/>
  <c r="F350" i="1"/>
  <c r="F285" i="1"/>
  <c r="F221" i="1"/>
  <c r="F157" i="1"/>
  <c r="F93" i="1"/>
  <c r="F29" i="1"/>
  <c r="F290" i="1"/>
  <c r="F266" i="1"/>
  <c r="F250" i="1"/>
  <c r="F234" i="1"/>
  <c r="F218" i="1"/>
  <c r="F334" i="1"/>
  <c r="F261" i="1"/>
  <c r="F172" i="1"/>
  <c r="F89" i="1"/>
  <c r="AF10" i="1"/>
  <c r="F325" i="1"/>
  <c r="F236" i="1"/>
  <c r="F149" i="1"/>
  <c r="F41" i="1"/>
  <c r="F17" i="1"/>
  <c r="AF4" i="1"/>
  <c r="F320" i="1"/>
  <c r="F233" i="1"/>
  <c r="F145" i="1"/>
  <c r="F49" i="1"/>
  <c r="F362" i="1"/>
  <c r="F289" i="1"/>
  <c r="F209" i="1"/>
  <c r="F117" i="1"/>
  <c r="F57" i="1"/>
  <c r="F113" i="1"/>
  <c r="F220" i="1"/>
  <c r="F204" i="1"/>
  <c r="F256" i="1"/>
  <c r="F28" i="1"/>
  <c r="F183" i="1"/>
  <c r="F355" i="1"/>
  <c r="F55" i="1"/>
  <c r="F231" i="1"/>
  <c r="F7" i="1"/>
  <c r="F359" i="1"/>
  <c r="F323" i="1"/>
  <c r="F271" i="1"/>
  <c r="F207" i="1"/>
  <c r="F191" i="1"/>
  <c r="F175" i="1"/>
  <c r="F163" i="1"/>
  <c r="F155" i="1"/>
  <c r="F143" i="1"/>
  <c r="F131" i="1"/>
  <c r="F123" i="1"/>
  <c r="F111" i="1"/>
  <c r="F99" i="1"/>
  <c r="F91" i="1"/>
  <c r="F79" i="1"/>
  <c r="F67" i="1"/>
  <c r="F59" i="1"/>
  <c r="F47" i="1"/>
  <c r="F35" i="1"/>
  <c r="F27" i="1"/>
  <c r="F15" i="1"/>
  <c r="F299" i="1"/>
  <c r="F39" i="1"/>
  <c r="F267" i="1"/>
  <c r="F87" i="1"/>
  <c r="F335" i="1"/>
  <c r="F251" i="1"/>
  <c r="F187" i="1"/>
  <c r="F60" i="1"/>
  <c r="F338" i="1"/>
  <c r="F322" i="1"/>
  <c r="F314" i="1"/>
  <c r="F306" i="1"/>
  <c r="F298" i="1"/>
  <c r="F282" i="1"/>
  <c r="F274" i="1"/>
  <c r="F258" i="1"/>
  <c r="F242" i="1"/>
  <c r="F226" i="1"/>
  <c r="F210" i="1"/>
  <c r="F321" i="1"/>
  <c r="AF6" i="1"/>
  <c r="F37" i="1"/>
  <c r="F201" i="1"/>
  <c r="F265" i="1"/>
  <c r="F33" i="1"/>
  <c r="F288" i="1"/>
  <c r="F307" i="1"/>
  <c r="F223" i="1"/>
  <c r="F315" i="1"/>
  <c r="F235" i="1"/>
  <c r="F328" i="1"/>
  <c r="F264" i="1"/>
  <c r="F200" i="1"/>
  <c r="F148" i="1"/>
  <c r="F104" i="1"/>
  <c r="F64" i="1"/>
  <c r="F20" i="1"/>
  <c r="F219" i="1"/>
  <c r="F23" i="1"/>
  <c r="F302" i="1"/>
  <c r="F270" i="1"/>
  <c r="F238" i="1"/>
  <c r="F206" i="1"/>
  <c r="F198" i="1"/>
  <c r="F190" i="1"/>
  <c r="F182" i="1"/>
  <c r="F174" i="1"/>
  <c r="F166" i="1"/>
  <c r="F158" i="1"/>
  <c r="F150" i="1"/>
  <c r="F142" i="1"/>
  <c r="F134" i="1"/>
  <c r="F126" i="1"/>
  <c r="F118" i="1"/>
  <c r="F110" i="1"/>
  <c r="F102" i="1"/>
  <c r="F94" i="1"/>
  <c r="F86" i="1"/>
  <c r="F78" i="1"/>
  <c r="F70" i="1"/>
  <c r="F62" i="1"/>
  <c r="F54" i="1"/>
  <c r="F46" i="1"/>
  <c r="F38" i="1"/>
  <c r="F30" i="1"/>
  <c r="F22" i="1"/>
  <c r="F14" i="1"/>
  <c r="F6" i="1"/>
  <c r="F317" i="1"/>
  <c r="F237" i="1"/>
  <c r="F141" i="1"/>
  <c r="F61" i="1"/>
  <c r="F341" i="1"/>
  <c r="F353" i="1"/>
  <c r="F343" i="1"/>
  <c r="F248" i="1"/>
  <c r="F136" i="1"/>
  <c r="F8" i="1"/>
  <c r="F44" i="1"/>
  <c r="F294" i="1"/>
  <c r="F230" i="1"/>
  <c r="F253" i="1"/>
  <c r="F77" i="1"/>
  <c r="F241" i="1"/>
  <c r="F297" i="1"/>
  <c r="F12" i="1"/>
  <c r="F129" i="1"/>
  <c r="F177" i="1"/>
  <c r="F188" i="1"/>
  <c r="F339" i="1"/>
  <c r="F243" i="1"/>
  <c r="F199" i="1"/>
  <c r="F279" i="1"/>
  <c r="F203" i="1"/>
  <c r="F364" i="1"/>
  <c r="F280" i="1"/>
  <c r="F216" i="1"/>
  <c r="F160" i="1"/>
  <c r="F116" i="1"/>
  <c r="F72" i="1"/>
  <c r="F32" i="1"/>
  <c r="F311" i="1"/>
  <c r="F176" i="1"/>
  <c r="F310" i="1"/>
  <c r="F278" i="1"/>
  <c r="F246" i="1"/>
  <c r="F214" i="1"/>
  <c r="F330" i="1"/>
  <c r="F345" i="1"/>
  <c r="F301" i="1"/>
  <c r="F205" i="1"/>
  <c r="F125" i="1"/>
  <c r="F45" i="1"/>
  <c r="F194" i="1"/>
  <c r="F178" i="1"/>
  <c r="F162" i="1"/>
  <c r="F146" i="1"/>
  <c r="F130" i="1"/>
  <c r="F114" i="1"/>
  <c r="F98" i="1"/>
  <c r="F82" i="1"/>
  <c r="F66" i="1"/>
  <c r="F58" i="1"/>
  <c r="F42" i="1"/>
  <c r="F34" i="1"/>
  <c r="F18" i="1"/>
  <c r="F349" i="1"/>
  <c r="F358" i="1"/>
  <c r="F189" i="1"/>
  <c r="F13" i="1"/>
  <c r="F69" i="1"/>
  <c r="F293" i="1"/>
  <c r="F365" i="1"/>
  <c r="F287" i="1"/>
  <c r="F340" i="1"/>
  <c r="F184" i="1"/>
  <c r="F52" i="1"/>
  <c r="F240" i="1"/>
  <c r="F326" i="1"/>
  <c r="F262" i="1"/>
  <c r="F337" i="1"/>
  <c r="F173" i="1"/>
  <c r="F369" i="1"/>
  <c r="F153" i="1"/>
  <c r="F213" i="1"/>
  <c r="F366" i="1"/>
  <c r="F101" i="1"/>
  <c r="F92" i="1"/>
  <c r="F363" i="1"/>
  <c r="F259" i="1"/>
  <c r="F135" i="1"/>
  <c r="F356" i="1"/>
  <c r="F71" i="1"/>
  <c r="F296" i="1"/>
  <c r="F232" i="1"/>
  <c r="F168" i="1"/>
  <c r="F128" i="1"/>
  <c r="F84" i="1"/>
  <c r="F40" i="1"/>
  <c r="F300" i="1"/>
  <c r="F140" i="1"/>
  <c r="F318" i="1"/>
  <c r="F286" i="1"/>
  <c r="F254" i="1"/>
  <c r="F222" i="1"/>
  <c r="F202" i="1"/>
  <c r="F186" i="1"/>
  <c r="F170" i="1"/>
  <c r="F154" i="1"/>
  <c r="F138" i="1"/>
  <c r="F122" i="1"/>
  <c r="F106" i="1"/>
  <c r="F90" i="1"/>
  <c r="F74" i="1"/>
  <c r="F50" i="1"/>
  <c r="F26" i="1"/>
  <c r="F10" i="1"/>
  <c r="F269" i="1"/>
  <c r="F109" i="1"/>
  <c r="F121" i="1"/>
  <c r="F224" i="1"/>
  <c r="F312" i="1"/>
  <c r="F96" i="1"/>
  <c r="A12" i="1"/>
  <c r="AA35" i="20"/>
  <c r="X35" i="20"/>
  <c r="U35" i="20"/>
  <c r="S35" i="20"/>
  <c r="Q35" i="20"/>
  <c r="O35" i="20"/>
  <c r="M35" i="20"/>
  <c r="K35" i="20"/>
  <c r="I35" i="20"/>
  <c r="G35" i="20"/>
  <c r="A13" i="1" l="1"/>
  <c r="E35" i="20"/>
  <c r="AA34" i="20"/>
  <c r="AA33" i="20"/>
  <c r="AA31" i="20"/>
  <c r="A14" i="1" l="1"/>
  <c r="A15" i="1" l="1"/>
  <c r="A16" i="1" l="1"/>
  <c r="A17" i="1" l="1"/>
  <c r="AA26" i="20"/>
  <c r="A18" i="1" l="1"/>
  <c r="AA24" i="20"/>
  <c r="A19" i="1" l="1"/>
  <c r="M17" i="20"/>
  <c r="AA19" i="20"/>
  <c r="A20" i="1" l="1"/>
  <c r="AA17" i="20"/>
  <c r="AA14" i="20"/>
  <c r="AA15" i="20"/>
  <c r="AA13" i="20"/>
  <c r="M7" i="20"/>
  <c r="A21" i="1" l="1"/>
  <c r="AA30" i="20"/>
  <c r="AA29" i="20"/>
  <c r="AA28" i="20"/>
  <c r="AA27" i="20"/>
  <c r="AA23" i="20"/>
  <c r="AA22" i="20"/>
  <c r="AA21" i="20"/>
  <c r="AA20" i="20"/>
  <c r="AA16" i="20"/>
  <c r="AA12" i="20"/>
  <c r="A22" i="1" l="1"/>
  <c r="AA10" i="20"/>
  <c r="AA7" i="20"/>
  <c r="AA8" i="20"/>
  <c r="AA9" i="20"/>
  <c r="AA6" i="20"/>
  <c r="AA4" i="20"/>
  <c r="A23" i="1" l="1"/>
  <c r="AA36" i="20"/>
  <c r="Q4" i="20"/>
  <c r="S4" i="20"/>
  <c r="A24" i="1" l="1"/>
  <c r="X34" i="20"/>
  <c r="X33" i="20"/>
  <c r="X31" i="20"/>
  <c r="X30" i="20"/>
  <c r="X29" i="20"/>
  <c r="X28" i="20"/>
  <c r="X27" i="20"/>
  <c r="X26" i="20"/>
  <c r="X24" i="20"/>
  <c r="X23" i="20"/>
  <c r="X22" i="20"/>
  <c r="X21" i="20"/>
  <c r="X20" i="20"/>
  <c r="X19" i="20"/>
  <c r="X17" i="20"/>
  <c r="X16" i="20"/>
  <c r="X15" i="20"/>
  <c r="X14" i="20"/>
  <c r="X13" i="20"/>
  <c r="X12" i="20"/>
  <c r="X10" i="20"/>
  <c r="X9" i="20"/>
  <c r="X8" i="20"/>
  <c r="X7" i="20"/>
  <c r="X6" i="20"/>
  <c r="U34" i="20"/>
  <c r="U33" i="20"/>
  <c r="U31" i="20"/>
  <c r="U30" i="20"/>
  <c r="U29" i="20"/>
  <c r="U28" i="20"/>
  <c r="U27" i="20"/>
  <c r="U26" i="20"/>
  <c r="U24" i="20"/>
  <c r="U23" i="20"/>
  <c r="U22" i="20"/>
  <c r="U21" i="20"/>
  <c r="U20" i="20"/>
  <c r="U19" i="20"/>
  <c r="U17" i="20"/>
  <c r="U16" i="20"/>
  <c r="U15" i="20"/>
  <c r="U14" i="20"/>
  <c r="U13" i="20"/>
  <c r="U12" i="20"/>
  <c r="U10" i="20"/>
  <c r="U9" i="20"/>
  <c r="U8" i="20"/>
  <c r="U7" i="20"/>
  <c r="U6" i="20"/>
  <c r="S34" i="20"/>
  <c r="S33" i="20"/>
  <c r="S31" i="20"/>
  <c r="S30" i="20"/>
  <c r="S29" i="20"/>
  <c r="S28" i="20"/>
  <c r="S27" i="20"/>
  <c r="S26" i="20"/>
  <c r="S24" i="20"/>
  <c r="S23" i="20"/>
  <c r="S22" i="20"/>
  <c r="S21" i="20"/>
  <c r="S20" i="20"/>
  <c r="S19" i="20"/>
  <c r="S17" i="20"/>
  <c r="S16" i="20"/>
  <c r="S15" i="20"/>
  <c r="S14" i="20"/>
  <c r="S13" i="20"/>
  <c r="S12" i="20"/>
  <c r="S10" i="20"/>
  <c r="S9" i="20"/>
  <c r="S8" i="20"/>
  <c r="S7" i="20"/>
  <c r="S6" i="20"/>
  <c r="Q34" i="20"/>
  <c r="Q33" i="20"/>
  <c r="Q31" i="20"/>
  <c r="Q30" i="20"/>
  <c r="Q29" i="20"/>
  <c r="Q28" i="20"/>
  <c r="Q27" i="20"/>
  <c r="Q26" i="20"/>
  <c r="Q24" i="20"/>
  <c r="Q23" i="20"/>
  <c r="Q22" i="20"/>
  <c r="Q21" i="20"/>
  <c r="Q20" i="20"/>
  <c r="Q19" i="20"/>
  <c r="Q17" i="20"/>
  <c r="Q16" i="20"/>
  <c r="Q15" i="20"/>
  <c r="Q14" i="20"/>
  <c r="Q13" i="20"/>
  <c r="Q12" i="20"/>
  <c r="Q10" i="20"/>
  <c r="Q9" i="20"/>
  <c r="Q8" i="20"/>
  <c r="Q7" i="20"/>
  <c r="Q6" i="20"/>
  <c r="O34" i="20"/>
  <c r="O33" i="20"/>
  <c r="O31" i="20"/>
  <c r="O30" i="20"/>
  <c r="O29" i="20"/>
  <c r="O28" i="20"/>
  <c r="O27" i="20"/>
  <c r="O26" i="20"/>
  <c r="O24" i="20"/>
  <c r="O23" i="20"/>
  <c r="O22" i="20"/>
  <c r="O21" i="20"/>
  <c r="O20" i="20"/>
  <c r="O19" i="20"/>
  <c r="O17" i="20"/>
  <c r="O16" i="20"/>
  <c r="O15" i="20"/>
  <c r="O14" i="20"/>
  <c r="O13" i="20"/>
  <c r="O12" i="20"/>
  <c r="O10" i="20"/>
  <c r="O9" i="20"/>
  <c r="O8" i="20"/>
  <c r="O7" i="20"/>
  <c r="O6" i="20"/>
  <c r="M34" i="20"/>
  <c r="M33" i="20"/>
  <c r="M31" i="20"/>
  <c r="M30" i="20"/>
  <c r="M29" i="20"/>
  <c r="M28" i="20"/>
  <c r="M27" i="20"/>
  <c r="M26" i="20"/>
  <c r="M24" i="20"/>
  <c r="M23" i="20"/>
  <c r="M22" i="20"/>
  <c r="M21" i="20"/>
  <c r="M20" i="20"/>
  <c r="M19" i="20"/>
  <c r="M16" i="20"/>
  <c r="M15" i="20"/>
  <c r="M14" i="20"/>
  <c r="M13" i="20"/>
  <c r="M12" i="20"/>
  <c r="M10" i="20"/>
  <c r="M9" i="20"/>
  <c r="M8" i="20"/>
  <c r="M6" i="20"/>
  <c r="K34" i="20"/>
  <c r="K33" i="20"/>
  <c r="K31" i="20"/>
  <c r="K30" i="20"/>
  <c r="K29" i="20"/>
  <c r="K28" i="20"/>
  <c r="K27" i="20"/>
  <c r="K26" i="20"/>
  <c r="K24" i="20"/>
  <c r="K23" i="20"/>
  <c r="K22" i="20"/>
  <c r="K21" i="20"/>
  <c r="K20" i="20"/>
  <c r="K19" i="20"/>
  <c r="K17" i="20"/>
  <c r="K16" i="20"/>
  <c r="K15" i="20"/>
  <c r="K14" i="20"/>
  <c r="K13" i="20"/>
  <c r="K12" i="20"/>
  <c r="K10" i="20"/>
  <c r="K9" i="20"/>
  <c r="K8" i="20"/>
  <c r="K7" i="20"/>
  <c r="K6" i="20"/>
  <c r="I34" i="20"/>
  <c r="I33" i="20"/>
  <c r="I31" i="20"/>
  <c r="I30" i="20"/>
  <c r="I29" i="20"/>
  <c r="I28" i="20"/>
  <c r="I27" i="20"/>
  <c r="I26" i="20"/>
  <c r="I24" i="20"/>
  <c r="I23" i="20"/>
  <c r="I22" i="20"/>
  <c r="I21" i="20"/>
  <c r="I20" i="20"/>
  <c r="I19" i="20"/>
  <c r="I17" i="20"/>
  <c r="I16" i="20"/>
  <c r="I15" i="20"/>
  <c r="I14" i="20"/>
  <c r="I13" i="20"/>
  <c r="I12" i="20"/>
  <c r="I10" i="20"/>
  <c r="I9" i="20"/>
  <c r="I8" i="20"/>
  <c r="I7" i="20"/>
  <c r="I6" i="20"/>
  <c r="G31" i="20"/>
  <c r="G24" i="20"/>
  <c r="G17" i="20"/>
  <c r="G10" i="20"/>
  <c r="G33" i="20"/>
  <c r="G26" i="20"/>
  <c r="G19" i="20"/>
  <c r="G12" i="20"/>
  <c r="AD5" i="1"/>
  <c r="A25" i="1" l="1"/>
  <c r="E33" i="20"/>
  <c r="E19" i="20"/>
  <c r="E12" i="20"/>
  <c r="E26" i="20"/>
  <c r="A26" i="1" l="1"/>
  <c r="A27" i="1" l="1"/>
  <c r="X4" i="20"/>
  <c r="U4" i="20"/>
  <c r="G4" i="20"/>
  <c r="I4" i="20"/>
  <c r="K4" i="20"/>
  <c r="M4" i="20"/>
  <c r="O4" i="20"/>
  <c r="E4" i="20"/>
  <c r="AB4" i="1"/>
  <c r="Z4" i="1"/>
  <c r="X4" i="1"/>
  <c r="V4" i="1"/>
  <c r="T4" i="1"/>
  <c r="R4" i="1"/>
  <c r="P4" i="1"/>
  <c r="L4" i="1"/>
  <c r="J4" i="1"/>
  <c r="A28" i="1" l="1"/>
  <c r="AC4" i="1"/>
  <c r="G34" i="20"/>
  <c r="A29" i="1" l="1"/>
  <c r="E34" i="20"/>
  <c r="A30" i="1" l="1"/>
  <c r="A31" i="1" l="1"/>
  <c r="A32" i="1" l="1"/>
  <c r="A33" i="1" l="1"/>
  <c r="A34" i="1" l="1"/>
  <c r="A35" i="1" l="1"/>
  <c r="A36" i="1" l="1"/>
  <c r="A37" i="1" l="1"/>
  <c r="A38" i="1" l="1"/>
  <c r="K8" i="31"/>
  <c r="C7" i="31"/>
  <c r="A39" i="1" l="1"/>
  <c r="A40" i="1" l="1"/>
  <c r="A41" i="1" l="1"/>
  <c r="A42" i="1" l="1"/>
  <c r="A43" i="1" l="1"/>
  <c r="N4" i="1"/>
  <c r="F4" i="1" s="1"/>
  <c r="A44" i="1" l="1"/>
  <c r="K6" i="31"/>
  <c r="K5" i="31"/>
  <c r="B14" i="18"/>
  <c r="C14" i="18" s="1"/>
  <c r="A45" i="1" l="1"/>
  <c r="I9" i="31"/>
  <c r="B9" i="31"/>
  <c r="M9" i="18"/>
  <c r="E14" i="18"/>
  <c r="M14" i="18"/>
  <c r="K14" i="18"/>
  <c r="I14" i="18"/>
  <c r="O14" i="18"/>
  <c r="J14" i="18"/>
  <c r="G14" i="18"/>
  <c r="F14" i="18"/>
  <c r="N14" i="18"/>
  <c r="H14" i="18"/>
  <c r="L14" i="18"/>
  <c r="G30" i="20"/>
  <c r="G29" i="20"/>
  <c r="G28" i="20"/>
  <c r="G27" i="20"/>
  <c r="G23" i="20"/>
  <c r="G22" i="20"/>
  <c r="G21" i="20"/>
  <c r="G20" i="20"/>
  <c r="G16" i="20"/>
  <c r="G15" i="20"/>
  <c r="G14" i="20"/>
  <c r="G13" i="20"/>
  <c r="G9" i="20"/>
  <c r="G8" i="20"/>
  <c r="G7" i="20"/>
  <c r="G6" i="20"/>
  <c r="A46" i="1" l="1"/>
  <c r="E6" i="20"/>
  <c r="M3" i="31"/>
  <c r="I36" i="20"/>
  <c r="E28" i="20"/>
  <c r="E31" i="20"/>
  <c r="E30" i="20"/>
  <c r="E29" i="20"/>
  <c r="E27" i="20"/>
  <c r="E23" i="20"/>
  <c r="E24" i="20"/>
  <c r="E22" i="20"/>
  <c r="E21" i="20"/>
  <c r="E20" i="20"/>
  <c r="E17" i="20"/>
  <c r="E15" i="20"/>
  <c r="E16" i="20"/>
  <c r="E10" i="20"/>
  <c r="E9" i="20"/>
  <c r="E14" i="20"/>
  <c r="E13" i="20"/>
  <c r="E8" i="20"/>
  <c r="E7" i="20"/>
  <c r="D14" i="18"/>
  <c r="A47" i="1" l="1"/>
  <c r="A48" i="1" l="1"/>
  <c r="A49" i="1" l="1"/>
  <c r="AB36" i="20"/>
  <c r="A50" i="1" l="1"/>
  <c r="V36" i="20"/>
  <c r="K2" i="31" s="1"/>
  <c r="AD4" i="1"/>
  <c r="A51" i="1" l="1"/>
  <c r="S36" i="20"/>
  <c r="I2" i="31" s="1"/>
  <c r="M2" i="31"/>
  <c r="Q36" i="20"/>
  <c r="H2" i="31" s="1"/>
  <c r="D2" i="31"/>
  <c r="X36" i="20"/>
  <c r="L2" i="31" s="1"/>
  <c r="U36" i="20"/>
  <c r="J2" i="31" s="1"/>
  <c r="O36" i="20"/>
  <c r="G2" i="31" s="1"/>
  <c r="K36" i="20"/>
  <c r="E2" i="31" s="1"/>
  <c r="G36" i="20"/>
  <c r="C2" i="31" s="1"/>
  <c r="M36" i="20"/>
  <c r="F2" i="31" s="1"/>
  <c r="E36" i="20"/>
  <c r="B2" i="31" s="1"/>
  <c r="A52" i="1" l="1"/>
  <c r="B59" i="31"/>
  <c r="K56" i="31"/>
  <c r="K55" i="31"/>
  <c r="C55" i="31"/>
  <c r="C59" i="31" s="1"/>
  <c r="K54" i="31"/>
  <c r="K52" i="31"/>
  <c r="M48" i="31"/>
  <c r="M47" i="31"/>
  <c r="L47" i="31"/>
  <c r="L59" i="31" s="1"/>
  <c r="J59" i="31"/>
  <c r="I59" i="31"/>
  <c r="H59" i="31"/>
  <c r="G59" i="31"/>
  <c r="F59" i="31"/>
  <c r="E59" i="31"/>
  <c r="D59" i="31"/>
  <c r="A53" i="1" l="1"/>
  <c r="K59" i="31"/>
  <c r="M59" i="31"/>
  <c r="A54" i="1" l="1"/>
  <c r="A55" i="1" l="1"/>
  <c r="A56" i="1" l="1"/>
  <c r="A57" i="1" l="1"/>
  <c r="O5" i="18"/>
  <c r="N5" i="18"/>
  <c r="A58" i="1" l="1"/>
  <c r="I3" i="31"/>
  <c r="E5" i="31"/>
  <c r="G13" i="31"/>
  <c r="K13" i="31"/>
  <c r="K12" i="31"/>
  <c r="K11" i="31"/>
  <c r="K10" i="31"/>
  <c r="K9" i="31"/>
  <c r="K7" i="31"/>
  <c r="K4" i="31"/>
  <c r="K3" i="31"/>
  <c r="A59" i="1" l="1"/>
  <c r="K14" i="31"/>
  <c r="H13" i="31"/>
  <c r="E7" i="31"/>
  <c r="I4" i="31"/>
  <c r="I10" i="31"/>
  <c r="I8" i="31"/>
  <c r="I7" i="31"/>
  <c r="I6" i="31"/>
  <c r="I5" i="31"/>
  <c r="I13" i="31"/>
  <c r="M13" i="31"/>
  <c r="L12" i="31"/>
  <c r="G12" i="31"/>
  <c r="I12" i="31"/>
  <c r="M12" i="31"/>
  <c r="B12" i="31"/>
  <c r="I11" i="31"/>
  <c r="B11" i="31"/>
  <c r="M11" i="31"/>
  <c r="C10" i="31"/>
  <c r="B10" i="31"/>
  <c r="L10" i="31"/>
  <c r="G10" i="31"/>
  <c r="M9" i="31"/>
  <c r="M8" i="31"/>
  <c r="B8" i="31"/>
  <c r="B7" i="31"/>
  <c r="J7" i="31"/>
  <c r="M7" i="31"/>
  <c r="B6" i="31"/>
  <c r="M6" i="31"/>
  <c r="B5" i="31"/>
  <c r="M5" i="31"/>
  <c r="M4" i="31"/>
  <c r="H4" i="31"/>
  <c r="E4" i="31"/>
  <c r="C4" i="31"/>
  <c r="B4" i="31"/>
  <c r="L4" i="31"/>
  <c r="J4" i="31"/>
  <c r="G4" i="31"/>
  <c r="H5" i="31"/>
  <c r="J5" i="31"/>
  <c r="C5" i="31"/>
  <c r="L5" i="31"/>
  <c r="G5" i="31"/>
  <c r="L6" i="31"/>
  <c r="J6" i="31"/>
  <c r="G6" i="31"/>
  <c r="C6" i="31"/>
  <c r="L7" i="31"/>
  <c r="H7" i="31"/>
  <c r="G7" i="31"/>
  <c r="J8" i="31"/>
  <c r="H8" i="31"/>
  <c r="C8" i="31"/>
  <c r="L8" i="31"/>
  <c r="G8" i="31"/>
  <c r="E8" i="31"/>
  <c r="J9" i="31"/>
  <c r="L9" i="31"/>
  <c r="H9" i="31"/>
  <c r="G9" i="31"/>
  <c r="E9" i="31"/>
  <c r="C9" i="31"/>
  <c r="M10" i="31"/>
  <c r="J10" i="31"/>
  <c r="H10" i="31"/>
  <c r="E10" i="31"/>
  <c r="L11" i="31"/>
  <c r="J11" i="31"/>
  <c r="H11" i="31"/>
  <c r="G11" i="31"/>
  <c r="E11" i="31"/>
  <c r="C11" i="31"/>
  <c r="C12" i="31"/>
  <c r="J12" i="31"/>
  <c r="H12" i="31"/>
  <c r="E12" i="31"/>
  <c r="B13" i="31"/>
  <c r="J13" i="31"/>
  <c r="E13" i="31"/>
  <c r="C13" i="31"/>
  <c r="L13" i="31"/>
  <c r="B3" i="31"/>
  <c r="F3" i="31"/>
  <c r="C3" i="31"/>
  <c r="G3" i="31"/>
  <c r="L3" i="31"/>
  <c r="E3" i="31"/>
  <c r="J3" i="31"/>
  <c r="D3" i="31"/>
  <c r="H3" i="31"/>
  <c r="A60" i="1" l="1"/>
  <c r="F9" i="31"/>
  <c r="D9" i="31"/>
  <c r="F5" i="31"/>
  <c r="D5" i="31"/>
  <c r="D4" i="31"/>
  <c r="F4" i="31"/>
  <c r="D13" i="31"/>
  <c r="F13" i="31"/>
  <c r="F12" i="31"/>
  <c r="D12" i="31"/>
  <c r="F11" i="31"/>
  <c r="D11" i="31"/>
  <c r="F10" i="31"/>
  <c r="D10" i="31"/>
  <c r="F8" i="31"/>
  <c r="D8" i="31"/>
  <c r="M14" i="31"/>
  <c r="L14" i="31"/>
  <c r="J14" i="31"/>
  <c r="I14" i="31"/>
  <c r="G14" i="31"/>
  <c r="H6" i="31"/>
  <c r="H14" i="31" s="1"/>
  <c r="E6" i="31"/>
  <c r="E14" i="31" s="1"/>
  <c r="D6" i="31"/>
  <c r="F6" i="31"/>
  <c r="C14" i="31"/>
  <c r="B14" i="31"/>
  <c r="D7" i="31"/>
  <c r="F7" i="31"/>
  <c r="A61" i="1" l="1"/>
  <c r="D14" i="31"/>
  <c r="F14" i="31"/>
  <c r="O3" i="18"/>
  <c r="N3" i="18"/>
  <c r="A62" i="1" l="1"/>
  <c r="A63" i="1" l="1"/>
  <c r="A64" i="1" l="1"/>
  <c r="D72" i="18"/>
  <c r="D83" i="18" s="1"/>
  <c r="A65" i="1" l="1"/>
  <c r="B3" i="18"/>
  <c r="A66" i="1" l="1"/>
  <c r="O8" i="18"/>
  <c r="A67" i="1" l="1"/>
  <c r="A68" i="1" l="1"/>
  <c r="I6" i="18"/>
  <c r="G6" i="18"/>
  <c r="F6" i="18"/>
  <c r="H6" i="18"/>
  <c r="L6" i="18"/>
  <c r="N6" i="18"/>
  <c r="J6" i="18"/>
  <c r="K6" i="18"/>
  <c r="M6" i="18"/>
  <c r="O6" i="18"/>
  <c r="M4" i="18"/>
  <c r="I4" i="18"/>
  <c r="G4" i="18"/>
  <c r="H4" i="18"/>
  <c r="N4" i="18"/>
  <c r="O4" i="18"/>
  <c r="J4" i="18"/>
  <c r="A69" i="1" l="1"/>
  <c r="L4" i="18"/>
  <c r="K4" i="18"/>
  <c r="B5" i="18"/>
  <c r="C5" i="18" s="1"/>
  <c r="G5" i="18"/>
  <c r="B4" i="18"/>
  <c r="A70" i="1" l="1"/>
  <c r="E4" i="18"/>
  <c r="C4" i="18" s="1"/>
  <c r="F4" i="18"/>
  <c r="M5" i="18"/>
  <c r="I5" i="18"/>
  <c r="E5" i="18"/>
  <c r="L5" i="18"/>
  <c r="K5" i="18"/>
  <c r="J5" i="18"/>
  <c r="H5" i="18"/>
  <c r="F5" i="18"/>
  <c r="A71" i="1" l="1"/>
  <c r="D4" i="18"/>
  <c r="D5" i="18"/>
  <c r="A72" i="1" l="1"/>
  <c r="B13" i="18"/>
  <c r="C13" i="18" s="1"/>
  <c r="A73" i="1" l="1"/>
  <c r="B9" i="18"/>
  <c r="C9" i="18" s="1"/>
  <c r="A74" i="1" l="1"/>
  <c r="A75" i="1" l="1"/>
  <c r="B12" i="18"/>
  <c r="C12" i="18" s="1"/>
  <c r="B11" i="18"/>
  <c r="C11" i="18" s="1"/>
  <c r="B10" i="18"/>
  <c r="C10" i="18" s="1"/>
  <c r="A76" i="1" l="1"/>
  <c r="A77" i="1" l="1"/>
  <c r="B8" i="18"/>
  <c r="C8" i="18" s="1"/>
  <c r="A78" i="1" l="1"/>
  <c r="O13" i="18"/>
  <c r="N13" i="18"/>
  <c r="F9" i="18"/>
  <c r="A79" i="1" l="1"/>
  <c r="I9" i="18"/>
  <c r="H9" i="18"/>
  <c r="O12" i="18"/>
  <c r="I12" i="18"/>
  <c r="E12" i="18"/>
  <c r="N12" i="18"/>
  <c r="M12" i="18"/>
  <c r="L12" i="18"/>
  <c r="K12" i="18"/>
  <c r="J12" i="18"/>
  <c r="H12" i="18"/>
  <c r="G12" i="18"/>
  <c r="O11" i="18"/>
  <c r="I11" i="18"/>
  <c r="E11" i="18"/>
  <c r="M11" i="18"/>
  <c r="N11" i="18"/>
  <c r="L11" i="18"/>
  <c r="K11" i="18"/>
  <c r="J11" i="18"/>
  <c r="H11" i="18"/>
  <c r="G11" i="18"/>
  <c r="F11" i="18"/>
  <c r="M10" i="18"/>
  <c r="K10" i="18"/>
  <c r="I10" i="18"/>
  <c r="G10" i="18"/>
  <c r="E10" i="18"/>
  <c r="O10" i="18"/>
  <c r="N10" i="18"/>
  <c r="L10" i="18"/>
  <c r="J10" i="18"/>
  <c r="H10" i="18"/>
  <c r="F10" i="18"/>
  <c r="F12" i="18"/>
  <c r="O9" i="18"/>
  <c r="N9" i="18"/>
  <c r="L9" i="18"/>
  <c r="K9" i="18"/>
  <c r="J9" i="18"/>
  <c r="G9" i="18"/>
  <c r="E9" i="18"/>
  <c r="A80" i="1" l="1"/>
  <c r="D12" i="18"/>
  <c r="D11" i="18"/>
  <c r="D10" i="18"/>
  <c r="A81" i="1" l="1"/>
  <c r="D9" i="18"/>
  <c r="N8" i="18"/>
  <c r="G8" i="18"/>
  <c r="L8" i="18"/>
  <c r="M8" i="18"/>
  <c r="I8" i="18"/>
  <c r="K8" i="18"/>
  <c r="J8" i="18"/>
  <c r="H8" i="18"/>
  <c r="F8" i="18"/>
  <c r="E8" i="18"/>
  <c r="A82" i="1" l="1"/>
  <c r="D8" i="18"/>
  <c r="A83" i="1" l="1"/>
  <c r="A84" i="1" l="1"/>
  <c r="B7" i="18"/>
  <c r="C7" i="18" s="1"/>
  <c r="I7" i="18"/>
  <c r="M7" i="18"/>
  <c r="G7" i="18"/>
  <c r="L7" i="18"/>
  <c r="O7" i="18"/>
  <c r="O15" i="18" s="1"/>
  <c r="N7" i="18"/>
  <c r="N15" i="18" s="1"/>
  <c r="H7" i="18"/>
  <c r="J7" i="18"/>
  <c r="K7" i="18"/>
  <c r="F7" i="18"/>
  <c r="E7" i="18"/>
  <c r="A85" i="1" l="1"/>
  <c r="D7" i="18"/>
  <c r="A86" i="1" l="1"/>
  <c r="A87" i="1" l="1"/>
  <c r="B6" i="18"/>
  <c r="C6" i="18" s="1"/>
  <c r="E6" i="18"/>
  <c r="A88" i="1" l="1"/>
  <c r="B15" i="18"/>
  <c r="D6" i="18"/>
  <c r="A89" i="1" l="1"/>
  <c r="B66" i="18"/>
  <c r="G66" i="18"/>
  <c r="A90" i="1" l="1"/>
  <c r="I66" i="18"/>
  <c r="O66" i="18"/>
  <c r="L66" i="18"/>
  <c r="K66" i="18"/>
  <c r="H66" i="18"/>
  <c r="F66" i="18"/>
  <c r="N66" i="18"/>
  <c r="M66" i="18"/>
  <c r="J66" i="18"/>
  <c r="A91" i="1" l="1"/>
  <c r="E66" i="18"/>
  <c r="D66" i="18"/>
  <c r="M13" i="18"/>
  <c r="A92" i="1" l="1"/>
  <c r="L13" i="18"/>
  <c r="A93" i="1" l="1"/>
  <c r="K13" i="18"/>
  <c r="A94" i="1" l="1"/>
  <c r="J13" i="18"/>
  <c r="A95" i="1" l="1"/>
  <c r="I13" i="18"/>
  <c r="A96" i="1" l="1"/>
  <c r="H13" i="18"/>
  <c r="A97" i="1" l="1"/>
  <c r="G13" i="18"/>
  <c r="A98" i="1" l="1"/>
  <c r="F13" i="18"/>
  <c r="A99" i="1" l="1"/>
  <c r="D13" i="18"/>
  <c r="E13" i="18"/>
  <c r="A100" i="1" l="1"/>
  <c r="M3" i="18"/>
  <c r="M15" i="18" s="1"/>
  <c r="A101" i="1" l="1"/>
  <c r="AD6" i="1"/>
  <c r="A102" i="1" l="1"/>
  <c r="A103" i="1" l="1"/>
  <c r="J3" i="18"/>
  <c r="J15" i="18" s="1"/>
  <c r="K3" i="18"/>
  <c r="K15" i="18" s="1"/>
  <c r="L3" i="18"/>
  <c r="L15" i="18" s="1"/>
  <c r="A104" i="1" l="1"/>
  <c r="I3" i="18"/>
  <c r="I15" i="18" s="1"/>
  <c r="A105" i="1" l="1"/>
  <c r="H3" i="18"/>
  <c r="H15" i="18" s="1"/>
  <c r="A106" i="1" l="1"/>
  <c r="G3" i="18"/>
  <c r="G15" i="18" s="1"/>
  <c r="A107" i="1" l="1"/>
  <c r="F3" i="18"/>
  <c r="F15" i="18" s="1"/>
  <c r="A108" i="1" l="1"/>
  <c r="E3" i="18"/>
  <c r="C3" i="18" s="1"/>
  <c r="C15" i="18" s="1"/>
  <c r="A109" i="1" l="1"/>
  <c r="D3" i="18"/>
  <c r="D15" i="18" s="1"/>
  <c r="E15" i="18"/>
  <c r="A110" i="1" l="1"/>
  <c r="A111" i="1" l="1"/>
  <c r="A112" i="1" l="1"/>
  <c r="A113" i="1" l="1"/>
  <c r="A114" i="1" l="1"/>
  <c r="A115" i="1" l="1"/>
  <c r="A116" i="1" l="1"/>
  <c r="A117" i="1" l="1"/>
  <c r="A118" i="1" l="1"/>
  <c r="A119" i="1" l="1"/>
  <c r="A120" i="1" l="1"/>
  <c r="A121" i="1" l="1"/>
  <c r="A122" i="1" l="1"/>
  <c r="A123" i="1" l="1"/>
  <c r="A124" i="1" l="1"/>
  <c r="A125" i="1" l="1"/>
  <c r="A126" i="1" l="1"/>
  <c r="A127" i="1" l="1"/>
  <c r="A128" i="1" l="1"/>
  <c r="A129" i="1" l="1"/>
  <c r="A130" i="1" l="1"/>
  <c r="A131" i="1" l="1"/>
  <c r="A132" i="1" l="1"/>
  <c r="A133" i="1" l="1"/>
  <c r="A134" i="1" l="1"/>
  <c r="A135" i="1" l="1"/>
  <c r="A136" i="1" l="1"/>
  <c r="A137" i="1" l="1"/>
  <c r="A138" i="1" l="1"/>
  <c r="A139" i="1" l="1"/>
  <c r="A140" i="1" l="1"/>
  <c r="A141" i="1" l="1"/>
  <c r="A142" i="1" l="1"/>
  <c r="A143" i="1" l="1"/>
  <c r="A144" i="1" l="1"/>
  <c r="A145" i="1" l="1"/>
  <c r="A146" i="1" l="1"/>
  <c r="A147" i="1" l="1"/>
  <c r="A148" i="1" l="1"/>
  <c r="A149" i="1" l="1"/>
  <c r="A150" i="1" l="1"/>
  <c r="A151" i="1" l="1"/>
  <c r="A152" i="1" l="1"/>
  <c r="A153" i="1" l="1"/>
  <c r="A154" i="1" l="1"/>
  <c r="A155" i="1" l="1"/>
  <c r="A156" i="1" l="1"/>
  <c r="A157" i="1" l="1"/>
  <c r="A158" i="1" l="1"/>
  <c r="A159" i="1" l="1"/>
  <c r="A160" i="1" l="1"/>
  <c r="A161" i="1" l="1"/>
  <c r="A162" i="1" l="1"/>
  <c r="A163" i="1" l="1"/>
  <c r="A164" i="1" l="1"/>
  <c r="A165" i="1" l="1"/>
  <c r="A166" i="1" l="1"/>
  <c r="A167" i="1" l="1"/>
  <c r="A168" i="1" l="1"/>
  <c r="A169" i="1" l="1"/>
  <c r="A170" i="1" l="1"/>
  <c r="A171" i="1" l="1"/>
  <c r="A172" i="1" l="1"/>
  <c r="A173" i="1" l="1"/>
  <c r="A174" i="1" l="1"/>
  <c r="A175" i="1" l="1"/>
  <c r="A176" i="1" l="1"/>
  <c r="A177" i="1" l="1"/>
  <c r="A178" i="1" l="1"/>
  <c r="A179" i="1" l="1"/>
  <c r="A180" i="1" l="1"/>
  <c r="A181" i="1" l="1"/>
  <c r="A182" i="1" l="1"/>
  <c r="A183" i="1" l="1"/>
  <c r="A184" i="1" l="1"/>
  <c r="A185" i="1" l="1"/>
  <c r="A186" i="1" l="1"/>
  <c r="A187" i="1" l="1"/>
  <c r="A188" i="1" l="1"/>
  <c r="A189" i="1" l="1"/>
  <c r="A190" i="1" l="1"/>
  <c r="A191" i="1" l="1"/>
  <c r="A192" i="1" l="1"/>
  <c r="A193" i="1" l="1"/>
  <c r="A194" i="1" l="1"/>
  <c r="A195" i="1" l="1"/>
  <c r="A196" i="1" l="1"/>
  <c r="A197" i="1" l="1"/>
  <c r="A198" i="1" l="1"/>
  <c r="A199" i="1" l="1"/>
  <c r="A200" i="1" l="1"/>
  <c r="A201" i="1" l="1"/>
  <c r="A202" i="1" l="1"/>
  <c r="A203" i="1" l="1"/>
  <c r="A204" i="1" l="1"/>
  <c r="A205" i="1" l="1"/>
  <c r="A206" i="1" l="1"/>
  <c r="A207" i="1" l="1"/>
  <c r="A208" i="1" l="1"/>
  <c r="A209" i="1" l="1"/>
  <c r="A210" i="1" l="1"/>
  <c r="A211" i="1" l="1"/>
  <c r="A212" i="1" l="1"/>
  <c r="A213" i="1" l="1"/>
  <c r="A214" i="1" l="1"/>
  <c r="A215" i="1" l="1"/>
  <c r="A216" i="1" l="1"/>
  <c r="A217" i="1" l="1"/>
  <c r="A218" i="1" l="1"/>
  <c r="A219" i="1" l="1"/>
  <c r="A220" i="1" l="1"/>
  <c r="A221" i="1" l="1"/>
  <c r="A222" i="1" l="1"/>
  <c r="A223" i="1" l="1"/>
  <c r="A224" i="1" l="1"/>
  <c r="A225" i="1" l="1"/>
  <c r="A226" i="1" l="1"/>
  <c r="A227" i="1" l="1"/>
  <c r="A228" i="1" l="1"/>
  <c r="A229" i="1" l="1"/>
  <c r="A230" i="1" l="1"/>
  <c r="A231" i="1" l="1"/>
  <c r="A232" i="1" l="1"/>
  <c r="A233" i="1" l="1"/>
  <c r="A234" i="1" l="1"/>
  <c r="A235" i="1" l="1"/>
  <c r="A236" i="1" l="1"/>
  <c r="A237" i="1" l="1"/>
  <c r="A238" i="1" l="1"/>
  <c r="A239" i="1" l="1"/>
  <c r="A240" i="1" l="1"/>
  <c r="A241" i="1" l="1"/>
  <c r="A242" i="1" l="1"/>
  <c r="A243" i="1" l="1"/>
  <c r="A244" i="1" l="1"/>
  <c r="A245" i="1" l="1"/>
  <c r="A246" i="1" l="1"/>
  <c r="A247" i="1" l="1"/>
  <c r="A248" i="1" l="1"/>
  <c r="A249" i="1" l="1"/>
  <c r="A250" i="1" l="1"/>
  <c r="A251" i="1" l="1"/>
  <c r="A252" i="1" l="1"/>
  <c r="A253" i="1" l="1"/>
  <c r="A254" i="1" l="1"/>
  <c r="A255" i="1" l="1"/>
  <c r="A256" i="1" l="1"/>
  <c r="A257" i="1" l="1"/>
  <c r="A258" i="1" l="1"/>
  <c r="A259" i="1" l="1"/>
  <c r="A260" i="1" l="1"/>
  <c r="A261" i="1" l="1"/>
  <c r="A262" i="1" l="1"/>
  <c r="A263" i="1" l="1"/>
  <c r="A264" i="1" l="1"/>
  <c r="A265" i="1" l="1"/>
  <c r="A266" i="1" l="1"/>
  <c r="A267" i="1" l="1"/>
  <c r="A268" i="1" l="1"/>
  <c r="A269" i="1" l="1"/>
  <c r="A270" i="1" l="1"/>
  <c r="A271" i="1" l="1"/>
  <c r="A272" i="1" l="1"/>
  <c r="A273" i="1" l="1"/>
  <c r="A274" i="1" l="1"/>
  <c r="A275" i="1" l="1"/>
  <c r="A276" i="1" l="1"/>
  <c r="A277" i="1" l="1"/>
  <c r="A278" i="1" l="1"/>
  <c r="A279" i="1" l="1"/>
  <c r="A280" i="1" l="1"/>
  <c r="A281" i="1" l="1"/>
  <c r="A282" i="1" l="1"/>
  <c r="A283" i="1" l="1"/>
  <c r="A284" i="1" l="1"/>
  <c r="A285" i="1" l="1"/>
  <c r="A286" i="1" l="1"/>
  <c r="A287" i="1" l="1"/>
  <c r="A288" i="1" l="1"/>
  <c r="A289" i="1" l="1"/>
  <c r="A290" i="1" l="1"/>
  <c r="A291" i="1" l="1"/>
  <c r="A292" i="1" l="1"/>
  <c r="A293" i="1" l="1"/>
  <c r="A294" i="1" l="1"/>
  <c r="A295" i="1" l="1"/>
  <c r="A296" i="1" l="1"/>
  <c r="A297" i="1" l="1"/>
  <c r="A298" i="1" l="1"/>
  <c r="A299" i="1" l="1"/>
  <c r="A300" i="1" l="1"/>
  <c r="A301" i="1" l="1"/>
  <c r="A302" i="1" l="1"/>
  <c r="A303" i="1" l="1"/>
  <c r="A304" i="1" l="1"/>
  <c r="A305" i="1" l="1"/>
  <c r="A306" i="1" l="1"/>
  <c r="A307" i="1" l="1"/>
  <c r="A308" i="1" l="1"/>
  <c r="A309" i="1" l="1"/>
  <c r="A310" i="1" l="1"/>
  <c r="A311" i="1" l="1"/>
  <c r="A312" i="1" l="1"/>
  <c r="A313" i="1" l="1"/>
  <c r="A314" i="1" l="1"/>
  <c r="A315" i="1" l="1"/>
  <c r="A316" i="1" l="1"/>
  <c r="A317" i="1" l="1"/>
  <c r="A318" i="1" l="1"/>
  <c r="A319" i="1" l="1"/>
  <c r="A320" i="1" l="1"/>
  <c r="A321" i="1" l="1"/>
  <c r="A322" i="1" l="1"/>
  <c r="A323" i="1" l="1"/>
  <c r="A324" i="1" l="1"/>
  <c r="A325" i="1" l="1"/>
  <c r="A326" i="1" l="1"/>
  <c r="A327" i="1" l="1"/>
  <c r="A328" i="1" l="1"/>
  <c r="A329" i="1" l="1"/>
  <c r="A330" i="1" l="1"/>
  <c r="A331" i="1" l="1"/>
  <c r="A332" i="1" l="1"/>
  <c r="A333" i="1" l="1"/>
  <c r="A334" i="1" l="1"/>
  <c r="A335" i="1" l="1"/>
  <c r="A336" i="1" l="1"/>
  <c r="A337" i="1" l="1"/>
  <c r="A338" i="1" l="1"/>
  <c r="A339" i="1" l="1"/>
  <c r="A340" i="1" l="1"/>
  <c r="A341" i="1" l="1"/>
  <c r="A342" i="1" l="1"/>
  <c r="A343" i="1" l="1"/>
  <c r="A344" i="1" l="1"/>
  <c r="A345" i="1" l="1"/>
  <c r="A346" i="1" l="1"/>
  <c r="A347" i="1" l="1"/>
  <c r="A348" i="1" l="1"/>
  <c r="A349" i="1" l="1"/>
  <c r="A350" i="1" l="1"/>
  <c r="A351" i="1" l="1"/>
  <c r="A352" i="1" l="1"/>
  <c r="A353" i="1" l="1"/>
  <c r="A354" i="1" l="1"/>
  <c r="A355" i="1" l="1"/>
  <c r="A356" i="1" l="1"/>
  <c r="A357" i="1" l="1"/>
  <c r="A358" i="1" l="1"/>
  <c r="A359" i="1" l="1"/>
  <c r="A360" i="1" l="1"/>
  <c r="A361" i="1" l="1"/>
  <c r="A362" i="1" l="1"/>
  <c r="A363" i="1" l="1"/>
  <c r="A364" i="1" l="1"/>
  <c r="A365" i="1" l="1"/>
  <c r="A366" i="1" l="1"/>
  <c r="A367" i="1" l="1"/>
  <c r="A368" i="1" l="1"/>
  <c r="A370" i="1" l="1"/>
  <c r="A369" i="1"/>
  <c r="H376" i="1" l="1" a="1"/>
  <c r="H376" i="1" s="1"/>
  <c r="X379" i="1" a="1"/>
  <c r="X379" i="1" s="1"/>
  <c r="R384" i="1" a="1"/>
  <c r="R384" i="1" s="1"/>
  <c r="L387" i="1" a="1"/>
  <c r="L387" i="1" s="1"/>
  <c r="T387" i="1" a="1"/>
  <c r="T387" i="1" s="1"/>
  <c r="P381" i="1" a="1"/>
  <c r="P381" i="1" s="1"/>
  <c r="F384" i="1" a="1"/>
  <c r="F384" i="1" s="1"/>
  <c r="F378" i="1" a="1"/>
  <c r="F378" i="1" s="1"/>
  <c r="X383" i="1" a="1"/>
  <c r="X383" i="1" s="1"/>
  <c r="X386" i="1" a="1"/>
  <c r="X386" i="1" s="1"/>
  <c r="N382" i="1" a="1"/>
  <c r="N382" i="1" s="1"/>
  <c r="V378" i="1" a="1"/>
  <c r="V378" i="1" s="1"/>
  <c r="F377" i="1" a="1"/>
  <c r="F377" i="1" s="1"/>
  <c r="R380" i="1" a="1"/>
  <c r="R380" i="1" s="1"/>
  <c r="P383" i="1" a="1"/>
  <c r="P383" i="1" s="1"/>
  <c r="V382" i="1" a="1"/>
  <c r="V382" i="1" s="1"/>
  <c r="R383" i="1" a="1"/>
  <c r="R383" i="1" s="1"/>
  <c r="J383" i="1" a="1"/>
  <c r="J383" i="1" s="1"/>
  <c r="V377" i="1" a="1"/>
  <c r="V377" i="1" s="1"/>
  <c r="X382" i="1" a="1"/>
  <c r="X382" i="1" s="1"/>
  <c r="AB379" i="1" a="1"/>
  <c r="AB379" i="1" s="1"/>
  <c r="L378" i="1" a="1"/>
  <c r="L378" i="1" s="1"/>
  <c r="F379" i="1" a="1"/>
  <c r="F379" i="1" s="1"/>
  <c r="X384" i="1" a="1"/>
  <c r="X384" i="1" s="1"/>
  <c r="J381" i="1" a="1"/>
  <c r="J381" i="1" s="1"/>
  <c r="F386" i="1" a="1"/>
  <c r="F386" i="1" s="1"/>
  <c r="AB382" i="1" a="1"/>
  <c r="AB382" i="1" s="1"/>
  <c r="Z382" i="1" a="1"/>
  <c r="Z382" i="1" s="1"/>
  <c r="X377" i="1" a="1"/>
  <c r="X377" i="1" s="1"/>
  <c r="H377" i="1" a="1"/>
  <c r="H377" i="1" s="1"/>
  <c r="P379" i="1" a="1"/>
  <c r="P379" i="1" s="1"/>
  <c r="H379" i="1" a="1"/>
  <c r="H379" i="1" s="1"/>
  <c r="L379" i="1" a="1"/>
  <c r="L379" i="1" s="1"/>
  <c r="X381" i="1" a="1"/>
  <c r="X381" i="1" s="1"/>
  <c r="R377" i="1" a="1"/>
  <c r="R377" i="1" s="1"/>
  <c r="H383" i="1" a="1"/>
  <c r="H383" i="1" s="1"/>
  <c r="AB381" i="1" a="1"/>
  <c r="AB381" i="1" s="1"/>
  <c r="J384" i="1" a="1"/>
  <c r="J384" i="1" s="1"/>
  <c r="F380" i="1" a="1"/>
  <c r="F380" i="1" s="1"/>
  <c r="L384" i="1" a="1"/>
  <c r="L384" i="1" s="1"/>
  <c r="N378" i="1" a="1"/>
  <c r="N378" i="1" s="1"/>
  <c r="L383" i="1" a="1"/>
  <c r="L383" i="1" s="1"/>
  <c r="R385" i="1" a="1"/>
  <c r="R385" i="1" s="1"/>
  <c r="V383" i="1" a="1"/>
  <c r="V383" i="1" s="1"/>
  <c r="V384" i="1" a="1"/>
  <c r="V384" i="1" s="1"/>
  <c r="N381" i="1" a="1"/>
  <c r="N381" i="1" s="1"/>
  <c r="H386" i="1" a="1"/>
  <c r="H386" i="1" s="1"/>
  <c r="H387" i="1" a="1"/>
  <c r="H387" i="1" s="1"/>
  <c r="T385" i="1" a="1"/>
  <c r="T385" i="1" s="1"/>
  <c r="R381" i="1" a="1"/>
  <c r="R381" i="1" s="1"/>
  <c r="AB383" i="1" a="1"/>
  <c r="AB383" i="1" s="1"/>
  <c r="F383" i="1" a="1"/>
  <c r="F383" i="1" s="1"/>
  <c r="AB380" i="1" a="1"/>
  <c r="AB380" i="1" s="1"/>
  <c r="P385" i="1" a="1"/>
  <c r="P385" i="1" s="1"/>
  <c r="H381" i="1" a="1"/>
  <c r="H381" i="1" s="1"/>
  <c r="T382" i="1" a="1"/>
  <c r="T382" i="1" s="1"/>
  <c r="P386" i="1" a="1"/>
  <c r="P386" i="1" s="1"/>
  <c r="N376" i="1" a="1"/>
  <c r="N376" i="1" s="1"/>
  <c r="N384" i="1" a="1"/>
  <c r="N384" i="1" s="1"/>
  <c r="P378" i="1" a="1"/>
  <c r="P378" i="1" s="1"/>
  <c r="Z378" i="1" a="1"/>
  <c r="Z378" i="1" s="1"/>
  <c r="J380" i="1" a="1"/>
  <c r="J380" i="1" s="1"/>
  <c r="H385" i="1" a="1"/>
  <c r="H385" i="1" s="1"/>
  <c r="T380" i="1" a="1"/>
  <c r="T380" i="1" s="1"/>
  <c r="P377" i="1" a="1"/>
  <c r="P377" i="1" s="1"/>
  <c r="X378" i="1" a="1"/>
  <c r="X378" i="1" s="1"/>
  <c r="J379" i="1" a="1"/>
  <c r="J379" i="1" s="1"/>
  <c r="T383" i="1" a="1"/>
  <c r="T383" i="1" s="1"/>
  <c r="AB377" i="1" a="1"/>
  <c r="AB377" i="1" s="1"/>
  <c r="V386" i="1" a="1"/>
  <c r="V386" i="1" s="1"/>
  <c r="N380" i="1" a="1"/>
  <c r="N380" i="1" s="1"/>
  <c r="P382" i="1" a="1"/>
  <c r="P382" i="1" s="1"/>
  <c r="AB385" i="1" a="1"/>
  <c r="AB385" i="1" s="1"/>
  <c r="L386" i="1" a="1"/>
  <c r="L386" i="1" s="1"/>
  <c r="R382" i="1" a="1"/>
  <c r="R382" i="1" s="1"/>
  <c r="T378" i="1" a="1"/>
  <c r="T378" i="1" s="1"/>
  <c r="J387" i="1" a="1"/>
  <c r="J387" i="1" s="1"/>
  <c r="R376" i="1" a="1"/>
  <c r="R376" i="1" s="1"/>
  <c r="J377" i="1" a="1"/>
  <c r="J377" i="1" s="1"/>
  <c r="P384" i="1" a="1"/>
  <c r="P384" i="1" s="1"/>
  <c r="Z386" i="1" a="1"/>
  <c r="Z386" i="1" s="1"/>
  <c r="H382" i="1" a="1"/>
  <c r="H382" i="1" s="1"/>
  <c r="AB384" i="1" a="1"/>
  <c r="AB384" i="1" s="1"/>
  <c r="F382" i="1" a="1"/>
  <c r="F382" i="1" s="1"/>
  <c r="H378" i="1" a="1"/>
  <c r="H378" i="1" s="1"/>
  <c r="L376" i="1" a="1"/>
  <c r="L376" i="1" s="1"/>
  <c r="T377" i="1" a="1"/>
  <c r="T377" i="1" s="1"/>
  <c r="L382" i="1" a="1"/>
  <c r="L382" i="1" s="1"/>
  <c r="N379" i="1" a="1"/>
  <c r="N379" i="1" s="1"/>
  <c r="V376" i="1" a="1"/>
  <c r="V376" i="1" s="1"/>
  <c r="R379" i="1" a="1"/>
  <c r="R379" i="1" s="1"/>
  <c r="J386" i="1" a="1"/>
  <c r="J386" i="1" s="1"/>
  <c r="V385" i="1" a="1"/>
  <c r="V385" i="1" s="1"/>
  <c r="J376" i="1" a="1"/>
  <c r="J376" i="1" s="1"/>
  <c r="L381" i="1" a="1"/>
  <c r="L381" i="1" s="1"/>
  <c r="T379" i="1" a="1"/>
  <c r="T379" i="1" s="1"/>
  <c r="AB387" i="1" a="1"/>
  <c r="AB387" i="1" s="1"/>
  <c r="AB376" i="1" a="1"/>
  <c r="AB376" i="1" s="1"/>
  <c r="Z385" i="1" a="1"/>
  <c r="Z385" i="1" s="1"/>
  <c r="N385" i="1" a="1"/>
  <c r="N385" i="1" s="1"/>
  <c r="Z379" i="1" a="1"/>
  <c r="Z379" i="1" s="1"/>
  <c r="J385" i="1" a="1"/>
  <c r="J385" i="1" s="1"/>
  <c r="V380" i="1" a="1"/>
  <c r="V380" i="1" s="1"/>
  <c r="V381" i="1" a="1"/>
  <c r="V381" i="1" s="1"/>
  <c r="T381" i="1" a="1"/>
  <c r="T381" i="1" s="1"/>
  <c r="AB386" i="1" a="1"/>
  <c r="AB386" i="1" s="1"/>
  <c r="J382" i="1" a="1"/>
  <c r="J382" i="1" s="1"/>
  <c r="R387" i="1" a="1"/>
  <c r="R387" i="1" s="1"/>
  <c r="Z387" i="1" a="1"/>
  <c r="Z387" i="1" s="1"/>
  <c r="F385" i="1" a="1"/>
  <c r="F385" i="1" s="1"/>
  <c r="H384" i="1" a="1"/>
  <c r="H384" i="1" s="1"/>
  <c r="N377" i="1" a="1"/>
  <c r="N377" i="1" s="1"/>
  <c r="R386" i="1" a="1"/>
  <c r="R386" i="1" s="1"/>
  <c r="Z377" i="1" a="1"/>
  <c r="Z377" i="1" s="1"/>
  <c r="T386" i="1" a="1"/>
  <c r="T386" i="1" s="1"/>
  <c r="Z376" i="1" a="1"/>
  <c r="Z376" i="1" s="1"/>
  <c r="X376" i="1" a="1"/>
  <c r="X376" i="1" s="1"/>
  <c r="R378" i="1" a="1"/>
  <c r="R378" i="1" s="1"/>
  <c r="L380" i="1" a="1"/>
  <c r="L380" i="1" s="1"/>
  <c r="J378" i="1" a="1"/>
  <c r="J378" i="1" s="1"/>
  <c r="N386" i="1" a="1"/>
  <c r="N386" i="1" s="1"/>
  <c r="F387" i="1" a="1"/>
  <c r="F387" i="1" s="1"/>
  <c r="Z383" i="1" a="1"/>
  <c r="Z383" i="1" s="1"/>
  <c r="X387" i="1" a="1"/>
  <c r="X387" i="1" s="1"/>
  <c r="Z384" i="1" a="1"/>
  <c r="Z384" i="1" s="1"/>
  <c r="L385" i="1" a="1"/>
  <c r="L385" i="1" s="1"/>
  <c r="X385" i="1" a="1"/>
  <c r="X385" i="1" s="1"/>
  <c r="P387" i="1" a="1"/>
  <c r="P387" i="1" s="1"/>
  <c r="H380" i="1" a="1"/>
  <c r="H380" i="1" s="1"/>
  <c r="P380" i="1" a="1"/>
  <c r="P380" i="1" s="1"/>
  <c r="F381" i="1" a="1"/>
  <c r="F381" i="1" s="1"/>
  <c r="X380" i="1" a="1"/>
  <c r="X380" i="1" s="1"/>
  <c r="N387" i="1" a="1"/>
  <c r="N387" i="1" s="1"/>
  <c r="AB378" i="1" a="1"/>
  <c r="AB378" i="1" s="1"/>
  <c r="V387" i="1" a="1"/>
  <c r="V387" i="1" s="1"/>
  <c r="Z381" i="1" a="1"/>
  <c r="Z381" i="1" s="1"/>
  <c r="N383" i="1" a="1"/>
  <c r="N383" i="1" s="1"/>
  <c r="V379" i="1" a="1"/>
  <c r="V379" i="1" s="1"/>
  <c r="T384" i="1" a="1"/>
  <c r="T384" i="1" s="1"/>
  <c r="L377" i="1" a="1"/>
  <c r="L377" i="1" s="1"/>
  <c r="P376" i="1" a="1"/>
  <c r="P376" i="1" s="1"/>
  <c r="Z380" i="1" a="1"/>
  <c r="Z380" i="1" s="1"/>
  <c r="T376" i="1" a="1"/>
  <c r="T376" i="1" s="1"/>
  <c r="F376" i="1" a="1"/>
  <c r="F37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 Windows</author>
  </authors>
  <commentList>
    <comment ref="C1" authorId="0" shapeId="0" xr:uid="{00000000-0006-0000-1800-000001000000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00000000-0006-0000-1800-000002000000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1800-000003000000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2" authorId="0" shapeId="0" xr:uid="{00000000-0006-0000-1800-000004000000}">
      <text>
        <r>
          <rPr>
            <b/>
            <sz val="9"/>
            <color indexed="81"/>
            <rFont val="Tahoma"/>
            <family val="2"/>
          </rPr>
          <t>Utilisateur Windows: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<sst xmlns="http://schemas.openxmlformats.org/spreadsheetml/2006/main" count="390" uniqueCount="111">
  <si>
    <t>date</t>
  </si>
  <si>
    <t>accueil</t>
  </si>
  <si>
    <t>Compteur Bâche</t>
  </si>
  <si>
    <t>fréquentation</t>
  </si>
  <si>
    <t>conso</t>
  </si>
  <si>
    <t>Bassin</t>
  </si>
  <si>
    <t>EF surp</t>
  </si>
  <si>
    <t>Eau Adoucie</t>
  </si>
  <si>
    <t>ECS</t>
  </si>
  <si>
    <t>Pédiluve</t>
  </si>
  <si>
    <t>C1</t>
  </si>
  <si>
    <t>C2</t>
  </si>
  <si>
    <t>C3</t>
  </si>
  <si>
    <t>EFS</t>
  </si>
  <si>
    <t>conso Générale</t>
  </si>
  <si>
    <t>L/baigneur</t>
  </si>
  <si>
    <t>total bâche (en L)</t>
  </si>
  <si>
    <t>Gaz</t>
  </si>
  <si>
    <t>EDF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</si>
  <si>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</si>
  <si>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</si>
  <si>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</si>
  <si>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</si>
  <si>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</si>
  <si>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</si>
  <si>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</si>
  <si>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</si>
  <si>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</si>
  <si>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</si>
  <si>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</si>
  <si>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</si>
  <si>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Conso Général</t>
  </si>
  <si>
    <t xml:space="preserve">lavage de filtre </t>
  </si>
  <si>
    <t>Matiére fécale</t>
  </si>
  <si>
    <t>vidange</t>
  </si>
  <si>
    <t>vidange Bâche</t>
  </si>
  <si>
    <t>Apport d'eau</t>
  </si>
  <si>
    <t>Général</t>
  </si>
  <si>
    <t>Radiateurs</t>
  </si>
  <si>
    <t>Plancher chauffant</t>
  </si>
  <si>
    <t>Batterie CTA</t>
  </si>
  <si>
    <t>Echangeurs bassins</t>
  </si>
  <si>
    <t>Conso gaz</t>
  </si>
  <si>
    <t>Bois</t>
  </si>
  <si>
    <t>livraison bois</t>
  </si>
  <si>
    <t>Compteur eaux grises</t>
  </si>
  <si>
    <t>Compteur EDF</t>
  </si>
  <si>
    <t>H. hiver/ H. été</t>
  </si>
  <si>
    <t>121/ 123</t>
  </si>
  <si>
    <t>122/ 124</t>
  </si>
  <si>
    <t>Total:</t>
  </si>
  <si>
    <t>livraison bois (en T)</t>
  </si>
  <si>
    <t>Châteliers</t>
  </si>
  <si>
    <t>Année</t>
  </si>
  <si>
    <t>1er janvier</t>
  </si>
  <si>
    <t>Pâques</t>
  </si>
  <si>
    <t>Lundi de Pâques</t>
  </si>
  <si>
    <t>1er mai</t>
  </si>
  <si>
    <t>8 mai</t>
  </si>
  <si>
    <t>Ascension</t>
  </si>
  <si>
    <t>Pentecote</t>
  </si>
  <si>
    <t>Lundi de pentecote</t>
  </si>
  <si>
    <t>14 juillet</t>
  </si>
  <si>
    <t>15 aout</t>
  </si>
  <si>
    <t>1er novembre</t>
  </si>
  <si>
    <t>11 novembre</t>
  </si>
  <si>
    <t>25 décembre</t>
  </si>
  <si>
    <t>sem</t>
  </si>
  <si>
    <t>mois</t>
  </si>
  <si>
    <t>col01</t>
  </si>
  <si>
    <t>col02</t>
  </si>
  <si>
    <t>col03</t>
  </si>
  <si>
    <t>col04</t>
  </si>
  <si>
    <t>col05</t>
  </si>
  <si>
    <t>col06</t>
  </si>
  <si>
    <t>col07</t>
  </si>
  <si>
    <t>col08</t>
  </si>
  <si>
    <t>col09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</si>
  <si>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</si>
  <si>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</si>
  <si>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</si>
  <si>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</si>
  <si>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</si>
  <si>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</si>
  <si>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</si>
  <si>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</si>
  <si>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</si>
  <si>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</si>
  <si>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</si>
  <si>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</si>
  <si>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</si>
  <si>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</si>
  <si>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</si>
  <si>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</si>
  <si>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</si>
  <si>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</si>
  <si>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</si>
  <si>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</si>
  <si>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</si>
  <si>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26-01</t>
  </si>
  <si>
    <t>26-02</t>
  </si>
  <si>
    <t>26-03</t>
  </si>
  <si>
    <t>26-04</t>
  </si>
  <si>
    <t>26-05</t>
  </si>
  <si>
    <t>26-06</t>
  </si>
  <si>
    <t>26-07</t>
  </si>
  <si>
    <t>26-08</t>
  </si>
  <si>
    <t>26-09</t>
  </si>
  <si>
    <t>26-10</t>
  </si>
  <si>
    <t>26-11</t>
  </si>
  <si>
    <t>26-12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</si>
</sst>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ddd\ dd"/>
    <numFmt numFmtId="167" formatCode="ddd\ dd\-mm\-yy;@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Grid"/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5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4" xfId="0" applyBorder="1"/>
    <xf numFmtId="0" fontId="0" fillId="0" borderId="12" xfId="0" applyBorder="1"/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1" fontId="0" fillId="0" borderId="13" xfId="0" applyNumberFormat="1" applyBorder="1"/>
    <xf numFmtId="0" fontId="2" fillId="4" borderId="1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33" xfId="0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0" fontId="0" fillId="0" borderId="28" xfId="0" applyBorder="1"/>
    <xf numFmtId="0" fontId="0" fillId="0" borderId="50" xfId="0" applyBorder="1"/>
    <xf numFmtId="0" fontId="0" fillId="0" borderId="23" xfId="0" applyBorder="1" applyAlignment="1">
      <alignment horizontal="center" vertical="center"/>
    </xf>
    <xf numFmtId="0" fontId="0" fillId="8" borderId="38" xfId="0" applyFill="1" applyBorder="1" applyAlignment="1">
      <alignment horizontal="center" vertical="center"/>
    </xf>
    <xf numFmtId="2" fontId="0" fillId="8" borderId="38" xfId="0" applyNumberFormat="1" applyFill="1" applyBorder="1" applyAlignment="1">
      <alignment horizontal="center" vertical="center"/>
    </xf>
    <xf numFmtId="2" fontId="2" fillId="2" borderId="11" xfId="0" applyNumberFormat="1" applyFont="1" applyFill="1" applyBorder="1" applyAlignment="1">
      <alignment horizontal="center" vertical="center" wrapText="1"/>
    </xf>
    <xf numFmtId="2" fontId="2" fillId="2" borderId="10" xfId="0" applyNumberFormat="1" applyFont="1" applyFill="1" applyBorder="1" applyAlignment="1">
      <alignment horizontal="center" vertical="center" wrapText="1"/>
    </xf>
    <xf numFmtId="2" fontId="2" fillId="2" borderId="17" xfId="0" applyNumberFormat="1" applyFont="1" applyFill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6" xfId="0" applyNumberFormat="1" applyBorder="1" applyAlignment="1">
      <alignment horizontal="center" vertical="center"/>
    </xf>
    <xf numFmtId="2" fontId="0" fillId="0" borderId="18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9" borderId="35" xfId="0" applyNumberFormat="1" applyFill="1" applyBorder="1" applyAlignment="1">
      <alignment horizontal="center" vertical="center"/>
    </xf>
    <xf numFmtId="2" fontId="0" fillId="9" borderId="36" xfId="0" applyNumberFormat="1" applyFill="1" applyBorder="1" applyAlignment="1">
      <alignment horizontal="center" vertical="center"/>
    </xf>
    <xf numFmtId="2" fontId="0" fillId="9" borderId="37" xfId="0" applyNumberFormat="1" applyFill="1" applyBorder="1" applyAlignment="1">
      <alignment horizontal="center" vertical="center"/>
    </xf>
    <xf numFmtId="2" fontId="0" fillId="0" borderId="49" xfId="0" applyNumberFormat="1" applyBorder="1" applyAlignment="1">
      <alignment horizontal="center" vertical="center"/>
    </xf>
    <xf numFmtId="2" fontId="0" fillId="0" borderId="36" xfId="0" applyNumberFormat="1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2" fontId="0" fillId="0" borderId="35" xfId="0" applyNumberFormat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2" fontId="0" fillId="0" borderId="54" xfId="0" applyNumberFormat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2" fontId="0" fillId="0" borderId="47" xfId="0" applyNumberFormat="1" applyBorder="1" applyAlignment="1">
      <alignment horizontal="center" vertical="center"/>
    </xf>
    <xf numFmtId="2" fontId="0" fillId="0" borderId="44" xfId="0" applyNumberFormat="1" applyBorder="1" applyAlignment="1">
      <alignment horizontal="center" vertical="center"/>
    </xf>
    <xf numFmtId="2" fontId="0" fillId="0" borderId="53" xfId="0" applyNumberFormat="1" applyBorder="1" applyAlignment="1">
      <alignment horizontal="center" vertical="center"/>
    </xf>
    <xf numFmtId="2" fontId="0" fillId="0" borderId="51" xfId="0" applyNumberFormat="1" applyBorder="1" applyAlignment="1">
      <alignment horizontal="center" vertical="center"/>
    </xf>
    <xf numFmtId="0" fontId="0" fillId="0" borderId="31" xfId="0" applyBorder="1"/>
    <xf numFmtId="2" fontId="0" fillId="0" borderId="56" xfId="0" applyNumberFormat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2" fontId="0" fillId="5" borderId="35" xfId="0" applyNumberFormat="1" applyFill="1" applyBorder="1" applyAlignment="1">
      <alignment horizontal="center" vertical="center"/>
    </xf>
    <xf numFmtId="1" fontId="0" fillId="7" borderId="37" xfId="0" applyNumberForma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5" fillId="0" borderId="0" xfId="0" applyNumberFormat="1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17" borderId="15" xfId="0" applyFill="1" applyBorder="1" applyAlignment="1">
      <alignment horizontal="center" vertical="center"/>
    </xf>
    <xf numFmtId="0" fontId="0" fillId="17" borderId="28" xfId="0" applyFill="1" applyBorder="1"/>
    <xf numFmtId="0" fontId="0" fillId="17" borderId="24" xfId="0" applyFill="1" applyBorder="1" applyAlignment="1">
      <alignment horizontal="center" vertical="center"/>
    </xf>
    <xf numFmtId="2" fontId="0" fillId="17" borderId="24" xfId="0" applyNumberFormat="1" applyFill="1" applyBorder="1" applyAlignment="1">
      <alignment horizontal="center" vertical="center"/>
    </xf>
    <xf numFmtId="2" fontId="0" fillId="17" borderId="15" xfId="0" applyNumberFormat="1" applyFill="1" applyBorder="1" applyAlignment="1">
      <alignment horizontal="center" vertical="center"/>
    </xf>
    <xf numFmtId="2" fontId="0" fillId="17" borderId="27" xfId="0" applyNumberFormat="1" applyFill="1" applyBorder="1" applyAlignment="1">
      <alignment horizontal="center" vertical="center"/>
    </xf>
    <xf numFmtId="2" fontId="0" fillId="17" borderId="14" xfId="0" applyNumberFormat="1" applyFill="1" applyBorder="1" applyAlignment="1">
      <alignment horizontal="center" vertical="center"/>
    </xf>
    <xf numFmtId="2" fontId="0" fillId="17" borderId="16" xfId="0" applyNumberFormat="1" applyFill="1" applyBorder="1" applyAlignment="1">
      <alignment horizontal="center" vertical="center"/>
    </xf>
    <xf numFmtId="2" fontId="0" fillId="17" borderId="22" xfId="0" applyNumberFormat="1" applyFill="1" applyBorder="1" applyAlignment="1">
      <alignment horizontal="center" vertical="center"/>
    </xf>
    <xf numFmtId="0" fontId="0" fillId="17" borderId="29" xfId="0" applyFill="1" applyBorder="1"/>
    <xf numFmtId="0" fontId="0" fillId="17" borderId="8" xfId="0" applyFill="1" applyBorder="1" applyAlignment="1">
      <alignment horizontal="center" vertical="center"/>
    </xf>
    <xf numFmtId="2" fontId="0" fillId="17" borderId="9" xfId="0" applyNumberFormat="1" applyFill="1" applyBorder="1" applyAlignment="1">
      <alignment horizontal="center" vertical="center"/>
    </xf>
    <xf numFmtId="2" fontId="0" fillId="17" borderId="10" xfId="0" applyNumberFormat="1" applyFill="1" applyBorder="1" applyAlignment="1">
      <alignment horizontal="center" vertical="center"/>
    </xf>
    <xf numFmtId="2" fontId="0" fillId="17" borderId="25" xfId="0" applyNumberFormat="1" applyFill="1" applyBorder="1" applyAlignment="1">
      <alignment horizontal="center" vertical="center"/>
    </xf>
    <xf numFmtId="2" fontId="0" fillId="17" borderId="11" xfId="0" applyNumberFormat="1" applyFill="1" applyBorder="1" applyAlignment="1">
      <alignment horizontal="center" vertical="center"/>
    </xf>
    <xf numFmtId="2" fontId="0" fillId="17" borderId="17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1" fontId="0" fillId="17" borderId="15" xfId="0" applyNumberFormat="1" applyFill="1" applyBorder="1" applyAlignment="1">
      <alignment horizontal="center" vertical="center"/>
    </xf>
    <xf numFmtId="2" fontId="0" fillId="17" borderId="54" xfId="0" applyNumberFormat="1" applyFill="1" applyBorder="1" applyAlignment="1">
      <alignment horizontal="center" vertical="center"/>
    </xf>
    <xf numFmtId="1" fontId="0" fillId="17" borderId="16" xfId="0" applyNumberFormat="1" applyFill="1" applyBorder="1" applyAlignment="1">
      <alignment horizontal="center" vertical="center"/>
    </xf>
    <xf numFmtId="0" fontId="0" fillId="17" borderId="34" xfId="0" applyFill="1" applyBorder="1"/>
    <xf numFmtId="0" fontId="0" fillId="17" borderId="43" xfId="0" applyFill="1" applyBorder="1" applyAlignment="1">
      <alignment horizontal="center" vertical="center"/>
    </xf>
    <xf numFmtId="2" fontId="0" fillId="17" borderId="55" xfId="0" applyNumberFormat="1" applyFill="1" applyBorder="1" applyAlignment="1">
      <alignment horizontal="center" vertical="center"/>
    </xf>
    <xf numFmtId="2" fontId="0" fillId="17" borderId="45" xfId="0" applyNumberFormat="1" applyFill="1" applyBorder="1" applyAlignment="1">
      <alignment horizontal="center" vertical="center"/>
    </xf>
    <xf numFmtId="2" fontId="0" fillId="17" borderId="44" xfId="0" applyNumberFormat="1" applyFill="1" applyBorder="1" applyAlignment="1">
      <alignment horizontal="center" vertical="center"/>
    </xf>
    <xf numFmtId="2" fontId="0" fillId="17" borderId="46" xfId="0" applyNumberFormat="1" applyFill="1" applyBorder="1" applyAlignment="1">
      <alignment horizontal="center" vertical="center"/>
    </xf>
    <xf numFmtId="2" fontId="0" fillId="17" borderId="47" xfId="0" applyNumberFormat="1" applyFill="1" applyBorder="1" applyAlignment="1">
      <alignment horizontal="center" vertical="center"/>
    </xf>
    <xf numFmtId="2" fontId="0" fillId="17" borderId="53" xfId="0" applyNumberFormat="1" applyFill="1" applyBorder="1" applyAlignment="1">
      <alignment horizontal="center" vertical="center"/>
    </xf>
    <xf numFmtId="1" fontId="0" fillId="17" borderId="46" xfId="0" applyNumberFormat="1" applyFill="1" applyBorder="1" applyAlignment="1">
      <alignment horizontal="center" vertical="center"/>
    </xf>
    <xf numFmtId="0" fontId="0" fillId="18" borderId="10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2" fontId="0" fillId="19" borderId="20" xfId="0" applyNumberFormat="1" applyFill="1" applyBorder="1" applyAlignment="1">
      <alignment horizontal="center" vertical="center"/>
    </xf>
    <xf numFmtId="2" fontId="0" fillId="19" borderId="16" xfId="0" applyNumberFormat="1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1" fontId="2" fillId="19" borderId="17" xfId="0" applyNumberFormat="1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4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" fontId="0" fillId="4" borderId="19" xfId="0" applyNumberFormat="1" applyFill="1" applyBorder="1" applyAlignment="1">
      <alignment horizontal="center" vertical="center"/>
    </xf>
    <xf numFmtId="4" fontId="5" fillId="0" borderId="15" xfId="0" applyNumberFormat="1" applyFont="1" applyBorder="1" applyAlignment="1">
      <alignment horizontal="center" vertical="center"/>
    </xf>
    <xf numFmtId="4" fontId="0" fillId="4" borderId="15" xfId="0" applyNumberFormat="1" applyFill="1" applyBorder="1" applyAlignment="1">
      <alignment horizontal="center" vertical="center"/>
    </xf>
    <xf numFmtId="4" fontId="5" fillId="0" borderId="19" xfId="0" applyNumberFormat="1" applyFont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49" fontId="0" fillId="0" borderId="0" xfId="0" applyNumberFormat="1"/>
    <xf numFmtId="0" fontId="10" fillId="14" borderId="0" xfId="0" applyFont="1" applyFill="1"/>
    <xf numFmtId="0" fontId="11" fillId="0" borderId="0" xfId="0" applyFont="1"/>
    <xf numFmtId="0" fontId="0" fillId="20" borderId="35" xfId="0" applyFill="1" applyBorder="1" applyAlignment="1">
      <alignment horizontal="center" vertical="center"/>
    </xf>
    <xf numFmtId="0" fontId="0" fillId="20" borderId="14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61" xfId="0" applyFont="1" applyFill="1" applyBorder="1" applyAlignment="1">
      <alignment horizontal="center" vertical="center" wrapText="1"/>
    </xf>
    <xf numFmtId="14" fontId="1" fillId="14" borderId="56" xfId="0" applyNumberFormat="1" applyFont="1" applyFill="1" applyBorder="1" applyAlignment="1">
      <alignment horizontal="center" vertical="center" wrapText="1"/>
    </xf>
    <xf numFmtId="14" fontId="1" fillId="14" borderId="62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67" fontId="0" fillId="20" borderId="0" xfId="0" applyNumberFormat="1" applyFill="1"/>
    <xf numFmtId="0" fontId="13" fillId="0" borderId="60" xfId="0" applyFont="1" applyBorder="1" applyAlignment="1">
      <alignment horizontal="center"/>
    </xf>
    <xf numFmtId="16" fontId="0" fillId="0" borderId="15" xfId="0" quotePrefix="1" applyNumberFormat="1" applyBorder="1" applyAlignment="1">
      <alignment horizontal="center"/>
    </xf>
    <xf numFmtId="0" fontId="9" fillId="20" borderId="0" xfId="0" applyFont="1" applyFill="1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2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65" fontId="0" fillId="0" borderId="43" xfId="0" applyNumberFormat="1" applyBorder="1" applyAlignment="1">
      <alignment horizontal="center" vertical="center" wrapText="1"/>
    </xf>
    <xf numFmtId="165" fontId="0" fillId="0" borderId="63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9" xfId="0" applyBorder="1" applyAlignment="1">
      <alignment horizontal="center" vertical="center"/>
    </xf>
    <xf numFmtId="14" fontId="1" fillId="14" borderId="56" xfId="0" applyNumberFormat="1" applyFont="1" applyFill="1" applyBorder="1" applyAlignment="1">
      <alignment horizontal="center" vertical="center" wrapText="1"/>
    </xf>
    <xf numFmtId="14" fontId="1" fillId="14" borderId="62" xfId="0" applyNumberFormat="1" applyFont="1" applyFill="1" applyBorder="1" applyAlignment="1">
      <alignment horizontal="center" vertical="center" wrapText="1"/>
    </xf>
    <xf numFmtId="165" fontId="0" fillId="0" borderId="44" xfId="0" applyNumberFormat="1" applyBorder="1" applyAlignment="1">
      <alignment horizontal="center" vertical="center" wrapText="1"/>
    </xf>
    <xf numFmtId="0" fontId="0" fillId="0" borderId="44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19" xfId="0" applyBorder="1" applyAlignment="1">
      <alignment wrapText="1"/>
    </xf>
    <xf numFmtId="165" fontId="0" fillId="0" borderId="44" xfId="0" applyNumberFormat="1" applyBorder="1" applyAlignment="1">
      <alignment horizontal="center" vertical="center"/>
    </xf>
    <xf numFmtId="0" fontId="0" fillId="0" borderId="44" xfId="0" applyBorder="1"/>
    <xf numFmtId="0" fontId="0" fillId="0" borderId="30" xfId="0" applyBorder="1"/>
    <xf numFmtId="0" fontId="0" fillId="0" borderId="19" xfId="0" applyBorder="1"/>
    <xf numFmtId="0" fontId="6" fillId="0" borderId="53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/>
    <xf numFmtId="0" fontId="7" fillId="0" borderId="15" xfId="0" applyFont="1" applyBorder="1" applyAlignment="1">
      <alignment horizontal="center" vertical="center" wrapText="1"/>
    </xf>
    <xf numFmtId="0" fontId="0" fillId="16" borderId="16" xfId="0" applyFill="1" applyBorder="1"/>
    <xf numFmtId="165" fontId="0" fillId="0" borderId="44" xfId="0" applyNumberFormat="1" applyBorder="1" applyAlignment="1">
      <alignment horizontal="center" wrapText="1"/>
    </xf>
    <xf numFmtId="165" fontId="0" fillId="0" borderId="30" xfId="0" applyNumberFormat="1" applyBorder="1" applyAlignment="1">
      <alignment horizontal="center" wrapText="1"/>
    </xf>
    <xf numFmtId="4" fontId="5" fillId="0" borderId="19" xfId="0" applyNumberFormat="1" applyFont="1" applyBorder="1" applyAlignment="1">
      <alignment horizontal="center" vertical="center"/>
    </xf>
    <xf numFmtId="2" fontId="0" fillId="17" borderId="27" xfId="0" applyNumberFormat="1" applyFill="1" applyBorder="1" applyAlignment="1">
      <alignment horizontal="center" vertical="center"/>
    </xf>
    <xf numFmtId="2" fontId="0" fillId="17" borderId="54" xfId="0" applyNumberFormat="1" applyFill="1" applyBorder="1" applyAlignment="1">
      <alignment horizontal="center" vertical="center"/>
    </xf>
    <xf numFmtId="2" fontId="0" fillId="17" borderId="22" xfId="0" applyNumberFormat="1" applyFill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2" fillId="2" borderId="41" xfId="0" applyNumberFormat="1" applyFont="1" applyFill="1" applyBorder="1" applyAlignment="1">
      <alignment horizontal="center" vertical="center" wrapText="1"/>
    </xf>
    <xf numFmtId="2" fontId="2" fillId="2" borderId="58" xfId="0" applyNumberFormat="1" applyFont="1" applyFill="1" applyBorder="1" applyAlignment="1">
      <alignment horizontal="center" vertical="center" wrapText="1"/>
    </xf>
    <xf numFmtId="2" fontId="2" fillId="2" borderId="32" xfId="0" applyNumberFormat="1" applyFont="1" applyFill="1" applyBorder="1" applyAlignment="1">
      <alignment horizontal="center" vertical="center" wrapText="1"/>
    </xf>
    <xf numFmtId="2" fontId="2" fillId="2" borderId="39" xfId="0" applyNumberFormat="1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2" fontId="0" fillId="2" borderId="42" xfId="0" applyNumberFormat="1" applyFill="1" applyBorder="1" applyAlignment="1">
      <alignment horizontal="center" vertical="center"/>
    </xf>
    <xf numFmtId="2" fontId="0" fillId="2" borderId="52" xfId="0" applyNumberFormat="1" applyFill="1" applyBorder="1" applyAlignment="1">
      <alignment horizontal="center" vertical="center"/>
    </xf>
    <xf numFmtId="2" fontId="0" fillId="2" borderId="40" xfId="0" applyNumberFormat="1" applyFill="1" applyBorder="1" applyAlignment="1">
      <alignment horizontal="center" vertical="center" wrapText="1"/>
    </xf>
    <xf numFmtId="2" fontId="0" fillId="2" borderId="57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25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2" fontId="2" fillId="2" borderId="10" xfId="0" applyNumberFormat="1" applyFont="1" applyFill="1" applyBorder="1" applyAlignment="1">
      <alignment horizontal="center" vertical="center" wrapText="1"/>
    </xf>
    <xf numFmtId="2" fontId="0" fillId="2" borderId="2" xfId="0" applyNumberFormat="1" applyFill="1" applyBorder="1" applyAlignment="1">
      <alignment horizontal="center" vertical="center" wrapText="1"/>
    </xf>
    <xf numFmtId="2" fontId="0" fillId="2" borderId="9" xfId="0" applyNumberFormat="1" applyFill="1" applyBorder="1" applyAlignment="1">
      <alignment horizontal="center" vertical="center" wrapText="1"/>
    </xf>
    <xf numFmtId="2" fontId="0" fillId="0" borderId="42" xfId="0" applyNumberFormat="1" applyBorder="1" applyAlignment="1">
      <alignment horizontal="center" vertical="center"/>
    </xf>
    <xf numFmtId="2" fontId="0" fillId="0" borderId="52" xfId="0" applyNumberFormat="1" applyBorder="1" applyAlignment="1">
      <alignment horizontal="center" vertical="center"/>
    </xf>
    <xf numFmtId="1" fontId="0" fillId="0" borderId="42" xfId="0" applyNumberFormat="1" applyBorder="1" applyAlignment="1">
      <alignment horizontal="center" vertical="center"/>
    </xf>
    <xf numFmtId="1" fontId="0" fillId="0" borderId="52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2" fontId="0" fillId="0" borderId="40" xfId="0" applyNumberFormat="1" applyBorder="1" applyAlignment="1">
      <alignment horizontal="center" vertical="center"/>
    </xf>
    <xf numFmtId="2" fontId="0" fillId="0" borderId="57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2" fontId="0" fillId="0" borderId="58" xfId="0" applyNumberFormat="1" applyBorder="1" applyAlignment="1">
      <alignment horizontal="center" vertical="center"/>
    </xf>
    <xf numFmtId="0" fontId="0" fillId="21" borderId="15" xfId="0" applyFill="1" applyBorder="1" applyAlignment="1">
      <alignment horizontal="center" vertical="center"/>
    </xf>
  </cellXfs>
  <cellStyles count="1">
    <cellStyle name="Standaard" xfId="0" builtinId="0"/>
  </cellStyles>
  <dxfs count="65">
    <dxf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21" formatCode="d/mmm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color theme="1"/>
      </font>
      <border>
        <top style="thin">
          <color auto="1"/>
        </top>
        <vertical/>
        <horizontal/>
      </border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Drop" dropLines="12" dropStyle="combo" dx="22" fmlaLink="$A$1" fmlaRange="MesMois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0</xdr:rowOff>
        </xdr:from>
        <xdr:to>
          <xdr:col>1</xdr:col>
          <xdr:colOff>104775</xdr:colOff>
          <xdr:row>1</xdr:row>
          <xdr:rowOff>28575</xdr:rowOff>
        </xdr:to>
        <xdr:sp macro="" textlink="">
          <xdr:nvSpPr>
            <xdr:cNvPr id="36865" name="Drop Down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00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685202-70EC-4B70-AA1E-4D559061671C}" name="Tabel1" displayName="Tabel1" ref="A3:AD370" totalsRowShown="0">
  <autoFilter ref="A3:AD370" xr:uid="{85685202-70EC-4B70-AA1E-4D559061671C}"/>
  <tableColumns count="30">
    <tableColumn id="1" xr3:uid="{E84DC9E6-60AA-433A-AC09-DA45F9A11515}" name="col01">
      <calculatedColumnFormula>MOD(YEAR(C4),100)&amp;"-"&amp;TEXT(MONTH(C4),"00")</calculatedColumnFormula>
    </tableColumn>
    <tableColumn id="2" xr3:uid="{73B21BB1-3974-4A06-9406-74DD1378726E}" name="col02" dataDxfId="61">
      <calculatedColumnFormula>_xlfn.ISOWEEKNUM(Tabel1[[#This Row],[col03]])</calculatedColumnFormula>
    </tableColumn>
    <tableColumn id="3" xr3:uid="{0015234E-A976-4412-B50D-7F86ADC579A9}" name="col03" dataDxfId="60">
      <calculatedColumnFormula>DATE(Année,1,ROW()-ROW(Tabel1[[#Headers],[col03]])-1)</calculatedColumnFormula>
    </tableColumn>
    <tableColumn id="4" xr3:uid="{BC842DA1-296B-4142-8156-9903DAA33D7E}" name="col04" dataDxfId="59"/>
    <tableColumn id="5" xr3:uid="{0747ABAB-B20F-4E64-8AF6-D317D16643A7}" name="col05" dataDxfId="58"/>
    <tableColumn id="6" xr3:uid="{27354D60-0AC8-4AE8-8E0F-724153EDEDAF}" name="col06" dataDxfId="57">
      <calculatedColumnFormula>IF(WORKDAY.INTL($C4-1,1,11,Fériés)=$C4,H4+J4+L4+N4+P4,"")</calculatedColumnFormula>
    </tableColumn>
    <tableColumn id="7" xr3:uid="{0C75C0FF-FB45-47D9-8B81-C679DC586E32}" name="col07" dataDxfId="56"/>
    <tableColumn id="8" xr3:uid="{8F324FBB-9087-47C0-85CE-80841FE32F93}" name="col08" dataDxfId="0">
      <calculatedColumnFormula array="1">IF(OFFSET(G4,WORKDAY.INTL(C4,1,11,Fériés)-C4,,,)=0,
"-",
OFFSET(G4,WORKDAY.INTL(C4,1,11,Fériés)-C4,,,)-G4)</calculatedColumnFormula>
    </tableColumn>
    <tableColumn id="9" xr3:uid="{73AE70E4-A207-4C21-8AE1-AE5D4E870C29}" name="col09" dataDxfId="55"/>
    <tableColumn id="10" xr3:uid="{320B2FAB-DC06-410D-BF38-5FEC0B00B4FA}" name="col10" dataDxfId="54"/>
    <tableColumn id="11" xr3:uid="{E638E365-B603-4CB1-9509-D9FF5C9F4215}" name="col11" dataDxfId="53"/>
    <tableColumn id="12" xr3:uid="{31B6C86A-1649-4B0A-8AD2-CA6F87362198}" name="col12" dataDxfId="52"/>
    <tableColumn id="13" xr3:uid="{B48B0AE6-0DF3-4801-B7B2-A0E135DBCB5D}" name="col13" dataDxfId="51"/>
    <tableColumn id="14" xr3:uid="{12AB7F7B-EAD8-47DC-A8FD-3103867B443C}" name="col14" dataDxfId="50"/>
    <tableColumn id="15" xr3:uid="{CCAAE14B-390F-4C8E-845E-77249F7198C5}" name="col15" dataDxfId="49"/>
    <tableColumn id="16" xr3:uid="{BEA3E7A5-7259-40AB-8B72-EEC485D9E161}" name="col16" dataDxfId="48"/>
    <tableColumn id="17" xr3:uid="{763C45DA-0835-4502-B516-636EC0130767}" name="col17" dataDxfId="47"/>
    <tableColumn id="18" xr3:uid="{A35B07AF-D1F4-4EEE-BCB2-2FBFD00C66BB}" name="col18" dataDxfId="46"/>
    <tableColumn id="19" xr3:uid="{A00D8658-2D59-4B4B-9DF2-E3645EF7190D}" name="col19" dataDxfId="45"/>
    <tableColumn id="20" xr3:uid="{E625D5CE-5586-4816-AD1C-3DD20427A6CE}" name="col20" dataDxfId="44"/>
    <tableColumn id="21" xr3:uid="{C10EDB11-285E-4D55-8CAD-06FBEF40B82F}" name="col21" dataDxfId="43"/>
    <tableColumn id="22" xr3:uid="{26D0140C-7FDD-4C54-B35E-FCD435FB4741}" name="col22" dataDxfId="42"/>
    <tableColumn id="23" xr3:uid="{C93D8380-6AC1-4845-BF50-B686E066DE03}" name="col23" dataDxfId="41"/>
    <tableColumn id="24" xr3:uid="{7F328093-920A-4B34-A8B0-E6EA40D9D6FE}" name="col24" dataDxfId="40"/>
    <tableColumn id="25" xr3:uid="{6E36F25E-365F-4EAA-85A0-B711DCBA1AC9}" name="col25" dataDxfId="39"/>
    <tableColumn id="26" xr3:uid="{DABD3A38-C79E-43CB-A1D2-A2126606E227}" name="col26" dataDxfId="38"/>
    <tableColumn id="27" xr3:uid="{A96FE3D4-2C39-43E7-A6B7-22E997B3E6A9}" name="col27" dataDxfId="37"/>
    <tableColumn id="28" xr3:uid="{A1FBDB3F-FE53-46BF-9602-C5BCAE971D2A}" name="col28" dataDxfId="36"/>
    <tableColumn id="29" xr3:uid="{7FB91F24-9624-4C99-ACBA-65949C399E1E}" name="col29" dataDxfId="35">
      <calculatedColumnFormula>(AB4+Z4+X4)*1000</calculatedColumnFormula>
    </tableColumn>
    <tableColumn id="30" xr3:uid="{8D7A70D4-43F1-4ADA-AC8A-B8C9FFAF0DC4}" name="col30" dataDxfId="34">
      <calculatedColumnFormula>IF(AC4=0,,AC4/E4)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7FA5CB-4AFA-49BE-800B-1D4059C09566}" name="Tabel2" displayName="Tabel2" ref="A375:AC387" totalsRowShown="0" headerRowDxfId="33" dataDxfId="32">
  <autoFilter ref="A375:AC387" xr:uid="{B67FA5CB-4AFA-49BE-800B-1D4059C09566}">
    <filterColumn colId="0">
      <filters>
        <filter val="26-02"/>
      </filters>
    </filterColumn>
  </autoFilter>
  <tableColumns count="29">
    <tableColumn id="1" xr3:uid="{E058E0A2-91C1-4511-8665-542378F84BC1}" name="col01" dataDxfId="31"/>
    <tableColumn id="2" xr3:uid="{FCF6F629-BBA1-428D-9F65-4E747A7E9EC1}" name="col02" dataDxfId="30"/>
    <tableColumn id="3" xr3:uid="{EDB763A8-A918-4F1E-BE08-BB294B66FE1F}" name="col03" dataDxfId="29"/>
    <tableColumn id="4" xr3:uid="{2C0C30EF-C0A4-4510-9CC8-5091F54A17D9}" name="col04" dataDxfId="28"/>
    <tableColumn id="5" xr3:uid="{66519AE7-21A2-463B-BF17-755F477C519E}" name="col05" dataDxfId="27"/>
    <tableColumn id="6" xr3:uid="{61514D35-F1E1-4071-9DD1-196BFEACF13D}" name="col06" dataDxfId="26">
      <calculatedColumnFormula array="1">SUMIFS(Tabel1[col06],Tabel1[[col01]:[col01]],Tabel2[[#This Row],[col01]:[col01]])</calculatedColumnFormula>
    </tableColumn>
    <tableColumn id="7" xr3:uid="{77540C20-051B-456A-BD07-5F9EA9C6132B}" name="col07" dataDxfId="25"/>
    <tableColumn id="8" xr3:uid="{1F120989-CC37-422C-AA2D-BF225A8FAD98}" name="col08" dataDxfId="24">
      <calculatedColumnFormula array="1">SUMIFS(Tabel1[col08],Tabel1[[col01]:[col01]],Tabel2[[#This Row],[col01]:[col01]])</calculatedColumnFormula>
    </tableColumn>
    <tableColumn id="9" xr3:uid="{9B391E2D-8D17-45C8-B33D-9DC3081A0D39}" name="col09" dataDxfId="23"/>
    <tableColumn id="10" xr3:uid="{5B981452-28E1-498A-80FB-2FEFCA895255}" name="col10" dataDxfId="22">
      <calculatedColumnFormula array="1">SUMIFS(Tabel1[col10],Tabel1[[col01]:[col01]],Tabel2[[#This Row],[col01]:[col01]])</calculatedColumnFormula>
    </tableColumn>
    <tableColumn id="11" xr3:uid="{2842B81C-DAEA-4D9E-9729-5984399EB7E5}" name="col11" dataDxfId="21"/>
    <tableColumn id="12" xr3:uid="{57047ED4-326A-4A44-8275-7D1356C33072}" name="col12" dataDxfId="20">
      <calculatedColumnFormula array="1">SUMIFS(Tabel1[col12],Tabel1[[col01]:[col01]],Tabel2[[#This Row],[col01]:[col01]])</calculatedColumnFormula>
    </tableColumn>
    <tableColumn id="13" xr3:uid="{5E95F8BA-6DC0-4900-B729-C606AC549DFF}" name="col13" dataDxfId="19"/>
    <tableColumn id="14" xr3:uid="{13278D81-9EC1-4646-822B-4E34AC38EF26}" name="col14" dataDxfId="18">
      <calculatedColumnFormula array="1">SUMIFS(Tabel1[col14],Tabel1[[col01]:[col01]],Tabel2[[#This Row],[col01]:[col01]])</calculatedColumnFormula>
    </tableColumn>
    <tableColumn id="15" xr3:uid="{D0C6A023-825B-446B-BB02-B7EFBC1483D2}" name="col15" dataDxfId="17"/>
    <tableColumn id="16" xr3:uid="{EF98EBD9-227E-42DA-9435-613BE75DB9A5}" name="col16" dataDxfId="16">
      <calculatedColumnFormula array="1">SUMIFS(Tabel1[col16],Tabel1[[col01]:[col01]],Tabel2[[#This Row],[col01]:[col01]])</calculatedColumnFormula>
    </tableColumn>
    <tableColumn id="17" xr3:uid="{E1D00CDD-8098-4513-9B95-2474ED1E27F5}" name="col17" dataDxfId="15"/>
    <tableColumn id="18" xr3:uid="{D76BDDF5-6CA6-470B-BE7E-9F0411D52F1C}" name="col18" dataDxfId="14">
      <calculatedColumnFormula array="1">SUMIFS(Tabel1[col18],Tabel1[[col01]:[col01]],Tabel2[[#This Row],[col01]:[col01]])</calculatedColumnFormula>
    </tableColumn>
    <tableColumn id="19" xr3:uid="{3724F146-853E-4A8D-90C3-7B907CEE0C8B}" name="col19" dataDxfId="13"/>
    <tableColumn id="20" xr3:uid="{0020473F-A782-4B6C-B254-59AEC549BA6D}" name="col20" dataDxfId="12">
      <calculatedColumnFormula array="1">SUMIFS(Tabel1[col20],Tabel1[[col01]:[col01]],Tabel2[[#This Row],[col01]:[col01]])</calculatedColumnFormula>
    </tableColumn>
    <tableColumn id="21" xr3:uid="{55521669-08F9-4D3C-BCB6-EE849EA55327}" name="col21" dataDxfId="11"/>
    <tableColumn id="22" xr3:uid="{241DE786-332B-4050-AE7D-2EEAEA71F4D7}" name="col22" dataDxfId="10">
      <calculatedColumnFormula array="1">SUMIFS(Tabel1[col22],Tabel1[[col01]:[col01]],Tabel2[[#This Row],[col01]:[col01]])</calculatedColumnFormula>
    </tableColumn>
    <tableColumn id="23" xr3:uid="{43C74D10-0777-4104-AF73-A436E5FA48B9}" name="col23" dataDxfId="9"/>
    <tableColumn id="24" xr3:uid="{A6DB5C7C-8C10-4ACD-87AD-6214EAC72980}" name="col24" dataDxfId="8">
      <calculatedColumnFormula array="1">SUMIFS(Tabel1[col24],Tabel1[[col01]:[col01]],Tabel2[[#This Row],[col01]:[col01]])</calculatedColumnFormula>
    </tableColumn>
    <tableColumn id="25" xr3:uid="{9B2E46EE-1211-4B83-9FF8-C2F644030E2E}" name="col25" dataDxfId="7"/>
    <tableColumn id="26" xr3:uid="{A0307A0A-FDC3-4B78-B97D-86CF89D53E89}" name="col26" dataDxfId="6">
      <calculatedColumnFormula array="1">SUMIFS(Tabel1[col26],Tabel1[[col01]:[col01]],Tabel2[[#This Row],[col01]:[col01]])</calculatedColumnFormula>
    </tableColumn>
    <tableColumn id="27" xr3:uid="{13204EDB-DE70-44FF-89EC-9EE422CEEA75}" name="col27" dataDxfId="5"/>
    <tableColumn id="28" xr3:uid="{74D59CC7-C424-4133-96D9-E1AE87A4DD4C}" name="col28" dataDxfId="4">
      <calculatedColumnFormula array="1">SUMIFS(Tabel1[col28],Tabel1[[col01]:[col01]],Tabel2[[#This Row],[col01]:[col01]])</calculatedColumnFormula>
    </tableColumn>
    <tableColumn id="29" xr3:uid="{DA371DCE-22C2-4504-A1FF-17ED35ABBF2D}" name="col29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tabColor theme="4"/>
  </sheetPr>
  <dimension ref="A1:AI387"/>
  <sheetViews>
    <sheetView tabSelected="1" zoomScale="78" zoomScaleNormal="78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6" sqref="H6"/>
    </sheetView>
  </sheetViews>
  <sheetFormatPr defaultColWidth="11.42578125" defaultRowHeight="15" x14ac:dyDescent="0.25"/>
  <cols>
    <col min="2" max="2" width="7.85546875" style="81" customWidth="1"/>
    <col min="3" max="3" width="11.7109375" customWidth="1"/>
    <col min="4" max="4" width="7.85546875" customWidth="1"/>
    <col min="5" max="5" width="15.85546875" customWidth="1"/>
  </cols>
  <sheetData>
    <row r="1" spans="1:35" ht="15" customHeight="1" x14ac:dyDescent="0.25">
      <c r="A1">
        <v>4</v>
      </c>
      <c r="B1" s="163"/>
      <c r="C1" s="159"/>
      <c r="D1" s="160"/>
      <c r="E1" s="1" t="s">
        <v>1</v>
      </c>
      <c r="F1" s="168"/>
      <c r="G1" s="169"/>
      <c r="H1" s="169"/>
      <c r="I1" s="169"/>
      <c r="J1" s="169"/>
      <c r="K1" s="169"/>
      <c r="L1" s="169"/>
      <c r="M1" s="169"/>
      <c r="N1" s="169"/>
      <c r="O1" s="169"/>
      <c r="P1" s="170"/>
      <c r="Q1" s="171" t="s">
        <v>9</v>
      </c>
      <c r="R1" s="169"/>
      <c r="S1" s="169"/>
      <c r="T1" s="169"/>
      <c r="U1" s="169"/>
      <c r="V1" s="172"/>
      <c r="W1" s="168" t="s">
        <v>2</v>
      </c>
      <c r="X1" s="169"/>
      <c r="Y1" s="169"/>
      <c r="Z1" s="169"/>
      <c r="AA1" s="169"/>
      <c r="AB1" s="170"/>
      <c r="AC1" s="9"/>
      <c r="AD1" s="14"/>
    </row>
    <row r="2" spans="1:35" ht="26.25" thickBot="1" x14ac:dyDescent="0.3">
      <c r="A2" t="s">
        <v>68</v>
      </c>
      <c r="B2" s="163" t="s">
        <v>67</v>
      </c>
      <c r="C2" s="159" t="s">
        <v>0</v>
      </c>
      <c r="D2" s="160"/>
      <c r="E2" s="2" t="s">
        <v>3</v>
      </c>
      <c r="F2" s="16" t="s">
        <v>14</v>
      </c>
      <c r="G2" s="4" t="s">
        <v>5</v>
      </c>
      <c r="H2" s="12" t="s">
        <v>4</v>
      </c>
      <c r="I2" s="4" t="s">
        <v>6</v>
      </c>
      <c r="J2" s="12" t="s">
        <v>4</v>
      </c>
      <c r="K2" s="4" t="s">
        <v>13</v>
      </c>
      <c r="L2" s="12" t="s">
        <v>4</v>
      </c>
      <c r="M2" s="4" t="s">
        <v>7</v>
      </c>
      <c r="N2" s="12" t="s">
        <v>4</v>
      </c>
      <c r="O2" s="4" t="s">
        <v>8</v>
      </c>
      <c r="P2" s="13" t="s">
        <v>4</v>
      </c>
      <c r="Q2" s="5" t="s">
        <v>10</v>
      </c>
      <c r="R2" s="12" t="s">
        <v>4</v>
      </c>
      <c r="S2" s="4" t="s">
        <v>11</v>
      </c>
      <c r="T2" s="12" t="s">
        <v>4</v>
      </c>
      <c r="U2" s="4" t="s">
        <v>12</v>
      </c>
      <c r="V2" s="15" t="s">
        <v>4</v>
      </c>
      <c r="W2" s="3" t="s">
        <v>10</v>
      </c>
      <c r="X2" s="12" t="s">
        <v>4</v>
      </c>
      <c r="Y2" s="4" t="s">
        <v>11</v>
      </c>
      <c r="Z2" s="12" t="s">
        <v>4</v>
      </c>
      <c r="AA2" s="4" t="s">
        <v>12</v>
      </c>
      <c r="AB2" s="13" t="s">
        <v>4</v>
      </c>
      <c r="AC2" s="5" t="s">
        <v>16</v>
      </c>
      <c r="AD2" s="132" t="s">
        <v>15</v>
      </c>
    </row>
    <row r="3" spans="1:35" ht="11.25" customHeight="1" thickBot="1" x14ac:dyDescent="0.3">
      <c r="A3" s="167" t="s">
        <v>69</v>
      </c>
      <c r="B3" s="81" t="s">
        <v>70</v>
      </c>
      <c r="C3" t="s">
        <v>71</v>
      </c>
      <c r="D3" t="s">
        <v>72</v>
      </c>
      <c r="E3" t="s">
        <v>73</v>
      </c>
      <c r="F3" t="s">
        <v>74</v>
      </c>
      <c r="G3" t="s">
        <v>75</v>
      </c>
      <c r="H3" t="s">
        <v>76</v>
      </c>
      <c r="I3" t="s">
        <v>77</v>
      </c>
      <c r="J3" t="s">
        <v>78</v>
      </c>
      <c r="K3" t="s">
        <v>79</v>
      </c>
      <c r="L3" t="s">
        <v>80</v>
      </c>
      <c r="M3" t="s">
        <v>81</v>
      </c>
      <c r="N3" t="s">
        <v>82</v>
      </c>
      <c r="O3" t="s">
        <v>83</v>
      </c>
      <c r="P3" t="s">
        <v>84</v>
      </c>
      <c r="Q3" t="s">
        <v>85</v>
      </c>
      <c r="R3" t="s">
        <v>86</v>
      </c>
      <c r="S3" t="s">
        <v>87</v>
      </c>
      <c r="T3" t="s">
        <v>88</v>
      </c>
      <c r="U3" t="s">
        <v>89</v>
      </c>
      <c r="V3" t="s">
        <v>90</v>
      </c>
      <c r="W3" t="s">
        <v>91</v>
      </c>
      <c r="X3" t="s">
        <v>92</v>
      </c>
      <c r="Y3" t="s">
        <v>93</v>
      </c>
      <c r="Z3" t="s">
        <v>94</v>
      </c>
      <c r="AA3" t="s">
        <v>95</v>
      </c>
      <c r="AB3" t="s">
        <v>96</v>
      </c>
      <c r="AC3" t="s">
        <v>97</v>
      </c>
      <c r="AD3" t="s">
        <v>98</v>
      </c>
    </row>
    <row r="4" spans="1:35" ht="15.75" thickBot="1" x14ac:dyDescent="0.3">
      <c r="A4" t="str">
        <f>MOD(YEAR(C4),100)&amp;"-"&amp;TEXT(MONTH(C4),"00")</f>
        <v>25-12</v>
      </c>
      <c r="B4" s="165">
        <f>_xlfn.ISOWEEKNUM(Tabel1[[#This Row],[col03]])</f>
        <v>1</v>
      </c>
      <c r="C4" s="161">
        <f>DATE(Année,1,ROW()-ROW(Tabel1[[#Headers],[col03]])-1)</f>
        <v>46022</v>
      </c>
      <c r="D4" s="162"/>
      <c r="E4" s="20"/>
      <c r="F4" s="157" t="e">
        <f t="shared" ref="F4:F67" ca="1" si="0">IF(WORKDAY.INTL($C4-1,1,11,Fériés)=$C4,H4+J4+L4+N4+P4,"")</f>
        <v>#VALUE!</v>
      </c>
      <c r="G4" s="21"/>
      <c r="H4" s="136" t="str" cm="1">
        <f t="array" aca="1" ref="H4" ca="1">IF(OFFSET(G4,WORKDAY.INTL(C4,1,11,Fériés)-C4,,,)=0,
"-",
OFFSET(G4,WORKDAY.INTL(C4,1,11,Fériés)-C4,,,)-G4)</f>
        <v>-</v>
      </c>
      <c r="I4" s="21"/>
      <c r="J4" s="136">
        <f>IF(I6=0,,I6-I4)</f>
        <v>0</v>
      </c>
      <c r="K4" s="21"/>
      <c r="L4" s="136">
        <f>IF(K6=0,,K6-K4)</f>
        <v>0</v>
      </c>
      <c r="M4" s="21"/>
      <c r="N4" s="136">
        <f>IF(M7=0,,M7-M4)</f>
        <v>0</v>
      </c>
      <c r="O4" s="21"/>
      <c r="P4" s="136">
        <f>IF(O6=0,,O6-O4)</f>
        <v>0</v>
      </c>
      <c r="Q4" s="22"/>
      <c r="R4" s="136">
        <f>IF(Q6=0,,Q6-Q4)</f>
        <v>0</v>
      </c>
      <c r="S4" s="21"/>
      <c r="T4" s="136">
        <f>IF(S6=0,,S6-S4)</f>
        <v>0</v>
      </c>
      <c r="U4" s="21"/>
      <c r="V4" s="145">
        <f>IF(U6=0,,U6-U4)</f>
        <v>0</v>
      </c>
      <c r="W4" s="126"/>
      <c r="X4" s="136">
        <f>IF(W6=0,,W6-W4)</f>
        <v>0</v>
      </c>
      <c r="Y4" s="21"/>
      <c r="Z4" s="136">
        <f>IF(Y6=0,,Y6-Y4)</f>
        <v>0</v>
      </c>
      <c r="AA4" s="127"/>
      <c r="AB4" s="136">
        <f>IF(AA6=0,,AA6-AA4)</f>
        <v>0</v>
      </c>
      <c r="AC4" s="138">
        <f>(AB4+Z4+X4)*1000</f>
        <v>0</v>
      </c>
      <c r="AD4" s="130">
        <f>IF(AC4=0,,AC4/(E4+E5))</f>
        <v>0</v>
      </c>
      <c r="AF4">
        <f t="shared" ref="AF4:AF15" si="1">COUNTIF(Fériés,C4)</f>
        <v>0</v>
      </c>
      <c r="AH4" s="173" t="s">
        <v>32</v>
      </c>
      <c r="AI4" s="173"/>
    </row>
    <row r="5" spans="1:35" x14ac:dyDescent="0.25">
      <c r="A5" t="str">
        <f>MOD(YEAR(C5),100)&amp;"-"&amp;TEXT(MONTH(C5),"00")</f>
        <v>26-01</v>
      </c>
      <c r="B5" s="165">
        <f>_xlfn.ISOWEEKNUM(Tabel1[[#This Row],[col03]])</f>
        <v>1</v>
      </c>
      <c r="C5" s="153">
        <f>DATE(Année,1,ROW()-ROW(Tabel1[[#Headers],[col03]])-1)</f>
        <v>46023</v>
      </c>
      <c r="D5" s="10"/>
      <c r="E5" s="7"/>
      <c r="F5" s="158" t="str">
        <f t="shared" si="0"/>
        <v/>
      </c>
      <c r="G5" s="10"/>
      <c r="H5" s="10" t="str" cm="1">
        <f t="array" aca="1" ref="H5" ca="1">IF(OFFSET(G5,WORKDAY.INTL(C5,1,11,Fériés)-C5,,,)=0,
"-",
OFFSET(G5,WORKDAY.INTL(C5,1,11,Fériés)-C5,,,)-G5)</f>
        <v>-</v>
      </c>
      <c r="I5" s="10"/>
      <c r="J5" s="10"/>
      <c r="K5" s="10"/>
      <c r="L5" s="10"/>
      <c r="M5" s="10"/>
      <c r="N5" s="10"/>
      <c r="O5" s="10"/>
      <c r="P5" s="10"/>
      <c r="Q5" s="72"/>
      <c r="R5" s="10"/>
      <c r="S5" s="73"/>
      <c r="T5" s="10"/>
      <c r="U5" s="73"/>
      <c r="V5" s="10"/>
      <c r="W5" s="72"/>
      <c r="X5" s="10"/>
      <c r="Y5" s="73"/>
      <c r="Z5" s="10"/>
      <c r="AA5" s="73"/>
      <c r="AB5" s="10"/>
      <c r="AC5" s="8"/>
      <c r="AD5" s="129">
        <f>IF(AC5=0,,AC5/E5)</f>
        <v>0</v>
      </c>
      <c r="AF5">
        <f t="shared" si="1"/>
        <v>1</v>
      </c>
      <c r="AH5" s="174" t="s">
        <v>33</v>
      </c>
      <c r="AI5" s="174"/>
    </row>
    <row r="6" spans="1:35" x14ac:dyDescent="0.25">
      <c r="A6" t="str">
        <f t="shared" ref="A6:A69" si="2">MOD(YEAR(C6),100)&amp;"-"&amp;TEXT(MONTH(C6),"00")</f>
        <v>26-01</v>
      </c>
      <c r="B6" s="165">
        <f>_xlfn.ISOWEEKNUM(Tabel1[[#This Row],[col03]])</f>
        <v>1</v>
      </c>
      <c r="C6" s="153">
        <f>DATE(Année,1,ROW()-ROW(Tabel1[[#Headers],[col03]])-1)</f>
        <v>46024</v>
      </c>
      <c r="D6" s="10"/>
      <c r="E6" s="7"/>
      <c r="F6" s="158" t="e">
        <f t="shared" ca="1" si="0"/>
        <v>#VALUE!</v>
      </c>
      <c r="G6" s="10"/>
      <c r="H6" s="253" t="str" cm="1">
        <f t="array" aca="1" ref="H6" ca="1">IF(OFFSET(G6,WORKDAY.INTL(C6,1,11,Fériés)-C6,,,)=0,
"-",
OFFSET(G6,WORKDAY.INTL(C6,1,11,Fériés)-C6,,,)-G6)</f>
        <v>-</v>
      </c>
      <c r="I6" s="10"/>
      <c r="J6" s="24">
        <f>IF(I7=0,,I7-I6)</f>
        <v>0</v>
      </c>
      <c r="K6" s="10"/>
      <c r="L6" s="24">
        <f>IF(K7=0,,K7-K6)</f>
        <v>0</v>
      </c>
      <c r="M6" s="10"/>
      <c r="N6" s="24">
        <f>IF(M7=0,,M7-M6)</f>
        <v>0</v>
      </c>
      <c r="O6" s="10"/>
      <c r="P6" s="24">
        <f>IF(O7=0,,O7-O6)</f>
        <v>0</v>
      </c>
      <c r="Q6" s="72"/>
      <c r="R6" s="24">
        <f>IF(Q7=0,,Q7-Q6)</f>
        <v>0</v>
      </c>
      <c r="S6" s="73"/>
      <c r="T6" s="24">
        <f>IF(S7=0,,S7-S6)</f>
        <v>0</v>
      </c>
      <c r="U6" s="73"/>
      <c r="V6" s="24">
        <f>IF(U7=0,,U7-U6)</f>
        <v>0</v>
      </c>
      <c r="W6" s="72"/>
      <c r="X6" s="24">
        <f>IF(W7=0,,W7-W6)</f>
        <v>0</v>
      </c>
      <c r="Y6" s="73"/>
      <c r="Z6" s="24">
        <f>IF(Y7=0,,Y7-Y6)</f>
        <v>0</v>
      </c>
      <c r="AA6" s="73"/>
      <c r="AB6" s="24">
        <f>IF(AA7=0,,AA7-AA6)</f>
        <v>0</v>
      </c>
      <c r="AC6" s="8">
        <f>(AB6+Z6+X6)*1000</f>
        <v>0</v>
      </c>
      <c r="AD6" s="130">
        <f>IF(AC6=0,,AC6/E6)</f>
        <v>0</v>
      </c>
      <c r="AF6">
        <f t="shared" si="1"/>
        <v>0</v>
      </c>
      <c r="AH6" s="175" t="s">
        <v>34</v>
      </c>
      <c r="AI6" s="175"/>
    </row>
    <row r="7" spans="1:35" x14ac:dyDescent="0.25">
      <c r="A7" t="str">
        <f t="shared" si="2"/>
        <v>26-01</v>
      </c>
      <c r="B7" s="165">
        <f>_xlfn.ISOWEEKNUM(Tabel1[[#This Row],[col03]])</f>
        <v>1</v>
      </c>
      <c r="C7" s="153">
        <f>DATE(Année,1,ROW()-ROW(Tabel1[[#Headers],[col03]])-1)</f>
        <v>46025</v>
      </c>
      <c r="D7" s="10"/>
      <c r="E7" s="7"/>
      <c r="F7" s="158" t="e">
        <f t="shared" ca="1" si="0"/>
        <v>#VALUE!</v>
      </c>
      <c r="G7" s="10"/>
      <c r="H7" s="24" t="str" cm="1">
        <f t="array" aca="1" ref="H7" ca="1">IF(OFFSET(G7,WORKDAY.INTL(C7,1,11,Fériés)-C7,,,)=0,
"-",
OFFSET(G7,WORKDAY.INTL(C7,1,11,Fériés)-C7,,,)-G7)</f>
        <v>-</v>
      </c>
      <c r="I7" s="10"/>
      <c r="J7" s="24">
        <f t="shared" ref="J7:J70" si="3">IF(I8=0,,I8-I7)</f>
        <v>0</v>
      </c>
      <c r="K7" s="10"/>
      <c r="L7" s="24">
        <f t="shared" ref="L7:L70" si="4">IF(K8=0,,K8-K7)</f>
        <v>0</v>
      </c>
      <c r="M7" s="10"/>
      <c r="N7" s="24">
        <f t="shared" ref="N7:N70" si="5">IF(M8=0,,M8-M7)</f>
        <v>0</v>
      </c>
      <c r="O7" s="10"/>
      <c r="P7" s="24">
        <f t="shared" ref="P7:P70" si="6">IF(O8=0,,O8-O7)</f>
        <v>0</v>
      </c>
      <c r="Q7" s="72"/>
      <c r="R7" s="24">
        <f t="shared" ref="R7:R70" si="7">IF(Q8=0,,Q8-Q7)</f>
        <v>0</v>
      </c>
      <c r="S7" s="73"/>
      <c r="T7" s="24">
        <f t="shared" ref="T7:T70" si="8">IF(S8=0,,S8-S7)</f>
        <v>0</v>
      </c>
      <c r="U7" s="73"/>
      <c r="V7" s="24">
        <f t="shared" ref="V7:V70" si="9">IF(U8=0,,U8-U7)</f>
        <v>0</v>
      </c>
      <c r="W7" s="72"/>
      <c r="X7" s="24">
        <f t="shared" ref="X7:X70" si="10">IF(W8=0,,W8-W7)</f>
        <v>0</v>
      </c>
      <c r="Y7" s="73"/>
      <c r="Z7" s="24">
        <f t="shared" ref="Z7:Z70" si="11">IF(Y8=0,,Y8-Y7)</f>
        <v>0</v>
      </c>
      <c r="AA7" s="73"/>
      <c r="AB7" s="24">
        <f t="shared" ref="AB7:AB70" si="12">IF(AA8=0,,AA8-AA7)</f>
        <v>0</v>
      </c>
      <c r="AC7" s="8">
        <f t="shared" ref="AC7:AC70" si="13">(AB7+Z7+X7)*1000</f>
        <v>0</v>
      </c>
      <c r="AD7" s="130">
        <f t="shared" ref="AD7:AD70" si="14">IF(AC7=0,,AC7/E7)</f>
        <v>0</v>
      </c>
      <c r="AF7">
        <f t="shared" si="1"/>
        <v>0</v>
      </c>
      <c r="AH7" s="177" t="s">
        <v>35</v>
      </c>
      <c r="AI7" s="177"/>
    </row>
    <row r="8" spans="1:35" x14ac:dyDescent="0.25">
      <c r="A8" t="str">
        <f t="shared" si="2"/>
        <v>26-01</v>
      </c>
      <c r="B8" s="165">
        <f>_xlfn.ISOWEEKNUM(Tabel1[[#This Row],[col03]])</f>
        <v>1</v>
      </c>
      <c r="C8" s="153">
        <f>DATE(Année,1,ROW()-ROW(Tabel1[[#Headers],[col03]])-1)</f>
        <v>46026</v>
      </c>
      <c r="D8" s="10"/>
      <c r="E8" s="7"/>
      <c r="F8" s="158" t="str">
        <f t="shared" si="0"/>
        <v/>
      </c>
      <c r="G8" s="10"/>
      <c r="H8" s="24" t="str" cm="1">
        <f t="array" aca="1" ref="H8" ca="1">IF(OFFSET(G8,WORKDAY.INTL(C8,1,11,Fériés)-C8,,,)=0,
"-",
OFFSET(G8,WORKDAY.INTL(C8,1,11,Fériés)-C8,,,)-G8)</f>
        <v>-</v>
      </c>
      <c r="I8" s="10"/>
      <c r="J8" s="24">
        <f t="shared" si="3"/>
        <v>0</v>
      </c>
      <c r="K8" s="10"/>
      <c r="L8" s="24">
        <f t="shared" si="4"/>
        <v>0</v>
      </c>
      <c r="M8" s="10"/>
      <c r="N8" s="24">
        <f t="shared" si="5"/>
        <v>0</v>
      </c>
      <c r="O8" s="10"/>
      <c r="P8" s="24">
        <f t="shared" si="6"/>
        <v>0</v>
      </c>
      <c r="Q8" s="72"/>
      <c r="R8" s="24">
        <f t="shared" si="7"/>
        <v>0</v>
      </c>
      <c r="S8" s="73"/>
      <c r="T8" s="24">
        <f t="shared" si="8"/>
        <v>0</v>
      </c>
      <c r="U8" s="73"/>
      <c r="V8" s="24">
        <f t="shared" si="9"/>
        <v>0</v>
      </c>
      <c r="W8" s="72"/>
      <c r="X8" s="24">
        <f t="shared" si="10"/>
        <v>0</v>
      </c>
      <c r="Y8" s="73"/>
      <c r="Z8" s="24">
        <f t="shared" si="11"/>
        <v>0</v>
      </c>
      <c r="AA8" s="73"/>
      <c r="AB8" s="24">
        <f t="shared" si="12"/>
        <v>0</v>
      </c>
      <c r="AC8" s="8">
        <f t="shared" si="13"/>
        <v>0</v>
      </c>
      <c r="AD8" s="130">
        <f t="shared" si="14"/>
        <v>0</v>
      </c>
      <c r="AF8">
        <f t="shared" si="1"/>
        <v>0</v>
      </c>
      <c r="AH8" s="176" t="s">
        <v>36</v>
      </c>
      <c r="AI8" s="176"/>
    </row>
    <row r="9" spans="1:35" x14ac:dyDescent="0.25">
      <c r="A9" t="str">
        <f t="shared" si="2"/>
        <v>26-01</v>
      </c>
      <c r="B9" s="165">
        <f>_xlfn.ISOWEEKNUM(Tabel1[[#This Row],[col03]])</f>
        <v>2</v>
      </c>
      <c r="C9" s="153">
        <f>DATE(Année,1,ROW()-ROW(Tabel1[[#Headers],[col03]])-1)</f>
        <v>46027</v>
      </c>
      <c r="D9" s="10"/>
      <c r="E9" s="7"/>
      <c r="F9" s="158" t="e">
        <f t="shared" ca="1" si="0"/>
        <v>#VALUE!</v>
      </c>
      <c r="G9" s="10"/>
      <c r="H9" s="24" t="str" cm="1">
        <f t="array" aca="1" ref="H9" ca="1">IF(OFFSET(G9,WORKDAY.INTL(C9,1,11,Fériés)-C9,,,)=0,
"-",
OFFSET(G9,WORKDAY.INTL(C9,1,11,Fériés)-C9,,,)-G9)</f>
        <v>-</v>
      </c>
      <c r="I9" s="10"/>
      <c r="J9" s="24">
        <f t="shared" si="3"/>
        <v>0</v>
      </c>
      <c r="K9" s="10"/>
      <c r="L9" s="24">
        <f t="shared" si="4"/>
        <v>0</v>
      </c>
      <c r="M9" s="10"/>
      <c r="N9" s="24">
        <f t="shared" si="5"/>
        <v>0</v>
      </c>
      <c r="O9" s="10"/>
      <c r="P9" s="24">
        <f t="shared" si="6"/>
        <v>0</v>
      </c>
      <c r="Q9" s="72"/>
      <c r="R9" s="24">
        <f t="shared" si="7"/>
        <v>0</v>
      </c>
      <c r="S9" s="73"/>
      <c r="T9" s="24">
        <f t="shared" si="8"/>
        <v>0</v>
      </c>
      <c r="U9" s="73"/>
      <c r="V9" s="24">
        <f t="shared" si="9"/>
        <v>0</v>
      </c>
      <c r="W9" s="72"/>
      <c r="X9" s="24">
        <f t="shared" si="10"/>
        <v>0</v>
      </c>
      <c r="Y9" s="73"/>
      <c r="Z9" s="24">
        <f t="shared" si="11"/>
        <v>0</v>
      </c>
      <c r="AA9" s="73"/>
      <c r="AB9" s="24">
        <f t="shared" si="12"/>
        <v>0</v>
      </c>
      <c r="AC9" s="8">
        <f t="shared" si="13"/>
        <v>0</v>
      </c>
      <c r="AD9" s="130">
        <f t="shared" si="14"/>
        <v>0</v>
      </c>
      <c r="AF9">
        <f t="shared" si="1"/>
        <v>0</v>
      </c>
    </row>
    <row r="10" spans="1:35" x14ac:dyDescent="0.25">
      <c r="A10" t="str">
        <f t="shared" si="2"/>
        <v>26-01</v>
      </c>
      <c r="B10" s="165">
        <f>_xlfn.ISOWEEKNUM(Tabel1[[#This Row],[col03]])</f>
        <v>2</v>
      </c>
      <c r="C10" s="153">
        <f>DATE(Année,1,ROW()-ROW(Tabel1[[#Headers],[col03]])-1)</f>
        <v>46028</v>
      </c>
      <c r="D10" s="10"/>
      <c r="E10" s="7"/>
      <c r="F10" s="158" t="e">
        <f t="shared" ca="1" si="0"/>
        <v>#VALUE!</v>
      </c>
      <c r="G10" s="10"/>
      <c r="H10" s="24" t="str" cm="1">
        <f t="array" aca="1" ref="H10" ca="1">IF(OFFSET(G10,WORKDAY.INTL(C10,1,11,Fériés)-C10,,,)=0,
"-",
OFFSET(G10,WORKDAY.INTL(C10,1,11,Fériés)-C10,,,)-G10)</f>
        <v>-</v>
      </c>
      <c r="I10" s="10"/>
      <c r="J10" s="24">
        <f t="shared" si="3"/>
        <v>0</v>
      </c>
      <c r="K10" s="10"/>
      <c r="L10" s="24">
        <f t="shared" si="4"/>
        <v>0</v>
      </c>
      <c r="M10" s="10"/>
      <c r="N10" s="24">
        <f t="shared" si="5"/>
        <v>0</v>
      </c>
      <c r="O10" s="10"/>
      <c r="P10" s="24">
        <f t="shared" si="6"/>
        <v>0</v>
      </c>
      <c r="Q10" s="72"/>
      <c r="R10" s="24">
        <f t="shared" si="7"/>
        <v>0</v>
      </c>
      <c r="S10" s="73"/>
      <c r="T10" s="24">
        <f t="shared" si="8"/>
        <v>0</v>
      </c>
      <c r="U10" s="73"/>
      <c r="V10" s="24">
        <f t="shared" si="9"/>
        <v>0</v>
      </c>
      <c r="W10" s="72"/>
      <c r="X10" s="24">
        <f t="shared" si="10"/>
        <v>0</v>
      </c>
      <c r="Y10" s="73"/>
      <c r="Z10" s="24">
        <f t="shared" si="11"/>
        <v>0</v>
      </c>
      <c r="AA10" s="73"/>
      <c r="AB10" s="24">
        <f t="shared" si="12"/>
        <v>0</v>
      </c>
      <c r="AC10" s="8">
        <f t="shared" si="13"/>
        <v>0</v>
      </c>
      <c r="AD10" s="130">
        <f t="shared" si="14"/>
        <v>0</v>
      </c>
      <c r="AF10">
        <f t="shared" si="1"/>
        <v>0</v>
      </c>
    </row>
    <row r="11" spans="1:35" x14ac:dyDescent="0.25">
      <c r="A11" t="str">
        <f t="shared" si="2"/>
        <v>26-01</v>
      </c>
      <c r="B11" s="165">
        <f>_xlfn.ISOWEEKNUM(Tabel1[[#This Row],[col03]])</f>
        <v>2</v>
      </c>
      <c r="C11" s="153">
        <f>DATE(Année,1,ROW()-ROW(Tabel1[[#Headers],[col03]])-1)</f>
        <v>46029</v>
      </c>
      <c r="D11" s="10"/>
      <c r="E11" s="7"/>
      <c r="F11" s="158" t="e">
        <f t="shared" ca="1" si="0"/>
        <v>#VALUE!</v>
      </c>
      <c r="G11" s="10"/>
      <c r="H11" s="24" t="str" cm="1">
        <f t="array" aca="1" ref="H11" ca="1">IF(OFFSET(G11,WORKDAY.INTL(C11,1,11,Fériés)-C11,,,)=0,
"-",
OFFSET(G11,WORKDAY.INTL(C11,1,11,Fériés)-C11,,,)-G11)</f>
        <v>-</v>
      </c>
      <c r="I11" s="10"/>
      <c r="J11" s="24">
        <f t="shared" si="3"/>
        <v>0</v>
      </c>
      <c r="K11" s="10"/>
      <c r="L11" s="24">
        <f t="shared" si="4"/>
        <v>0</v>
      </c>
      <c r="M11" s="10"/>
      <c r="N11" s="24">
        <f t="shared" si="5"/>
        <v>0</v>
      </c>
      <c r="O11" s="10"/>
      <c r="P11" s="24">
        <f t="shared" si="6"/>
        <v>0</v>
      </c>
      <c r="Q11" s="72"/>
      <c r="R11" s="24">
        <f t="shared" si="7"/>
        <v>0</v>
      </c>
      <c r="S11" s="73"/>
      <c r="T11" s="24">
        <f t="shared" si="8"/>
        <v>0</v>
      </c>
      <c r="U11" s="73"/>
      <c r="V11" s="24">
        <f t="shared" si="9"/>
        <v>0</v>
      </c>
      <c r="W11" s="72"/>
      <c r="X11" s="24">
        <f t="shared" si="10"/>
        <v>0</v>
      </c>
      <c r="Y11" s="73"/>
      <c r="Z11" s="24">
        <f t="shared" si="11"/>
        <v>0</v>
      </c>
      <c r="AA11" s="73"/>
      <c r="AB11" s="24">
        <f t="shared" si="12"/>
        <v>0</v>
      </c>
      <c r="AC11" s="8">
        <f t="shared" si="13"/>
        <v>0</v>
      </c>
      <c r="AD11" s="130">
        <f t="shared" si="14"/>
        <v>0</v>
      </c>
      <c r="AF11">
        <f t="shared" si="1"/>
        <v>0</v>
      </c>
    </row>
    <row r="12" spans="1:35" x14ac:dyDescent="0.25">
      <c r="A12" t="str">
        <f t="shared" si="2"/>
        <v>26-01</v>
      </c>
      <c r="B12" s="165">
        <f>_xlfn.ISOWEEKNUM(Tabel1[[#This Row],[col03]])</f>
        <v>2</v>
      </c>
      <c r="C12" s="153">
        <f>DATE(Année,1,ROW()-ROW(Tabel1[[#Headers],[col03]])-1)</f>
        <v>46030</v>
      </c>
      <c r="D12" s="10"/>
      <c r="E12" s="7"/>
      <c r="F12" s="158" t="e">
        <f t="shared" ca="1" si="0"/>
        <v>#VALUE!</v>
      </c>
      <c r="G12" s="10"/>
      <c r="H12" s="24" t="str" cm="1">
        <f t="array" aca="1" ref="H12" ca="1">IF(OFFSET(G12,WORKDAY.INTL(C12,1,11,Fériés)-C12,,,)=0,
"-",
OFFSET(G12,WORKDAY.INTL(C12,1,11,Fériés)-C12,,,)-G12)</f>
        <v>-</v>
      </c>
      <c r="I12" s="10"/>
      <c r="J12" s="24">
        <f t="shared" si="3"/>
        <v>0</v>
      </c>
      <c r="K12" s="10"/>
      <c r="L12" s="24">
        <f t="shared" si="4"/>
        <v>0</v>
      </c>
      <c r="M12" s="10"/>
      <c r="N12" s="24">
        <f t="shared" si="5"/>
        <v>0</v>
      </c>
      <c r="O12" s="10"/>
      <c r="P12" s="24">
        <f t="shared" si="6"/>
        <v>0</v>
      </c>
      <c r="Q12" s="72"/>
      <c r="R12" s="24">
        <f t="shared" si="7"/>
        <v>0</v>
      </c>
      <c r="S12" s="73"/>
      <c r="T12" s="24">
        <f t="shared" si="8"/>
        <v>0</v>
      </c>
      <c r="U12" s="73"/>
      <c r="V12" s="24">
        <f t="shared" si="9"/>
        <v>0</v>
      </c>
      <c r="W12" s="72"/>
      <c r="X12" s="24">
        <f t="shared" si="10"/>
        <v>0</v>
      </c>
      <c r="Y12" s="73"/>
      <c r="Z12" s="24">
        <f t="shared" si="11"/>
        <v>0</v>
      </c>
      <c r="AA12" s="73"/>
      <c r="AB12" s="24">
        <f t="shared" si="12"/>
        <v>0</v>
      </c>
      <c r="AC12" s="8">
        <f t="shared" si="13"/>
        <v>0</v>
      </c>
      <c r="AD12" s="130">
        <f t="shared" si="14"/>
        <v>0</v>
      </c>
      <c r="AF12">
        <f t="shared" si="1"/>
        <v>0</v>
      </c>
    </row>
    <row r="13" spans="1:35" x14ac:dyDescent="0.25">
      <c r="A13" t="str">
        <f t="shared" si="2"/>
        <v>26-01</v>
      </c>
      <c r="B13" s="165">
        <f>_xlfn.ISOWEEKNUM(Tabel1[[#This Row],[col03]])</f>
        <v>2</v>
      </c>
      <c r="C13" s="153">
        <f>DATE(Année,1,ROW()-ROW(Tabel1[[#Headers],[col03]])-1)</f>
        <v>46031</v>
      </c>
      <c r="D13" s="10"/>
      <c r="E13" s="7"/>
      <c r="F13" s="158" t="e">
        <f t="shared" ca="1" si="0"/>
        <v>#VALUE!</v>
      </c>
      <c r="G13" s="10"/>
      <c r="H13" s="24" t="str" cm="1">
        <f t="array" aca="1" ref="H13" ca="1">IF(OFFSET(G13,WORKDAY.INTL(C13,1,11,Fériés)-C13,,,)=0,
"-",
OFFSET(G13,WORKDAY.INTL(C13,1,11,Fériés)-C13,,,)-G13)</f>
        <v>-</v>
      </c>
      <c r="I13" s="10"/>
      <c r="J13" s="24">
        <f t="shared" si="3"/>
        <v>0</v>
      </c>
      <c r="K13" s="10"/>
      <c r="L13" s="24">
        <f t="shared" si="4"/>
        <v>0</v>
      </c>
      <c r="M13" s="10"/>
      <c r="N13" s="24">
        <f t="shared" si="5"/>
        <v>0</v>
      </c>
      <c r="O13" s="10"/>
      <c r="P13" s="24">
        <f t="shared" si="6"/>
        <v>0</v>
      </c>
      <c r="Q13" s="72"/>
      <c r="R13" s="24">
        <f t="shared" si="7"/>
        <v>0</v>
      </c>
      <c r="S13" s="73"/>
      <c r="T13" s="24">
        <f t="shared" si="8"/>
        <v>0</v>
      </c>
      <c r="U13" s="73"/>
      <c r="V13" s="24">
        <f t="shared" si="9"/>
        <v>0</v>
      </c>
      <c r="W13" s="72"/>
      <c r="X13" s="24">
        <f t="shared" si="10"/>
        <v>0</v>
      </c>
      <c r="Y13" s="73"/>
      <c r="Z13" s="24">
        <f t="shared" si="11"/>
        <v>0</v>
      </c>
      <c r="AA13" s="73"/>
      <c r="AB13" s="24">
        <f t="shared" si="12"/>
        <v>0</v>
      </c>
      <c r="AC13" s="8">
        <f t="shared" si="13"/>
        <v>0</v>
      </c>
      <c r="AD13" s="130">
        <f t="shared" si="14"/>
        <v>0</v>
      </c>
      <c r="AF13">
        <f t="shared" si="1"/>
        <v>0</v>
      </c>
    </row>
    <row r="14" spans="1:35" x14ac:dyDescent="0.25">
      <c r="A14" t="str">
        <f t="shared" si="2"/>
        <v>26-01</v>
      </c>
      <c r="B14" s="165">
        <f>_xlfn.ISOWEEKNUM(Tabel1[[#This Row],[col03]])</f>
        <v>2</v>
      </c>
      <c r="C14" s="153">
        <f>DATE(Année,1,ROW()-ROW(Tabel1[[#Headers],[col03]])-1)</f>
        <v>46032</v>
      </c>
      <c r="D14" s="10"/>
      <c r="E14" s="7"/>
      <c r="F14" s="158" t="e">
        <f t="shared" ca="1" si="0"/>
        <v>#VALUE!</v>
      </c>
      <c r="G14" s="10"/>
      <c r="H14" s="24" t="str" cm="1">
        <f t="array" aca="1" ref="H14" ca="1">IF(OFFSET(G14,WORKDAY.INTL(C14,1,11,Fériés)-C14,,,)=0,
"-",
OFFSET(G14,WORKDAY.INTL(C14,1,11,Fériés)-C14,,,)-G14)</f>
        <v>-</v>
      </c>
      <c r="I14" s="10"/>
      <c r="J14" s="24">
        <f t="shared" si="3"/>
        <v>0</v>
      </c>
      <c r="K14" s="10"/>
      <c r="L14" s="24">
        <f t="shared" si="4"/>
        <v>0</v>
      </c>
      <c r="M14" s="10"/>
      <c r="N14" s="24">
        <f t="shared" si="5"/>
        <v>0</v>
      </c>
      <c r="O14" s="10"/>
      <c r="P14" s="24">
        <f t="shared" si="6"/>
        <v>0</v>
      </c>
      <c r="Q14" s="72"/>
      <c r="R14" s="24">
        <f t="shared" si="7"/>
        <v>0</v>
      </c>
      <c r="S14" s="73"/>
      <c r="T14" s="24">
        <f t="shared" si="8"/>
        <v>0</v>
      </c>
      <c r="U14" s="73"/>
      <c r="V14" s="24">
        <f t="shared" si="9"/>
        <v>0</v>
      </c>
      <c r="W14" s="72"/>
      <c r="X14" s="24">
        <f t="shared" si="10"/>
        <v>0</v>
      </c>
      <c r="Y14" s="73"/>
      <c r="Z14" s="24">
        <f t="shared" si="11"/>
        <v>0</v>
      </c>
      <c r="AA14" s="73"/>
      <c r="AB14" s="24">
        <f t="shared" si="12"/>
        <v>0</v>
      </c>
      <c r="AC14" s="8">
        <f t="shared" si="13"/>
        <v>0</v>
      </c>
      <c r="AD14" s="130">
        <f t="shared" si="14"/>
        <v>0</v>
      </c>
      <c r="AF14">
        <f t="shared" si="1"/>
        <v>0</v>
      </c>
    </row>
    <row r="15" spans="1:35" x14ac:dyDescent="0.25">
      <c r="A15" t="str">
        <f t="shared" si="2"/>
        <v>26-01</v>
      </c>
      <c r="B15" s="165">
        <f>_xlfn.ISOWEEKNUM(Tabel1[[#This Row],[col03]])</f>
        <v>2</v>
      </c>
      <c r="C15" s="153">
        <f>DATE(Année,1,ROW()-ROW(Tabel1[[#Headers],[col03]])-1)</f>
        <v>46033</v>
      </c>
      <c r="D15" s="10"/>
      <c r="E15" s="7"/>
      <c r="F15" s="158" t="str">
        <f t="shared" si="0"/>
        <v/>
      </c>
      <c r="G15" s="10"/>
      <c r="H15" s="24" t="str" cm="1">
        <f t="array" aca="1" ref="H15" ca="1">IF(OFFSET(G15,WORKDAY.INTL(C15,1,11,Fériés)-C15,,,)=0,
"-",
OFFSET(G15,WORKDAY.INTL(C15,1,11,Fériés)-C15,,,)-G15)</f>
        <v>-</v>
      </c>
      <c r="I15" s="10"/>
      <c r="J15" s="24">
        <f t="shared" si="3"/>
        <v>0</v>
      </c>
      <c r="K15" s="10"/>
      <c r="L15" s="24">
        <f t="shared" si="4"/>
        <v>0</v>
      </c>
      <c r="M15" s="10"/>
      <c r="N15" s="24">
        <f t="shared" si="5"/>
        <v>0</v>
      </c>
      <c r="O15" s="10"/>
      <c r="P15" s="24">
        <f t="shared" si="6"/>
        <v>0</v>
      </c>
      <c r="Q15" s="72"/>
      <c r="R15" s="24">
        <f t="shared" si="7"/>
        <v>0</v>
      </c>
      <c r="S15" s="73"/>
      <c r="T15" s="24">
        <f t="shared" si="8"/>
        <v>0</v>
      </c>
      <c r="U15" s="73"/>
      <c r="V15" s="24">
        <f t="shared" si="9"/>
        <v>0</v>
      </c>
      <c r="W15" s="72"/>
      <c r="X15" s="24">
        <f t="shared" si="10"/>
        <v>0</v>
      </c>
      <c r="Y15" s="73"/>
      <c r="Z15" s="24">
        <f t="shared" si="11"/>
        <v>0</v>
      </c>
      <c r="AA15" s="73"/>
      <c r="AB15" s="24">
        <f t="shared" si="12"/>
        <v>0</v>
      </c>
      <c r="AC15" s="8">
        <f t="shared" si="13"/>
        <v>0</v>
      </c>
      <c r="AD15" s="130">
        <f t="shared" si="14"/>
        <v>0</v>
      </c>
      <c r="AF15">
        <f t="shared" si="1"/>
        <v>0</v>
      </c>
    </row>
    <row r="16" spans="1:35" x14ac:dyDescent="0.25">
      <c r="A16" t="str">
        <f t="shared" si="2"/>
        <v>26-01</v>
      </c>
      <c r="B16" s="165">
        <f>_xlfn.ISOWEEKNUM(Tabel1[[#This Row],[col03]])</f>
        <v>3</v>
      </c>
      <c r="C16" s="153">
        <f>DATE(Année,1,ROW()-ROW(Tabel1[[#Headers],[col03]])-1)</f>
        <v>46034</v>
      </c>
      <c r="D16" s="10"/>
      <c r="E16" s="7"/>
      <c r="F16" s="158" t="e">
        <f t="shared" ca="1" si="0"/>
        <v>#VALUE!</v>
      </c>
      <c r="G16" s="10"/>
      <c r="H16" s="24" t="str" cm="1">
        <f t="array" aca="1" ref="H16" ca="1">IF(OFFSET(G16,WORKDAY.INTL(C16,1,11,Fériés)-C16,,,)=0,
"-",
OFFSET(G16,WORKDAY.INTL(C16,1,11,Fériés)-C16,,,)-G16)</f>
        <v>-</v>
      </c>
      <c r="I16" s="10"/>
      <c r="J16" s="24">
        <f t="shared" si="3"/>
        <v>0</v>
      </c>
      <c r="K16" s="10"/>
      <c r="L16" s="24">
        <f t="shared" si="4"/>
        <v>0</v>
      </c>
      <c r="M16" s="10"/>
      <c r="N16" s="24">
        <f t="shared" si="5"/>
        <v>0</v>
      </c>
      <c r="O16" s="10"/>
      <c r="P16" s="24">
        <f t="shared" si="6"/>
        <v>0</v>
      </c>
      <c r="Q16" s="72"/>
      <c r="R16" s="24">
        <f t="shared" si="7"/>
        <v>0</v>
      </c>
      <c r="S16" s="73"/>
      <c r="T16" s="24">
        <f t="shared" si="8"/>
        <v>0</v>
      </c>
      <c r="U16" s="73"/>
      <c r="V16" s="24">
        <f t="shared" si="9"/>
        <v>0</v>
      </c>
      <c r="W16" s="72"/>
      <c r="X16" s="24">
        <f t="shared" si="10"/>
        <v>0</v>
      </c>
      <c r="Y16" s="73"/>
      <c r="Z16" s="24">
        <f t="shared" si="11"/>
        <v>0</v>
      </c>
      <c r="AA16" s="73"/>
      <c r="AB16" s="24">
        <f t="shared" si="12"/>
        <v>0</v>
      </c>
      <c r="AC16" s="8">
        <f t="shared" si="13"/>
        <v>0</v>
      </c>
      <c r="AD16" s="130">
        <f t="shared" si="14"/>
        <v>0</v>
      </c>
    </row>
    <row r="17" spans="1:30" x14ac:dyDescent="0.25">
      <c r="A17" t="str">
        <f t="shared" si="2"/>
        <v>26-01</v>
      </c>
      <c r="B17" s="165">
        <f>_xlfn.ISOWEEKNUM(Tabel1[[#This Row],[col03]])</f>
        <v>3</v>
      </c>
      <c r="C17" s="153">
        <f>DATE(Année,1,ROW()-ROW(Tabel1[[#Headers],[col03]])-1)</f>
        <v>46035</v>
      </c>
      <c r="D17" s="10"/>
      <c r="E17" s="7"/>
      <c r="F17" s="158" t="e">
        <f t="shared" ca="1" si="0"/>
        <v>#VALUE!</v>
      </c>
      <c r="G17" s="10"/>
      <c r="H17" s="24" t="str" cm="1">
        <f t="array" aca="1" ref="H17" ca="1">IF(OFFSET(G17,WORKDAY.INTL(C17,1,11,Fériés)-C17,,,)=0,
"-",
OFFSET(G17,WORKDAY.INTL(C17,1,11,Fériés)-C17,,,)-G17)</f>
        <v>-</v>
      </c>
      <c r="I17" s="10"/>
      <c r="J17" s="24">
        <f t="shared" si="3"/>
        <v>0</v>
      </c>
      <c r="K17" s="10"/>
      <c r="L17" s="24">
        <f t="shared" si="4"/>
        <v>0</v>
      </c>
      <c r="M17" s="10"/>
      <c r="N17" s="24">
        <f t="shared" si="5"/>
        <v>0</v>
      </c>
      <c r="O17" s="10"/>
      <c r="P17" s="24">
        <f t="shared" si="6"/>
        <v>0</v>
      </c>
      <c r="Q17" s="72"/>
      <c r="R17" s="24">
        <f t="shared" si="7"/>
        <v>0</v>
      </c>
      <c r="S17" s="73"/>
      <c r="T17" s="24">
        <f t="shared" si="8"/>
        <v>0</v>
      </c>
      <c r="U17" s="73"/>
      <c r="V17" s="24">
        <f t="shared" si="9"/>
        <v>0</v>
      </c>
      <c r="W17" s="72"/>
      <c r="X17" s="24">
        <f t="shared" si="10"/>
        <v>0</v>
      </c>
      <c r="Y17" s="73"/>
      <c r="Z17" s="24">
        <f t="shared" si="11"/>
        <v>0</v>
      </c>
      <c r="AA17" s="73"/>
      <c r="AB17" s="24">
        <f t="shared" si="12"/>
        <v>0</v>
      </c>
      <c r="AC17" s="8">
        <f t="shared" si="13"/>
        <v>0</v>
      </c>
      <c r="AD17" s="130">
        <f t="shared" si="14"/>
        <v>0</v>
      </c>
    </row>
    <row r="18" spans="1:30" x14ac:dyDescent="0.25">
      <c r="A18" t="str">
        <f t="shared" si="2"/>
        <v>26-01</v>
      </c>
      <c r="B18" s="165">
        <f>_xlfn.ISOWEEKNUM(Tabel1[[#This Row],[col03]])</f>
        <v>3</v>
      </c>
      <c r="C18" s="153">
        <f>DATE(Année,1,ROW()-ROW(Tabel1[[#Headers],[col03]])-1)</f>
        <v>46036</v>
      </c>
      <c r="D18" s="10"/>
      <c r="E18" s="7"/>
      <c r="F18" s="158" t="e">
        <f t="shared" ca="1" si="0"/>
        <v>#VALUE!</v>
      </c>
      <c r="G18" s="10"/>
      <c r="H18" s="24" t="str" cm="1">
        <f t="array" aca="1" ref="H18" ca="1">IF(OFFSET(G18,WORKDAY.INTL(C18,1,11,Fériés)-C18,,,)=0,
"-",
OFFSET(G18,WORKDAY.INTL(C18,1,11,Fériés)-C18,,,)-G18)</f>
        <v>-</v>
      </c>
      <c r="I18" s="10"/>
      <c r="J18" s="24">
        <f t="shared" si="3"/>
        <v>0</v>
      </c>
      <c r="K18" s="10"/>
      <c r="L18" s="24">
        <f t="shared" si="4"/>
        <v>0</v>
      </c>
      <c r="M18" s="10"/>
      <c r="N18" s="24">
        <f t="shared" si="5"/>
        <v>0</v>
      </c>
      <c r="O18" s="10"/>
      <c r="P18" s="24">
        <f t="shared" si="6"/>
        <v>0</v>
      </c>
      <c r="Q18" s="72"/>
      <c r="R18" s="24">
        <f t="shared" si="7"/>
        <v>0</v>
      </c>
      <c r="S18" s="73"/>
      <c r="T18" s="24">
        <f t="shared" si="8"/>
        <v>0</v>
      </c>
      <c r="U18" s="73"/>
      <c r="V18" s="24">
        <f t="shared" si="9"/>
        <v>0</v>
      </c>
      <c r="W18" s="72"/>
      <c r="X18" s="24">
        <f t="shared" si="10"/>
        <v>0</v>
      </c>
      <c r="Y18" s="73"/>
      <c r="Z18" s="24">
        <f t="shared" si="11"/>
        <v>0</v>
      </c>
      <c r="AA18" s="73"/>
      <c r="AB18" s="24">
        <f t="shared" si="12"/>
        <v>0</v>
      </c>
      <c r="AC18" s="8">
        <f t="shared" si="13"/>
        <v>0</v>
      </c>
      <c r="AD18" s="130">
        <f t="shared" si="14"/>
        <v>0</v>
      </c>
    </row>
    <row r="19" spans="1:30" x14ac:dyDescent="0.25">
      <c r="A19" t="str">
        <f t="shared" si="2"/>
        <v>26-01</v>
      </c>
      <c r="B19" s="165">
        <f>_xlfn.ISOWEEKNUM(Tabel1[[#This Row],[col03]])</f>
        <v>3</v>
      </c>
      <c r="C19" s="153">
        <f>DATE(Année,1,ROW()-ROW(Tabel1[[#Headers],[col03]])-1)</f>
        <v>46037</v>
      </c>
      <c r="D19" s="10"/>
      <c r="E19" s="7"/>
      <c r="F19" s="158" t="e">
        <f t="shared" ca="1" si="0"/>
        <v>#VALUE!</v>
      </c>
      <c r="G19" s="10"/>
      <c r="H19" s="24" t="str" cm="1">
        <f t="array" aca="1" ref="H19" ca="1">IF(OFFSET(G19,WORKDAY.INTL(C19,1,11,Fériés)-C19,,,)=0,
"-",
OFFSET(G19,WORKDAY.INTL(C19,1,11,Fériés)-C19,,,)-G19)</f>
        <v>-</v>
      </c>
      <c r="I19" s="10"/>
      <c r="J19" s="24">
        <f t="shared" si="3"/>
        <v>0</v>
      </c>
      <c r="K19" s="10"/>
      <c r="L19" s="24">
        <f t="shared" si="4"/>
        <v>0</v>
      </c>
      <c r="M19" s="10"/>
      <c r="N19" s="24">
        <f t="shared" si="5"/>
        <v>0</v>
      </c>
      <c r="O19" s="10"/>
      <c r="P19" s="24">
        <f t="shared" si="6"/>
        <v>0</v>
      </c>
      <c r="Q19" s="72"/>
      <c r="R19" s="24">
        <f t="shared" si="7"/>
        <v>0</v>
      </c>
      <c r="S19" s="73"/>
      <c r="T19" s="24">
        <f t="shared" si="8"/>
        <v>0</v>
      </c>
      <c r="U19" s="73"/>
      <c r="V19" s="24">
        <f t="shared" si="9"/>
        <v>0</v>
      </c>
      <c r="W19" s="72"/>
      <c r="X19" s="24">
        <f t="shared" si="10"/>
        <v>0</v>
      </c>
      <c r="Y19" s="73"/>
      <c r="Z19" s="24">
        <f t="shared" si="11"/>
        <v>0</v>
      </c>
      <c r="AA19" s="73"/>
      <c r="AB19" s="24">
        <f t="shared" si="12"/>
        <v>0</v>
      </c>
      <c r="AC19" s="8">
        <f t="shared" si="13"/>
        <v>0</v>
      </c>
      <c r="AD19" s="130">
        <f t="shared" si="14"/>
        <v>0</v>
      </c>
    </row>
    <row r="20" spans="1:30" x14ac:dyDescent="0.25">
      <c r="A20" t="str">
        <f t="shared" si="2"/>
        <v>26-01</v>
      </c>
      <c r="B20" s="165">
        <f>_xlfn.ISOWEEKNUM(Tabel1[[#This Row],[col03]])</f>
        <v>3</v>
      </c>
      <c r="C20" s="153">
        <f>DATE(Année,1,ROW()-ROW(Tabel1[[#Headers],[col03]])-1)</f>
        <v>46038</v>
      </c>
      <c r="D20" s="10"/>
      <c r="E20" s="7"/>
      <c r="F20" s="158" t="e">
        <f t="shared" ca="1" si="0"/>
        <v>#VALUE!</v>
      </c>
      <c r="G20" s="10"/>
      <c r="H20" s="24" t="str" cm="1">
        <f t="array" aca="1" ref="H20" ca="1">IF(OFFSET(G20,WORKDAY.INTL(C20,1,11,Fériés)-C20,,,)=0,
"-",
OFFSET(G20,WORKDAY.INTL(C20,1,11,Fériés)-C20,,,)-G20)</f>
        <v>-</v>
      </c>
      <c r="I20" s="10"/>
      <c r="J20" s="24">
        <f t="shared" si="3"/>
        <v>0</v>
      </c>
      <c r="K20" s="10"/>
      <c r="L20" s="24">
        <f t="shared" si="4"/>
        <v>0</v>
      </c>
      <c r="M20" s="10"/>
      <c r="N20" s="24">
        <f t="shared" si="5"/>
        <v>0</v>
      </c>
      <c r="O20" s="10"/>
      <c r="P20" s="24">
        <f t="shared" si="6"/>
        <v>0</v>
      </c>
      <c r="Q20" s="72"/>
      <c r="R20" s="24">
        <f t="shared" si="7"/>
        <v>0</v>
      </c>
      <c r="S20" s="73"/>
      <c r="T20" s="24">
        <f t="shared" si="8"/>
        <v>0</v>
      </c>
      <c r="U20" s="73"/>
      <c r="V20" s="24">
        <f t="shared" si="9"/>
        <v>0</v>
      </c>
      <c r="W20" s="72"/>
      <c r="X20" s="24">
        <f t="shared" si="10"/>
        <v>0</v>
      </c>
      <c r="Y20" s="73"/>
      <c r="Z20" s="24">
        <f t="shared" si="11"/>
        <v>0</v>
      </c>
      <c r="AA20" s="73"/>
      <c r="AB20" s="24">
        <f t="shared" si="12"/>
        <v>0</v>
      </c>
      <c r="AC20" s="8">
        <f t="shared" si="13"/>
        <v>0</v>
      </c>
      <c r="AD20" s="130">
        <f t="shared" si="14"/>
        <v>0</v>
      </c>
    </row>
    <row r="21" spans="1:30" x14ac:dyDescent="0.25">
      <c r="A21" t="str">
        <f t="shared" si="2"/>
        <v>26-01</v>
      </c>
      <c r="B21" s="165">
        <f>_xlfn.ISOWEEKNUM(Tabel1[[#This Row],[col03]])</f>
        <v>3</v>
      </c>
      <c r="C21" s="153">
        <f>DATE(Année,1,ROW()-ROW(Tabel1[[#Headers],[col03]])-1)</f>
        <v>46039</v>
      </c>
      <c r="D21" s="10"/>
      <c r="E21" s="7"/>
      <c r="F21" s="158" t="e">
        <f t="shared" ca="1" si="0"/>
        <v>#VALUE!</v>
      </c>
      <c r="G21" s="10"/>
      <c r="H21" s="24" t="str" cm="1">
        <f t="array" aca="1" ref="H21" ca="1">IF(OFFSET(G21,WORKDAY.INTL(C21,1,11,Fériés)-C21,,,)=0,
"-",
OFFSET(G21,WORKDAY.INTL(C21,1,11,Fériés)-C21,,,)-G21)</f>
        <v>-</v>
      </c>
      <c r="I21" s="10"/>
      <c r="J21" s="24">
        <f t="shared" si="3"/>
        <v>0</v>
      </c>
      <c r="K21" s="10"/>
      <c r="L21" s="24">
        <f t="shared" si="4"/>
        <v>0</v>
      </c>
      <c r="M21" s="10"/>
      <c r="N21" s="24">
        <f t="shared" si="5"/>
        <v>0</v>
      </c>
      <c r="O21" s="10"/>
      <c r="P21" s="24">
        <f t="shared" si="6"/>
        <v>0</v>
      </c>
      <c r="Q21" s="72"/>
      <c r="R21" s="24">
        <f t="shared" si="7"/>
        <v>0</v>
      </c>
      <c r="S21" s="73"/>
      <c r="T21" s="24">
        <f t="shared" si="8"/>
        <v>0</v>
      </c>
      <c r="U21" s="73"/>
      <c r="V21" s="24">
        <f t="shared" si="9"/>
        <v>0</v>
      </c>
      <c r="W21" s="72"/>
      <c r="X21" s="24">
        <f t="shared" si="10"/>
        <v>0</v>
      </c>
      <c r="Y21" s="73"/>
      <c r="Z21" s="24">
        <f t="shared" si="11"/>
        <v>0</v>
      </c>
      <c r="AA21" s="73"/>
      <c r="AB21" s="24">
        <f t="shared" si="12"/>
        <v>0</v>
      </c>
      <c r="AC21" s="8">
        <f t="shared" si="13"/>
        <v>0</v>
      </c>
      <c r="AD21" s="130">
        <f t="shared" si="14"/>
        <v>0</v>
      </c>
    </row>
    <row r="22" spans="1:30" x14ac:dyDescent="0.25">
      <c r="A22" t="str">
        <f t="shared" si="2"/>
        <v>26-01</v>
      </c>
      <c r="B22" s="165">
        <f>_xlfn.ISOWEEKNUM(Tabel1[[#This Row],[col03]])</f>
        <v>3</v>
      </c>
      <c r="C22" s="153">
        <f>DATE(Année,1,ROW()-ROW(Tabel1[[#Headers],[col03]])-1)</f>
        <v>46040</v>
      </c>
      <c r="D22" s="10"/>
      <c r="E22" s="7"/>
      <c r="F22" s="158" t="str">
        <f t="shared" si="0"/>
        <v/>
      </c>
      <c r="G22" s="10"/>
      <c r="H22" s="24" t="str" cm="1">
        <f t="array" aca="1" ref="H22" ca="1">IF(OFFSET(G22,WORKDAY.INTL(C22,1,11,Fériés)-C22,,,)=0,
"-",
OFFSET(G22,WORKDAY.INTL(C22,1,11,Fériés)-C22,,,)-G22)</f>
        <v>-</v>
      </c>
      <c r="I22" s="10"/>
      <c r="J22" s="24">
        <f t="shared" si="3"/>
        <v>0</v>
      </c>
      <c r="K22" s="10"/>
      <c r="L22" s="24">
        <f t="shared" si="4"/>
        <v>0</v>
      </c>
      <c r="M22" s="10"/>
      <c r="N22" s="24">
        <f t="shared" si="5"/>
        <v>0</v>
      </c>
      <c r="O22" s="10"/>
      <c r="P22" s="24">
        <f t="shared" si="6"/>
        <v>0</v>
      </c>
      <c r="Q22" s="72"/>
      <c r="R22" s="24">
        <f t="shared" si="7"/>
        <v>0</v>
      </c>
      <c r="S22" s="73"/>
      <c r="T22" s="24">
        <f t="shared" si="8"/>
        <v>0</v>
      </c>
      <c r="U22" s="73"/>
      <c r="V22" s="24">
        <f t="shared" si="9"/>
        <v>0</v>
      </c>
      <c r="W22" s="72"/>
      <c r="X22" s="24">
        <f t="shared" si="10"/>
        <v>0</v>
      </c>
      <c r="Y22" s="73"/>
      <c r="Z22" s="24">
        <f t="shared" si="11"/>
        <v>0</v>
      </c>
      <c r="AA22" s="73"/>
      <c r="AB22" s="24">
        <f t="shared" si="12"/>
        <v>0</v>
      </c>
      <c r="AC22" s="8">
        <f t="shared" si="13"/>
        <v>0</v>
      </c>
      <c r="AD22" s="130">
        <f t="shared" si="14"/>
        <v>0</v>
      </c>
    </row>
    <row r="23" spans="1:30" x14ac:dyDescent="0.25">
      <c r="A23" t="str">
        <f t="shared" si="2"/>
        <v>26-01</v>
      </c>
      <c r="B23" s="165">
        <f>_xlfn.ISOWEEKNUM(Tabel1[[#This Row],[col03]])</f>
        <v>4</v>
      </c>
      <c r="C23" s="153">
        <f>DATE(Année,1,ROW()-ROW(Tabel1[[#Headers],[col03]])-1)</f>
        <v>46041</v>
      </c>
      <c r="D23" s="10"/>
      <c r="E23" s="7"/>
      <c r="F23" s="158" t="e">
        <f t="shared" ca="1" si="0"/>
        <v>#VALUE!</v>
      </c>
      <c r="G23" s="10"/>
      <c r="H23" s="24" t="str" cm="1">
        <f t="array" aca="1" ref="H23" ca="1">IF(OFFSET(G23,WORKDAY.INTL(C23,1,11,Fériés)-C23,,,)=0,
"-",
OFFSET(G23,WORKDAY.INTL(C23,1,11,Fériés)-C23,,,)-G23)</f>
        <v>-</v>
      </c>
      <c r="I23" s="10"/>
      <c r="J23" s="24">
        <f t="shared" si="3"/>
        <v>0</v>
      </c>
      <c r="K23" s="10"/>
      <c r="L23" s="24">
        <f t="shared" si="4"/>
        <v>0</v>
      </c>
      <c r="M23" s="10"/>
      <c r="N23" s="24">
        <f t="shared" si="5"/>
        <v>0</v>
      </c>
      <c r="O23" s="10"/>
      <c r="P23" s="24">
        <f t="shared" si="6"/>
        <v>0</v>
      </c>
      <c r="Q23" s="72"/>
      <c r="R23" s="24">
        <f t="shared" si="7"/>
        <v>0</v>
      </c>
      <c r="S23" s="73"/>
      <c r="T23" s="24">
        <f t="shared" si="8"/>
        <v>0</v>
      </c>
      <c r="U23" s="73"/>
      <c r="V23" s="24">
        <f t="shared" si="9"/>
        <v>0</v>
      </c>
      <c r="W23" s="72"/>
      <c r="X23" s="24">
        <f t="shared" si="10"/>
        <v>0</v>
      </c>
      <c r="Y23" s="73"/>
      <c r="Z23" s="24">
        <f t="shared" si="11"/>
        <v>0</v>
      </c>
      <c r="AA23" s="73"/>
      <c r="AB23" s="24">
        <f t="shared" si="12"/>
        <v>0</v>
      </c>
      <c r="AC23" s="8">
        <f t="shared" si="13"/>
        <v>0</v>
      </c>
      <c r="AD23" s="130">
        <f t="shared" si="14"/>
        <v>0</v>
      </c>
    </row>
    <row r="24" spans="1:30" x14ac:dyDescent="0.25">
      <c r="A24" t="str">
        <f t="shared" si="2"/>
        <v>26-01</v>
      </c>
      <c r="B24" s="165">
        <f>_xlfn.ISOWEEKNUM(Tabel1[[#This Row],[col03]])</f>
        <v>4</v>
      </c>
      <c r="C24" s="153">
        <f>DATE(Année,1,ROW()-ROW(Tabel1[[#Headers],[col03]])-1)</f>
        <v>46042</v>
      </c>
      <c r="D24" s="10"/>
      <c r="E24" s="7"/>
      <c r="F24" s="158" t="e">
        <f t="shared" ca="1" si="0"/>
        <v>#VALUE!</v>
      </c>
      <c r="G24" s="10"/>
      <c r="H24" s="24" t="str" cm="1">
        <f t="array" aca="1" ref="H24" ca="1">IF(OFFSET(G24,WORKDAY.INTL(C24,1,11,Fériés)-C24,,,)=0,
"-",
OFFSET(G24,WORKDAY.INTL(C24,1,11,Fériés)-C24,,,)-G24)</f>
        <v>-</v>
      </c>
      <c r="I24" s="10"/>
      <c r="J24" s="24">
        <f t="shared" si="3"/>
        <v>0</v>
      </c>
      <c r="K24" s="10"/>
      <c r="L24" s="24">
        <f t="shared" si="4"/>
        <v>0</v>
      </c>
      <c r="M24" s="10"/>
      <c r="N24" s="24">
        <f t="shared" si="5"/>
        <v>0</v>
      </c>
      <c r="O24" s="10"/>
      <c r="P24" s="24">
        <f t="shared" si="6"/>
        <v>0</v>
      </c>
      <c r="Q24" s="72"/>
      <c r="R24" s="24">
        <f t="shared" si="7"/>
        <v>0</v>
      </c>
      <c r="S24" s="73"/>
      <c r="T24" s="24">
        <f t="shared" si="8"/>
        <v>0</v>
      </c>
      <c r="U24" s="73"/>
      <c r="V24" s="24">
        <f t="shared" si="9"/>
        <v>0</v>
      </c>
      <c r="W24" s="72"/>
      <c r="X24" s="24">
        <f t="shared" si="10"/>
        <v>0</v>
      </c>
      <c r="Y24" s="73"/>
      <c r="Z24" s="24">
        <f t="shared" si="11"/>
        <v>0</v>
      </c>
      <c r="AA24" s="73"/>
      <c r="AB24" s="24">
        <f t="shared" si="12"/>
        <v>0</v>
      </c>
      <c r="AC24" s="8">
        <f t="shared" si="13"/>
        <v>0</v>
      </c>
      <c r="AD24" s="130">
        <f t="shared" si="14"/>
        <v>0</v>
      </c>
    </row>
    <row r="25" spans="1:30" x14ac:dyDescent="0.25">
      <c r="A25" t="str">
        <f t="shared" si="2"/>
        <v>26-01</v>
      </c>
      <c r="B25" s="165">
        <f>_xlfn.ISOWEEKNUM(Tabel1[[#This Row],[col03]])</f>
        <v>4</v>
      </c>
      <c r="C25" s="153">
        <f>DATE(Année,1,ROW()-ROW(Tabel1[[#Headers],[col03]])-1)</f>
        <v>46043</v>
      </c>
      <c r="D25" s="10"/>
      <c r="E25" s="7"/>
      <c r="F25" s="158" t="e">
        <f t="shared" ca="1" si="0"/>
        <v>#VALUE!</v>
      </c>
      <c r="G25" s="10"/>
      <c r="H25" s="24" t="str" cm="1">
        <f t="array" aca="1" ref="H25" ca="1">IF(OFFSET(G25,WORKDAY.INTL(C25,1,11,Fériés)-C25,,,)=0,
"-",
OFFSET(G25,WORKDAY.INTL(C25,1,11,Fériés)-C25,,,)-G25)</f>
        <v>-</v>
      </c>
      <c r="I25" s="10"/>
      <c r="J25" s="24">
        <f t="shared" si="3"/>
        <v>0</v>
      </c>
      <c r="K25" s="10"/>
      <c r="L25" s="24">
        <f t="shared" si="4"/>
        <v>0</v>
      </c>
      <c r="M25" s="10"/>
      <c r="N25" s="24">
        <f t="shared" si="5"/>
        <v>0</v>
      </c>
      <c r="O25" s="10"/>
      <c r="P25" s="24">
        <f t="shared" si="6"/>
        <v>0</v>
      </c>
      <c r="Q25" s="72"/>
      <c r="R25" s="24">
        <f t="shared" si="7"/>
        <v>0</v>
      </c>
      <c r="S25" s="73"/>
      <c r="T25" s="24">
        <f t="shared" si="8"/>
        <v>0</v>
      </c>
      <c r="U25" s="73"/>
      <c r="V25" s="24">
        <f t="shared" si="9"/>
        <v>0</v>
      </c>
      <c r="W25" s="72"/>
      <c r="X25" s="24">
        <f t="shared" si="10"/>
        <v>0</v>
      </c>
      <c r="Y25" s="73"/>
      <c r="Z25" s="24">
        <f t="shared" si="11"/>
        <v>0</v>
      </c>
      <c r="AA25" s="73"/>
      <c r="AB25" s="24">
        <f t="shared" si="12"/>
        <v>0</v>
      </c>
      <c r="AC25" s="8">
        <f t="shared" si="13"/>
        <v>0</v>
      </c>
      <c r="AD25" s="130">
        <f t="shared" si="14"/>
        <v>0</v>
      </c>
    </row>
    <row r="26" spans="1:30" x14ac:dyDescent="0.25">
      <c r="A26" t="str">
        <f t="shared" si="2"/>
        <v>26-01</v>
      </c>
      <c r="B26" s="165">
        <f>_xlfn.ISOWEEKNUM(Tabel1[[#This Row],[col03]])</f>
        <v>4</v>
      </c>
      <c r="C26" s="153">
        <f>DATE(Année,1,ROW()-ROW(Tabel1[[#Headers],[col03]])-1)</f>
        <v>46044</v>
      </c>
      <c r="D26" s="10"/>
      <c r="E26" s="7"/>
      <c r="F26" s="158" t="e">
        <f t="shared" ca="1" si="0"/>
        <v>#VALUE!</v>
      </c>
      <c r="G26" s="10"/>
      <c r="H26" s="24" t="str" cm="1">
        <f t="array" aca="1" ref="H26" ca="1">IF(OFFSET(G26,WORKDAY.INTL(C26,1,11,Fériés)-C26,,,)=0,
"-",
OFFSET(G26,WORKDAY.INTL(C26,1,11,Fériés)-C26,,,)-G26)</f>
        <v>-</v>
      </c>
      <c r="I26" s="10"/>
      <c r="J26" s="24">
        <f t="shared" si="3"/>
        <v>0</v>
      </c>
      <c r="K26" s="10"/>
      <c r="L26" s="24">
        <f t="shared" si="4"/>
        <v>0</v>
      </c>
      <c r="M26" s="10"/>
      <c r="N26" s="24">
        <f t="shared" si="5"/>
        <v>0</v>
      </c>
      <c r="O26" s="10"/>
      <c r="P26" s="24">
        <f t="shared" si="6"/>
        <v>0</v>
      </c>
      <c r="Q26" s="72"/>
      <c r="R26" s="24">
        <f t="shared" si="7"/>
        <v>0</v>
      </c>
      <c r="S26" s="73"/>
      <c r="T26" s="24">
        <f t="shared" si="8"/>
        <v>0</v>
      </c>
      <c r="U26" s="73"/>
      <c r="V26" s="24">
        <f t="shared" si="9"/>
        <v>0</v>
      </c>
      <c r="W26" s="72"/>
      <c r="X26" s="24">
        <f t="shared" si="10"/>
        <v>0</v>
      </c>
      <c r="Y26" s="73"/>
      <c r="Z26" s="24">
        <f t="shared" si="11"/>
        <v>0</v>
      </c>
      <c r="AA26" s="73"/>
      <c r="AB26" s="24">
        <f t="shared" si="12"/>
        <v>0</v>
      </c>
      <c r="AC26" s="8">
        <f t="shared" si="13"/>
        <v>0</v>
      </c>
      <c r="AD26" s="130">
        <f t="shared" si="14"/>
        <v>0</v>
      </c>
    </row>
    <row r="27" spans="1:30" x14ac:dyDescent="0.25">
      <c r="A27" t="str">
        <f t="shared" si="2"/>
        <v>26-01</v>
      </c>
      <c r="B27" s="165">
        <f>_xlfn.ISOWEEKNUM(Tabel1[[#This Row],[col03]])</f>
        <v>4</v>
      </c>
      <c r="C27" s="153">
        <f>DATE(Année,1,ROW()-ROW(Tabel1[[#Headers],[col03]])-1)</f>
        <v>46045</v>
      </c>
      <c r="D27" s="10"/>
      <c r="E27" s="7"/>
      <c r="F27" s="158" t="e">
        <f t="shared" ca="1" si="0"/>
        <v>#VALUE!</v>
      </c>
      <c r="G27" s="10"/>
      <c r="H27" s="24" t="str" cm="1">
        <f t="array" aca="1" ref="H27" ca="1">IF(OFFSET(G27,WORKDAY.INTL(C27,1,11,Fériés)-C27,,,)=0,
"-",
OFFSET(G27,WORKDAY.INTL(C27,1,11,Fériés)-C27,,,)-G27)</f>
        <v>-</v>
      </c>
      <c r="I27" s="10"/>
      <c r="J27" s="24">
        <f t="shared" si="3"/>
        <v>0</v>
      </c>
      <c r="K27" s="10"/>
      <c r="L27" s="24">
        <f t="shared" si="4"/>
        <v>0</v>
      </c>
      <c r="M27" s="10"/>
      <c r="N27" s="24">
        <f t="shared" si="5"/>
        <v>0</v>
      </c>
      <c r="O27" s="10"/>
      <c r="P27" s="24">
        <f t="shared" si="6"/>
        <v>0</v>
      </c>
      <c r="Q27" s="72"/>
      <c r="R27" s="24">
        <f t="shared" si="7"/>
        <v>0</v>
      </c>
      <c r="S27" s="73"/>
      <c r="T27" s="24">
        <f t="shared" si="8"/>
        <v>0</v>
      </c>
      <c r="U27" s="73"/>
      <c r="V27" s="24">
        <f t="shared" si="9"/>
        <v>0</v>
      </c>
      <c r="W27" s="72"/>
      <c r="X27" s="24">
        <f t="shared" si="10"/>
        <v>0</v>
      </c>
      <c r="Y27" s="73"/>
      <c r="Z27" s="24">
        <f t="shared" si="11"/>
        <v>0</v>
      </c>
      <c r="AA27" s="73"/>
      <c r="AB27" s="24">
        <f t="shared" si="12"/>
        <v>0</v>
      </c>
      <c r="AC27" s="8">
        <f t="shared" si="13"/>
        <v>0</v>
      </c>
      <c r="AD27" s="130">
        <f t="shared" si="14"/>
        <v>0</v>
      </c>
    </row>
    <row r="28" spans="1:30" x14ac:dyDescent="0.25">
      <c r="A28" t="str">
        <f t="shared" si="2"/>
        <v>26-01</v>
      </c>
      <c r="B28" s="165">
        <f>_xlfn.ISOWEEKNUM(Tabel1[[#This Row],[col03]])</f>
        <v>4</v>
      </c>
      <c r="C28" s="153">
        <f>DATE(Année,1,ROW()-ROW(Tabel1[[#Headers],[col03]])-1)</f>
        <v>46046</v>
      </c>
      <c r="D28" s="10"/>
      <c r="E28" s="7"/>
      <c r="F28" s="158" t="e">
        <f t="shared" ca="1" si="0"/>
        <v>#VALUE!</v>
      </c>
      <c r="G28" s="10"/>
      <c r="H28" s="24" t="str" cm="1">
        <f t="array" aca="1" ref="H28" ca="1">IF(OFFSET(G28,WORKDAY.INTL(C28,1,11,Fériés)-C28,,,)=0,
"-",
OFFSET(G28,WORKDAY.INTL(C28,1,11,Fériés)-C28,,,)-G28)</f>
        <v>-</v>
      </c>
      <c r="I28" s="10"/>
      <c r="J28" s="24">
        <f t="shared" si="3"/>
        <v>0</v>
      </c>
      <c r="K28" s="10"/>
      <c r="L28" s="24">
        <f t="shared" si="4"/>
        <v>0</v>
      </c>
      <c r="M28" s="10"/>
      <c r="N28" s="24">
        <f t="shared" si="5"/>
        <v>0</v>
      </c>
      <c r="O28" s="10"/>
      <c r="P28" s="24">
        <f t="shared" si="6"/>
        <v>0</v>
      </c>
      <c r="Q28" s="72"/>
      <c r="R28" s="24">
        <f t="shared" si="7"/>
        <v>0</v>
      </c>
      <c r="S28" s="73"/>
      <c r="T28" s="24">
        <f t="shared" si="8"/>
        <v>0</v>
      </c>
      <c r="U28" s="73"/>
      <c r="V28" s="24">
        <f t="shared" si="9"/>
        <v>0</v>
      </c>
      <c r="W28" s="72"/>
      <c r="X28" s="24">
        <f t="shared" si="10"/>
        <v>0</v>
      </c>
      <c r="Y28" s="73"/>
      <c r="Z28" s="24">
        <f t="shared" si="11"/>
        <v>0</v>
      </c>
      <c r="AA28" s="73"/>
      <c r="AB28" s="24">
        <f t="shared" si="12"/>
        <v>0</v>
      </c>
      <c r="AC28" s="8">
        <f t="shared" si="13"/>
        <v>0</v>
      </c>
      <c r="AD28" s="130">
        <f t="shared" si="14"/>
        <v>0</v>
      </c>
    </row>
    <row r="29" spans="1:30" x14ac:dyDescent="0.25">
      <c r="A29" t="str">
        <f t="shared" si="2"/>
        <v>26-01</v>
      </c>
      <c r="B29" s="165">
        <f>_xlfn.ISOWEEKNUM(Tabel1[[#This Row],[col03]])</f>
        <v>4</v>
      </c>
      <c r="C29" s="153">
        <f>DATE(Année,1,ROW()-ROW(Tabel1[[#Headers],[col03]])-1)</f>
        <v>46047</v>
      </c>
      <c r="D29" s="10"/>
      <c r="E29" s="7"/>
      <c r="F29" s="158" t="str">
        <f t="shared" si="0"/>
        <v/>
      </c>
      <c r="G29" s="10"/>
      <c r="H29" s="24" t="str" cm="1">
        <f t="array" aca="1" ref="H29" ca="1">IF(OFFSET(G29,WORKDAY.INTL(C29,1,11,Fériés)-C29,,,)=0,
"-",
OFFSET(G29,WORKDAY.INTL(C29,1,11,Fériés)-C29,,,)-G29)</f>
        <v>-</v>
      </c>
      <c r="I29" s="10"/>
      <c r="J29" s="24">
        <f t="shared" si="3"/>
        <v>0</v>
      </c>
      <c r="K29" s="10"/>
      <c r="L29" s="24">
        <f t="shared" si="4"/>
        <v>0</v>
      </c>
      <c r="M29" s="10"/>
      <c r="N29" s="24">
        <f t="shared" si="5"/>
        <v>0</v>
      </c>
      <c r="O29" s="10"/>
      <c r="P29" s="24">
        <f t="shared" si="6"/>
        <v>0</v>
      </c>
      <c r="Q29" s="72"/>
      <c r="R29" s="24">
        <f t="shared" si="7"/>
        <v>0</v>
      </c>
      <c r="S29" s="73"/>
      <c r="T29" s="24">
        <f t="shared" si="8"/>
        <v>0</v>
      </c>
      <c r="U29" s="73"/>
      <c r="V29" s="24">
        <f t="shared" si="9"/>
        <v>0</v>
      </c>
      <c r="W29" s="72"/>
      <c r="X29" s="24">
        <f t="shared" si="10"/>
        <v>0</v>
      </c>
      <c r="Y29" s="73"/>
      <c r="Z29" s="24">
        <f t="shared" si="11"/>
        <v>0</v>
      </c>
      <c r="AA29" s="73"/>
      <c r="AB29" s="24">
        <f t="shared" si="12"/>
        <v>0</v>
      </c>
      <c r="AC29" s="8">
        <f t="shared" si="13"/>
        <v>0</v>
      </c>
      <c r="AD29" s="130">
        <f t="shared" si="14"/>
        <v>0</v>
      </c>
    </row>
    <row r="30" spans="1:30" x14ac:dyDescent="0.25">
      <c r="A30" t="str">
        <f t="shared" si="2"/>
        <v>26-01</v>
      </c>
      <c r="B30" s="165">
        <f>_xlfn.ISOWEEKNUM(Tabel1[[#This Row],[col03]])</f>
        <v>5</v>
      </c>
      <c r="C30" s="153">
        <f>DATE(Année,1,ROW()-ROW(Tabel1[[#Headers],[col03]])-1)</f>
        <v>46048</v>
      </c>
      <c r="D30" s="10"/>
      <c r="E30" s="7"/>
      <c r="F30" s="158" t="e">
        <f t="shared" ca="1" si="0"/>
        <v>#VALUE!</v>
      </c>
      <c r="G30" s="10"/>
      <c r="H30" s="24" t="str" cm="1">
        <f t="array" aca="1" ref="H30" ca="1">IF(OFFSET(G30,WORKDAY.INTL(C30,1,11,Fériés)-C30,,,)=0,
"-",
OFFSET(G30,WORKDAY.INTL(C30,1,11,Fériés)-C30,,,)-G30)</f>
        <v>-</v>
      </c>
      <c r="I30" s="10"/>
      <c r="J30" s="24">
        <f t="shared" si="3"/>
        <v>0</v>
      </c>
      <c r="K30" s="10"/>
      <c r="L30" s="24">
        <f t="shared" si="4"/>
        <v>0</v>
      </c>
      <c r="M30" s="10"/>
      <c r="N30" s="24">
        <f t="shared" si="5"/>
        <v>0</v>
      </c>
      <c r="O30" s="10"/>
      <c r="P30" s="24">
        <f t="shared" si="6"/>
        <v>0</v>
      </c>
      <c r="Q30" s="72"/>
      <c r="R30" s="24">
        <f t="shared" si="7"/>
        <v>0</v>
      </c>
      <c r="S30" s="73"/>
      <c r="T30" s="24">
        <f t="shared" si="8"/>
        <v>0</v>
      </c>
      <c r="U30" s="73"/>
      <c r="V30" s="24">
        <f t="shared" si="9"/>
        <v>0</v>
      </c>
      <c r="W30" s="72"/>
      <c r="X30" s="24">
        <f t="shared" si="10"/>
        <v>0</v>
      </c>
      <c r="Y30" s="73"/>
      <c r="Z30" s="24">
        <f t="shared" si="11"/>
        <v>0</v>
      </c>
      <c r="AA30" s="73"/>
      <c r="AB30" s="24">
        <f t="shared" si="12"/>
        <v>0</v>
      </c>
      <c r="AC30" s="8">
        <f t="shared" si="13"/>
        <v>0</v>
      </c>
      <c r="AD30" s="130">
        <f t="shared" si="14"/>
        <v>0</v>
      </c>
    </row>
    <row r="31" spans="1:30" x14ac:dyDescent="0.25">
      <c r="A31" t="str">
        <f t="shared" si="2"/>
        <v>26-01</v>
      </c>
      <c r="B31" s="165">
        <f>_xlfn.ISOWEEKNUM(Tabel1[[#This Row],[col03]])</f>
        <v>5</v>
      </c>
      <c r="C31" s="153">
        <f>DATE(Année,1,ROW()-ROW(Tabel1[[#Headers],[col03]])-1)</f>
        <v>46049</v>
      </c>
      <c r="D31" s="10"/>
      <c r="E31" s="7"/>
      <c r="F31" s="158" t="e">
        <f t="shared" ca="1" si="0"/>
        <v>#VALUE!</v>
      </c>
      <c r="G31" s="10"/>
      <c r="H31" s="24" t="str" cm="1">
        <f t="array" aca="1" ref="H31" ca="1">IF(OFFSET(G31,WORKDAY.INTL(C31,1,11,Fériés)-C31,,,)=0,
"-",
OFFSET(G31,WORKDAY.INTL(C31,1,11,Fériés)-C31,,,)-G31)</f>
        <v>-</v>
      </c>
      <c r="I31" s="10"/>
      <c r="J31" s="24">
        <f t="shared" si="3"/>
        <v>0</v>
      </c>
      <c r="K31" s="10"/>
      <c r="L31" s="24">
        <f t="shared" si="4"/>
        <v>0</v>
      </c>
      <c r="M31" s="10"/>
      <c r="N31" s="24">
        <f t="shared" si="5"/>
        <v>0</v>
      </c>
      <c r="O31" s="10"/>
      <c r="P31" s="24">
        <f t="shared" si="6"/>
        <v>0</v>
      </c>
      <c r="Q31" s="72"/>
      <c r="R31" s="24">
        <f t="shared" si="7"/>
        <v>0</v>
      </c>
      <c r="S31" s="73"/>
      <c r="T31" s="24">
        <f t="shared" si="8"/>
        <v>0</v>
      </c>
      <c r="U31" s="73"/>
      <c r="V31" s="24">
        <f t="shared" si="9"/>
        <v>0</v>
      </c>
      <c r="W31" s="72"/>
      <c r="X31" s="24">
        <f t="shared" si="10"/>
        <v>0</v>
      </c>
      <c r="Y31" s="73"/>
      <c r="Z31" s="24">
        <f t="shared" si="11"/>
        <v>0</v>
      </c>
      <c r="AA31" s="73"/>
      <c r="AB31" s="24">
        <f t="shared" si="12"/>
        <v>0</v>
      </c>
      <c r="AC31" s="8">
        <f t="shared" si="13"/>
        <v>0</v>
      </c>
      <c r="AD31" s="130">
        <f t="shared" si="14"/>
        <v>0</v>
      </c>
    </row>
    <row r="32" spans="1:30" x14ac:dyDescent="0.25">
      <c r="A32" t="str">
        <f t="shared" si="2"/>
        <v>26-01</v>
      </c>
      <c r="B32" s="165">
        <f>_xlfn.ISOWEEKNUM(Tabel1[[#This Row],[col03]])</f>
        <v>5</v>
      </c>
      <c r="C32" s="153">
        <f>DATE(Année,1,ROW()-ROW(Tabel1[[#Headers],[col03]])-1)</f>
        <v>46050</v>
      </c>
      <c r="D32" s="10"/>
      <c r="E32" s="7"/>
      <c r="F32" s="158" t="e">
        <f t="shared" ca="1" si="0"/>
        <v>#VALUE!</v>
      </c>
      <c r="G32" s="10"/>
      <c r="H32" s="24" t="str" cm="1">
        <f t="array" aca="1" ref="H32" ca="1">IF(OFFSET(G32,WORKDAY.INTL(C32,1,11,Fériés)-C32,,,)=0,
"-",
OFFSET(G32,WORKDAY.INTL(C32,1,11,Fériés)-C32,,,)-G32)</f>
        <v>-</v>
      </c>
      <c r="I32" s="10"/>
      <c r="J32" s="24">
        <f t="shared" si="3"/>
        <v>0</v>
      </c>
      <c r="K32" s="10"/>
      <c r="L32" s="24">
        <f t="shared" si="4"/>
        <v>0</v>
      </c>
      <c r="M32" s="10"/>
      <c r="N32" s="24">
        <f t="shared" si="5"/>
        <v>0</v>
      </c>
      <c r="O32" s="10"/>
      <c r="P32" s="24">
        <f t="shared" si="6"/>
        <v>0</v>
      </c>
      <c r="Q32" s="72"/>
      <c r="R32" s="24">
        <f t="shared" si="7"/>
        <v>0</v>
      </c>
      <c r="S32" s="73"/>
      <c r="T32" s="24">
        <f t="shared" si="8"/>
        <v>0</v>
      </c>
      <c r="U32" s="73"/>
      <c r="V32" s="24">
        <f t="shared" si="9"/>
        <v>0</v>
      </c>
      <c r="W32" s="72"/>
      <c r="X32" s="24">
        <f t="shared" si="10"/>
        <v>0</v>
      </c>
      <c r="Y32" s="73"/>
      <c r="Z32" s="24">
        <f t="shared" si="11"/>
        <v>0</v>
      </c>
      <c r="AA32" s="73"/>
      <c r="AB32" s="24">
        <f t="shared" si="12"/>
        <v>0</v>
      </c>
      <c r="AC32" s="8">
        <f t="shared" si="13"/>
        <v>0</v>
      </c>
      <c r="AD32" s="130">
        <f t="shared" si="14"/>
        <v>0</v>
      </c>
    </row>
    <row r="33" spans="1:30" x14ac:dyDescent="0.25">
      <c r="A33" t="str">
        <f t="shared" si="2"/>
        <v>26-01</v>
      </c>
      <c r="B33" s="165">
        <f>_xlfn.ISOWEEKNUM(Tabel1[[#This Row],[col03]])</f>
        <v>5</v>
      </c>
      <c r="C33" s="153">
        <f>DATE(Année,1,ROW()-ROW(Tabel1[[#Headers],[col03]])-1)</f>
        <v>46051</v>
      </c>
      <c r="D33" s="10"/>
      <c r="E33" s="7"/>
      <c r="F33" s="158" t="e">
        <f t="shared" ca="1" si="0"/>
        <v>#VALUE!</v>
      </c>
      <c r="G33" s="10"/>
      <c r="H33" s="24" t="str" cm="1">
        <f t="array" aca="1" ref="H33" ca="1">IF(OFFSET(G33,WORKDAY.INTL(C33,1,11,Fériés)-C33,,,)=0,
"-",
OFFSET(G33,WORKDAY.INTL(C33,1,11,Fériés)-C33,,,)-G33)</f>
        <v>-</v>
      </c>
      <c r="I33" s="10"/>
      <c r="J33" s="24">
        <f t="shared" si="3"/>
        <v>0</v>
      </c>
      <c r="K33" s="10"/>
      <c r="L33" s="24">
        <f t="shared" si="4"/>
        <v>0</v>
      </c>
      <c r="M33" s="10"/>
      <c r="N33" s="24">
        <f t="shared" si="5"/>
        <v>0</v>
      </c>
      <c r="O33" s="10"/>
      <c r="P33" s="24">
        <f t="shared" si="6"/>
        <v>0</v>
      </c>
      <c r="Q33" s="72"/>
      <c r="R33" s="24">
        <f t="shared" si="7"/>
        <v>0</v>
      </c>
      <c r="S33" s="73"/>
      <c r="T33" s="24">
        <f t="shared" si="8"/>
        <v>0</v>
      </c>
      <c r="U33" s="73"/>
      <c r="V33" s="24">
        <f t="shared" si="9"/>
        <v>0</v>
      </c>
      <c r="W33" s="72"/>
      <c r="X33" s="24">
        <f t="shared" si="10"/>
        <v>0</v>
      </c>
      <c r="Y33" s="73"/>
      <c r="Z33" s="24">
        <f t="shared" si="11"/>
        <v>0</v>
      </c>
      <c r="AA33" s="73"/>
      <c r="AB33" s="24">
        <f t="shared" si="12"/>
        <v>0</v>
      </c>
      <c r="AC33" s="8">
        <f t="shared" si="13"/>
        <v>0</v>
      </c>
      <c r="AD33" s="130">
        <f t="shared" si="14"/>
        <v>0</v>
      </c>
    </row>
    <row r="34" spans="1:30" x14ac:dyDescent="0.25">
      <c r="A34" t="str">
        <f t="shared" si="2"/>
        <v>26-01</v>
      </c>
      <c r="B34" s="165">
        <f>_xlfn.ISOWEEKNUM(Tabel1[[#This Row],[col03]])</f>
        <v>5</v>
      </c>
      <c r="C34" s="153">
        <f>DATE(Année,1,ROW()-ROW(Tabel1[[#Headers],[col03]])-1)</f>
        <v>46052</v>
      </c>
      <c r="D34" s="10"/>
      <c r="E34" s="7"/>
      <c r="F34" s="158" t="e">
        <f t="shared" ca="1" si="0"/>
        <v>#VALUE!</v>
      </c>
      <c r="G34" s="10"/>
      <c r="H34" s="24" t="str" cm="1">
        <f t="array" aca="1" ref="H34" ca="1">IF(OFFSET(G34,WORKDAY.INTL(C34,1,11,Fériés)-C34,,,)=0,
"-",
OFFSET(G34,WORKDAY.INTL(C34,1,11,Fériés)-C34,,,)-G34)</f>
        <v>-</v>
      </c>
      <c r="I34" s="10"/>
      <c r="J34" s="24">
        <f t="shared" si="3"/>
        <v>0</v>
      </c>
      <c r="K34" s="10"/>
      <c r="L34" s="24">
        <f t="shared" si="4"/>
        <v>0</v>
      </c>
      <c r="M34" s="10"/>
      <c r="N34" s="24">
        <f t="shared" si="5"/>
        <v>0</v>
      </c>
      <c r="O34" s="10"/>
      <c r="P34" s="24">
        <f t="shared" si="6"/>
        <v>0</v>
      </c>
      <c r="Q34" s="72"/>
      <c r="R34" s="24">
        <f t="shared" si="7"/>
        <v>0</v>
      </c>
      <c r="S34" s="73"/>
      <c r="T34" s="24">
        <f t="shared" si="8"/>
        <v>0</v>
      </c>
      <c r="U34" s="73"/>
      <c r="V34" s="24">
        <f t="shared" si="9"/>
        <v>0</v>
      </c>
      <c r="W34" s="72"/>
      <c r="X34" s="24">
        <f t="shared" si="10"/>
        <v>0</v>
      </c>
      <c r="Y34" s="73"/>
      <c r="Z34" s="24">
        <f t="shared" si="11"/>
        <v>0</v>
      </c>
      <c r="AA34" s="73"/>
      <c r="AB34" s="24">
        <f t="shared" si="12"/>
        <v>0</v>
      </c>
      <c r="AC34" s="8">
        <f t="shared" si="13"/>
        <v>0</v>
      </c>
      <c r="AD34" s="130">
        <f t="shared" si="14"/>
        <v>0</v>
      </c>
    </row>
    <row r="35" spans="1:30" x14ac:dyDescent="0.25">
      <c r="A35" t="str">
        <f t="shared" si="2"/>
        <v>26-01</v>
      </c>
      <c r="B35" s="165">
        <f>_xlfn.ISOWEEKNUM(Tabel1[[#This Row],[col03]])</f>
        <v>5</v>
      </c>
      <c r="C35" s="153">
        <f>DATE(Année,1,ROW()-ROW(Tabel1[[#Headers],[col03]])-1)</f>
        <v>46053</v>
      </c>
      <c r="D35" s="10"/>
      <c r="E35" s="7"/>
      <c r="F35" s="158" t="e">
        <f t="shared" ca="1" si="0"/>
        <v>#VALUE!</v>
      </c>
      <c r="G35" s="10"/>
      <c r="H35" s="24" t="str" cm="1">
        <f t="array" aca="1" ref="H35" ca="1">IF(OFFSET(G35,WORKDAY.INTL(C35,1,11,Fériés)-C35,,,)=0,
"-",
OFFSET(G35,WORKDAY.INTL(C35,1,11,Fériés)-C35,,,)-G35)</f>
        <v>-</v>
      </c>
      <c r="I35" s="10"/>
      <c r="J35" s="24">
        <f t="shared" si="3"/>
        <v>0</v>
      </c>
      <c r="K35" s="10"/>
      <c r="L35" s="24">
        <f t="shared" si="4"/>
        <v>0</v>
      </c>
      <c r="M35" s="10"/>
      <c r="N35" s="24">
        <f t="shared" si="5"/>
        <v>0</v>
      </c>
      <c r="O35" s="10"/>
      <c r="P35" s="24">
        <f t="shared" si="6"/>
        <v>0</v>
      </c>
      <c r="Q35" s="72"/>
      <c r="R35" s="24">
        <f t="shared" si="7"/>
        <v>0</v>
      </c>
      <c r="S35" s="73"/>
      <c r="T35" s="24">
        <f t="shared" si="8"/>
        <v>0</v>
      </c>
      <c r="U35" s="73"/>
      <c r="V35" s="24">
        <f t="shared" si="9"/>
        <v>0</v>
      </c>
      <c r="W35" s="72"/>
      <c r="X35" s="24">
        <f t="shared" si="10"/>
        <v>0</v>
      </c>
      <c r="Y35" s="73"/>
      <c r="Z35" s="24">
        <f t="shared" si="11"/>
        <v>0</v>
      </c>
      <c r="AA35" s="73"/>
      <c r="AB35" s="24">
        <f t="shared" si="12"/>
        <v>0</v>
      </c>
      <c r="AC35" s="8">
        <f t="shared" si="13"/>
        <v>0</v>
      </c>
      <c r="AD35" s="130">
        <f t="shared" si="14"/>
        <v>0</v>
      </c>
    </row>
    <row r="36" spans="1:30" x14ac:dyDescent="0.25">
      <c r="A36" t="str">
        <f t="shared" si="2"/>
        <v>26-02</v>
      </c>
      <c r="B36" s="165">
        <f>_xlfn.ISOWEEKNUM(Tabel1[[#This Row],[col03]])</f>
        <v>5</v>
      </c>
      <c r="C36" s="153">
        <f>DATE(Année,1,ROW()-ROW(Tabel1[[#Headers],[col03]])-1)</f>
        <v>46054</v>
      </c>
      <c r="D36" s="10"/>
      <c r="E36" s="7"/>
      <c r="F36" s="17" t="str">
        <f t="shared" si="0"/>
        <v/>
      </c>
      <c r="G36" s="10"/>
      <c r="H36" s="24" t="str" cm="1">
        <f t="array" aca="1" ref="H36" ca="1">IF(OFFSET(G36,WORKDAY.INTL(C36,1,11,Fériés)-C36,,,)=0,
"-",
OFFSET(G36,WORKDAY.INTL(C36,1,11,Fériés)-C36,,,)-G36)</f>
        <v>-</v>
      </c>
      <c r="I36" s="10"/>
      <c r="J36" s="24">
        <f t="shared" si="3"/>
        <v>0</v>
      </c>
      <c r="K36" s="10"/>
      <c r="L36" s="24">
        <f t="shared" si="4"/>
        <v>0</v>
      </c>
      <c r="M36" s="10"/>
      <c r="N36" s="24">
        <f t="shared" si="5"/>
        <v>0</v>
      </c>
      <c r="O36" s="10"/>
      <c r="P36" s="24">
        <f t="shared" si="6"/>
        <v>0</v>
      </c>
      <c r="Q36" s="72"/>
      <c r="R36" s="24">
        <f t="shared" si="7"/>
        <v>0</v>
      </c>
      <c r="S36" s="73"/>
      <c r="T36" s="24">
        <f t="shared" si="8"/>
        <v>0</v>
      </c>
      <c r="U36" s="73"/>
      <c r="V36" s="24">
        <f t="shared" si="9"/>
        <v>0</v>
      </c>
      <c r="W36" s="72"/>
      <c r="X36" s="24">
        <f t="shared" si="10"/>
        <v>0</v>
      </c>
      <c r="Y36" s="73"/>
      <c r="Z36" s="24">
        <f t="shared" si="11"/>
        <v>0</v>
      </c>
      <c r="AA36" s="73"/>
      <c r="AB36" s="24">
        <f t="shared" si="12"/>
        <v>0</v>
      </c>
      <c r="AC36" s="8">
        <f t="shared" si="13"/>
        <v>0</v>
      </c>
      <c r="AD36" s="130">
        <f t="shared" si="14"/>
        <v>0</v>
      </c>
    </row>
    <row r="37" spans="1:30" x14ac:dyDescent="0.25">
      <c r="A37" t="str">
        <f t="shared" si="2"/>
        <v>26-02</v>
      </c>
      <c r="B37" s="165">
        <f>_xlfn.ISOWEEKNUM(Tabel1[[#This Row],[col03]])</f>
        <v>6</v>
      </c>
      <c r="C37" s="153">
        <f>DATE(Année,1,ROW()-ROW(Tabel1[[#Headers],[col03]])-1)</f>
        <v>46055</v>
      </c>
      <c r="D37" s="10"/>
      <c r="E37" s="7"/>
      <c r="F37" s="17" t="e">
        <f t="shared" ca="1" si="0"/>
        <v>#VALUE!</v>
      </c>
      <c r="G37" s="10"/>
      <c r="H37" s="24" t="str" cm="1">
        <f t="array" aca="1" ref="H37" ca="1">IF(OFFSET(G37,WORKDAY.INTL(C37,1,11,Fériés)-C37,,,)=0,
"-",
OFFSET(G37,WORKDAY.INTL(C37,1,11,Fériés)-C37,,,)-G37)</f>
        <v>-</v>
      </c>
      <c r="I37" s="10"/>
      <c r="J37" s="24">
        <f t="shared" si="3"/>
        <v>0</v>
      </c>
      <c r="K37" s="10"/>
      <c r="L37" s="24">
        <f t="shared" si="4"/>
        <v>0</v>
      </c>
      <c r="M37" s="10"/>
      <c r="N37" s="24">
        <f t="shared" si="5"/>
        <v>0</v>
      </c>
      <c r="O37" s="10"/>
      <c r="P37" s="24">
        <f t="shared" si="6"/>
        <v>0</v>
      </c>
      <c r="Q37" s="72"/>
      <c r="R37" s="24">
        <f t="shared" si="7"/>
        <v>0</v>
      </c>
      <c r="S37" s="73"/>
      <c r="T37" s="24">
        <f t="shared" si="8"/>
        <v>0</v>
      </c>
      <c r="U37" s="73"/>
      <c r="V37" s="24">
        <f t="shared" si="9"/>
        <v>0</v>
      </c>
      <c r="W37" s="72"/>
      <c r="X37" s="24">
        <f t="shared" si="10"/>
        <v>0</v>
      </c>
      <c r="Y37" s="73"/>
      <c r="Z37" s="24">
        <f t="shared" si="11"/>
        <v>0</v>
      </c>
      <c r="AA37" s="73"/>
      <c r="AB37" s="24">
        <f t="shared" si="12"/>
        <v>0</v>
      </c>
      <c r="AC37" s="8">
        <f t="shared" si="13"/>
        <v>0</v>
      </c>
      <c r="AD37" s="130">
        <f t="shared" si="14"/>
        <v>0</v>
      </c>
    </row>
    <row r="38" spans="1:30" x14ac:dyDescent="0.25">
      <c r="A38" t="str">
        <f t="shared" si="2"/>
        <v>26-02</v>
      </c>
      <c r="B38" s="165">
        <f>_xlfn.ISOWEEKNUM(Tabel1[[#This Row],[col03]])</f>
        <v>6</v>
      </c>
      <c r="C38" s="153">
        <f>DATE(Année,1,ROW()-ROW(Tabel1[[#Headers],[col03]])-1)</f>
        <v>46056</v>
      </c>
      <c r="D38" s="10"/>
      <c r="E38" s="7"/>
      <c r="F38" s="17" t="e">
        <f t="shared" ca="1" si="0"/>
        <v>#VALUE!</v>
      </c>
      <c r="G38" s="10"/>
      <c r="H38" s="24" t="str" cm="1">
        <f t="array" aca="1" ref="H38" ca="1">IF(OFFSET(G38,WORKDAY.INTL(C38,1,11,Fériés)-C38,,,)=0,
"-",
OFFSET(G38,WORKDAY.INTL(C38,1,11,Fériés)-C38,,,)-G38)</f>
        <v>-</v>
      </c>
      <c r="I38" s="10"/>
      <c r="J38" s="24">
        <f t="shared" si="3"/>
        <v>0</v>
      </c>
      <c r="K38" s="10"/>
      <c r="L38" s="24">
        <f t="shared" si="4"/>
        <v>0</v>
      </c>
      <c r="M38" s="10"/>
      <c r="N38" s="24">
        <f t="shared" si="5"/>
        <v>0</v>
      </c>
      <c r="O38" s="10"/>
      <c r="P38" s="24">
        <f t="shared" si="6"/>
        <v>0</v>
      </c>
      <c r="Q38" s="72"/>
      <c r="R38" s="24">
        <f t="shared" si="7"/>
        <v>0</v>
      </c>
      <c r="S38" s="73"/>
      <c r="T38" s="24">
        <f t="shared" si="8"/>
        <v>0</v>
      </c>
      <c r="U38" s="73"/>
      <c r="V38" s="24">
        <f t="shared" si="9"/>
        <v>0</v>
      </c>
      <c r="W38" s="72"/>
      <c r="X38" s="24">
        <f t="shared" si="10"/>
        <v>0</v>
      </c>
      <c r="Y38" s="73"/>
      <c r="Z38" s="24">
        <f t="shared" si="11"/>
        <v>0</v>
      </c>
      <c r="AA38" s="73"/>
      <c r="AB38" s="24">
        <f t="shared" si="12"/>
        <v>0</v>
      </c>
      <c r="AC38" s="8">
        <f t="shared" si="13"/>
        <v>0</v>
      </c>
      <c r="AD38" s="130">
        <f t="shared" si="14"/>
        <v>0</v>
      </c>
    </row>
    <row r="39" spans="1:30" x14ac:dyDescent="0.25">
      <c r="A39" t="str">
        <f t="shared" si="2"/>
        <v>26-02</v>
      </c>
      <c r="B39" s="165">
        <f>_xlfn.ISOWEEKNUM(Tabel1[[#This Row],[col03]])</f>
        <v>6</v>
      </c>
      <c r="C39" s="153">
        <f>DATE(Année,1,ROW()-ROW(Tabel1[[#Headers],[col03]])-1)</f>
        <v>46057</v>
      </c>
      <c r="D39" s="10"/>
      <c r="E39" s="7"/>
      <c r="F39" s="17" t="e">
        <f t="shared" ca="1" si="0"/>
        <v>#VALUE!</v>
      </c>
      <c r="G39" s="10"/>
      <c r="H39" s="24" t="str" cm="1">
        <f t="array" aca="1" ref="H39" ca="1">IF(OFFSET(G39,WORKDAY.INTL(C39,1,11,Fériés)-C39,,,)=0,
"-",
OFFSET(G39,WORKDAY.INTL(C39,1,11,Fériés)-C39,,,)-G39)</f>
        <v>-</v>
      </c>
      <c r="I39" s="10"/>
      <c r="J39" s="24">
        <f t="shared" si="3"/>
        <v>0</v>
      </c>
      <c r="K39" s="10"/>
      <c r="L39" s="24">
        <f t="shared" si="4"/>
        <v>0</v>
      </c>
      <c r="M39" s="10"/>
      <c r="N39" s="24">
        <f t="shared" si="5"/>
        <v>0</v>
      </c>
      <c r="O39" s="10"/>
      <c r="P39" s="24">
        <f t="shared" si="6"/>
        <v>0</v>
      </c>
      <c r="Q39" s="72"/>
      <c r="R39" s="24">
        <f t="shared" si="7"/>
        <v>0</v>
      </c>
      <c r="S39" s="73"/>
      <c r="T39" s="24">
        <f t="shared" si="8"/>
        <v>0</v>
      </c>
      <c r="U39" s="73"/>
      <c r="V39" s="24">
        <f t="shared" si="9"/>
        <v>0</v>
      </c>
      <c r="W39" s="72"/>
      <c r="X39" s="24">
        <f t="shared" si="10"/>
        <v>0</v>
      </c>
      <c r="Y39" s="73"/>
      <c r="Z39" s="24">
        <f t="shared" si="11"/>
        <v>0</v>
      </c>
      <c r="AA39" s="73"/>
      <c r="AB39" s="24">
        <f t="shared" si="12"/>
        <v>0</v>
      </c>
      <c r="AC39" s="8">
        <f t="shared" si="13"/>
        <v>0</v>
      </c>
      <c r="AD39" s="130">
        <f t="shared" si="14"/>
        <v>0</v>
      </c>
    </row>
    <row r="40" spans="1:30" x14ac:dyDescent="0.25">
      <c r="A40" t="str">
        <f t="shared" si="2"/>
        <v>26-02</v>
      </c>
      <c r="B40" s="165">
        <f>_xlfn.ISOWEEKNUM(Tabel1[[#This Row],[col03]])</f>
        <v>6</v>
      </c>
      <c r="C40" s="153">
        <f>DATE(Année,1,ROW()-ROW(Tabel1[[#Headers],[col03]])-1)</f>
        <v>46058</v>
      </c>
      <c r="D40" s="10"/>
      <c r="E40" s="7"/>
      <c r="F40" s="17" t="e">
        <f t="shared" ca="1" si="0"/>
        <v>#VALUE!</v>
      </c>
      <c r="G40" s="10"/>
      <c r="H40" s="24" t="str" cm="1">
        <f t="array" aca="1" ref="H40" ca="1">IF(OFFSET(G40,WORKDAY.INTL(C40,1,11,Fériés)-C40,,,)=0,
"-",
OFFSET(G40,WORKDAY.INTL(C40,1,11,Fériés)-C40,,,)-G40)</f>
        <v>-</v>
      </c>
      <c r="I40" s="10"/>
      <c r="J40" s="24">
        <f t="shared" si="3"/>
        <v>0</v>
      </c>
      <c r="K40" s="10"/>
      <c r="L40" s="24">
        <f t="shared" si="4"/>
        <v>0</v>
      </c>
      <c r="M40" s="10"/>
      <c r="N40" s="24">
        <f t="shared" si="5"/>
        <v>0</v>
      </c>
      <c r="O40" s="10"/>
      <c r="P40" s="24">
        <f t="shared" si="6"/>
        <v>0</v>
      </c>
      <c r="Q40" s="72"/>
      <c r="R40" s="24">
        <f t="shared" si="7"/>
        <v>0</v>
      </c>
      <c r="S40" s="73"/>
      <c r="T40" s="24">
        <f t="shared" si="8"/>
        <v>0</v>
      </c>
      <c r="U40" s="73"/>
      <c r="V40" s="24">
        <f t="shared" si="9"/>
        <v>0</v>
      </c>
      <c r="W40" s="72"/>
      <c r="X40" s="24">
        <f t="shared" si="10"/>
        <v>0</v>
      </c>
      <c r="Y40" s="73"/>
      <c r="Z40" s="24">
        <f t="shared" si="11"/>
        <v>0</v>
      </c>
      <c r="AA40" s="73"/>
      <c r="AB40" s="24">
        <f t="shared" si="12"/>
        <v>0</v>
      </c>
      <c r="AC40" s="8">
        <f t="shared" si="13"/>
        <v>0</v>
      </c>
      <c r="AD40" s="130">
        <f t="shared" si="14"/>
        <v>0</v>
      </c>
    </row>
    <row r="41" spans="1:30" x14ac:dyDescent="0.25">
      <c r="A41" t="str">
        <f t="shared" si="2"/>
        <v>26-02</v>
      </c>
      <c r="B41" s="165">
        <f>_xlfn.ISOWEEKNUM(Tabel1[[#This Row],[col03]])</f>
        <v>6</v>
      </c>
      <c r="C41" s="153">
        <f>DATE(Année,1,ROW()-ROW(Tabel1[[#Headers],[col03]])-1)</f>
        <v>46059</v>
      </c>
      <c r="D41" s="10"/>
      <c r="E41" s="7"/>
      <c r="F41" s="17" t="e">
        <f t="shared" ca="1" si="0"/>
        <v>#VALUE!</v>
      </c>
      <c r="G41" s="10"/>
      <c r="H41" s="24" t="str" cm="1">
        <f t="array" aca="1" ref="H41" ca="1">IF(OFFSET(G41,WORKDAY.INTL(C41,1,11,Fériés)-C41,,,)=0,
"-",
OFFSET(G41,WORKDAY.INTL(C41,1,11,Fériés)-C41,,,)-G41)</f>
        <v>-</v>
      </c>
      <c r="I41" s="10"/>
      <c r="J41" s="24">
        <f t="shared" si="3"/>
        <v>0</v>
      </c>
      <c r="K41" s="10"/>
      <c r="L41" s="24">
        <f t="shared" si="4"/>
        <v>0</v>
      </c>
      <c r="M41" s="10"/>
      <c r="N41" s="24">
        <f t="shared" si="5"/>
        <v>0</v>
      </c>
      <c r="O41" s="10"/>
      <c r="P41" s="24">
        <f t="shared" si="6"/>
        <v>0</v>
      </c>
      <c r="Q41" s="72"/>
      <c r="R41" s="24">
        <f t="shared" si="7"/>
        <v>0</v>
      </c>
      <c r="S41" s="73"/>
      <c r="T41" s="24">
        <f t="shared" si="8"/>
        <v>0</v>
      </c>
      <c r="U41" s="73"/>
      <c r="V41" s="24">
        <f t="shared" si="9"/>
        <v>0</v>
      </c>
      <c r="W41" s="72"/>
      <c r="X41" s="24">
        <f t="shared" si="10"/>
        <v>0</v>
      </c>
      <c r="Y41" s="73"/>
      <c r="Z41" s="24">
        <f t="shared" si="11"/>
        <v>0</v>
      </c>
      <c r="AA41" s="73"/>
      <c r="AB41" s="24">
        <f t="shared" si="12"/>
        <v>0</v>
      </c>
      <c r="AC41" s="8">
        <f t="shared" si="13"/>
        <v>0</v>
      </c>
      <c r="AD41" s="130">
        <f t="shared" si="14"/>
        <v>0</v>
      </c>
    </row>
    <row r="42" spans="1:30" x14ac:dyDescent="0.25">
      <c r="A42" t="str">
        <f t="shared" si="2"/>
        <v>26-02</v>
      </c>
      <c r="B42" s="165">
        <f>_xlfn.ISOWEEKNUM(Tabel1[[#This Row],[col03]])</f>
        <v>6</v>
      </c>
      <c r="C42" s="153">
        <f>DATE(Année,1,ROW()-ROW(Tabel1[[#Headers],[col03]])-1)</f>
        <v>46060</v>
      </c>
      <c r="D42" s="10"/>
      <c r="E42" s="7"/>
      <c r="F42" s="17" t="e">
        <f t="shared" ca="1" si="0"/>
        <v>#VALUE!</v>
      </c>
      <c r="G42" s="10"/>
      <c r="H42" s="24" t="str" cm="1">
        <f t="array" aca="1" ref="H42" ca="1">IF(OFFSET(G42,WORKDAY.INTL(C42,1,11,Fériés)-C42,,,)=0,
"-",
OFFSET(G42,WORKDAY.INTL(C42,1,11,Fériés)-C42,,,)-G42)</f>
        <v>-</v>
      </c>
      <c r="I42" s="10"/>
      <c r="J42" s="24">
        <f t="shared" si="3"/>
        <v>0</v>
      </c>
      <c r="K42" s="10"/>
      <c r="L42" s="24">
        <f t="shared" si="4"/>
        <v>0</v>
      </c>
      <c r="M42" s="10"/>
      <c r="N42" s="24">
        <f t="shared" si="5"/>
        <v>0</v>
      </c>
      <c r="O42" s="10"/>
      <c r="P42" s="24">
        <f t="shared" si="6"/>
        <v>0</v>
      </c>
      <c r="Q42" s="72"/>
      <c r="R42" s="24">
        <f t="shared" si="7"/>
        <v>0</v>
      </c>
      <c r="S42" s="73"/>
      <c r="T42" s="24">
        <f t="shared" si="8"/>
        <v>0</v>
      </c>
      <c r="U42" s="73"/>
      <c r="V42" s="24">
        <f t="shared" si="9"/>
        <v>0</v>
      </c>
      <c r="W42" s="72"/>
      <c r="X42" s="24">
        <f t="shared" si="10"/>
        <v>0</v>
      </c>
      <c r="Y42" s="73"/>
      <c r="Z42" s="24">
        <f t="shared" si="11"/>
        <v>0</v>
      </c>
      <c r="AA42" s="73"/>
      <c r="AB42" s="24">
        <f t="shared" si="12"/>
        <v>0</v>
      </c>
      <c r="AC42" s="8">
        <f t="shared" si="13"/>
        <v>0</v>
      </c>
      <c r="AD42" s="130">
        <f t="shared" si="14"/>
        <v>0</v>
      </c>
    </row>
    <row r="43" spans="1:30" x14ac:dyDescent="0.25">
      <c r="A43" t="str">
        <f t="shared" si="2"/>
        <v>26-02</v>
      </c>
      <c r="B43" s="165">
        <f>_xlfn.ISOWEEKNUM(Tabel1[[#This Row],[col03]])</f>
        <v>6</v>
      </c>
      <c r="C43" s="153">
        <f>DATE(Année,1,ROW()-ROW(Tabel1[[#Headers],[col03]])-1)</f>
        <v>46061</v>
      </c>
      <c r="D43" s="10"/>
      <c r="E43" s="7"/>
      <c r="F43" s="17" t="str">
        <f t="shared" si="0"/>
        <v/>
      </c>
      <c r="G43" s="10"/>
      <c r="H43" s="24" t="str" cm="1">
        <f t="array" aca="1" ref="H43" ca="1">IF(OFFSET(G43,WORKDAY.INTL(C43,1,11,Fériés)-C43,,,)=0,
"-",
OFFSET(G43,WORKDAY.INTL(C43,1,11,Fériés)-C43,,,)-G43)</f>
        <v>-</v>
      </c>
      <c r="I43" s="10"/>
      <c r="J43" s="24">
        <f t="shared" si="3"/>
        <v>0</v>
      </c>
      <c r="K43" s="10"/>
      <c r="L43" s="24">
        <f t="shared" si="4"/>
        <v>0</v>
      </c>
      <c r="M43" s="10"/>
      <c r="N43" s="24">
        <f t="shared" si="5"/>
        <v>0</v>
      </c>
      <c r="O43" s="10"/>
      <c r="P43" s="24">
        <f t="shared" si="6"/>
        <v>0</v>
      </c>
      <c r="Q43" s="72"/>
      <c r="R43" s="24">
        <f t="shared" si="7"/>
        <v>0</v>
      </c>
      <c r="S43" s="73"/>
      <c r="T43" s="24">
        <f t="shared" si="8"/>
        <v>0</v>
      </c>
      <c r="U43" s="73"/>
      <c r="V43" s="24">
        <f t="shared" si="9"/>
        <v>0</v>
      </c>
      <c r="W43" s="72"/>
      <c r="X43" s="24">
        <f t="shared" si="10"/>
        <v>0</v>
      </c>
      <c r="Y43" s="73"/>
      <c r="Z43" s="24">
        <f t="shared" si="11"/>
        <v>0</v>
      </c>
      <c r="AA43" s="73"/>
      <c r="AB43" s="24">
        <f t="shared" si="12"/>
        <v>0</v>
      </c>
      <c r="AC43" s="8">
        <f t="shared" si="13"/>
        <v>0</v>
      </c>
      <c r="AD43" s="130">
        <f t="shared" si="14"/>
        <v>0</v>
      </c>
    </row>
    <row r="44" spans="1:30" x14ac:dyDescent="0.25">
      <c r="A44" t="str">
        <f t="shared" si="2"/>
        <v>26-02</v>
      </c>
      <c r="B44" s="165">
        <f>_xlfn.ISOWEEKNUM(Tabel1[[#This Row],[col03]])</f>
        <v>7</v>
      </c>
      <c r="C44" s="153">
        <f>DATE(Année,1,ROW()-ROW(Tabel1[[#Headers],[col03]])-1)</f>
        <v>46062</v>
      </c>
      <c r="D44" s="10"/>
      <c r="E44" s="7"/>
      <c r="F44" s="17" t="e">
        <f t="shared" ca="1" si="0"/>
        <v>#VALUE!</v>
      </c>
      <c r="G44" s="10"/>
      <c r="H44" s="24" t="str" cm="1">
        <f t="array" aca="1" ref="H44" ca="1">IF(OFFSET(G44,WORKDAY.INTL(C44,1,11,Fériés)-C44,,,)=0,
"-",
OFFSET(G44,WORKDAY.INTL(C44,1,11,Fériés)-C44,,,)-G44)</f>
        <v>-</v>
      </c>
      <c r="I44" s="10"/>
      <c r="J44" s="24">
        <f t="shared" si="3"/>
        <v>0</v>
      </c>
      <c r="K44" s="10"/>
      <c r="L44" s="24">
        <f t="shared" si="4"/>
        <v>0</v>
      </c>
      <c r="M44" s="10"/>
      <c r="N44" s="24">
        <f t="shared" si="5"/>
        <v>0</v>
      </c>
      <c r="O44" s="10"/>
      <c r="P44" s="24">
        <f t="shared" si="6"/>
        <v>0</v>
      </c>
      <c r="Q44" s="72"/>
      <c r="R44" s="24">
        <f t="shared" si="7"/>
        <v>0</v>
      </c>
      <c r="S44" s="73"/>
      <c r="T44" s="24">
        <f t="shared" si="8"/>
        <v>0</v>
      </c>
      <c r="U44" s="73"/>
      <c r="V44" s="24">
        <f t="shared" si="9"/>
        <v>0</v>
      </c>
      <c r="W44" s="72"/>
      <c r="X44" s="24">
        <f t="shared" si="10"/>
        <v>0</v>
      </c>
      <c r="Y44" s="73"/>
      <c r="Z44" s="24">
        <f t="shared" si="11"/>
        <v>0</v>
      </c>
      <c r="AA44" s="73"/>
      <c r="AB44" s="24">
        <f t="shared" si="12"/>
        <v>0</v>
      </c>
      <c r="AC44" s="8">
        <f t="shared" si="13"/>
        <v>0</v>
      </c>
      <c r="AD44" s="130">
        <f t="shared" si="14"/>
        <v>0</v>
      </c>
    </row>
    <row r="45" spans="1:30" x14ac:dyDescent="0.25">
      <c r="A45" t="str">
        <f t="shared" si="2"/>
        <v>26-02</v>
      </c>
      <c r="B45" s="165">
        <f>_xlfn.ISOWEEKNUM(Tabel1[[#This Row],[col03]])</f>
        <v>7</v>
      </c>
      <c r="C45" s="153">
        <f>DATE(Année,1,ROW()-ROW(Tabel1[[#Headers],[col03]])-1)</f>
        <v>46063</v>
      </c>
      <c r="D45" s="10"/>
      <c r="E45" s="7"/>
      <c r="F45" s="17" t="e">
        <f t="shared" ca="1" si="0"/>
        <v>#VALUE!</v>
      </c>
      <c r="G45" s="10"/>
      <c r="H45" s="24" t="str" cm="1">
        <f t="array" aca="1" ref="H45" ca="1">IF(OFFSET(G45,WORKDAY.INTL(C45,1,11,Fériés)-C45,,,)=0,
"-",
OFFSET(G45,WORKDAY.INTL(C45,1,11,Fériés)-C45,,,)-G45)</f>
        <v>-</v>
      </c>
      <c r="I45" s="10"/>
      <c r="J45" s="24">
        <f t="shared" si="3"/>
        <v>0</v>
      </c>
      <c r="K45" s="10"/>
      <c r="L45" s="24">
        <f t="shared" si="4"/>
        <v>0</v>
      </c>
      <c r="M45" s="10"/>
      <c r="N45" s="24">
        <f t="shared" si="5"/>
        <v>0</v>
      </c>
      <c r="O45" s="10"/>
      <c r="P45" s="24">
        <f t="shared" si="6"/>
        <v>0</v>
      </c>
      <c r="Q45" s="72"/>
      <c r="R45" s="24">
        <f t="shared" si="7"/>
        <v>0</v>
      </c>
      <c r="S45" s="73"/>
      <c r="T45" s="24">
        <f t="shared" si="8"/>
        <v>0</v>
      </c>
      <c r="U45" s="73"/>
      <c r="V45" s="24">
        <f t="shared" si="9"/>
        <v>0</v>
      </c>
      <c r="W45" s="72"/>
      <c r="X45" s="24">
        <f t="shared" si="10"/>
        <v>0</v>
      </c>
      <c r="Y45" s="73"/>
      <c r="Z45" s="24">
        <f t="shared" si="11"/>
        <v>0</v>
      </c>
      <c r="AA45" s="73"/>
      <c r="AB45" s="24">
        <f t="shared" si="12"/>
        <v>0</v>
      </c>
      <c r="AC45" s="8">
        <f t="shared" si="13"/>
        <v>0</v>
      </c>
      <c r="AD45" s="130">
        <f t="shared" si="14"/>
        <v>0</v>
      </c>
    </row>
    <row r="46" spans="1:30" x14ac:dyDescent="0.25">
      <c r="A46" t="str">
        <f t="shared" si="2"/>
        <v>26-02</v>
      </c>
      <c r="B46" s="165">
        <f>_xlfn.ISOWEEKNUM(Tabel1[[#This Row],[col03]])</f>
        <v>7</v>
      </c>
      <c r="C46" s="153">
        <f>DATE(Année,1,ROW()-ROW(Tabel1[[#Headers],[col03]])-1)</f>
        <v>46064</v>
      </c>
      <c r="D46" s="10"/>
      <c r="E46" s="7"/>
      <c r="F46" s="17" t="e">
        <f t="shared" ca="1" si="0"/>
        <v>#VALUE!</v>
      </c>
      <c r="G46" s="10"/>
      <c r="H46" s="24" t="str" cm="1">
        <f t="array" aca="1" ref="H46" ca="1">IF(OFFSET(G46,WORKDAY.INTL(C46,1,11,Fériés)-C46,,,)=0,
"-",
OFFSET(G46,WORKDAY.INTL(C46,1,11,Fériés)-C46,,,)-G46)</f>
        <v>-</v>
      </c>
      <c r="I46" s="10"/>
      <c r="J46" s="24">
        <f t="shared" si="3"/>
        <v>0</v>
      </c>
      <c r="K46" s="10"/>
      <c r="L46" s="24">
        <f t="shared" si="4"/>
        <v>0</v>
      </c>
      <c r="M46" s="10"/>
      <c r="N46" s="24">
        <f t="shared" si="5"/>
        <v>0</v>
      </c>
      <c r="O46" s="10"/>
      <c r="P46" s="24">
        <f t="shared" si="6"/>
        <v>0</v>
      </c>
      <c r="Q46" s="72"/>
      <c r="R46" s="24">
        <f t="shared" si="7"/>
        <v>0</v>
      </c>
      <c r="S46" s="73"/>
      <c r="T46" s="24">
        <f t="shared" si="8"/>
        <v>0</v>
      </c>
      <c r="U46" s="73"/>
      <c r="V46" s="24">
        <f t="shared" si="9"/>
        <v>0</v>
      </c>
      <c r="W46" s="72"/>
      <c r="X46" s="24">
        <f t="shared" si="10"/>
        <v>0</v>
      </c>
      <c r="Y46" s="73"/>
      <c r="Z46" s="24">
        <f t="shared" si="11"/>
        <v>0</v>
      </c>
      <c r="AA46" s="73"/>
      <c r="AB46" s="24">
        <f t="shared" si="12"/>
        <v>0</v>
      </c>
      <c r="AC46" s="8">
        <f t="shared" si="13"/>
        <v>0</v>
      </c>
      <c r="AD46" s="130">
        <f t="shared" si="14"/>
        <v>0</v>
      </c>
    </row>
    <row r="47" spans="1:30" x14ac:dyDescent="0.25">
      <c r="A47" t="str">
        <f t="shared" si="2"/>
        <v>26-02</v>
      </c>
      <c r="B47" s="165">
        <f>_xlfn.ISOWEEKNUM(Tabel1[[#This Row],[col03]])</f>
        <v>7</v>
      </c>
      <c r="C47" s="153">
        <f>DATE(Année,1,ROW()-ROW(Tabel1[[#Headers],[col03]])-1)</f>
        <v>46065</v>
      </c>
      <c r="D47" s="10"/>
      <c r="E47" s="7"/>
      <c r="F47" s="17" t="e">
        <f t="shared" ca="1" si="0"/>
        <v>#VALUE!</v>
      </c>
      <c r="G47" s="10"/>
      <c r="H47" s="24" t="str" cm="1">
        <f t="array" aca="1" ref="H47" ca="1">IF(OFFSET(G47,WORKDAY.INTL(C47,1,11,Fériés)-C47,,,)=0,
"-",
OFFSET(G47,WORKDAY.INTL(C47,1,11,Fériés)-C47,,,)-G47)</f>
        <v>-</v>
      </c>
      <c r="I47" s="10"/>
      <c r="J47" s="24">
        <f t="shared" si="3"/>
        <v>0</v>
      </c>
      <c r="K47" s="10"/>
      <c r="L47" s="24">
        <f t="shared" si="4"/>
        <v>0</v>
      </c>
      <c r="M47" s="10"/>
      <c r="N47" s="24">
        <f t="shared" si="5"/>
        <v>0</v>
      </c>
      <c r="O47" s="10"/>
      <c r="P47" s="24">
        <f t="shared" si="6"/>
        <v>0</v>
      </c>
      <c r="Q47" s="72"/>
      <c r="R47" s="24">
        <f t="shared" si="7"/>
        <v>0</v>
      </c>
      <c r="S47" s="73"/>
      <c r="T47" s="24">
        <f t="shared" si="8"/>
        <v>0</v>
      </c>
      <c r="U47" s="73"/>
      <c r="V47" s="24">
        <f t="shared" si="9"/>
        <v>0</v>
      </c>
      <c r="W47" s="72"/>
      <c r="X47" s="24">
        <f t="shared" si="10"/>
        <v>0</v>
      </c>
      <c r="Y47" s="73"/>
      <c r="Z47" s="24">
        <f t="shared" si="11"/>
        <v>0</v>
      </c>
      <c r="AA47" s="73"/>
      <c r="AB47" s="24">
        <f t="shared" si="12"/>
        <v>0</v>
      </c>
      <c r="AC47" s="8">
        <f t="shared" si="13"/>
        <v>0</v>
      </c>
      <c r="AD47" s="130">
        <f t="shared" si="14"/>
        <v>0</v>
      </c>
    </row>
    <row r="48" spans="1:30" x14ac:dyDescent="0.25">
      <c r="A48" t="str">
        <f t="shared" si="2"/>
        <v>26-02</v>
      </c>
      <c r="B48" s="165">
        <f>_xlfn.ISOWEEKNUM(Tabel1[[#This Row],[col03]])</f>
        <v>7</v>
      </c>
      <c r="C48" s="153">
        <f>DATE(Année,1,ROW()-ROW(Tabel1[[#Headers],[col03]])-1)</f>
        <v>46066</v>
      </c>
      <c r="D48" s="10"/>
      <c r="E48" s="7"/>
      <c r="F48" s="17" t="e">
        <f t="shared" ca="1" si="0"/>
        <v>#VALUE!</v>
      </c>
      <c r="G48" s="10"/>
      <c r="H48" s="24" t="str" cm="1">
        <f t="array" aca="1" ref="H48" ca="1">IF(OFFSET(G48,WORKDAY.INTL(C48,1,11,Fériés)-C48,,,)=0,
"-",
OFFSET(G48,WORKDAY.INTL(C48,1,11,Fériés)-C48,,,)-G48)</f>
        <v>-</v>
      </c>
      <c r="I48" s="10"/>
      <c r="J48" s="24">
        <f t="shared" si="3"/>
        <v>0</v>
      </c>
      <c r="K48" s="10"/>
      <c r="L48" s="24">
        <f t="shared" si="4"/>
        <v>0</v>
      </c>
      <c r="M48" s="10"/>
      <c r="N48" s="24">
        <f t="shared" si="5"/>
        <v>0</v>
      </c>
      <c r="O48" s="10"/>
      <c r="P48" s="24">
        <f t="shared" si="6"/>
        <v>0</v>
      </c>
      <c r="Q48" s="72"/>
      <c r="R48" s="24">
        <f t="shared" si="7"/>
        <v>0</v>
      </c>
      <c r="S48" s="73"/>
      <c r="T48" s="24">
        <f t="shared" si="8"/>
        <v>0</v>
      </c>
      <c r="U48" s="73"/>
      <c r="V48" s="24">
        <f t="shared" si="9"/>
        <v>0</v>
      </c>
      <c r="W48" s="72"/>
      <c r="X48" s="24">
        <f t="shared" si="10"/>
        <v>0</v>
      </c>
      <c r="Y48" s="73"/>
      <c r="Z48" s="24">
        <f t="shared" si="11"/>
        <v>0</v>
      </c>
      <c r="AA48" s="73"/>
      <c r="AB48" s="24">
        <f t="shared" si="12"/>
        <v>0</v>
      </c>
      <c r="AC48" s="8">
        <f t="shared" si="13"/>
        <v>0</v>
      </c>
      <c r="AD48" s="130">
        <f t="shared" si="14"/>
        <v>0</v>
      </c>
    </row>
    <row r="49" spans="1:30" x14ac:dyDescent="0.25">
      <c r="A49" t="str">
        <f t="shared" si="2"/>
        <v>26-02</v>
      </c>
      <c r="B49" s="165">
        <f>_xlfn.ISOWEEKNUM(Tabel1[[#This Row],[col03]])</f>
        <v>7</v>
      </c>
      <c r="C49" s="153">
        <f>DATE(Année,1,ROW()-ROW(Tabel1[[#Headers],[col03]])-1)</f>
        <v>46067</v>
      </c>
      <c r="D49" s="10"/>
      <c r="E49" s="7"/>
      <c r="F49" s="17" t="e">
        <f t="shared" ca="1" si="0"/>
        <v>#VALUE!</v>
      </c>
      <c r="G49" s="10"/>
      <c r="H49" s="24" t="str" cm="1">
        <f t="array" aca="1" ref="H49" ca="1">IF(OFFSET(G49,WORKDAY.INTL(C49,1,11,Fériés)-C49,,,)=0,
"-",
OFFSET(G49,WORKDAY.INTL(C49,1,11,Fériés)-C49,,,)-G49)</f>
        <v>-</v>
      </c>
      <c r="I49" s="10"/>
      <c r="J49" s="24">
        <f t="shared" si="3"/>
        <v>0</v>
      </c>
      <c r="K49" s="10"/>
      <c r="L49" s="24">
        <f t="shared" si="4"/>
        <v>0</v>
      </c>
      <c r="M49" s="10"/>
      <c r="N49" s="24">
        <f t="shared" si="5"/>
        <v>0</v>
      </c>
      <c r="O49" s="10"/>
      <c r="P49" s="24">
        <f t="shared" si="6"/>
        <v>0</v>
      </c>
      <c r="Q49" s="72"/>
      <c r="R49" s="24">
        <f t="shared" si="7"/>
        <v>0</v>
      </c>
      <c r="S49" s="73"/>
      <c r="T49" s="24">
        <f t="shared" si="8"/>
        <v>0</v>
      </c>
      <c r="U49" s="73"/>
      <c r="V49" s="24">
        <f t="shared" si="9"/>
        <v>0</v>
      </c>
      <c r="W49" s="72"/>
      <c r="X49" s="24">
        <f t="shared" si="10"/>
        <v>0</v>
      </c>
      <c r="Y49" s="73"/>
      <c r="Z49" s="24">
        <f t="shared" si="11"/>
        <v>0</v>
      </c>
      <c r="AA49" s="73"/>
      <c r="AB49" s="24">
        <f t="shared" si="12"/>
        <v>0</v>
      </c>
      <c r="AC49" s="8">
        <f t="shared" si="13"/>
        <v>0</v>
      </c>
      <c r="AD49" s="130">
        <f t="shared" si="14"/>
        <v>0</v>
      </c>
    </row>
    <row r="50" spans="1:30" x14ac:dyDescent="0.25">
      <c r="A50" t="str">
        <f t="shared" si="2"/>
        <v>26-02</v>
      </c>
      <c r="B50" s="165">
        <f>_xlfn.ISOWEEKNUM(Tabel1[[#This Row],[col03]])</f>
        <v>7</v>
      </c>
      <c r="C50" s="153">
        <f>DATE(Année,1,ROW()-ROW(Tabel1[[#Headers],[col03]])-1)</f>
        <v>46068</v>
      </c>
      <c r="D50" s="10"/>
      <c r="E50" s="7"/>
      <c r="F50" s="17" t="str">
        <f t="shared" si="0"/>
        <v/>
      </c>
      <c r="G50" s="10"/>
      <c r="H50" s="24" t="str" cm="1">
        <f t="array" aca="1" ref="H50" ca="1">IF(OFFSET(G50,WORKDAY.INTL(C50,1,11,Fériés)-C50,,,)=0,
"-",
OFFSET(G50,WORKDAY.INTL(C50,1,11,Fériés)-C50,,,)-G50)</f>
        <v>-</v>
      </c>
      <c r="I50" s="10"/>
      <c r="J50" s="24">
        <f t="shared" si="3"/>
        <v>0</v>
      </c>
      <c r="K50" s="10"/>
      <c r="L50" s="24">
        <f t="shared" si="4"/>
        <v>0</v>
      </c>
      <c r="M50" s="10"/>
      <c r="N50" s="24">
        <f t="shared" si="5"/>
        <v>0</v>
      </c>
      <c r="O50" s="10"/>
      <c r="P50" s="24">
        <f t="shared" si="6"/>
        <v>0</v>
      </c>
      <c r="Q50" s="72"/>
      <c r="R50" s="24">
        <f t="shared" si="7"/>
        <v>0</v>
      </c>
      <c r="S50" s="73"/>
      <c r="T50" s="24">
        <f t="shared" si="8"/>
        <v>0</v>
      </c>
      <c r="U50" s="73"/>
      <c r="V50" s="24">
        <f t="shared" si="9"/>
        <v>0</v>
      </c>
      <c r="W50" s="72"/>
      <c r="X50" s="24">
        <f t="shared" si="10"/>
        <v>0</v>
      </c>
      <c r="Y50" s="73"/>
      <c r="Z50" s="24">
        <f t="shared" si="11"/>
        <v>0</v>
      </c>
      <c r="AA50" s="73"/>
      <c r="AB50" s="24">
        <f t="shared" si="12"/>
        <v>0</v>
      </c>
      <c r="AC50" s="8">
        <f t="shared" si="13"/>
        <v>0</v>
      </c>
      <c r="AD50" s="130">
        <f t="shared" si="14"/>
        <v>0</v>
      </c>
    </row>
    <row r="51" spans="1:30" x14ac:dyDescent="0.25">
      <c r="A51" t="str">
        <f t="shared" si="2"/>
        <v>26-02</v>
      </c>
      <c r="B51" s="165">
        <f>_xlfn.ISOWEEKNUM(Tabel1[[#This Row],[col03]])</f>
        <v>8</v>
      </c>
      <c r="C51" s="153">
        <f>DATE(Année,1,ROW()-ROW(Tabel1[[#Headers],[col03]])-1)</f>
        <v>46069</v>
      </c>
      <c r="D51" s="10"/>
      <c r="E51" s="7"/>
      <c r="F51" s="17" t="e">
        <f t="shared" ca="1" si="0"/>
        <v>#VALUE!</v>
      </c>
      <c r="G51" s="10"/>
      <c r="H51" s="24" t="str" cm="1">
        <f t="array" aca="1" ref="H51" ca="1">IF(OFFSET(G51,WORKDAY.INTL(C51,1,11,Fériés)-C51,,,)=0,
"-",
OFFSET(G51,WORKDAY.INTL(C51,1,11,Fériés)-C51,,,)-G51)</f>
        <v>-</v>
      </c>
      <c r="I51" s="10"/>
      <c r="J51" s="24">
        <f t="shared" si="3"/>
        <v>0</v>
      </c>
      <c r="K51" s="10"/>
      <c r="L51" s="24">
        <f t="shared" si="4"/>
        <v>0</v>
      </c>
      <c r="M51" s="10"/>
      <c r="N51" s="24">
        <f t="shared" si="5"/>
        <v>0</v>
      </c>
      <c r="O51" s="10"/>
      <c r="P51" s="24">
        <f t="shared" si="6"/>
        <v>0</v>
      </c>
      <c r="Q51" s="72"/>
      <c r="R51" s="24">
        <f t="shared" si="7"/>
        <v>0</v>
      </c>
      <c r="S51" s="73"/>
      <c r="T51" s="24">
        <f t="shared" si="8"/>
        <v>0</v>
      </c>
      <c r="U51" s="73"/>
      <c r="V51" s="24">
        <f t="shared" si="9"/>
        <v>0</v>
      </c>
      <c r="W51" s="72"/>
      <c r="X51" s="24">
        <f t="shared" si="10"/>
        <v>0</v>
      </c>
      <c r="Y51" s="73"/>
      <c r="Z51" s="24">
        <f t="shared" si="11"/>
        <v>0</v>
      </c>
      <c r="AA51" s="73"/>
      <c r="AB51" s="24">
        <f t="shared" si="12"/>
        <v>0</v>
      </c>
      <c r="AC51" s="8">
        <f t="shared" si="13"/>
        <v>0</v>
      </c>
      <c r="AD51" s="130">
        <f t="shared" si="14"/>
        <v>0</v>
      </c>
    </row>
    <row r="52" spans="1:30" x14ac:dyDescent="0.25">
      <c r="A52" t="str">
        <f t="shared" si="2"/>
        <v>26-02</v>
      </c>
      <c r="B52" s="165">
        <f>_xlfn.ISOWEEKNUM(Tabel1[[#This Row],[col03]])</f>
        <v>8</v>
      </c>
      <c r="C52" s="153">
        <f>DATE(Année,1,ROW()-ROW(Tabel1[[#Headers],[col03]])-1)</f>
        <v>46070</v>
      </c>
      <c r="D52" s="10"/>
      <c r="E52" s="7"/>
      <c r="F52" s="17" t="e">
        <f t="shared" ca="1" si="0"/>
        <v>#VALUE!</v>
      </c>
      <c r="G52" s="10"/>
      <c r="H52" s="24" t="str" cm="1">
        <f t="array" aca="1" ref="H52" ca="1">IF(OFFSET(G52,WORKDAY.INTL(C52,1,11,Fériés)-C52,,,)=0,
"-",
OFFSET(G52,WORKDAY.INTL(C52,1,11,Fériés)-C52,,,)-G52)</f>
        <v>-</v>
      </c>
      <c r="I52" s="10"/>
      <c r="J52" s="24">
        <f t="shared" si="3"/>
        <v>0</v>
      </c>
      <c r="K52" s="10"/>
      <c r="L52" s="24">
        <f t="shared" si="4"/>
        <v>0</v>
      </c>
      <c r="M52" s="10"/>
      <c r="N52" s="24">
        <f t="shared" si="5"/>
        <v>0</v>
      </c>
      <c r="O52" s="10"/>
      <c r="P52" s="24">
        <f t="shared" si="6"/>
        <v>0</v>
      </c>
      <c r="Q52" s="72"/>
      <c r="R52" s="24">
        <f t="shared" si="7"/>
        <v>0</v>
      </c>
      <c r="S52" s="73"/>
      <c r="T52" s="24">
        <f t="shared" si="8"/>
        <v>0</v>
      </c>
      <c r="U52" s="73"/>
      <c r="V52" s="24">
        <f t="shared" si="9"/>
        <v>0</v>
      </c>
      <c r="W52" s="72"/>
      <c r="X52" s="24">
        <f t="shared" si="10"/>
        <v>0</v>
      </c>
      <c r="Y52" s="73"/>
      <c r="Z52" s="24">
        <f t="shared" si="11"/>
        <v>0</v>
      </c>
      <c r="AA52" s="73"/>
      <c r="AB52" s="24">
        <f t="shared" si="12"/>
        <v>0</v>
      </c>
      <c r="AC52" s="8">
        <f t="shared" si="13"/>
        <v>0</v>
      </c>
      <c r="AD52" s="130">
        <f t="shared" si="14"/>
        <v>0</v>
      </c>
    </row>
    <row r="53" spans="1:30" x14ac:dyDescent="0.25">
      <c r="A53" t="str">
        <f t="shared" si="2"/>
        <v>26-02</v>
      </c>
      <c r="B53" s="165">
        <f>_xlfn.ISOWEEKNUM(Tabel1[[#This Row],[col03]])</f>
        <v>8</v>
      </c>
      <c r="C53" s="153">
        <f>DATE(Année,1,ROW()-ROW(Tabel1[[#Headers],[col03]])-1)</f>
        <v>46071</v>
      </c>
      <c r="D53" s="10"/>
      <c r="E53" s="7"/>
      <c r="F53" s="17" t="e">
        <f t="shared" ca="1" si="0"/>
        <v>#VALUE!</v>
      </c>
      <c r="G53" s="10"/>
      <c r="H53" s="24" t="str" cm="1">
        <f t="array" aca="1" ref="H53" ca="1">IF(OFFSET(G53,WORKDAY.INTL(C53,1,11,Fériés)-C53,,,)=0,
"-",
OFFSET(G53,WORKDAY.INTL(C53,1,11,Fériés)-C53,,,)-G53)</f>
        <v>-</v>
      </c>
      <c r="I53" s="10"/>
      <c r="J53" s="24">
        <f t="shared" si="3"/>
        <v>0</v>
      </c>
      <c r="K53" s="10"/>
      <c r="L53" s="24">
        <f t="shared" si="4"/>
        <v>0</v>
      </c>
      <c r="M53" s="10"/>
      <c r="N53" s="24">
        <f t="shared" si="5"/>
        <v>0</v>
      </c>
      <c r="O53" s="10"/>
      <c r="P53" s="24">
        <f t="shared" si="6"/>
        <v>0</v>
      </c>
      <c r="Q53" s="72"/>
      <c r="R53" s="24">
        <f t="shared" si="7"/>
        <v>0</v>
      </c>
      <c r="S53" s="73"/>
      <c r="T53" s="24">
        <f t="shared" si="8"/>
        <v>0</v>
      </c>
      <c r="U53" s="73"/>
      <c r="V53" s="24">
        <f t="shared" si="9"/>
        <v>0</v>
      </c>
      <c r="W53" s="72"/>
      <c r="X53" s="24">
        <f t="shared" si="10"/>
        <v>0</v>
      </c>
      <c r="Y53" s="73"/>
      <c r="Z53" s="24">
        <f t="shared" si="11"/>
        <v>0</v>
      </c>
      <c r="AA53" s="73"/>
      <c r="AB53" s="24">
        <f t="shared" si="12"/>
        <v>0</v>
      </c>
      <c r="AC53" s="8">
        <f t="shared" si="13"/>
        <v>0</v>
      </c>
      <c r="AD53" s="130">
        <f t="shared" si="14"/>
        <v>0</v>
      </c>
    </row>
    <row r="54" spans="1:30" x14ac:dyDescent="0.25">
      <c r="A54" t="str">
        <f t="shared" si="2"/>
        <v>26-02</v>
      </c>
      <c r="B54" s="165">
        <f>_xlfn.ISOWEEKNUM(Tabel1[[#This Row],[col03]])</f>
        <v>8</v>
      </c>
      <c r="C54" s="153">
        <f>DATE(Année,1,ROW()-ROW(Tabel1[[#Headers],[col03]])-1)</f>
        <v>46072</v>
      </c>
      <c r="D54" s="10"/>
      <c r="E54" s="7"/>
      <c r="F54" s="17" t="e">
        <f t="shared" ca="1" si="0"/>
        <v>#VALUE!</v>
      </c>
      <c r="G54" s="10"/>
      <c r="H54" s="24" t="str" cm="1">
        <f t="array" aca="1" ref="H54" ca="1">IF(OFFSET(G54,WORKDAY.INTL(C54,1,11,Fériés)-C54,,,)=0,
"-",
OFFSET(G54,WORKDAY.INTL(C54,1,11,Fériés)-C54,,,)-G54)</f>
        <v>-</v>
      </c>
      <c r="I54" s="10"/>
      <c r="J54" s="24">
        <f t="shared" si="3"/>
        <v>0</v>
      </c>
      <c r="K54" s="10"/>
      <c r="L54" s="24">
        <f t="shared" si="4"/>
        <v>0</v>
      </c>
      <c r="M54" s="10"/>
      <c r="N54" s="24">
        <f t="shared" si="5"/>
        <v>0</v>
      </c>
      <c r="O54" s="10"/>
      <c r="P54" s="24">
        <f t="shared" si="6"/>
        <v>0</v>
      </c>
      <c r="Q54" s="72"/>
      <c r="R54" s="24">
        <f t="shared" si="7"/>
        <v>0</v>
      </c>
      <c r="S54" s="73"/>
      <c r="T54" s="24">
        <f t="shared" si="8"/>
        <v>0</v>
      </c>
      <c r="U54" s="73"/>
      <c r="V54" s="24">
        <f t="shared" si="9"/>
        <v>0</v>
      </c>
      <c r="W54" s="72"/>
      <c r="X54" s="24">
        <f t="shared" si="10"/>
        <v>0</v>
      </c>
      <c r="Y54" s="73"/>
      <c r="Z54" s="24">
        <f t="shared" si="11"/>
        <v>0</v>
      </c>
      <c r="AA54" s="73"/>
      <c r="AB54" s="24">
        <f t="shared" si="12"/>
        <v>0</v>
      </c>
      <c r="AC54" s="8">
        <f t="shared" si="13"/>
        <v>0</v>
      </c>
      <c r="AD54" s="130">
        <f t="shared" si="14"/>
        <v>0</v>
      </c>
    </row>
    <row r="55" spans="1:30" x14ac:dyDescent="0.25">
      <c r="A55" t="str">
        <f t="shared" si="2"/>
        <v>26-02</v>
      </c>
      <c r="B55" s="165">
        <f>_xlfn.ISOWEEKNUM(Tabel1[[#This Row],[col03]])</f>
        <v>8</v>
      </c>
      <c r="C55" s="153">
        <f>DATE(Année,1,ROW()-ROW(Tabel1[[#Headers],[col03]])-1)</f>
        <v>46073</v>
      </c>
      <c r="D55" s="10"/>
      <c r="E55" s="7"/>
      <c r="F55" s="17" t="e">
        <f t="shared" ca="1" si="0"/>
        <v>#VALUE!</v>
      </c>
      <c r="G55" s="10"/>
      <c r="H55" s="24" t="str" cm="1">
        <f t="array" aca="1" ref="H55" ca="1">IF(OFFSET(G55,WORKDAY.INTL(C55,1,11,Fériés)-C55,,,)=0,
"-",
OFFSET(G55,WORKDAY.INTL(C55,1,11,Fériés)-C55,,,)-G55)</f>
        <v>-</v>
      </c>
      <c r="I55" s="10"/>
      <c r="J55" s="24">
        <f t="shared" si="3"/>
        <v>0</v>
      </c>
      <c r="K55" s="10"/>
      <c r="L55" s="24">
        <f t="shared" si="4"/>
        <v>0</v>
      </c>
      <c r="M55" s="10"/>
      <c r="N55" s="24">
        <f t="shared" si="5"/>
        <v>0</v>
      </c>
      <c r="O55" s="10"/>
      <c r="P55" s="24">
        <f t="shared" si="6"/>
        <v>0</v>
      </c>
      <c r="Q55" s="72"/>
      <c r="R55" s="24">
        <f t="shared" si="7"/>
        <v>0</v>
      </c>
      <c r="S55" s="73"/>
      <c r="T55" s="24">
        <f t="shared" si="8"/>
        <v>0</v>
      </c>
      <c r="U55" s="73"/>
      <c r="V55" s="24">
        <f t="shared" si="9"/>
        <v>0</v>
      </c>
      <c r="W55" s="72"/>
      <c r="X55" s="24">
        <f t="shared" si="10"/>
        <v>0</v>
      </c>
      <c r="Y55" s="73"/>
      <c r="Z55" s="24">
        <f t="shared" si="11"/>
        <v>0</v>
      </c>
      <c r="AA55" s="73"/>
      <c r="AB55" s="24">
        <f t="shared" si="12"/>
        <v>0</v>
      </c>
      <c r="AC55" s="8">
        <f t="shared" si="13"/>
        <v>0</v>
      </c>
      <c r="AD55" s="130">
        <f t="shared" si="14"/>
        <v>0</v>
      </c>
    </row>
    <row r="56" spans="1:30" x14ac:dyDescent="0.25">
      <c r="A56" t="str">
        <f t="shared" si="2"/>
        <v>26-02</v>
      </c>
      <c r="B56" s="165">
        <f>_xlfn.ISOWEEKNUM(Tabel1[[#This Row],[col03]])</f>
        <v>8</v>
      </c>
      <c r="C56" s="153">
        <f>DATE(Année,1,ROW()-ROW(Tabel1[[#Headers],[col03]])-1)</f>
        <v>46074</v>
      </c>
      <c r="D56" s="10"/>
      <c r="E56" s="7"/>
      <c r="F56" s="17" t="e">
        <f t="shared" ca="1" si="0"/>
        <v>#VALUE!</v>
      </c>
      <c r="G56" s="10"/>
      <c r="H56" s="24" t="str" cm="1">
        <f t="array" aca="1" ref="H56" ca="1">IF(OFFSET(G56,WORKDAY.INTL(C56,1,11,Fériés)-C56,,,)=0,
"-",
OFFSET(G56,WORKDAY.INTL(C56,1,11,Fériés)-C56,,,)-G56)</f>
        <v>-</v>
      </c>
      <c r="I56" s="10"/>
      <c r="J56" s="24">
        <f t="shared" si="3"/>
        <v>0</v>
      </c>
      <c r="K56" s="10"/>
      <c r="L56" s="24">
        <f t="shared" si="4"/>
        <v>0</v>
      </c>
      <c r="M56" s="10"/>
      <c r="N56" s="24">
        <f t="shared" si="5"/>
        <v>0</v>
      </c>
      <c r="O56" s="10"/>
      <c r="P56" s="24">
        <f t="shared" si="6"/>
        <v>0</v>
      </c>
      <c r="Q56" s="72"/>
      <c r="R56" s="24">
        <f t="shared" si="7"/>
        <v>0</v>
      </c>
      <c r="S56" s="73"/>
      <c r="T56" s="24">
        <f t="shared" si="8"/>
        <v>0</v>
      </c>
      <c r="U56" s="73"/>
      <c r="V56" s="24">
        <f t="shared" si="9"/>
        <v>0</v>
      </c>
      <c r="W56" s="72"/>
      <c r="X56" s="24">
        <f t="shared" si="10"/>
        <v>0</v>
      </c>
      <c r="Y56" s="73"/>
      <c r="Z56" s="24">
        <f t="shared" si="11"/>
        <v>0</v>
      </c>
      <c r="AA56" s="73"/>
      <c r="AB56" s="24">
        <f t="shared" si="12"/>
        <v>0</v>
      </c>
      <c r="AC56" s="8">
        <f t="shared" si="13"/>
        <v>0</v>
      </c>
      <c r="AD56" s="130">
        <f t="shared" si="14"/>
        <v>0</v>
      </c>
    </row>
    <row r="57" spans="1:30" x14ac:dyDescent="0.25">
      <c r="A57" t="str">
        <f t="shared" si="2"/>
        <v>26-02</v>
      </c>
      <c r="B57" s="165">
        <f>_xlfn.ISOWEEKNUM(Tabel1[[#This Row],[col03]])</f>
        <v>8</v>
      </c>
      <c r="C57" s="153">
        <f>DATE(Année,1,ROW()-ROW(Tabel1[[#Headers],[col03]])-1)</f>
        <v>46075</v>
      </c>
      <c r="D57" s="10"/>
      <c r="E57" s="7"/>
      <c r="F57" s="17" t="str">
        <f t="shared" si="0"/>
        <v/>
      </c>
      <c r="G57" s="10"/>
      <c r="H57" s="24" t="str" cm="1">
        <f t="array" aca="1" ref="H57" ca="1">IF(OFFSET(G57,WORKDAY.INTL(C57,1,11,Fériés)-C57,,,)=0,
"-",
OFFSET(G57,WORKDAY.INTL(C57,1,11,Fériés)-C57,,,)-G57)</f>
        <v>-</v>
      </c>
      <c r="I57" s="10"/>
      <c r="J57" s="24">
        <f t="shared" si="3"/>
        <v>0</v>
      </c>
      <c r="K57" s="10"/>
      <c r="L57" s="24">
        <f t="shared" si="4"/>
        <v>0</v>
      </c>
      <c r="M57" s="10"/>
      <c r="N57" s="24">
        <f t="shared" si="5"/>
        <v>0</v>
      </c>
      <c r="O57" s="10"/>
      <c r="P57" s="24">
        <f t="shared" si="6"/>
        <v>0</v>
      </c>
      <c r="Q57" s="72"/>
      <c r="R57" s="24">
        <f t="shared" si="7"/>
        <v>0</v>
      </c>
      <c r="S57" s="73"/>
      <c r="T57" s="24">
        <f t="shared" si="8"/>
        <v>0</v>
      </c>
      <c r="U57" s="73"/>
      <c r="V57" s="24">
        <f t="shared" si="9"/>
        <v>0</v>
      </c>
      <c r="W57" s="72"/>
      <c r="X57" s="24">
        <f t="shared" si="10"/>
        <v>0</v>
      </c>
      <c r="Y57" s="73"/>
      <c r="Z57" s="24">
        <f t="shared" si="11"/>
        <v>0</v>
      </c>
      <c r="AA57" s="73"/>
      <c r="AB57" s="24">
        <f t="shared" si="12"/>
        <v>0</v>
      </c>
      <c r="AC57" s="8">
        <f t="shared" si="13"/>
        <v>0</v>
      </c>
      <c r="AD57" s="130">
        <f t="shared" si="14"/>
        <v>0</v>
      </c>
    </row>
    <row r="58" spans="1:30" x14ac:dyDescent="0.25">
      <c r="A58" t="str">
        <f t="shared" si="2"/>
        <v>26-02</v>
      </c>
      <c r="B58" s="165">
        <f>_xlfn.ISOWEEKNUM(Tabel1[[#This Row],[col03]])</f>
        <v>9</v>
      </c>
      <c r="C58" s="153">
        <f>DATE(Année,1,ROW()-ROW(Tabel1[[#Headers],[col03]])-1)</f>
        <v>46076</v>
      </c>
      <c r="D58" s="10"/>
      <c r="E58" s="7"/>
      <c r="F58" s="17" t="e">
        <f t="shared" ca="1" si="0"/>
        <v>#VALUE!</v>
      </c>
      <c r="G58" s="10"/>
      <c r="H58" s="24" t="str" cm="1">
        <f t="array" aca="1" ref="H58" ca="1">IF(OFFSET(G58,WORKDAY.INTL(C58,1,11,Fériés)-C58,,,)=0,
"-",
OFFSET(G58,WORKDAY.INTL(C58,1,11,Fériés)-C58,,,)-G58)</f>
        <v>-</v>
      </c>
      <c r="I58" s="10"/>
      <c r="J58" s="24">
        <f t="shared" si="3"/>
        <v>0</v>
      </c>
      <c r="K58" s="10"/>
      <c r="L58" s="24">
        <f t="shared" si="4"/>
        <v>0</v>
      </c>
      <c r="M58" s="10"/>
      <c r="N58" s="24">
        <f t="shared" si="5"/>
        <v>0</v>
      </c>
      <c r="O58" s="10"/>
      <c r="P58" s="24">
        <f t="shared" si="6"/>
        <v>0</v>
      </c>
      <c r="Q58" s="72"/>
      <c r="R58" s="24">
        <f t="shared" si="7"/>
        <v>0</v>
      </c>
      <c r="S58" s="73"/>
      <c r="T58" s="24">
        <f t="shared" si="8"/>
        <v>0</v>
      </c>
      <c r="U58" s="73"/>
      <c r="V58" s="24">
        <f t="shared" si="9"/>
        <v>0</v>
      </c>
      <c r="W58" s="72"/>
      <c r="X58" s="24">
        <f t="shared" si="10"/>
        <v>0</v>
      </c>
      <c r="Y58" s="73"/>
      <c r="Z58" s="24">
        <f t="shared" si="11"/>
        <v>0</v>
      </c>
      <c r="AA58" s="73"/>
      <c r="AB58" s="24">
        <f t="shared" si="12"/>
        <v>0</v>
      </c>
      <c r="AC58" s="8">
        <f t="shared" si="13"/>
        <v>0</v>
      </c>
      <c r="AD58" s="130">
        <f t="shared" si="14"/>
        <v>0</v>
      </c>
    </row>
    <row r="59" spans="1:30" x14ac:dyDescent="0.25">
      <c r="A59" t="str">
        <f t="shared" si="2"/>
        <v>26-02</v>
      </c>
      <c r="B59" s="165">
        <f>_xlfn.ISOWEEKNUM(Tabel1[[#This Row],[col03]])</f>
        <v>9</v>
      </c>
      <c r="C59" s="153">
        <f>DATE(Année,1,ROW()-ROW(Tabel1[[#Headers],[col03]])-1)</f>
        <v>46077</v>
      </c>
      <c r="D59" s="10"/>
      <c r="E59" s="7"/>
      <c r="F59" s="17" t="e">
        <f t="shared" ca="1" si="0"/>
        <v>#VALUE!</v>
      </c>
      <c r="G59" s="10"/>
      <c r="H59" s="24" t="str" cm="1">
        <f t="array" aca="1" ref="H59" ca="1">IF(OFFSET(G59,WORKDAY.INTL(C59,1,11,Fériés)-C59,,,)=0,
"-",
OFFSET(G59,WORKDAY.INTL(C59,1,11,Fériés)-C59,,,)-G59)</f>
        <v>-</v>
      </c>
      <c r="I59" s="10"/>
      <c r="J59" s="24">
        <f t="shared" si="3"/>
        <v>0</v>
      </c>
      <c r="K59" s="10"/>
      <c r="L59" s="24">
        <f t="shared" si="4"/>
        <v>0</v>
      </c>
      <c r="M59" s="10"/>
      <c r="N59" s="24">
        <f t="shared" si="5"/>
        <v>0</v>
      </c>
      <c r="O59" s="10"/>
      <c r="P59" s="24">
        <f t="shared" si="6"/>
        <v>0</v>
      </c>
      <c r="Q59" s="72"/>
      <c r="R59" s="24">
        <f t="shared" si="7"/>
        <v>0</v>
      </c>
      <c r="S59" s="73"/>
      <c r="T59" s="24">
        <f t="shared" si="8"/>
        <v>0</v>
      </c>
      <c r="U59" s="73"/>
      <c r="V59" s="24">
        <f t="shared" si="9"/>
        <v>0</v>
      </c>
      <c r="W59" s="72"/>
      <c r="X59" s="24">
        <f t="shared" si="10"/>
        <v>0</v>
      </c>
      <c r="Y59" s="73"/>
      <c r="Z59" s="24">
        <f t="shared" si="11"/>
        <v>0</v>
      </c>
      <c r="AA59" s="73"/>
      <c r="AB59" s="24">
        <f t="shared" si="12"/>
        <v>0</v>
      </c>
      <c r="AC59" s="8">
        <f t="shared" si="13"/>
        <v>0</v>
      </c>
      <c r="AD59" s="130">
        <f t="shared" si="14"/>
        <v>0</v>
      </c>
    </row>
    <row r="60" spans="1:30" x14ac:dyDescent="0.25">
      <c r="A60" t="str">
        <f t="shared" si="2"/>
        <v>26-02</v>
      </c>
      <c r="B60" s="165">
        <f>_xlfn.ISOWEEKNUM(Tabel1[[#This Row],[col03]])</f>
        <v>9</v>
      </c>
      <c r="C60" s="153">
        <f>DATE(Année,1,ROW()-ROW(Tabel1[[#Headers],[col03]])-1)</f>
        <v>46078</v>
      </c>
      <c r="D60" s="10"/>
      <c r="E60" s="7"/>
      <c r="F60" s="17" t="e">
        <f t="shared" ca="1" si="0"/>
        <v>#VALUE!</v>
      </c>
      <c r="G60" s="10"/>
      <c r="H60" s="24" t="str" cm="1">
        <f t="array" aca="1" ref="H60" ca="1">IF(OFFSET(G60,WORKDAY.INTL(C60,1,11,Fériés)-C60,,,)=0,
"-",
OFFSET(G60,WORKDAY.INTL(C60,1,11,Fériés)-C60,,,)-G60)</f>
        <v>-</v>
      </c>
      <c r="I60" s="10"/>
      <c r="J60" s="24">
        <f t="shared" si="3"/>
        <v>0</v>
      </c>
      <c r="K60" s="10"/>
      <c r="L60" s="24">
        <f t="shared" si="4"/>
        <v>0</v>
      </c>
      <c r="M60" s="10"/>
      <c r="N60" s="24">
        <f t="shared" si="5"/>
        <v>0</v>
      </c>
      <c r="O60" s="10"/>
      <c r="P60" s="24">
        <f t="shared" si="6"/>
        <v>0</v>
      </c>
      <c r="Q60" s="72"/>
      <c r="R60" s="24">
        <f t="shared" si="7"/>
        <v>0</v>
      </c>
      <c r="S60" s="73"/>
      <c r="T60" s="24">
        <f t="shared" si="8"/>
        <v>0</v>
      </c>
      <c r="U60" s="73"/>
      <c r="V60" s="24">
        <f t="shared" si="9"/>
        <v>0</v>
      </c>
      <c r="W60" s="72"/>
      <c r="X60" s="24">
        <f t="shared" si="10"/>
        <v>0</v>
      </c>
      <c r="Y60" s="73"/>
      <c r="Z60" s="24">
        <f t="shared" si="11"/>
        <v>0</v>
      </c>
      <c r="AA60" s="73"/>
      <c r="AB60" s="24">
        <f t="shared" si="12"/>
        <v>0</v>
      </c>
      <c r="AC60" s="8">
        <f t="shared" si="13"/>
        <v>0</v>
      </c>
      <c r="AD60" s="130">
        <f t="shared" si="14"/>
        <v>0</v>
      </c>
    </row>
    <row r="61" spans="1:30" x14ac:dyDescent="0.25">
      <c r="A61" t="str">
        <f t="shared" si="2"/>
        <v>26-02</v>
      </c>
      <c r="B61" s="165">
        <f>_xlfn.ISOWEEKNUM(Tabel1[[#This Row],[col03]])</f>
        <v>9</v>
      </c>
      <c r="C61" s="153">
        <f>DATE(Année,1,ROW()-ROW(Tabel1[[#Headers],[col03]])-1)</f>
        <v>46079</v>
      </c>
      <c r="D61" s="10"/>
      <c r="E61" s="7"/>
      <c r="F61" s="17" t="e">
        <f t="shared" ca="1" si="0"/>
        <v>#VALUE!</v>
      </c>
      <c r="G61" s="10"/>
      <c r="H61" s="24" t="str" cm="1">
        <f t="array" aca="1" ref="H61" ca="1">IF(OFFSET(G61,WORKDAY.INTL(C61,1,11,Fériés)-C61,,,)=0,
"-",
OFFSET(G61,WORKDAY.INTL(C61,1,11,Fériés)-C61,,,)-G61)</f>
        <v>-</v>
      </c>
      <c r="I61" s="10"/>
      <c r="J61" s="24">
        <f t="shared" si="3"/>
        <v>0</v>
      </c>
      <c r="K61" s="10"/>
      <c r="L61" s="24">
        <f t="shared" si="4"/>
        <v>0</v>
      </c>
      <c r="M61" s="10"/>
      <c r="N61" s="24">
        <f t="shared" si="5"/>
        <v>0</v>
      </c>
      <c r="O61" s="10"/>
      <c r="P61" s="24">
        <f t="shared" si="6"/>
        <v>0</v>
      </c>
      <c r="Q61" s="72"/>
      <c r="R61" s="24">
        <f t="shared" si="7"/>
        <v>0</v>
      </c>
      <c r="S61" s="73"/>
      <c r="T61" s="24">
        <f t="shared" si="8"/>
        <v>0</v>
      </c>
      <c r="U61" s="73"/>
      <c r="V61" s="24">
        <f t="shared" si="9"/>
        <v>0</v>
      </c>
      <c r="W61" s="72"/>
      <c r="X61" s="24">
        <f t="shared" si="10"/>
        <v>0</v>
      </c>
      <c r="Y61" s="73"/>
      <c r="Z61" s="24">
        <f t="shared" si="11"/>
        <v>0</v>
      </c>
      <c r="AA61" s="73"/>
      <c r="AB61" s="24">
        <f t="shared" si="12"/>
        <v>0</v>
      </c>
      <c r="AC61" s="8">
        <f t="shared" si="13"/>
        <v>0</v>
      </c>
      <c r="AD61" s="130">
        <f t="shared" si="14"/>
        <v>0</v>
      </c>
    </row>
    <row r="62" spans="1:30" x14ac:dyDescent="0.25">
      <c r="A62" t="str">
        <f t="shared" si="2"/>
        <v>26-02</v>
      </c>
      <c r="B62" s="165">
        <f>_xlfn.ISOWEEKNUM(Tabel1[[#This Row],[col03]])</f>
        <v>9</v>
      </c>
      <c r="C62" s="153">
        <f>DATE(Année,1,ROW()-ROW(Tabel1[[#Headers],[col03]])-1)</f>
        <v>46080</v>
      </c>
      <c r="D62" s="10"/>
      <c r="E62" s="7"/>
      <c r="F62" s="17" t="e">
        <f t="shared" ca="1" si="0"/>
        <v>#VALUE!</v>
      </c>
      <c r="G62" s="10"/>
      <c r="H62" s="24" t="str" cm="1">
        <f t="array" aca="1" ref="H62" ca="1">IF(OFFSET(G62,WORKDAY.INTL(C62,1,11,Fériés)-C62,,,)=0,
"-",
OFFSET(G62,WORKDAY.INTL(C62,1,11,Fériés)-C62,,,)-G62)</f>
        <v>-</v>
      </c>
      <c r="I62" s="10"/>
      <c r="J62" s="24">
        <f t="shared" si="3"/>
        <v>0</v>
      </c>
      <c r="K62" s="10"/>
      <c r="L62" s="24">
        <f t="shared" si="4"/>
        <v>0</v>
      </c>
      <c r="M62" s="10"/>
      <c r="N62" s="24">
        <f t="shared" si="5"/>
        <v>0</v>
      </c>
      <c r="O62" s="10"/>
      <c r="P62" s="24">
        <f t="shared" si="6"/>
        <v>0</v>
      </c>
      <c r="Q62" s="72"/>
      <c r="R62" s="24">
        <f t="shared" si="7"/>
        <v>0</v>
      </c>
      <c r="S62" s="73"/>
      <c r="T62" s="24">
        <f t="shared" si="8"/>
        <v>0</v>
      </c>
      <c r="U62" s="73"/>
      <c r="V62" s="24">
        <f t="shared" si="9"/>
        <v>0</v>
      </c>
      <c r="W62" s="72"/>
      <c r="X62" s="24">
        <f t="shared" si="10"/>
        <v>0</v>
      </c>
      <c r="Y62" s="73"/>
      <c r="Z62" s="24">
        <f t="shared" si="11"/>
        <v>0</v>
      </c>
      <c r="AA62" s="73"/>
      <c r="AB62" s="24">
        <f t="shared" si="12"/>
        <v>0</v>
      </c>
      <c r="AC62" s="8">
        <f t="shared" si="13"/>
        <v>0</v>
      </c>
      <c r="AD62" s="130">
        <f t="shared" si="14"/>
        <v>0</v>
      </c>
    </row>
    <row r="63" spans="1:30" x14ac:dyDescent="0.25">
      <c r="A63" t="str">
        <f t="shared" si="2"/>
        <v>26-02</v>
      </c>
      <c r="B63" s="165">
        <f>_xlfn.ISOWEEKNUM(Tabel1[[#This Row],[col03]])</f>
        <v>9</v>
      </c>
      <c r="C63" s="153">
        <f>DATE(Année,1,ROW()-ROW(Tabel1[[#Headers],[col03]])-1)</f>
        <v>46081</v>
      </c>
      <c r="D63" s="10"/>
      <c r="E63" s="7"/>
      <c r="F63" s="17" t="e">
        <f t="shared" ca="1" si="0"/>
        <v>#VALUE!</v>
      </c>
      <c r="G63" s="10"/>
      <c r="H63" s="24" t="str" cm="1">
        <f t="array" aca="1" ref="H63" ca="1">IF(OFFSET(G63,WORKDAY.INTL(C63,1,11,Fériés)-C63,,,)=0,
"-",
OFFSET(G63,WORKDAY.INTL(C63,1,11,Fériés)-C63,,,)-G63)</f>
        <v>-</v>
      </c>
      <c r="I63" s="10"/>
      <c r="J63" s="24">
        <f t="shared" si="3"/>
        <v>0</v>
      </c>
      <c r="K63" s="10"/>
      <c r="L63" s="24">
        <f t="shared" si="4"/>
        <v>0</v>
      </c>
      <c r="M63" s="10"/>
      <c r="N63" s="24">
        <f t="shared" si="5"/>
        <v>0</v>
      </c>
      <c r="O63" s="10"/>
      <c r="P63" s="24">
        <f t="shared" si="6"/>
        <v>0</v>
      </c>
      <c r="Q63" s="72"/>
      <c r="R63" s="24">
        <f t="shared" si="7"/>
        <v>0</v>
      </c>
      <c r="S63" s="73"/>
      <c r="T63" s="24">
        <f t="shared" si="8"/>
        <v>0</v>
      </c>
      <c r="U63" s="73"/>
      <c r="V63" s="24">
        <f t="shared" si="9"/>
        <v>0</v>
      </c>
      <c r="W63" s="72"/>
      <c r="X63" s="24">
        <f t="shared" si="10"/>
        <v>0</v>
      </c>
      <c r="Y63" s="73"/>
      <c r="Z63" s="24">
        <f t="shared" si="11"/>
        <v>0</v>
      </c>
      <c r="AA63" s="73"/>
      <c r="AB63" s="24">
        <f t="shared" si="12"/>
        <v>0</v>
      </c>
      <c r="AC63" s="8">
        <f t="shared" si="13"/>
        <v>0</v>
      </c>
      <c r="AD63" s="130">
        <f t="shared" si="14"/>
        <v>0</v>
      </c>
    </row>
    <row r="64" spans="1:30" x14ac:dyDescent="0.25">
      <c r="A64" t="str">
        <f t="shared" si="2"/>
        <v>26-03</v>
      </c>
      <c r="B64" s="165">
        <f>_xlfn.ISOWEEKNUM(Tabel1[[#This Row],[col03]])</f>
        <v>9</v>
      </c>
      <c r="C64" s="153">
        <f>DATE(Année,1,ROW()-ROW(Tabel1[[#Headers],[col03]])-1)</f>
        <v>46082</v>
      </c>
      <c r="D64" s="10"/>
      <c r="E64" s="7"/>
      <c r="F64" s="17" t="str">
        <f t="shared" si="0"/>
        <v/>
      </c>
      <c r="G64" s="10"/>
      <c r="H64" s="24" t="str" cm="1">
        <f t="array" aca="1" ref="H64" ca="1">IF(OFFSET(G64,WORKDAY.INTL(C64,1,11,Fériés)-C64,,,)=0,
"-",
OFFSET(G64,WORKDAY.INTL(C64,1,11,Fériés)-C64,,,)-G64)</f>
        <v>-</v>
      </c>
      <c r="I64" s="10"/>
      <c r="J64" s="24">
        <f t="shared" si="3"/>
        <v>0</v>
      </c>
      <c r="K64" s="10"/>
      <c r="L64" s="24">
        <f t="shared" si="4"/>
        <v>0</v>
      </c>
      <c r="M64" s="10"/>
      <c r="N64" s="24">
        <f t="shared" si="5"/>
        <v>0</v>
      </c>
      <c r="O64" s="10"/>
      <c r="P64" s="24">
        <f t="shared" si="6"/>
        <v>0</v>
      </c>
      <c r="Q64" s="72"/>
      <c r="R64" s="24">
        <f t="shared" si="7"/>
        <v>0</v>
      </c>
      <c r="S64" s="73"/>
      <c r="T64" s="24">
        <f t="shared" si="8"/>
        <v>0</v>
      </c>
      <c r="U64" s="73"/>
      <c r="V64" s="24">
        <f t="shared" si="9"/>
        <v>0</v>
      </c>
      <c r="W64" s="72"/>
      <c r="X64" s="24">
        <f t="shared" si="10"/>
        <v>0</v>
      </c>
      <c r="Y64" s="73"/>
      <c r="Z64" s="24">
        <f t="shared" si="11"/>
        <v>0</v>
      </c>
      <c r="AA64" s="73"/>
      <c r="AB64" s="24">
        <f t="shared" si="12"/>
        <v>0</v>
      </c>
      <c r="AC64" s="8">
        <f t="shared" si="13"/>
        <v>0</v>
      </c>
      <c r="AD64" s="130">
        <f t="shared" si="14"/>
        <v>0</v>
      </c>
    </row>
    <row r="65" spans="1:30" x14ac:dyDescent="0.25">
      <c r="A65" t="str">
        <f t="shared" si="2"/>
        <v>26-03</v>
      </c>
      <c r="B65" s="165">
        <f>_xlfn.ISOWEEKNUM(Tabel1[[#This Row],[col03]])</f>
        <v>10</v>
      </c>
      <c r="C65" s="153">
        <f>DATE(Année,1,ROW()-ROW(Tabel1[[#Headers],[col03]])-1)</f>
        <v>46083</v>
      </c>
      <c r="D65" s="10"/>
      <c r="E65" s="7"/>
      <c r="F65" s="17" t="e">
        <f t="shared" ca="1" si="0"/>
        <v>#VALUE!</v>
      </c>
      <c r="G65" s="10"/>
      <c r="H65" s="24" t="str" cm="1">
        <f t="array" aca="1" ref="H65" ca="1">IF(OFFSET(G65,WORKDAY.INTL(C65,1,11,Fériés)-C65,,,)=0,
"-",
OFFSET(G65,WORKDAY.INTL(C65,1,11,Fériés)-C65,,,)-G65)</f>
        <v>-</v>
      </c>
      <c r="I65" s="10"/>
      <c r="J65" s="24">
        <f t="shared" si="3"/>
        <v>0</v>
      </c>
      <c r="K65" s="10"/>
      <c r="L65" s="24">
        <f t="shared" si="4"/>
        <v>0</v>
      </c>
      <c r="M65" s="10"/>
      <c r="N65" s="24">
        <f t="shared" si="5"/>
        <v>0</v>
      </c>
      <c r="O65" s="10"/>
      <c r="P65" s="24">
        <f t="shared" si="6"/>
        <v>0</v>
      </c>
      <c r="Q65" s="72"/>
      <c r="R65" s="24">
        <f t="shared" si="7"/>
        <v>0</v>
      </c>
      <c r="S65" s="73"/>
      <c r="T65" s="24">
        <f t="shared" si="8"/>
        <v>0</v>
      </c>
      <c r="U65" s="73"/>
      <c r="V65" s="24">
        <f t="shared" si="9"/>
        <v>0</v>
      </c>
      <c r="W65" s="72"/>
      <c r="X65" s="24">
        <f t="shared" si="10"/>
        <v>0</v>
      </c>
      <c r="Y65" s="73"/>
      <c r="Z65" s="24">
        <f t="shared" si="11"/>
        <v>0</v>
      </c>
      <c r="AA65" s="73"/>
      <c r="AB65" s="24">
        <f t="shared" si="12"/>
        <v>0</v>
      </c>
      <c r="AC65" s="8">
        <f t="shared" si="13"/>
        <v>0</v>
      </c>
      <c r="AD65" s="130">
        <f t="shared" si="14"/>
        <v>0</v>
      </c>
    </row>
    <row r="66" spans="1:30" x14ac:dyDescent="0.25">
      <c r="A66" t="str">
        <f t="shared" si="2"/>
        <v>26-03</v>
      </c>
      <c r="B66" s="165">
        <f>_xlfn.ISOWEEKNUM(Tabel1[[#This Row],[col03]])</f>
        <v>10</v>
      </c>
      <c r="C66" s="153">
        <f>DATE(Année,1,ROW()-ROW(Tabel1[[#Headers],[col03]])-1)</f>
        <v>46084</v>
      </c>
      <c r="D66" s="10"/>
      <c r="E66" s="7"/>
      <c r="F66" s="17" t="e">
        <f t="shared" ca="1" si="0"/>
        <v>#VALUE!</v>
      </c>
      <c r="G66" s="10"/>
      <c r="H66" s="24" t="str" cm="1">
        <f t="array" aca="1" ref="H66" ca="1">IF(OFFSET(G66,WORKDAY.INTL(C66,1,11,Fériés)-C66,,,)=0,
"-",
OFFSET(G66,WORKDAY.INTL(C66,1,11,Fériés)-C66,,,)-G66)</f>
        <v>-</v>
      </c>
      <c r="I66" s="10"/>
      <c r="J66" s="24">
        <f t="shared" si="3"/>
        <v>0</v>
      </c>
      <c r="K66" s="10"/>
      <c r="L66" s="24">
        <f t="shared" si="4"/>
        <v>0</v>
      </c>
      <c r="M66" s="10"/>
      <c r="N66" s="24">
        <f t="shared" si="5"/>
        <v>0</v>
      </c>
      <c r="O66" s="10"/>
      <c r="P66" s="24">
        <f t="shared" si="6"/>
        <v>0</v>
      </c>
      <c r="Q66" s="72"/>
      <c r="R66" s="24">
        <f t="shared" si="7"/>
        <v>0</v>
      </c>
      <c r="S66" s="73"/>
      <c r="T66" s="24">
        <f t="shared" si="8"/>
        <v>0</v>
      </c>
      <c r="U66" s="73"/>
      <c r="V66" s="24">
        <f t="shared" si="9"/>
        <v>0</v>
      </c>
      <c r="W66" s="72"/>
      <c r="X66" s="24">
        <f t="shared" si="10"/>
        <v>0</v>
      </c>
      <c r="Y66" s="73"/>
      <c r="Z66" s="24">
        <f t="shared" si="11"/>
        <v>0</v>
      </c>
      <c r="AA66" s="73"/>
      <c r="AB66" s="24">
        <f t="shared" si="12"/>
        <v>0</v>
      </c>
      <c r="AC66" s="8">
        <f t="shared" si="13"/>
        <v>0</v>
      </c>
      <c r="AD66" s="130">
        <f t="shared" si="14"/>
        <v>0</v>
      </c>
    </row>
    <row r="67" spans="1:30" x14ac:dyDescent="0.25">
      <c r="A67" t="str">
        <f t="shared" si="2"/>
        <v>26-03</v>
      </c>
      <c r="B67" s="165">
        <f>_xlfn.ISOWEEKNUM(Tabel1[[#This Row],[col03]])</f>
        <v>10</v>
      </c>
      <c r="C67" s="153">
        <f>DATE(Année,1,ROW()-ROW(Tabel1[[#Headers],[col03]])-1)</f>
        <v>46085</v>
      </c>
      <c r="D67" s="10"/>
      <c r="E67" s="7"/>
      <c r="F67" s="17" t="e">
        <f t="shared" ca="1" si="0"/>
        <v>#VALUE!</v>
      </c>
      <c r="G67" s="10"/>
      <c r="H67" s="24" t="str" cm="1">
        <f t="array" aca="1" ref="H67" ca="1">IF(OFFSET(G67,WORKDAY.INTL(C67,1,11,Fériés)-C67,,,)=0,
"-",
OFFSET(G67,WORKDAY.INTL(C67,1,11,Fériés)-C67,,,)-G67)</f>
        <v>-</v>
      </c>
      <c r="I67" s="10"/>
      <c r="J67" s="24">
        <f t="shared" si="3"/>
        <v>0</v>
      </c>
      <c r="K67" s="10"/>
      <c r="L67" s="24">
        <f t="shared" si="4"/>
        <v>0</v>
      </c>
      <c r="M67" s="10"/>
      <c r="N67" s="24">
        <f t="shared" si="5"/>
        <v>0</v>
      </c>
      <c r="O67" s="10"/>
      <c r="P67" s="24">
        <f t="shared" si="6"/>
        <v>0</v>
      </c>
      <c r="Q67" s="72"/>
      <c r="R67" s="24">
        <f t="shared" si="7"/>
        <v>0</v>
      </c>
      <c r="S67" s="73"/>
      <c r="T67" s="24">
        <f t="shared" si="8"/>
        <v>0</v>
      </c>
      <c r="U67" s="73"/>
      <c r="V67" s="24">
        <f t="shared" si="9"/>
        <v>0</v>
      </c>
      <c r="W67" s="72"/>
      <c r="X67" s="24">
        <f t="shared" si="10"/>
        <v>0</v>
      </c>
      <c r="Y67" s="73"/>
      <c r="Z67" s="24">
        <f t="shared" si="11"/>
        <v>0</v>
      </c>
      <c r="AA67" s="73"/>
      <c r="AB67" s="24">
        <f t="shared" si="12"/>
        <v>0</v>
      </c>
      <c r="AC67" s="8">
        <f t="shared" si="13"/>
        <v>0</v>
      </c>
      <c r="AD67" s="130">
        <f t="shared" si="14"/>
        <v>0</v>
      </c>
    </row>
    <row r="68" spans="1:30" x14ac:dyDescent="0.25">
      <c r="A68" t="str">
        <f t="shared" si="2"/>
        <v>26-03</v>
      </c>
      <c r="B68" s="165">
        <f>_xlfn.ISOWEEKNUM(Tabel1[[#This Row],[col03]])</f>
        <v>10</v>
      </c>
      <c r="C68" s="153">
        <f>DATE(Année,1,ROW()-ROW(Tabel1[[#Headers],[col03]])-1)</f>
        <v>46086</v>
      </c>
      <c r="D68" s="10"/>
      <c r="E68" s="7"/>
      <c r="F68" s="17" t="e">
        <f t="shared" ref="F68:F131" ca="1" si="15">IF(WORKDAY.INTL($C68-1,1,11,Fériés)=$C68,H68+J68+L68+N68+P68,"")</f>
        <v>#VALUE!</v>
      </c>
      <c r="G68" s="10"/>
      <c r="H68" s="24" t="str" cm="1">
        <f t="array" aca="1" ref="H68" ca="1">IF(OFFSET(G68,WORKDAY.INTL(C68,1,11,Fériés)-C68,,,)=0,
"-",
OFFSET(G68,WORKDAY.INTL(C68,1,11,Fériés)-C68,,,)-G68)</f>
        <v>-</v>
      </c>
      <c r="I68" s="10"/>
      <c r="J68" s="24">
        <f t="shared" si="3"/>
        <v>0</v>
      </c>
      <c r="K68" s="10"/>
      <c r="L68" s="24">
        <f t="shared" si="4"/>
        <v>0</v>
      </c>
      <c r="M68" s="10"/>
      <c r="N68" s="24">
        <f t="shared" si="5"/>
        <v>0</v>
      </c>
      <c r="O68" s="10"/>
      <c r="P68" s="24">
        <f t="shared" si="6"/>
        <v>0</v>
      </c>
      <c r="Q68" s="72"/>
      <c r="R68" s="24">
        <f t="shared" si="7"/>
        <v>0</v>
      </c>
      <c r="S68" s="73"/>
      <c r="T68" s="24">
        <f t="shared" si="8"/>
        <v>0</v>
      </c>
      <c r="U68" s="73"/>
      <c r="V68" s="24">
        <f t="shared" si="9"/>
        <v>0</v>
      </c>
      <c r="W68" s="72"/>
      <c r="X68" s="24">
        <f t="shared" si="10"/>
        <v>0</v>
      </c>
      <c r="Y68" s="73"/>
      <c r="Z68" s="24">
        <f t="shared" si="11"/>
        <v>0</v>
      </c>
      <c r="AA68" s="73"/>
      <c r="AB68" s="24">
        <f t="shared" si="12"/>
        <v>0</v>
      </c>
      <c r="AC68" s="8">
        <f t="shared" si="13"/>
        <v>0</v>
      </c>
      <c r="AD68" s="130">
        <f t="shared" si="14"/>
        <v>0</v>
      </c>
    </row>
    <row r="69" spans="1:30" x14ac:dyDescent="0.25">
      <c r="A69" t="str">
        <f t="shared" si="2"/>
        <v>26-03</v>
      </c>
      <c r="B69" s="165">
        <f>_xlfn.ISOWEEKNUM(Tabel1[[#This Row],[col03]])</f>
        <v>10</v>
      </c>
      <c r="C69" s="153">
        <f>DATE(Année,1,ROW()-ROW(Tabel1[[#Headers],[col03]])-1)</f>
        <v>46087</v>
      </c>
      <c r="D69" s="10"/>
      <c r="E69" s="7"/>
      <c r="F69" s="17" t="e">
        <f t="shared" ca="1" si="15"/>
        <v>#VALUE!</v>
      </c>
      <c r="G69" s="10"/>
      <c r="H69" s="24" t="str" cm="1">
        <f t="array" aca="1" ref="H69" ca="1">IF(OFFSET(G69,WORKDAY.INTL(C69,1,11,Fériés)-C69,,,)=0,
"-",
OFFSET(G69,WORKDAY.INTL(C69,1,11,Fériés)-C69,,,)-G69)</f>
        <v>-</v>
      </c>
      <c r="I69" s="10"/>
      <c r="J69" s="24">
        <f t="shared" si="3"/>
        <v>0</v>
      </c>
      <c r="K69" s="10"/>
      <c r="L69" s="24">
        <f t="shared" si="4"/>
        <v>0</v>
      </c>
      <c r="M69" s="10"/>
      <c r="N69" s="24">
        <f t="shared" si="5"/>
        <v>0</v>
      </c>
      <c r="O69" s="10"/>
      <c r="P69" s="24">
        <f t="shared" si="6"/>
        <v>0</v>
      </c>
      <c r="Q69" s="72"/>
      <c r="R69" s="24">
        <f t="shared" si="7"/>
        <v>0</v>
      </c>
      <c r="S69" s="73"/>
      <c r="T69" s="24">
        <f t="shared" si="8"/>
        <v>0</v>
      </c>
      <c r="U69" s="73"/>
      <c r="V69" s="24">
        <f t="shared" si="9"/>
        <v>0</v>
      </c>
      <c r="W69" s="72"/>
      <c r="X69" s="24">
        <f t="shared" si="10"/>
        <v>0</v>
      </c>
      <c r="Y69" s="73"/>
      <c r="Z69" s="24">
        <f t="shared" si="11"/>
        <v>0</v>
      </c>
      <c r="AA69" s="73"/>
      <c r="AB69" s="24">
        <f t="shared" si="12"/>
        <v>0</v>
      </c>
      <c r="AC69" s="8">
        <f t="shared" si="13"/>
        <v>0</v>
      </c>
      <c r="AD69" s="130">
        <f t="shared" si="14"/>
        <v>0</v>
      </c>
    </row>
    <row r="70" spans="1:30" x14ac:dyDescent="0.25">
      <c r="A70" t="str">
        <f t="shared" ref="A70:A133" si="16">MOD(YEAR(C70),100)&amp;"-"&amp;TEXT(MONTH(C70),"00")</f>
        <v>26-03</v>
      </c>
      <c r="B70" s="165">
        <f>_xlfn.ISOWEEKNUM(Tabel1[[#This Row],[col03]])</f>
        <v>10</v>
      </c>
      <c r="C70" s="153">
        <f>DATE(Année,1,ROW()-ROW(Tabel1[[#Headers],[col03]])-1)</f>
        <v>46088</v>
      </c>
      <c r="D70" s="10"/>
      <c r="E70" s="7"/>
      <c r="F70" s="17" t="e">
        <f t="shared" ca="1" si="15"/>
        <v>#VALUE!</v>
      </c>
      <c r="G70" s="10"/>
      <c r="H70" s="24" t="str" cm="1">
        <f t="array" aca="1" ref="H70" ca="1">IF(OFFSET(G70,WORKDAY.INTL(C70,1,11,Fériés)-C70,,,)=0,
"-",
OFFSET(G70,WORKDAY.INTL(C70,1,11,Fériés)-C70,,,)-G70)</f>
        <v>-</v>
      </c>
      <c r="I70" s="10"/>
      <c r="J70" s="24">
        <f t="shared" si="3"/>
        <v>0</v>
      </c>
      <c r="K70" s="10"/>
      <c r="L70" s="24">
        <f t="shared" si="4"/>
        <v>0</v>
      </c>
      <c r="M70" s="10"/>
      <c r="N70" s="24">
        <f t="shared" si="5"/>
        <v>0</v>
      </c>
      <c r="O70" s="10"/>
      <c r="P70" s="24">
        <f t="shared" si="6"/>
        <v>0</v>
      </c>
      <c r="Q70" s="72"/>
      <c r="R70" s="24">
        <f t="shared" si="7"/>
        <v>0</v>
      </c>
      <c r="S70" s="73"/>
      <c r="T70" s="24">
        <f t="shared" si="8"/>
        <v>0</v>
      </c>
      <c r="U70" s="73"/>
      <c r="V70" s="24">
        <f t="shared" si="9"/>
        <v>0</v>
      </c>
      <c r="W70" s="72"/>
      <c r="X70" s="24">
        <f t="shared" si="10"/>
        <v>0</v>
      </c>
      <c r="Y70" s="73"/>
      <c r="Z70" s="24">
        <f t="shared" si="11"/>
        <v>0</v>
      </c>
      <c r="AA70" s="73"/>
      <c r="AB70" s="24">
        <f t="shared" si="12"/>
        <v>0</v>
      </c>
      <c r="AC70" s="8">
        <f t="shared" si="13"/>
        <v>0</v>
      </c>
      <c r="AD70" s="130">
        <f t="shared" si="14"/>
        <v>0</v>
      </c>
    </row>
    <row r="71" spans="1:30" x14ac:dyDescent="0.25">
      <c r="A71" t="str">
        <f t="shared" si="16"/>
        <v>26-03</v>
      </c>
      <c r="B71" s="165">
        <f>_xlfn.ISOWEEKNUM(Tabel1[[#This Row],[col03]])</f>
        <v>10</v>
      </c>
      <c r="C71" s="153">
        <f>DATE(Année,1,ROW()-ROW(Tabel1[[#Headers],[col03]])-1)</f>
        <v>46089</v>
      </c>
      <c r="D71" s="10"/>
      <c r="E71" s="7"/>
      <c r="F71" s="17" t="str">
        <f t="shared" si="15"/>
        <v/>
      </c>
      <c r="G71" s="10"/>
      <c r="H71" s="24" t="str" cm="1">
        <f t="array" aca="1" ref="H71" ca="1">IF(OFFSET(G71,WORKDAY.INTL(C71,1,11,Fériés)-C71,,,)=0,
"-",
OFFSET(G71,WORKDAY.INTL(C71,1,11,Fériés)-C71,,,)-G71)</f>
        <v>-</v>
      </c>
      <c r="I71" s="10"/>
      <c r="J71" s="24">
        <f t="shared" ref="J71:J134" si="17">IF(I72=0,,I72-I71)</f>
        <v>0</v>
      </c>
      <c r="K71" s="10"/>
      <c r="L71" s="24">
        <f t="shared" ref="L71:L134" si="18">IF(K72=0,,K72-K71)</f>
        <v>0</v>
      </c>
      <c r="M71" s="10"/>
      <c r="N71" s="24">
        <f t="shared" ref="N71:N134" si="19">IF(M72=0,,M72-M71)</f>
        <v>0</v>
      </c>
      <c r="O71" s="10"/>
      <c r="P71" s="24">
        <f t="shared" ref="P71:P134" si="20">IF(O72=0,,O72-O71)</f>
        <v>0</v>
      </c>
      <c r="Q71" s="72"/>
      <c r="R71" s="24">
        <f t="shared" ref="R71:R134" si="21">IF(Q72=0,,Q72-Q71)</f>
        <v>0</v>
      </c>
      <c r="S71" s="73"/>
      <c r="T71" s="24">
        <f t="shared" ref="T71:T134" si="22">IF(S72=0,,S72-S71)</f>
        <v>0</v>
      </c>
      <c r="U71" s="73"/>
      <c r="V71" s="24">
        <f t="shared" ref="V71:V134" si="23">IF(U72=0,,U72-U71)</f>
        <v>0</v>
      </c>
      <c r="W71" s="72"/>
      <c r="X71" s="24">
        <f t="shared" ref="X71:X134" si="24">IF(W72=0,,W72-W71)</f>
        <v>0</v>
      </c>
      <c r="Y71" s="73"/>
      <c r="Z71" s="24">
        <f t="shared" ref="Z71:Z134" si="25">IF(Y72=0,,Y72-Y71)</f>
        <v>0</v>
      </c>
      <c r="AA71" s="73"/>
      <c r="AB71" s="24">
        <f t="shared" ref="AB71:AB134" si="26">IF(AA72=0,,AA72-AA71)</f>
        <v>0</v>
      </c>
      <c r="AC71" s="8">
        <f t="shared" ref="AC71:AC134" si="27">(AB71+Z71+X71)*1000</f>
        <v>0</v>
      </c>
      <c r="AD71" s="130">
        <f t="shared" ref="AD71:AD134" si="28">IF(AC71=0,,AC71/E71)</f>
        <v>0</v>
      </c>
    </row>
    <row r="72" spans="1:30" x14ac:dyDescent="0.25">
      <c r="A72" t="str">
        <f t="shared" si="16"/>
        <v>26-03</v>
      </c>
      <c r="B72" s="165">
        <f>_xlfn.ISOWEEKNUM(Tabel1[[#This Row],[col03]])</f>
        <v>11</v>
      </c>
      <c r="C72" s="153">
        <f>DATE(Année,1,ROW()-ROW(Tabel1[[#Headers],[col03]])-1)</f>
        <v>46090</v>
      </c>
      <c r="D72" s="10"/>
      <c r="E72" s="7"/>
      <c r="F72" s="17" t="e">
        <f t="shared" ca="1" si="15"/>
        <v>#VALUE!</v>
      </c>
      <c r="G72" s="10"/>
      <c r="H72" s="24" t="str" cm="1">
        <f t="array" aca="1" ref="H72" ca="1">IF(OFFSET(G72,WORKDAY.INTL(C72,1,11,Fériés)-C72,,,)=0,
"-",
OFFSET(G72,WORKDAY.INTL(C72,1,11,Fériés)-C72,,,)-G72)</f>
        <v>-</v>
      </c>
      <c r="I72" s="10"/>
      <c r="J72" s="24">
        <f t="shared" si="17"/>
        <v>0</v>
      </c>
      <c r="K72" s="10"/>
      <c r="L72" s="24">
        <f t="shared" si="18"/>
        <v>0</v>
      </c>
      <c r="M72" s="10"/>
      <c r="N72" s="24">
        <f t="shared" si="19"/>
        <v>0</v>
      </c>
      <c r="O72" s="10"/>
      <c r="P72" s="24">
        <f t="shared" si="20"/>
        <v>0</v>
      </c>
      <c r="Q72" s="72"/>
      <c r="R72" s="24">
        <f t="shared" si="21"/>
        <v>0</v>
      </c>
      <c r="S72" s="73"/>
      <c r="T72" s="24">
        <f t="shared" si="22"/>
        <v>0</v>
      </c>
      <c r="U72" s="73"/>
      <c r="V72" s="24">
        <f t="shared" si="23"/>
        <v>0</v>
      </c>
      <c r="W72" s="72"/>
      <c r="X72" s="24">
        <f t="shared" si="24"/>
        <v>0</v>
      </c>
      <c r="Y72" s="73"/>
      <c r="Z72" s="24">
        <f t="shared" si="25"/>
        <v>0</v>
      </c>
      <c r="AA72" s="73"/>
      <c r="AB72" s="24">
        <f t="shared" si="26"/>
        <v>0</v>
      </c>
      <c r="AC72" s="8">
        <f t="shared" si="27"/>
        <v>0</v>
      </c>
      <c r="AD72" s="130">
        <f t="shared" si="28"/>
        <v>0</v>
      </c>
    </row>
    <row r="73" spans="1:30" x14ac:dyDescent="0.25">
      <c r="A73" t="str">
        <f t="shared" si="16"/>
        <v>26-03</v>
      </c>
      <c r="B73" s="165">
        <f>_xlfn.ISOWEEKNUM(Tabel1[[#This Row],[col03]])</f>
        <v>11</v>
      </c>
      <c r="C73" s="153">
        <f>DATE(Année,1,ROW()-ROW(Tabel1[[#Headers],[col03]])-1)</f>
        <v>46091</v>
      </c>
      <c r="D73" s="10"/>
      <c r="E73" s="7"/>
      <c r="F73" s="17" t="e">
        <f t="shared" ca="1" si="15"/>
        <v>#VALUE!</v>
      </c>
      <c r="G73" s="10"/>
      <c r="H73" s="24" t="str" cm="1">
        <f t="array" aca="1" ref="H73" ca="1">IF(OFFSET(G73,WORKDAY.INTL(C73,1,11,Fériés)-C73,,,)=0,
"-",
OFFSET(G73,WORKDAY.INTL(C73,1,11,Fériés)-C73,,,)-G73)</f>
        <v>-</v>
      </c>
      <c r="I73" s="10"/>
      <c r="J73" s="24">
        <f t="shared" si="17"/>
        <v>0</v>
      </c>
      <c r="K73" s="10"/>
      <c r="L73" s="24">
        <f t="shared" si="18"/>
        <v>0</v>
      </c>
      <c r="M73" s="10"/>
      <c r="N73" s="24">
        <f t="shared" si="19"/>
        <v>0</v>
      </c>
      <c r="O73" s="10"/>
      <c r="P73" s="24">
        <f t="shared" si="20"/>
        <v>0</v>
      </c>
      <c r="Q73" s="72"/>
      <c r="R73" s="24">
        <f t="shared" si="21"/>
        <v>0</v>
      </c>
      <c r="S73" s="73"/>
      <c r="T73" s="24">
        <f t="shared" si="22"/>
        <v>0</v>
      </c>
      <c r="U73" s="73"/>
      <c r="V73" s="24">
        <f t="shared" si="23"/>
        <v>0</v>
      </c>
      <c r="W73" s="72"/>
      <c r="X73" s="24">
        <f t="shared" si="24"/>
        <v>0</v>
      </c>
      <c r="Y73" s="73"/>
      <c r="Z73" s="24">
        <f t="shared" si="25"/>
        <v>0</v>
      </c>
      <c r="AA73" s="73"/>
      <c r="AB73" s="24">
        <f t="shared" si="26"/>
        <v>0</v>
      </c>
      <c r="AC73" s="8">
        <f t="shared" si="27"/>
        <v>0</v>
      </c>
      <c r="AD73" s="130">
        <f t="shared" si="28"/>
        <v>0</v>
      </c>
    </row>
    <row r="74" spans="1:30" x14ac:dyDescent="0.25">
      <c r="A74" t="str">
        <f t="shared" si="16"/>
        <v>26-03</v>
      </c>
      <c r="B74" s="165">
        <f>_xlfn.ISOWEEKNUM(Tabel1[[#This Row],[col03]])</f>
        <v>11</v>
      </c>
      <c r="C74" s="153">
        <f>DATE(Année,1,ROW()-ROW(Tabel1[[#Headers],[col03]])-1)</f>
        <v>46092</v>
      </c>
      <c r="D74" s="10"/>
      <c r="E74" s="7"/>
      <c r="F74" s="17" t="e">
        <f t="shared" ca="1" si="15"/>
        <v>#VALUE!</v>
      </c>
      <c r="G74" s="10"/>
      <c r="H74" s="24" t="str" cm="1">
        <f t="array" aca="1" ref="H74" ca="1">IF(OFFSET(G74,WORKDAY.INTL(C74,1,11,Fériés)-C74,,,)=0,
"-",
OFFSET(G74,WORKDAY.INTL(C74,1,11,Fériés)-C74,,,)-G74)</f>
        <v>-</v>
      </c>
      <c r="I74" s="10"/>
      <c r="J74" s="24">
        <f t="shared" si="17"/>
        <v>0</v>
      </c>
      <c r="K74" s="10"/>
      <c r="L74" s="24">
        <f t="shared" si="18"/>
        <v>0</v>
      </c>
      <c r="M74" s="10"/>
      <c r="N74" s="24">
        <f t="shared" si="19"/>
        <v>0</v>
      </c>
      <c r="O74" s="10"/>
      <c r="P74" s="24">
        <f t="shared" si="20"/>
        <v>0</v>
      </c>
      <c r="Q74" s="72"/>
      <c r="R74" s="24">
        <f t="shared" si="21"/>
        <v>0</v>
      </c>
      <c r="S74" s="73"/>
      <c r="T74" s="24">
        <f t="shared" si="22"/>
        <v>0</v>
      </c>
      <c r="U74" s="73"/>
      <c r="V74" s="24">
        <f t="shared" si="23"/>
        <v>0</v>
      </c>
      <c r="W74" s="72"/>
      <c r="X74" s="24">
        <f t="shared" si="24"/>
        <v>0</v>
      </c>
      <c r="Y74" s="73"/>
      <c r="Z74" s="24">
        <f t="shared" si="25"/>
        <v>0</v>
      </c>
      <c r="AA74" s="73"/>
      <c r="AB74" s="24">
        <f t="shared" si="26"/>
        <v>0</v>
      </c>
      <c r="AC74" s="8">
        <f t="shared" si="27"/>
        <v>0</v>
      </c>
      <c r="AD74" s="130">
        <f t="shared" si="28"/>
        <v>0</v>
      </c>
    </row>
    <row r="75" spans="1:30" x14ac:dyDescent="0.25">
      <c r="A75" t="str">
        <f t="shared" si="16"/>
        <v>26-03</v>
      </c>
      <c r="B75" s="165">
        <f>_xlfn.ISOWEEKNUM(Tabel1[[#This Row],[col03]])</f>
        <v>11</v>
      </c>
      <c r="C75" s="153">
        <f>DATE(Année,1,ROW()-ROW(Tabel1[[#Headers],[col03]])-1)</f>
        <v>46093</v>
      </c>
      <c r="D75" s="10"/>
      <c r="E75" s="7"/>
      <c r="F75" s="17" t="e">
        <f t="shared" ca="1" si="15"/>
        <v>#VALUE!</v>
      </c>
      <c r="G75" s="10"/>
      <c r="H75" s="24" t="str" cm="1">
        <f t="array" aca="1" ref="H75" ca="1">IF(OFFSET(G75,WORKDAY.INTL(C75,1,11,Fériés)-C75,,,)=0,
"-",
OFFSET(G75,WORKDAY.INTL(C75,1,11,Fériés)-C75,,,)-G75)</f>
        <v>-</v>
      </c>
      <c r="I75" s="10"/>
      <c r="J75" s="24">
        <f t="shared" si="17"/>
        <v>0</v>
      </c>
      <c r="K75" s="10"/>
      <c r="L75" s="24">
        <f t="shared" si="18"/>
        <v>0</v>
      </c>
      <c r="M75" s="10"/>
      <c r="N75" s="24">
        <f t="shared" si="19"/>
        <v>0</v>
      </c>
      <c r="O75" s="10"/>
      <c r="P75" s="24">
        <f t="shared" si="20"/>
        <v>0</v>
      </c>
      <c r="Q75" s="72"/>
      <c r="R75" s="24">
        <f t="shared" si="21"/>
        <v>0</v>
      </c>
      <c r="S75" s="73"/>
      <c r="T75" s="24">
        <f t="shared" si="22"/>
        <v>0</v>
      </c>
      <c r="U75" s="73"/>
      <c r="V75" s="24">
        <f t="shared" si="23"/>
        <v>0</v>
      </c>
      <c r="W75" s="72"/>
      <c r="X75" s="24">
        <f t="shared" si="24"/>
        <v>0</v>
      </c>
      <c r="Y75" s="73"/>
      <c r="Z75" s="24">
        <f t="shared" si="25"/>
        <v>0</v>
      </c>
      <c r="AA75" s="73"/>
      <c r="AB75" s="24">
        <f t="shared" si="26"/>
        <v>0</v>
      </c>
      <c r="AC75" s="8">
        <f t="shared" si="27"/>
        <v>0</v>
      </c>
      <c r="AD75" s="130">
        <f t="shared" si="28"/>
        <v>0</v>
      </c>
    </row>
    <row r="76" spans="1:30" x14ac:dyDescent="0.25">
      <c r="A76" t="str">
        <f t="shared" si="16"/>
        <v>26-03</v>
      </c>
      <c r="B76" s="165">
        <f>_xlfn.ISOWEEKNUM(Tabel1[[#This Row],[col03]])</f>
        <v>11</v>
      </c>
      <c r="C76" s="153">
        <f>DATE(Année,1,ROW()-ROW(Tabel1[[#Headers],[col03]])-1)</f>
        <v>46094</v>
      </c>
      <c r="D76" s="10"/>
      <c r="E76" s="7"/>
      <c r="F76" s="17" t="e">
        <f t="shared" ca="1" si="15"/>
        <v>#VALUE!</v>
      </c>
      <c r="G76" s="10"/>
      <c r="H76" s="24" t="str" cm="1">
        <f t="array" aca="1" ref="H76" ca="1">IF(OFFSET(G76,WORKDAY.INTL(C76,1,11,Fériés)-C76,,,)=0,
"-",
OFFSET(G76,WORKDAY.INTL(C76,1,11,Fériés)-C76,,,)-G76)</f>
        <v>-</v>
      </c>
      <c r="I76" s="10"/>
      <c r="J76" s="24">
        <f t="shared" si="17"/>
        <v>0</v>
      </c>
      <c r="K76" s="10"/>
      <c r="L76" s="24">
        <f t="shared" si="18"/>
        <v>0</v>
      </c>
      <c r="M76" s="10"/>
      <c r="N76" s="24">
        <f t="shared" si="19"/>
        <v>0</v>
      </c>
      <c r="O76" s="10"/>
      <c r="P76" s="24">
        <f t="shared" si="20"/>
        <v>0</v>
      </c>
      <c r="Q76" s="72"/>
      <c r="R76" s="24">
        <f t="shared" si="21"/>
        <v>0</v>
      </c>
      <c r="S76" s="73"/>
      <c r="T76" s="24">
        <f t="shared" si="22"/>
        <v>0</v>
      </c>
      <c r="U76" s="73"/>
      <c r="V76" s="24">
        <f t="shared" si="23"/>
        <v>0</v>
      </c>
      <c r="W76" s="72"/>
      <c r="X76" s="24">
        <f t="shared" si="24"/>
        <v>0</v>
      </c>
      <c r="Y76" s="73"/>
      <c r="Z76" s="24">
        <f t="shared" si="25"/>
        <v>0</v>
      </c>
      <c r="AA76" s="73"/>
      <c r="AB76" s="24">
        <f t="shared" si="26"/>
        <v>0</v>
      </c>
      <c r="AC76" s="8">
        <f t="shared" si="27"/>
        <v>0</v>
      </c>
      <c r="AD76" s="130">
        <f t="shared" si="28"/>
        <v>0</v>
      </c>
    </row>
    <row r="77" spans="1:30" x14ac:dyDescent="0.25">
      <c r="A77" t="str">
        <f t="shared" si="16"/>
        <v>26-03</v>
      </c>
      <c r="B77" s="165">
        <f>_xlfn.ISOWEEKNUM(Tabel1[[#This Row],[col03]])</f>
        <v>11</v>
      </c>
      <c r="C77" s="153">
        <f>DATE(Année,1,ROW()-ROW(Tabel1[[#Headers],[col03]])-1)</f>
        <v>46095</v>
      </c>
      <c r="D77" s="10"/>
      <c r="E77" s="7"/>
      <c r="F77" s="17" t="e">
        <f t="shared" ca="1" si="15"/>
        <v>#VALUE!</v>
      </c>
      <c r="G77" s="10"/>
      <c r="H77" s="24" t="str" cm="1">
        <f t="array" aca="1" ref="H77" ca="1">IF(OFFSET(G77,WORKDAY.INTL(C77,1,11,Fériés)-C77,,,)=0,
"-",
OFFSET(G77,WORKDAY.INTL(C77,1,11,Fériés)-C77,,,)-G77)</f>
        <v>-</v>
      </c>
      <c r="I77" s="10"/>
      <c r="J77" s="24">
        <f t="shared" si="17"/>
        <v>0</v>
      </c>
      <c r="K77" s="10"/>
      <c r="L77" s="24">
        <f t="shared" si="18"/>
        <v>0</v>
      </c>
      <c r="M77" s="10"/>
      <c r="N77" s="24">
        <f t="shared" si="19"/>
        <v>0</v>
      </c>
      <c r="O77" s="10"/>
      <c r="P77" s="24">
        <f t="shared" si="20"/>
        <v>0</v>
      </c>
      <c r="Q77" s="72"/>
      <c r="R77" s="24">
        <f t="shared" si="21"/>
        <v>0</v>
      </c>
      <c r="S77" s="73"/>
      <c r="T77" s="24">
        <f t="shared" si="22"/>
        <v>0</v>
      </c>
      <c r="U77" s="73"/>
      <c r="V77" s="24">
        <f t="shared" si="23"/>
        <v>0</v>
      </c>
      <c r="W77" s="72"/>
      <c r="X77" s="24">
        <f t="shared" si="24"/>
        <v>0</v>
      </c>
      <c r="Y77" s="73"/>
      <c r="Z77" s="24">
        <f t="shared" si="25"/>
        <v>0</v>
      </c>
      <c r="AA77" s="73"/>
      <c r="AB77" s="24">
        <f t="shared" si="26"/>
        <v>0</v>
      </c>
      <c r="AC77" s="8">
        <f t="shared" si="27"/>
        <v>0</v>
      </c>
      <c r="AD77" s="130">
        <f t="shared" si="28"/>
        <v>0</v>
      </c>
    </row>
    <row r="78" spans="1:30" x14ac:dyDescent="0.25">
      <c r="A78" t="str">
        <f t="shared" si="16"/>
        <v>26-03</v>
      </c>
      <c r="B78" s="165">
        <f>_xlfn.ISOWEEKNUM(Tabel1[[#This Row],[col03]])</f>
        <v>11</v>
      </c>
      <c r="C78" s="153">
        <f>DATE(Année,1,ROW()-ROW(Tabel1[[#Headers],[col03]])-1)</f>
        <v>46096</v>
      </c>
      <c r="D78" s="10"/>
      <c r="E78" s="7"/>
      <c r="F78" s="17" t="str">
        <f t="shared" si="15"/>
        <v/>
      </c>
      <c r="G78" s="10"/>
      <c r="H78" s="24" t="str" cm="1">
        <f t="array" aca="1" ref="H78" ca="1">IF(OFFSET(G78,WORKDAY.INTL(C78,1,11,Fériés)-C78,,,)=0,
"-",
OFFSET(G78,WORKDAY.INTL(C78,1,11,Fériés)-C78,,,)-G78)</f>
        <v>-</v>
      </c>
      <c r="I78" s="10"/>
      <c r="J78" s="24">
        <f t="shared" si="17"/>
        <v>0</v>
      </c>
      <c r="K78" s="10"/>
      <c r="L78" s="24">
        <f t="shared" si="18"/>
        <v>0</v>
      </c>
      <c r="M78" s="10"/>
      <c r="N78" s="24">
        <f t="shared" si="19"/>
        <v>0</v>
      </c>
      <c r="O78" s="10"/>
      <c r="P78" s="24">
        <f t="shared" si="20"/>
        <v>0</v>
      </c>
      <c r="Q78" s="72"/>
      <c r="R78" s="24">
        <f t="shared" si="21"/>
        <v>0</v>
      </c>
      <c r="S78" s="73"/>
      <c r="T78" s="24">
        <f t="shared" si="22"/>
        <v>0</v>
      </c>
      <c r="U78" s="73"/>
      <c r="V78" s="24">
        <f t="shared" si="23"/>
        <v>0</v>
      </c>
      <c r="W78" s="72"/>
      <c r="X78" s="24">
        <f t="shared" si="24"/>
        <v>0</v>
      </c>
      <c r="Y78" s="73"/>
      <c r="Z78" s="24">
        <f t="shared" si="25"/>
        <v>0</v>
      </c>
      <c r="AA78" s="73"/>
      <c r="AB78" s="24">
        <f t="shared" si="26"/>
        <v>0</v>
      </c>
      <c r="AC78" s="8">
        <f t="shared" si="27"/>
        <v>0</v>
      </c>
      <c r="AD78" s="130">
        <f t="shared" si="28"/>
        <v>0</v>
      </c>
    </row>
    <row r="79" spans="1:30" x14ac:dyDescent="0.25">
      <c r="A79" t="str">
        <f t="shared" si="16"/>
        <v>26-03</v>
      </c>
      <c r="B79" s="165">
        <f>_xlfn.ISOWEEKNUM(Tabel1[[#This Row],[col03]])</f>
        <v>12</v>
      </c>
      <c r="C79" s="153">
        <f>DATE(Année,1,ROW()-ROW(Tabel1[[#Headers],[col03]])-1)</f>
        <v>46097</v>
      </c>
      <c r="D79" s="10"/>
      <c r="E79" s="7"/>
      <c r="F79" s="17" t="e">
        <f t="shared" ca="1" si="15"/>
        <v>#VALUE!</v>
      </c>
      <c r="G79" s="10"/>
      <c r="H79" s="24" t="str" cm="1">
        <f t="array" aca="1" ref="H79" ca="1">IF(OFFSET(G79,WORKDAY.INTL(C79,1,11,Fériés)-C79,,,)=0,
"-",
OFFSET(G79,WORKDAY.INTL(C79,1,11,Fériés)-C79,,,)-G79)</f>
        <v>-</v>
      </c>
      <c r="I79" s="10"/>
      <c r="J79" s="24">
        <f t="shared" si="17"/>
        <v>0</v>
      </c>
      <c r="K79" s="10"/>
      <c r="L79" s="24">
        <f t="shared" si="18"/>
        <v>0</v>
      </c>
      <c r="M79" s="10"/>
      <c r="N79" s="24">
        <f t="shared" si="19"/>
        <v>0</v>
      </c>
      <c r="O79" s="10"/>
      <c r="P79" s="24">
        <f t="shared" si="20"/>
        <v>0</v>
      </c>
      <c r="Q79" s="72"/>
      <c r="R79" s="24">
        <f t="shared" si="21"/>
        <v>0</v>
      </c>
      <c r="S79" s="73"/>
      <c r="T79" s="24">
        <f t="shared" si="22"/>
        <v>0</v>
      </c>
      <c r="U79" s="73"/>
      <c r="V79" s="24">
        <f t="shared" si="23"/>
        <v>0</v>
      </c>
      <c r="W79" s="72"/>
      <c r="X79" s="24">
        <f t="shared" si="24"/>
        <v>0</v>
      </c>
      <c r="Y79" s="73"/>
      <c r="Z79" s="24">
        <f t="shared" si="25"/>
        <v>0</v>
      </c>
      <c r="AA79" s="73"/>
      <c r="AB79" s="24">
        <f t="shared" si="26"/>
        <v>0</v>
      </c>
      <c r="AC79" s="8">
        <f t="shared" si="27"/>
        <v>0</v>
      </c>
      <c r="AD79" s="130">
        <f t="shared" si="28"/>
        <v>0</v>
      </c>
    </row>
    <row r="80" spans="1:30" x14ac:dyDescent="0.25">
      <c r="A80" t="str">
        <f t="shared" si="16"/>
        <v>26-03</v>
      </c>
      <c r="B80" s="165">
        <f>_xlfn.ISOWEEKNUM(Tabel1[[#This Row],[col03]])</f>
        <v>12</v>
      </c>
      <c r="C80" s="153">
        <f>DATE(Année,1,ROW()-ROW(Tabel1[[#Headers],[col03]])-1)</f>
        <v>46098</v>
      </c>
      <c r="D80" s="10"/>
      <c r="E80" s="7"/>
      <c r="F80" s="17" t="e">
        <f t="shared" ca="1" si="15"/>
        <v>#VALUE!</v>
      </c>
      <c r="G80" s="10"/>
      <c r="H80" s="24" t="str" cm="1">
        <f t="array" aca="1" ref="H80" ca="1">IF(OFFSET(G80,WORKDAY.INTL(C80,1,11,Fériés)-C80,,,)=0,
"-",
OFFSET(G80,WORKDAY.INTL(C80,1,11,Fériés)-C80,,,)-G80)</f>
        <v>-</v>
      </c>
      <c r="I80" s="10"/>
      <c r="J80" s="24">
        <f t="shared" si="17"/>
        <v>0</v>
      </c>
      <c r="K80" s="10"/>
      <c r="L80" s="24">
        <f t="shared" si="18"/>
        <v>0</v>
      </c>
      <c r="M80" s="10"/>
      <c r="N80" s="24">
        <f t="shared" si="19"/>
        <v>0</v>
      </c>
      <c r="O80" s="10"/>
      <c r="P80" s="24">
        <f t="shared" si="20"/>
        <v>0</v>
      </c>
      <c r="Q80" s="72"/>
      <c r="R80" s="24">
        <f t="shared" si="21"/>
        <v>0</v>
      </c>
      <c r="S80" s="73"/>
      <c r="T80" s="24">
        <f t="shared" si="22"/>
        <v>0</v>
      </c>
      <c r="U80" s="73"/>
      <c r="V80" s="24">
        <f t="shared" si="23"/>
        <v>0</v>
      </c>
      <c r="W80" s="72"/>
      <c r="X80" s="24">
        <f t="shared" si="24"/>
        <v>0</v>
      </c>
      <c r="Y80" s="73"/>
      <c r="Z80" s="24">
        <f t="shared" si="25"/>
        <v>0</v>
      </c>
      <c r="AA80" s="73"/>
      <c r="AB80" s="24">
        <f t="shared" si="26"/>
        <v>0</v>
      </c>
      <c r="AC80" s="8">
        <f t="shared" si="27"/>
        <v>0</v>
      </c>
      <c r="AD80" s="130">
        <f t="shared" si="28"/>
        <v>0</v>
      </c>
    </row>
    <row r="81" spans="1:30" x14ac:dyDescent="0.25">
      <c r="A81" t="str">
        <f t="shared" si="16"/>
        <v>26-03</v>
      </c>
      <c r="B81" s="165">
        <f>_xlfn.ISOWEEKNUM(Tabel1[[#This Row],[col03]])</f>
        <v>12</v>
      </c>
      <c r="C81" s="153">
        <f>DATE(Année,1,ROW()-ROW(Tabel1[[#Headers],[col03]])-1)</f>
        <v>46099</v>
      </c>
      <c r="D81" s="10"/>
      <c r="E81" s="7"/>
      <c r="F81" s="17" t="e">
        <f t="shared" ca="1" si="15"/>
        <v>#VALUE!</v>
      </c>
      <c r="G81" s="10"/>
      <c r="H81" s="24" t="str" cm="1">
        <f t="array" aca="1" ref="H81" ca="1">IF(OFFSET(G81,WORKDAY.INTL(C81,1,11,Fériés)-C81,,,)=0,
"-",
OFFSET(G81,WORKDAY.INTL(C81,1,11,Fériés)-C81,,,)-G81)</f>
        <v>-</v>
      </c>
      <c r="I81" s="10"/>
      <c r="J81" s="24">
        <f t="shared" si="17"/>
        <v>0</v>
      </c>
      <c r="K81" s="10"/>
      <c r="L81" s="24">
        <f t="shared" si="18"/>
        <v>0</v>
      </c>
      <c r="M81" s="10"/>
      <c r="N81" s="24">
        <f t="shared" si="19"/>
        <v>0</v>
      </c>
      <c r="O81" s="10"/>
      <c r="P81" s="24">
        <f t="shared" si="20"/>
        <v>0</v>
      </c>
      <c r="Q81" s="72"/>
      <c r="R81" s="24">
        <f t="shared" si="21"/>
        <v>0</v>
      </c>
      <c r="S81" s="73"/>
      <c r="T81" s="24">
        <f t="shared" si="22"/>
        <v>0</v>
      </c>
      <c r="U81" s="73"/>
      <c r="V81" s="24">
        <f t="shared" si="23"/>
        <v>0</v>
      </c>
      <c r="W81" s="72"/>
      <c r="X81" s="24">
        <f t="shared" si="24"/>
        <v>0</v>
      </c>
      <c r="Y81" s="73"/>
      <c r="Z81" s="24">
        <f t="shared" si="25"/>
        <v>0</v>
      </c>
      <c r="AA81" s="73"/>
      <c r="AB81" s="24">
        <f t="shared" si="26"/>
        <v>0</v>
      </c>
      <c r="AC81" s="8">
        <f t="shared" si="27"/>
        <v>0</v>
      </c>
      <c r="AD81" s="130">
        <f t="shared" si="28"/>
        <v>0</v>
      </c>
    </row>
    <row r="82" spans="1:30" x14ac:dyDescent="0.25">
      <c r="A82" t="str">
        <f t="shared" si="16"/>
        <v>26-03</v>
      </c>
      <c r="B82" s="165">
        <f>_xlfn.ISOWEEKNUM(Tabel1[[#This Row],[col03]])</f>
        <v>12</v>
      </c>
      <c r="C82" s="153">
        <f>DATE(Année,1,ROW()-ROW(Tabel1[[#Headers],[col03]])-1)</f>
        <v>46100</v>
      </c>
      <c r="D82" s="10"/>
      <c r="E82" s="7"/>
      <c r="F82" s="17" t="e">
        <f t="shared" ca="1" si="15"/>
        <v>#VALUE!</v>
      </c>
      <c r="G82" s="10"/>
      <c r="H82" s="24" t="str" cm="1">
        <f t="array" aca="1" ref="H82" ca="1">IF(OFFSET(G82,WORKDAY.INTL(C82,1,11,Fériés)-C82,,,)=0,
"-",
OFFSET(G82,WORKDAY.INTL(C82,1,11,Fériés)-C82,,,)-G82)</f>
        <v>-</v>
      </c>
      <c r="I82" s="10"/>
      <c r="J82" s="24">
        <f t="shared" si="17"/>
        <v>0</v>
      </c>
      <c r="K82" s="10"/>
      <c r="L82" s="24">
        <f t="shared" si="18"/>
        <v>0</v>
      </c>
      <c r="M82" s="10"/>
      <c r="N82" s="24">
        <f t="shared" si="19"/>
        <v>0</v>
      </c>
      <c r="O82" s="10"/>
      <c r="P82" s="24">
        <f t="shared" si="20"/>
        <v>0</v>
      </c>
      <c r="Q82" s="72"/>
      <c r="R82" s="24">
        <f t="shared" si="21"/>
        <v>0</v>
      </c>
      <c r="S82" s="73"/>
      <c r="T82" s="24">
        <f t="shared" si="22"/>
        <v>0</v>
      </c>
      <c r="U82" s="73"/>
      <c r="V82" s="24">
        <f t="shared" si="23"/>
        <v>0</v>
      </c>
      <c r="W82" s="72"/>
      <c r="X82" s="24">
        <f t="shared" si="24"/>
        <v>0</v>
      </c>
      <c r="Y82" s="73"/>
      <c r="Z82" s="24">
        <f t="shared" si="25"/>
        <v>0</v>
      </c>
      <c r="AA82" s="73"/>
      <c r="AB82" s="24">
        <f t="shared" si="26"/>
        <v>0</v>
      </c>
      <c r="AC82" s="8">
        <f t="shared" si="27"/>
        <v>0</v>
      </c>
      <c r="AD82" s="130">
        <f t="shared" si="28"/>
        <v>0</v>
      </c>
    </row>
    <row r="83" spans="1:30" x14ac:dyDescent="0.25">
      <c r="A83" t="str">
        <f t="shared" si="16"/>
        <v>26-03</v>
      </c>
      <c r="B83" s="165">
        <f>_xlfn.ISOWEEKNUM(Tabel1[[#This Row],[col03]])</f>
        <v>12</v>
      </c>
      <c r="C83" s="153">
        <f>DATE(Année,1,ROW()-ROW(Tabel1[[#Headers],[col03]])-1)</f>
        <v>46101</v>
      </c>
      <c r="D83" s="10"/>
      <c r="E83" s="7"/>
      <c r="F83" s="17" t="e">
        <f t="shared" ca="1" si="15"/>
        <v>#VALUE!</v>
      </c>
      <c r="G83" s="10"/>
      <c r="H83" s="24" t="str" cm="1">
        <f t="array" aca="1" ref="H83" ca="1">IF(OFFSET(G83,WORKDAY.INTL(C83,1,11,Fériés)-C83,,,)=0,
"-",
OFFSET(G83,WORKDAY.INTL(C83,1,11,Fériés)-C83,,,)-G83)</f>
        <v>-</v>
      </c>
      <c r="I83" s="10"/>
      <c r="J83" s="24">
        <f t="shared" si="17"/>
        <v>0</v>
      </c>
      <c r="K83" s="10"/>
      <c r="L83" s="24">
        <f t="shared" si="18"/>
        <v>0</v>
      </c>
      <c r="M83" s="10"/>
      <c r="N83" s="24">
        <f t="shared" si="19"/>
        <v>0</v>
      </c>
      <c r="O83" s="10"/>
      <c r="P83" s="24">
        <f t="shared" si="20"/>
        <v>0</v>
      </c>
      <c r="Q83" s="72"/>
      <c r="R83" s="24">
        <f t="shared" si="21"/>
        <v>0</v>
      </c>
      <c r="S83" s="73"/>
      <c r="T83" s="24">
        <f t="shared" si="22"/>
        <v>0</v>
      </c>
      <c r="U83" s="73"/>
      <c r="V83" s="24">
        <f t="shared" si="23"/>
        <v>0</v>
      </c>
      <c r="W83" s="72"/>
      <c r="X83" s="24">
        <f t="shared" si="24"/>
        <v>0</v>
      </c>
      <c r="Y83" s="73"/>
      <c r="Z83" s="24">
        <f t="shared" si="25"/>
        <v>0</v>
      </c>
      <c r="AA83" s="73"/>
      <c r="AB83" s="24">
        <f t="shared" si="26"/>
        <v>0</v>
      </c>
      <c r="AC83" s="8">
        <f t="shared" si="27"/>
        <v>0</v>
      </c>
      <c r="AD83" s="130">
        <f t="shared" si="28"/>
        <v>0</v>
      </c>
    </row>
    <row r="84" spans="1:30" x14ac:dyDescent="0.25">
      <c r="A84" t="str">
        <f t="shared" si="16"/>
        <v>26-03</v>
      </c>
      <c r="B84" s="165">
        <f>_xlfn.ISOWEEKNUM(Tabel1[[#This Row],[col03]])</f>
        <v>12</v>
      </c>
      <c r="C84" s="153">
        <f>DATE(Année,1,ROW()-ROW(Tabel1[[#Headers],[col03]])-1)</f>
        <v>46102</v>
      </c>
      <c r="D84" s="10"/>
      <c r="E84" s="7"/>
      <c r="F84" s="17" t="e">
        <f t="shared" ca="1" si="15"/>
        <v>#VALUE!</v>
      </c>
      <c r="G84" s="10"/>
      <c r="H84" s="24" t="str" cm="1">
        <f t="array" aca="1" ref="H84" ca="1">IF(OFFSET(G84,WORKDAY.INTL(C84,1,11,Fériés)-C84,,,)=0,
"-",
OFFSET(G84,WORKDAY.INTL(C84,1,11,Fériés)-C84,,,)-G84)</f>
        <v>-</v>
      </c>
      <c r="I84" s="10"/>
      <c r="J84" s="24">
        <f t="shared" si="17"/>
        <v>0</v>
      </c>
      <c r="K84" s="10"/>
      <c r="L84" s="24">
        <f t="shared" si="18"/>
        <v>0</v>
      </c>
      <c r="M84" s="10"/>
      <c r="N84" s="24">
        <f t="shared" si="19"/>
        <v>0</v>
      </c>
      <c r="O84" s="10"/>
      <c r="P84" s="24">
        <f t="shared" si="20"/>
        <v>0</v>
      </c>
      <c r="Q84" s="72"/>
      <c r="R84" s="24">
        <f t="shared" si="21"/>
        <v>0</v>
      </c>
      <c r="S84" s="73"/>
      <c r="T84" s="24">
        <f t="shared" si="22"/>
        <v>0</v>
      </c>
      <c r="U84" s="73"/>
      <c r="V84" s="24">
        <f t="shared" si="23"/>
        <v>0</v>
      </c>
      <c r="W84" s="72"/>
      <c r="X84" s="24">
        <f t="shared" si="24"/>
        <v>0</v>
      </c>
      <c r="Y84" s="73"/>
      <c r="Z84" s="24">
        <f t="shared" si="25"/>
        <v>0</v>
      </c>
      <c r="AA84" s="73"/>
      <c r="AB84" s="24">
        <f t="shared" si="26"/>
        <v>0</v>
      </c>
      <c r="AC84" s="8">
        <f t="shared" si="27"/>
        <v>0</v>
      </c>
      <c r="AD84" s="130">
        <f t="shared" si="28"/>
        <v>0</v>
      </c>
    </row>
    <row r="85" spans="1:30" x14ac:dyDescent="0.25">
      <c r="A85" t="str">
        <f t="shared" si="16"/>
        <v>26-03</v>
      </c>
      <c r="B85" s="165">
        <f>_xlfn.ISOWEEKNUM(Tabel1[[#This Row],[col03]])</f>
        <v>12</v>
      </c>
      <c r="C85" s="153">
        <f>DATE(Année,1,ROW()-ROW(Tabel1[[#Headers],[col03]])-1)</f>
        <v>46103</v>
      </c>
      <c r="D85" s="10"/>
      <c r="E85" s="7"/>
      <c r="F85" s="17" t="str">
        <f t="shared" si="15"/>
        <v/>
      </c>
      <c r="G85" s="10"/>
      <c r="H85" s="24" t="str" cm="1">
        <f t="array" aca="1" ref="H85" ca="1">IF(OFFSET(G85,WORKDAY.INTL(C85,1,11,Fériés)-C85,,,)=0,
"-",
OFFSET(G85,WORKDAY.INTL(C85,1,11,Fériés)-C85,,,)-G85)</f>
        <v>-</v>
      </c>
      <c r="I85" s="10"/>
      <c r="J85" s="24">
        <f t="shared" si="17"/>
        <v>0</v>
      </c>
      <c r="K85" s="10"/>
      <c r="L85" s="24">
        <f t="shared" si="18"/>
        <v>0</v>
      </c>
      <c r="M85" s="10"/>
      <c r="N85" s="24">
        <f t="shared" si="19"/>
        <v>0</v>
      </c>
      <c r="O85" s="10"/>
      <c r="P85" s="24">
        <f t="shared" si="20"/>
        <v>0</v>
      </c>
      <c r="Q85" s="72"/>
      <c r="R85" s="24">
        <f t="shared" si="21"/>
        <v>0</v>
      </c>
      <c r="S85" s="73"/>
      <c r="T85" s="24">
        <f t="shared" si="22"/>
        <v>0</v>
      </c>
      <c r="U85" s="73"/>
      <c r="V85" s="24">
        <f t="shared" si="23"/>
        <v>0</v>
      </c>
      <c r="W85" s="72"/>
      <c r="X85" s="24">
        <f t="shared" si="24"/>
        <v>0</v>
      </c>
      <c r="Y85" s="73"/>
      <c r="Z85" s="24">
        <f t="shared" si="25"/>
        <v>0</v>
      </c>
      <c r="AA85" s="73"/>
      <c r="AB85" s="24">
        <f t="shared" si="26"/>
        <v>0</v>
      </c>
      <c r="AC85" s="8">
        <f t="shared" si="27"/>
        <v>0</v>
      </c>
      <c r="AD85" s="130">
        <f t="shared" si="28"/>
        <v>0</v>
      </c>
    </row>
    <row r="86" spans="1:30" x14ac:dyDescent="0.25">
      <c r="A86" t="str">
        <f t="shared" si="16"/>
        <v>26-03</v>
      </c>
      <c r="B86" s="165">
        <f>_xlfn.ISOWEEKNUM(Tabel1[[#This Row],[col03]])</f>
        <v>13</v>
      </c>
      <c r="C86" s="153">
        <f>DATE(Année,1,ROW()-ROW(Tabel1[[#Headers],[col03]])-1)</f>
        <v>46104</v>
      </c>
      <c r="D86" s="10"/>
      <c r="E86" s="7"/>
      <c r="F86" s="17" t="e">
        <f t="shared" ca="1" si="15"/>
        <v>#VALUE!</v>
      </c>
      <c r="G86" s="10"/>
      <c r="H86" s="24" t="str" cm="1">
        <f t="array" aca="1" ref="H86" ca="1">IF(OFFSET(G86,WORKDAY.INTL(C86,1,11,Fériés)-C86,,,)=0,
"-",
OFFSET(G86,WORKDAY.INTL(C86,1,11,Fériés)-C86,,,)-G86)</f>
        <v>-</v>
      </c>
      <c r="I86" s="10"/>
      <c r="J86" s="24">
        <f t="shared" si="17"/>
        <v>0</v>
      </c>
      <c r="K86" s="10"/>
      <c r="L86" s="24">
        <f t="shared" si="18"/>
        <v>0</v>
      </c>
      <c r="M86" s="10"/>
      <c r="N86" s="24">
        <f t="shared" si="19"/>
        <v>0</v>
      </c>
      <c r="O86" s="10"/>
      <c r="P86" s="24">
        <f t="shared" si="20"/>
        <v>0</v>
      </c>
      <c r="Q86" s="72"/>
      <c r="R86" s="24">
        <f t="shared" si="21"/>
        <v>0</v>
      </c>
      <c r="S86" s="73"/>
      <c r="T86" s="24">
        <f t="shared" si="22"/>
        <v>0</v>
      </c>
      <c r="U86" s="73"/>
      <c r="V86" s="24">
        <f t="shared" si="23"/>
        <v>0</v>
      </c>
      <c r="W86" s="72"/>
      <c r="X86" s="24">
        <f t="shared" si="24"/>
        <v>0</v>
      </c>
      <c r="Y86" s="73"/>
      <c r="Z86" s="24">
        <f t="shared" si="25"/>
        <v>0</v>
      </c>
      <c r="AA86" s="73"/>
      <c r="AB86" s="24">
        <f t="shared" si="26"/>
        <v>0</v>
      </c>
      <c r="AC86" s="8">
        <f t="shared" si="27"/>
        <v>0</v>
      </c>
      <c r="AD86" s="130">
        <f t="shared" si="28"/>
        <v>0</v>
      </c>
    </row>
    <row r="87" spans="1:30" x14ac:dyDescent="0.25">
      <c r="A87" t="str">
        <f t="shared" si="16"/>
        <v>26-03</v>
      </c>
      <c r="B87" s="165">
        <f>_xlfn.ISOWEEKNUM(Tabel1[[#This Row],[col03]])</f>
        <v>13</v>
      </c>
      <c r="C87" s="153">
        <f>DATE(Année,1,ROW()-ROW(Tabel1[[#Headers],[col03]])-1)</f>
        <v>46105</v>
      </c>
      <c r="D87" s="10"/>
      <c r="E87" s="7"/>
      <c r="F87" s="17" t="e">
        <f t="shared" ca="1" si="15"/>
        <v>#VALUE!</v>
      </c>
      <c r="G87" s="10"/>
      <c r="H87" s="24" t="str" cm="1">
        <f t="array" aca="1" ref="H87" ca="1">IF(OFFSET(G87,WORKDAY.INTL(C87,1,11,Fériés)-C87,,,)=0,
"-",
OFFSET(G87,WORKDAY.INTL(C87,1,11,Fériés)-C87,,,)-G87)</f>
        <v>-</v>
      </c>
      <c r="I87" s="10"/>
      <c r="J87" s="24">
        <f t="shared" si="17"/>
        <v>0</v>
      </c>
      <c r="K87" s="10"/>
      <c r="L87" s="24">
        <f t="shared" si="18"/>
        <v>0</v>
      </c>
      <c r="M87" s="10"/>
      <c r="N87" s="24">
        <f t="shared" si="19"/>
        <v>0</v>
      </c>
      <c r="O87" s="10"/>
      <c r="P87" s="24">
        <f t="shared" si="20"/>
        <v>0</v>
      </c>
      <c r="Q87" s="72"/>
      <c r="R87" s="24">
        <f t="shared" si="21"/>
        <v>0</v>
      </c>
      <c r="S87" s="73"/>
      <c r="T87" s="24">
        <f t="shared" si="22"/>
        <v>0</v>
      </c>
      <c r="U87" s="73"/>
      <c r="V87" s="24">
        <f t="shared" si="23"/>
        <v>0</v>
      </c>
      <c r="W87" s="72"/>
      <c r="X87" s="24">
        <f t="shared" si="24"/>
        <v>0</v>
      </c>
      <c r="Y87" s="73"/>
      <c r="Z87" s="24">
        <f t="shared" si="25"/>
        <v>0</v>
      </c>
      <c r="AA87" s="73"/>
      <c r="AB87" s="24">
        <f t="shared" si="26"/>
        <v>0</v>
      </c>
      <c r="AC87" s="8">
        <f t="shared" si="27"/>
        <v>0</v>
      </c>
      <c r="AD87" s="130">
        <f t="shared" si="28"/>
        <v>0</v>
      </c>
    </row>
    <row r="88" spans="1:30" x14ac:dyDescent="0.25">
      <c r="A88" t="str">
        <f t="shared" si="16"/>
        <v>26-03</v>
      </c>
      <c r="B88" s="165">
        <f>_xlfn.ISOWEEKNUM(Tabel1[[#This Row],[col03]])</f>
        <v>13</v>
      </c>
      <c r="C88" s="153">
        <f>DATE(Année,1,ROW()-ROW(Tabel1[[#Headers],[col03]])-1)</f>
        <v>46106</v>
      </c>
      <c r="D88" s="10"/>
      <c r="E88" s="7"/>
      <c r="F88" s="17" t="e">
        <f t="shared" ca="1" si="15"/>
        <v>#VALUE!</v>
      </c>
      <c r="G88" s="10"/>
      <c r="H88" s="24" t="str" cm="1">
        <f t="array" aca="1" ref="H88" ca="1">IF(OFFSET(G88,WORKDAY.INTL(C88,1,11,Fériés)-C88,,,)=0,
"-",
OFFSET(G88,WORKDAY.INTL(C88,1,11,Fériés)-C88,,,)-G88)</f>
        <v>-</v>
      </c>
      <c r="I88" s="10"/>
      <c r="J88" s="24">
        <f t="shared" si="17"/>
        <v>0</v>
      </c>
      <c r="K88" s="10"/>
      <c r="L88" s="24">
        <f t="shared" si="18"/>
        <v>0</v>
      </c>
      <c r="M88" s="10"/>
      <c r="N88" s="24">
        <f t="shared" si="19"/>
        <v>0</v>
      </c>
      <c r="O88" s="10"/>
      <c r="P88" s="24">
        <f t="shared" si="20"/>
        <v>0</v>
      </c>
      <c r="Q88" s="72"/>
      <c r="R88" s="24">
        <f t="shared" si="21"/>
        <v>0</v>
      </c>
      <c r="S88" s="73"/>
      <c r="T88" s="24">
        <f t="shared" si="22"/>
        <v>0</v>
      </c>
      <c r="U88" s="73"/>
      <c r="V88" s="24">
        <f t="shared" si="23"/>
        <v>0</v>
      </c>
      <c r="W88" s="72"/>
      <c r="X88" s="24">
        <f t="shared" si="24"/>
        <v>0</v>
      </c>
      <c r="Y88" s="73"/>
      <c r="Z88" s="24">
        <f t="shared" si="25"/>
        <v>0</v>
      </c>
      <c r="AA88" s="73"/>
      <c r="AB88" s="24">
        <f t="shared" si="26"/>
        <v>0</v>
      </c>
      <c r="AC88" s="8">
        <f t="shared" si="27"/>
        <v>0</v>
      </c>
      <c r="AD88" s="130">
        <f t="shared" si="28"/>
        <v>0</v>
      </c>
    </row>
    <row r="89" spans="1:30" x14ac:dyDescent="0.25">
      <c r="A89" t="str">
        <f t="shared" si="16"/>
        <v>26-03</v>
      </c>
      <c r="B89" s="165">
        <f>_xlfn.ISOWEEKNUM(Tabel1[[#This Row],[col03]])</f>
        <v>13</v>
      </c>
      <c r="C89" s="153">
        <f>DATE(Année,1,ROW()-ROW(Tabel1[[#Headers],[col03]])-1)</f>
        <v>46107</v>
      </c>
      <c r="D89" s="10"/>
      <c r="E89" s="7"/>
      <c r="F89" s="17" t="e">
        <f t="shared" ca="1" si="15"/>
        <v>#VALUE!</v>
      </c>
      <c r="G89" s="10"/>
      <c r="H89" s="24" t="str" cm="1">
        <f t="array" aca="1" ref="H89" ca="1">IF(OFFSET(G89,WORKDAY.INTL(C89,1,11,Fériés)-C89,,,)=0,
"-",
OFFSET(G89,WORKDAY.INTL(C89,1,11,Fériés)-C89,,,)-G89)</f>
        <v>-</v>
      </c>
      <c r="I89" s="10"/>
      <c r="J89" s="24">
        <f t="shared" si="17"/>
        <v>0</v>
      </c>
      <c r="K89" s="10"/>
      <c r="L89" s="24">
        <f t="shared" si="18"/>
        <v>0</v>
      </c>
      <c r="M89" s="10"/>
      <c r="N89" s="24">
        <f t="shared" si="19"/>
        <v>0</v>
      </c>
      <c r="O89" s="10"/>
      <c r="P89" s="24">
        <f t="shared" si="20"/>
        <v>0</v>
      </c>
      <c r="Q89" s="72"/>
      <c r="R89" s="24">
        <f t="shared" si="21"/>
        <v>0</v>
      </c>
      <c r="S89" s="73"/>
      <c r="T89" s="24">
        <f t="shared" si="22"/>
        <v>0</v>
      </c>
      <c r="U89" s="73"/>
      <c r="V89" s="24">
        <f t="shared" si="23"/>
        <v>0</v>
      </c>
      <c r="W89" s="72"/>
      <c r="X89" s="24">
        <f t="shared" si="24"/>
        <v>0</v>
      </c>
      <c r="Y89" s="73"/>
      <c r="Z89" s="24">
        <f t="shared" si="25"/>
        <v>0</v>
      </c>
      <c r="AA89" s="73"/>
      <c r="AB89" s="24">
        <f t="shared" si="26"/>
        <v>0</v>
      </c>
      <c r="AC89" s="8">
        <f t="shared" si="27"/>
        <v>0</v>
      </c>
      <c r="AD89" s="130">
        <f t="shared" si="28"/>
        <v>0</v>
      </c>
    </row>
    <row r="90" spans="1:30" x14ac:dyDescent="0.25">
      <c r="A90" t="str">
        <f t="shared" si="16"/>
        <v>26-03</v>
      </c>
      <c r="B90" s="165">
        <f>_xlfn.ISOWEEKNUM(Tabel1[[#This Row],[col03]])</f>
        <v>13</v>
      </c>
      <c r="C90" s="153">
        <f>DATE(Année,1,ROW()-ROW(Tabel1[[#Headers],[col03]])-1)</f>
        <v>46108</v>
      </c>
      <c r="D90" s="10"/>
      <c r="E90" s="7"/>
      <c r="F90" s="17" t="e">
        <f t="shared" ca="1" si="15"/>
        <v>#VALUE!</v>
      </c>
      <c r="G90" s="10"/>
      <c r="H90" s="24" t="str" cm="1">
        <f t="array" aca="1" ref="H90" ca="1">IF(OFFSET(G90,WORKDAY.INTL(C90,1,11,Fériés)-C90,,,)=0,
"-",
OFFSET(G90,WORKDAY.INTL(C90,1,11,Fériés)-C90,,,)-G90)</f>
        <v>-</v>
      </c>
      <c r="I90" s="10"/>
      <c r="J90" s="24">
        <f t="shared" si="17"/>
        <v>0</v>
      </c>
      <c r="K90" s="10"/>
      <c r="L90" s="24">
        <f t="shared" si="18"/>
        <v>0</v>
      </c>
      <c r="M90" s="10"/>
      <c r="N90" s="24">
        <f t="shared" si="19"/>
        <v>0</v>
      </c>
      <c r="O90" s="10"/>
      <c r="P90" s="24">
        <f t="shared" si="20"/>
        <v>0</v>
      </c>
      <c r="Q90" s="72"/>
      <c r="R90" s="24">
        <f t="shared" si="21"/>
        <v>0</v>
      </c>
      <c r="S90" s="73"/>
      <c r="T90" s="24">
        <f t="shared" si="22"/>
        <v>0</v>
      </c>
      <c r="U90" s="73"/>
      <c r="V90" s="24">
        <f t="shared" si="23"/>
        <v>0</v>
      </c>
      <c r="W90" s="72"/>
      <c r="X90" s="24">
        <f t="shared" si="24"/>
        <v>0</v>
      </c>
      <c r="Y90" s="73"/>
      <c r="Z90" s="24">
        <f t="shared" si="25"/>
        <v>0</v>
      </c>
      <c r="AA90" s="73"/>
      <c r="AB90" s="24">
        <f t="shared" si="26"/>
        <v>0</v>
      </c>
      <c r="AC90" s="8">
        <f t="shared" si="27"/>
        <v>0</v>
      </c>
      <c r="AD90" s="130">
        <f t="shared" si="28"/>
        <v>0</v>
      </c>
    </row>
    <row r="91" spans="1:30" x14ac:dyDescent="0.25">
      <c r="A91" t="str">
        <f t="shared" si="16"/>
        <v>26-03</v>
      </c>
      <c r="B91" s="165">
        <f>_xlfn.ISOWEEKNUM(Tabel1[[#This Row],[col03]])</f>
        <v>13</v>
      </c>
      <c r="C91" s="153">
        <f>DATE(Année,1,ROW()-ROW(Tabel1[[#Headers],[col03]])-1)</f>
        <v>46109</v>
      </c>
      <c r="D91" s="10"/>
      <c r="E91" s="7"/>
      <c r="F91" s="17" t="e">
        <f t="shared" ca="1" si="15"/>
        <v>#VALUE!</v>
      </c>
      <c r="G91" s="10"/>
      <c r="H91" s="24" t="str" cm="1">
        <f t="array" aca="1" ref="H91" ca="1">IF(OFFSET(G91,WORKDAY.INTL(C91,1,11,Fériés)-C91,,,)=0,
"-",
OFFSET(G91,WORKDAY.INTL(C91,1,11,Fériés)-C91,,,)-G91)</f>
        <v>-</v>
      </c>
      <c r="I91" s="10"/>
      <c r="J91" s="24">
        <f t="shared" si="17"/>
        <v>0</v>
      </c>
      <c r="K91" s="10"/>
      <c r="L91" s="24">
        <f t="shared" si="18"/>
        <v>0</v>
      </c>
      <c r="M91" s="10"/>
      <c r="N91" s="24">
        <f t="shared" si="19"/>
        <v>0</v>
      </c>
      <c r="O91" s="10"/>
      <c r="P91" s="24">
        <f t="shared" si="20"/>
        <v>0</v>
      </c>
      <c r="Q91" s="72"/>
      <c r="R91" s="24">
        <f t="shared" si="21"/>
        <v>0</v>
      </c>
      <c r="S91" s="73"/>
      <c r="T91" s="24">
        <f t="shared" si="22"/>
        <v>0</v>
      </c>
      <c r="U91" s="73"/>
      <c r="V91" s="24">
        <f t="shared" si="23"/>
        <v>0</v>
      </c>
      <c r="W91" s="72"/>
      <c r="X91" s="24">
        <f t="shared" si="24"/>
        <v>0</v>
      </c>
      <c r="Y91" s="73"/>
      <c r="Z91" s="24">
        <f t="shared" si="25"/>
        <v>0</v>
      </c>
      <c r="AA91" s="73"/>
      <c r="AB91" s="24">
        <f t="shared" si="26"/>
        <v>0</v>
      </c>
      <c r="AC91" s="8">
        <f t="shared" si="27"/>
        <v>0</v>
      </c>
      <c r="AD91" s="130">
        <f t="shared" si="28"/>
        <v>0</v>
      </c>
    </row>
    <row r="92" spans="1:30" x14ac:dyDescent="0.25">
      <c r="A92" t="str">
        <f t="shared" si="16"/>
        <v>26-03</v>
      </c>
      <c r="B92" s="165">
        <f>_xlfn.ISOWEEKNUM(Tabel1[[#This Row],[col03]])</f>
        <v>13</v>
      </c>
      <c r="C92" s="153">
        <f>DATE(Année,1,ROW()-ROW(Tabel1[[#Headers],[col03]])-1)</f>
        <v>46110</v>
      </c>
      <c r="D92" s="10"/>
      <c r="E92" s="7"/>
      <c r="F92" s="17" t="str">
        <f t="shared" si="15"/>
        <v/>
      </c>
      <c r="G92" s="10"/>
      <c r="H92" s="24" t="str" cm="1">
        <f t="array" aca="1" ref="H92" ca="1">IF(OFFSET(G92,WORKDAY.INTL(C92,1,11,Fériés)-C92,,,)=0,
"-",
OFFSET(G92,WORKDAY.INTL(C92,1,11,Fériés)-C92,,,)-G92)</f>
        <v>-</v>
      </c>
      <c r="I92" s="10"/>
      <c r="J92" s="24">
        <f t="shared" si="17"/>
        <v>0</v>
      </c>
      <c r="K92" s="10"/>
      <c r="L92" s="24">
        <f t="shared" si="18"/>
        <v>0</v>
      </c>
      <c r="M92" s="10"/>
      <c r="N92" s="24">
        <f t="shared" si="19"/>
        <v>0</v>
      </c>
      <c r="O92" s="10"/>
      <c r="P92" s="24">
        <f t="shared" si="20"/>
        <v>0</v>
      </c>
      <c r="Q92" s="72"/>
      <c r="R92" s="24">
        <f t="shared" si="21"/>
        <v>0</v>
      </c>
      <c r="S92" s="73"/>
      <c r="T92" s="24">
        <f t="shared" si="22"/>
        <v>0</v>
      </c>
      <c r="U92" s="73"/>
      <c r="V92" s="24">
        <f t="shared" si="23"/>
        <v>0</v>
      </c>
      <c r="W92" s="72"/>
      <c r="X92" s="24">
        <f t="shared" si="24"/>
        <v>0</v>
      </c>
      <c r="Y92" s="73"/>
      <c r="Z92" s="24">
        <f t="shared" si="25"/>
        <v>0</v>
      </c>
      <c r="AA92" s="73"/>
      <c r="AB92" s="24">
        <f t="shared" si="26"/>
        <v>0</v>
      </c>
      <c r="AC92" s="8">
        <f t="shared" si="27"/>
        <v>0</v>
      </c>
      <c r="AD92" s="130">
        <f t="shared" si="28"/>
        <v>0</v>
      </c>
    </row>
    <row r="93" spans="1:30" x14ac:dyDescent="0.25">
      <c r="A93" t="str">
        <f t="shared" si="16"/>
        <v>26-03</v>
      </c>
      <c r="B93" s="165">
        <f>_xlfn.ISOWEEKNUM(Tabel1[[#This Row],[col03]])</f>
        <v>14</v>
      </c>
      <c r="C93" s="153">
        <f>DATE(Année,1,ROW()-ROW(Tabel1[[#Headers],[col03]])-1)</f>
        <v>46111</v>
      </c>
      <c r="D93" s="10"/>
      <c r="E93" s="7"/>
      <c r="F93" s="17" t="e">
        <f t="shared" ca="1" si="15"/>
        <v>#VALUE!</v>
      </c>
      <c r="G93" s="10"/>
      <c r="H93" s="24" t="str" cm="1">
        <f t="array" aca="1" ref="H93" ca="1">IF(OFFSET(G93,WORKDAY.INTL(C93,1,11,Fériés)-C93,,,)=0,
"-",
OFFSET(G93,WORKDAY.INTL(C93,1,11,Fériés)-C93,,,)-G93)</f>
        <v>-</v>
      </c>
      <c r="I93" s="10"/>
      <c r="J93" s="24">
        <f t="shared" si="17"/>
        <v>0</v>
      </c>
      <c r="K93" s="10"/>
      <c r="L93" s="24">
        <f t="shared" si="18"/>
        <v>0</v>
      </c>
      <c r="M93" s="10"/>
      <c r="N93" s="24">
        <f t="shared" si="19"/>
        <v>0</v>
      </c>
      <c r="O93" s="10"/>
      <c r="P93" s="24">
        <f t="shared" si="20"/>
        <v>0</v>
      </c>
      <c r="Q93" s="72"/>
      <c r="R93" s="24">
        <f t="shared" si="21"/>
        <v>0</v>
      </c>
      <c r="S93" s="73"/>
      <c r="T93" s="24">
        <f t="shared" si="22"/>
        <v>0</v>
      </c>
      <c r="U93" s="73"/>
      <c r="V93" s="24">
        <f t="shared" si="23"/>
        <v>0</v>
      </c>
      <c r="W93" s="72"/>
      <c r="X93" s="24">
        <f t="shared" si="24"/>
        <v>0</v>
      </c>
      <c r="Y93" s="73"/>
      <c r="Z93" s="24">
        <f t="shared" si="25"/>
        <v>0</v>
      </c>
      <c r="AA93" s="73"/>
      <c r="AB93" s="24">
        <f t="shared" si="26"/>
        <v>0</v>
      </c>
      <c r="AC93" s="8">
        <f t="shared" si="27"/>
        <v>0</v>
      </c>
      <c r="AD93" s="130">
        <f t="shared" si="28"/>
        <v>0</v>
      </c>
    </row>
    <row r="94" spans="1:30" x14ac:dyDescent="0.25">
      <c r="A94" t="str">
        <f t="shared" si="16"/>
        <v>26-03</v>
      </c>
      <c r="B94" s="165">
        <f>_xlfn.ISOWEEKNUM(Tabel1[[#This Row],[col03]])</f>
        <v>14</v>
      </c>
      <c r="C94" s="153">
        <f>DATE(Année,1,ROW()-ROW(Tabel1[[#Headers],[col03]])-1)</f>
        <v>46112</v>
      </c>
      <c r="D94" s="10"/>
      <c r="E94" s="7"/>
      <c r="F94" s="17" t="e">
        <f t="shared" ca="1" si="15"/>
        <v>#VALUE!</v>
      </c>
      <c r="G94" s="10"/>
      <c r="H94" s="24" t="str" cm="1">
        <f t="array" aca="1" ref="H94" ca="1">IF(OFFSET(G94,WORKDAY.INTL(C94,1,11,Fériés)-C94,,,)=0,
"-",
OFFSET(G94,WORKDAY.INTL(C94,1,11,Fériés)-C94,,,)-G94)</f>
        <v>-</v>
      </c>
      <c r="I94" s="10"/>
      <c r="J94" s="24">
        <f t="shared" si="17"/>
        <v>0</v>
      </c>
      <c r="K94" s="10"/>
      <c r="L94" s="24">
        <f t="shared" si="18"/>
        <v>0</v>
      </c>
      <c r="M94" s="10"/>
      <c r="N94" s="24">
        <f t="shared" si="19"/>
        <v>0</v>
      </c>
      <c r="O94" s="10"/>
      <c r="P94" s="24">
        <f t="shared" si="20"/>
        <v>0</v>
      </c>
      <c r="Q94" s="72"/>
      <c r="R94" s="24">
        <f t="shared" si="21"/>
        <v>0</v>
      </c>
      <c r="S94" s="73"/>
      <c r="T94" s="24">
        <f t="shared" si="22"/>
        <v>0</v>
      </c>
      <c r="U94" s="73"/>
      <c r="V94" s="24">
        <f t="shared" si="23"/>
        <v>0</v>
      </c>
      <c r="W94" s="72"/>
      <c r="X94" s="24">
        <f t="shared" si="24"/>
        <v>0</v>
      </c>
      <c r="Y94" s="73"/>
      <c r="Z94" s="24">
        <f t="shared" si="25"/>
        <v>0</v>
      </c>
      <c r="AA94" s="73"/>
      <c r="AB94" s="24">
        <f t="shared" si="26"/>
        <v>0</v>
      </c>
      <c r="AC94" s="8">
        <f t="shared" si="27"/>
        <v>0</v>
      </c>
      <c r="AD94" s="130">
        <f t="shared" si="28"/>
        <v>0</v>
      </c>
    </row>
    <row r="95" spans="1:30" x14ac:dyDescent="0.25">
      <c r="A95" t="str">
        <f t="shared" si="16"/>
        <v>26-04</v>
      </c>
      <c r="B95" s="165">
        <f>_xlfn.ISOWEEKNUM(Tabel1[[#This Row],[col03]])</f>
        <v>14</v>
      </c>
      <c r="C95" s="153">
        <f>DATE(Année,1,ROW()-ROW(Tabel1[[#Headers],[col03]])-1)</f>
        <v>46113</v>
      </c>
      <c r="D95" s="10"/>
      <c r="E95" s="7"/>
      <c r="F95" s="17" t="e">
        <f t="shared" ca="1" si="15"/>
        <v>#VALUE!</v>
      </c>
      <c r="G95" s="10"/>
      <c r="H95" s="24" t="str" cm="1">
        <f t="array" aca="1" ref="H95" ca="1">IF(OFFSET(G95,WORKDAY.INTL(C95,1,11,Fériés)-C95,,,)=0,
"-",
OFFSET(G95,WORKDAY.INTL(C95,1,11,Fériés)-C95,,,)-G95)</f>
        <v>-</v>
      </c>
      <c r="I95" s="10"/>
      <c r="J95" s="24">
        <f t="shared" si="17"/>
        <v>0</v>
      </c>
      <c r="K95" s="10"/>
      <c r="L95" s="24">
        <f t="shared" si="18"/>
        <v>0</v>
      </c>
      <c r="M95" s="10"/>
      <c r="N95" s="24">
        <f t="shared" si="19"/>
        <v>0</v>
      </c>
      <c r="O95" s="10"/>
      <c r="P95" s="24">
        <f t="shared" si="20"/>
        <v>0</v>
      </c>
      <c r="Q95" s="72"/>
      <c r="R95" s="24">
        <f t="shared" si="21"/>
        <v>0</v>
      </c>
      <c r="S95" s="73"/>
      <c r="T95" s="24">
        <f t="shared" si="22"/>
        <v>0</v>
      </c>
      <c r="U95" s="73"/>
      <c r="V95" s="24">
        <f t="shared" si="23"/>
        <v>0</v>
      </c>
      <c r="W95" s="72"/>
      <c r="X95" s="24">
        <f t="shared" si="24"/>
        <v>0</v>
      </c>
      <c r="Y95" s="73"/>
      <c r="Z95" s="24">
        <f t="shared" si="25"/>
        <v>0</v>
      </c>
      <c r="AA95" s="73"/>
      <c r="AB95" s="24">
        <f t="shared" si="26"/>
        <v>0</v>
      </c>
      <c r="AC95" s="8">
        <f t="shared" si="27"/>
        <v>0</v>
      </c>
      <c r="AD95" s="130">
        <f t="shared" si="28"/>
        <v>0</v>
      </c>
    </row>
    <row r="96" spans="1:30" x14ac:dyDescent="0.25">
      <c r="A96" t="str">
        <f t="shared" si="16"/>
        <v>26-04</v>
      </c>
      <c r="B96" s="165">
        <f>_xlfn.ISOWEEKNUM(Tabel1[[#This Row],[col03]])</f>
        <v>14</v>
      </c>
      <c r="C96" s="153">
        <f>DATE(Année,1,ROW()-ROW(Tabel1[[#Headers],[col03]])-1)</f>
        <v>46114</v>
      </c>
      <c r="D96" s="10"/>
      <c r="E96" s="7"/>
      <c r="F96" s="17" t="e">
        <f t="shared" ca="1" si="15"/>
        <v>#VALUE!</v>
      </c>
      <c r="G96" s="10"/>
      <c r="H96" s="24" t="str" cm="1">
        <f t="array" aca="1" ref="H96" ca="1">IF(OFFSET(G96,WORKDAY.INTL(C96,1,11,Fériés)-C96,,,)=0,
"-",
OFFSET(G96,WORKDAY.INTL(C96,1,11,Fériés)-C96,,,)-G96)</f>
        <v>-</v>
      </c>
      <c r="I96" s="10"/>
      <c r="J96" s="24">
        <f t="shared" si="17"/>
        <v>0</v>
      </c>
      <c r="K96" s="10"/>
      <c r="L96" s="24">
        <f t="shared" si="18"/>
        <v>0</v>
      </c>
      <c r="M96" s="10"/>
      <c r="N96" s="24">
        <f t="shared" si="19"/>
        <v>0</v>
      </c>
      <c r="O96" s="10"/>
      <c r="P96" s="24">
        <f t="shared" si="20"/>
        <v>0</v>
      </c>
      <c r="Q96" s="72"/>
      <c r="R96" s="24">
        <f t="shared" si="21"/>
        <v>0</v>
      </c>
      <c r="S96" s="73"/>
      <c r="T96" s="24">
        <f t="shared" si="22"/>
        <v>0</v>
      </c>
      <c r="U96" s="73"/>
      <c r="V96" s="24">
        <f t="shared" si="23"/>
        <v>0</v>
      </c>
      <c r="W96" s="72"/>
      <c r="X96" s="24">
        <f t="shared" si="24"/>
        <v>0</v>
      </c>
      <c r="Y96" s="73"/>
      <c r="Z96" s="24">
        <f t="shared" si="25"/>
        <v>0</v>
      </c>
      <c r="AA96" s="73"/>
      <c r="AB96" s="24">
        <f t="shared" si="26"/>
        <v>0</v>
      </c>
      <c r="AC96" s="8">
        <f t="shared" si="27"/>
        <v>0</v>
      </c>
      <c r="AD96" s="130">
        <f t="shared" si="28"/>
        <v>0</v>
      </c>
    </row>
    <row r="97" spans="1:30" x14ac:dyDescent="0.25">
      <c r="A97" t="str">
        <f t="shared" si="16"/>
        <v>26-04</v>
      </c>
      <c r="B97" s="165">
        <f>_xlfn.ISOWEEKNUM(Tabel1[[#This Row],[col03]])</f>
        <v>14</v>
      </c>
      <c r="C97" s="153">
        <f>DATE(Année,1,ROW()-ROW(Tabel1[[#Headers],[col03]])-1)</f>
        <v>46115</v>
      </c>
      <c r="D97" s="10"/>
      <c r="E97" s="7"/>
      <c r="F97" s="17" t="e">
        <f t="shared" ca="1" si="15"/>
        <v>#VALUE!</v>
      </c>
      <c r="G97" s="10"/>
      <c r="H97" s="24" t="str" cm="1">
        <f t="array" aca="1" ref="H97" ca="1">IF(OFFSET(G97,WORKDAY.INTL(C97,1,11,Fériés)-C97,,,)=0,
"-",
OFFSET(G97,WORKDAY.INTL(C97,1,11,Fériés)-C97,,,)-G97)</f>
        <v>-</v>
      </c>
      <c r="I97" s="10"/>
      <c r="J97" s="24">
        <f t="shared" si="17"/>
        <v>0</v>
      </c>
      <c r="K97" s="10"/>
      <c r="L97" s="24">
        <f t="shared" si="18"/>
        <v>0</v>
      </c>
      <c r="M97" s="10"/>
      <c r="N97" s="24">
        <f t="shared" si="19"/>
        <v>0</v>
      </c>
      <c r="O97" s="10"/>
      <c r="P97" s="24">
        <f t="shared" si="20"/>
        <v>0</v>
      </c>
      <c r="Q97" s="72"/>
      <c r="R97" s="24">
        <f t="shared" si="21"/>
        <v>0</v>
      </c>
      <c r="S97" s="73"/>
      <c r="T97" s="24">
        <f t="shared" si="22"/>
        <v>0</v>
      </c>
      <c r="U97" s="73"/>
      <c r="V97" s="24">
        <f t="shared" si="23"/>
        <v>0</v>
      </c>
      <c r="W97" s="72"/>
      <c r="X97" s="24">
        <f t="shared" si="24"/>
        <v>0</v>
      </c>
      <c r="Y97" s="73"/>
      <c r="Z97" s="24">
        <f t="shared" si="25"/>
        <v>0</v>
      </c>
      <c r="AA97" s="73"/>
      <c r="AB97" s="24">
        <f t="shared" si="26"/>
        <v>0</v>
      </c>
      <c r="AC97" s="8">
        <f t="shared" si="27"/>
        <v>0</v>
      </c>
      <c r="AD97" s="130">
        <f t="shared" si="28"/>
        <v>0</v>
      </c>
    </row>
    <row r="98" spans="1:30" x14ac:dyDescent="0.25">
      <c r="A98" t="str">
        <f t="shared" si="16"/>
        <v>26-04</v>
      </c>
      <c r="B98" s="165">
        <f>_xlfn.ISOWEEKNUM(Tabel1[[#This Row],[col03]])</f>
        <v>14</v>
      </c>
      <c r="C98" s="153">
        <f>DATE(Année,1,ROW()-ROW(Tabel1[[#Headers],[col03]])-1)</f>
        <v>46116</v>
      </c>
      <c r="D98" s="10"/>
      <c r="E98" s="7"/>
      <c r="F98" s="17" t="e">
        <f t="shared" ca="1" si="15"/>
        <v>#VALUE!</v>
      </c>
      <c r="G98" s="10"/>
      <c r="H98" s="24" t="str" cm="1">
        <f t="array" aca="1" ref="H98" ca="1">IF(OFFSET(G98,WORKDAY.INTL(C98,1,11,Fériés)-C98,,,)=0,
"-",
OFFSET(G98,WORKDAY.INTL(C98,1,11,Fériés)-C98,,,)-G98)</f>
        <v>-</v>
      </c>
      <c r="I98" s="10"/>
      <c r="J98" s="24">
        <f t="shared" si="17"/>
        <v>0</v>
      </c>
      <c r="K98" s="10"/>
      <c r="L98" s="24">
        <f t="shared" si="18"/>
        <v>0</v>
      </c>
      <c r="M98" s="10"/>
      <c r="N98" s="24">
        <f t="shared" si="19"/>
        <v>0</v>
      </c>
      <c r="O98" s="10"/>
      <c r="P98" s="24">
        <f t="shared" si="20"/>
        <v>0</v>
      </c>
      <c r="Q98" s="72"/>
      <c r="R98" s="24">
        <f t="shared" si="21"/>
        <v>0</v>
      </c>
      <c r="S98" s="73"/>
      <c r="T98" s="24">
        <f t="shared" si="22"/>
        <v>0</v>
      </c>
      <c r="U98" s="73"/>
      <c r="V98" s="24">
        <f t="shared" si="23"/>
        <v>0</v>
      </c>
      <c r="W98" s="72"/>
      <c r="X98" s="24">
        <f t="shared" si="24"/>
        <v>0</v>
      </c>
      <c r="Y98" s="73"/>
      <c r="Z98" s="24">
        <f t="shared" si="25"/>
        <v>0</v>
      </c>
      <c r="AA98" s="73"/>
      <c r="AB98" s="24">
        <f t="shared" si="26"/>
        <v>0</v>
      </c>
      <c r="AC98" s="8">
        <f t="shared" si="27"/>
        <v>0</v>
      </c>
      <c r="AD98" s="130">
        <f t="shared" si="28"/>
        <v>0</v>
      </c>
    </row>
    <row r="99" spans="1:30" x14ac:dyDescent="0.25">
      <c r="A99" t="str">
        <f t="shared" si="16"/>
        <v>26-04</v>
      </c>
      <c r="B99" s="165">
        <f>_xlfn.ISOWEEKNUM(Tabel1[[#This Row],[col03]])</f>
        <v>14</v>
      </c>
      <c r="C99" s="153">
        <f>DATE(Année,1,ROW()-ROW(Tabel1[[#Headers],[col03]])-1)</f>
        <v>46117</v>
      </c>
      <c r="D99" s="10"/>
      <c r="E99" s="7"/>
      <c r="F99" s="17" t="str">
        <f t="shared" si="15"/>
        <v/>
      </c>
      <c r="G99" s="10"/>
      <c r="H99" s="24" t="str" cm="1">
        <f t="array" aca="1" ref="H99" ca="1">IF(OFFSET(G99,WORKDAY.INTL(C99,1,11,Fériés)-C99,,,)=0,
"-",
OFFSET(G99,WORKDAY.INTL(C99,1,11,Fériés)-C99,,,)-G99)</f>
        <v>-</v>
      </c>
      <c r="I99" s="10"/>
      <c r="J99" s="24">
        <f t="shared" si="17"/>
        <v>0</v>
      </c>
      <c r="K99" s="10"/>
      <c r="L99" s="24">
        <f t="shared" si="18"/>
        <v>0</v>
      </c>
      <c r="M99" s="10"/>
      <c r="N99" s="24">
        <f t="shared" si="19"/>
        <v>0</v>
      </c>
      <c r="O99" s="10"/>
      <c r="P99" s="24">
        <f t="shared" si="20"/>
        <v>0</v>
      </c>
      <c r="Q99" s="72"/>
      <c r="R99" s="24">
        <f t="shared" si="21"/>
        <v>0</v>
      </c>
      <c r="S99" s="73"/>
      <c r="T99" s="24">
        <f t="shared" si="22"/>
        <v>0</v>
      </c>
      <c r="U99" s="73"/>
      <c r="V99" s="24">
        <f t="shared" si="23"/>
        <v>0</v>
      </c>
      <c r="W99" s="72"/>
      <c r="X99" s="24">
        <f t="shared" si="24"/>
        <v>0</v>
      </c>
      <c r="Y99" s="73"/>
      <c r="Z99" s="24">
        <f t="shared" si="25"/>
        <v>0</v>
      </c>
      <c r="AA99" s="73"/>
      <c r="AB99" s="24">
        <f t="shared" si="26"/>
        <v>0</v>
      </c>
      <c r="AC99" s="8">
        <f t="shared" si="27"/>
        <v>0</v>
      </c>
      <c r="AD99" s="130">
        <f t="shared" si="28"/>
        <v>0</v>
      </c>
    </row>
    <row r="100" spans="1:30" x14ac:dyDescent="0.25">
      <c r="A100" t="str">
        <f t="shared" si="16"/>
        <v>26-04</v>
      </c>
      <c r="B100" s="165">
        <f>_xlfn.ISOWEEKNUM(Tabel1[[#This Row],[col03]])</f>
        <v>15</v>
      </c>
      <c r="C100" s="153">
        <f>DATE(Année,1,ROW()-ROW(Tabel1[[#Headers],[col03]])-1)</f>
        <v>46118</v>
      </c>
      <c r="D100" s="10"/>
      <c r="E100" s="7"/>
      <c r="F100" s="17" t="str">
        <f t="shared" si="15"/>
        <v/>
      </c>
      <c r="G100" s="10"/>
      <c r="H100" s="24" t="str" cm="1">
        <f t="array" aca="1" ref="H100" ca="1">IF(OFFSET(G100,WORKDAY.INTL(C100,1,11,Fériés)-C100,,,)=0,
"-",
OFFSET(G100,WORKDAY.INTL(C100,1,11,Fériés)-C100,,,)-G100)</f>
        <v>-</v>
      </c>
      <c r="I100" s="10"/>
      <c r="J100" s="24">
        <f t="shared" si="17"/>
        <v>0</v>
      </c>
      <c r="K100" s="10"/>
      <c r="L100" s="24">
        <f t="shared" si="18"/>
        <v>0</v>
      </c>
      <c r="M100" s="10"/>
      <c r="N100" s="24">
        <f t="shared" si="19"/>
        <v>0</v>
      </c>
      <c r="O100" s="10"/>
      <c r="P100" s="24">
        <f t="shared" si="20"/>
        <v>0</v>
      </c>
      <c r="Q100" s="72"/>
      <c r="R100" s="24">
        <f t="shared" si="21"/>
        <v>0</v>
      </c>
      <c r="S100" s="73"/>
      <c r="T100" s="24">
        <f t="shared" si="22"/>
        <v>0</v>
      </c>
      <c r="U100" s="73"/>
      <c r="V100" s="24">
        <f t="shared" si="23"/>
        <v>0</v>
      </c>
      <c r="W100" s="72"/>
      <c r="X100" s="24">
        <f t="shared" si="24"/>
        <v>0</v>
      </c>
      <c r="Y100" s="73"/>
      <c r="Z100" s="24">
        <f t="shared" si="25"/>
        <v>0</v>
      </c>
      <c r="AA100" s="73"/>
      <c r="AB100" s="24">
        <f t="shared" si="26"/>
        <v>0</v>
      </c>
      <c r="AC100" s="8">
        <f t="shared" si="27"/>
        <v>0</v>
      </c>
      <c r="AD100" s="130">
        <f t="shared" si="28"/>
        <v>0</v>
      </c>
    </row>
    <row r="101" spans="1:30" x14ac:dyDescent="0.25">
      <c r="A101" t="str">
        <f t="shared" si="16"/>
        <v>26-04</v>
      </c>
      <c r="B101" s="165">
        <f>_xlfn.ISOWEEKNUM(Tabel1[[#This Row],[col03]])</f>
        <v>15</v>
      </c>
      <c r="C101" s="153">
        <f>DATE(Année,1,ROW()-ROW(Tabel1[[#Headers],[col03]])-1)</f>
        <v>46119</v>
      </c>
      <c r="D101" s="10"/>
      <c r="E101" s="7"/>
      <c r="F101" s="17" t="e">
        <f t="shared" ca="1" si="15"/>
        <v>#VALUE!</v>
      </c>
      <c r="G101" s="10"/>
      <c r="H101" s="24" t="str" cm="1">
        <f t="array" aca="1" ref="H101" ca="1">IF(OFFSET(G101,WORKDAY.INTL(C101,1,11,Fériés)-C101,,,)=0,
"-",
OFFSET(G101,WORKDAY.INTL(C101,1,11,Fériés)-C101,,,)-G101)</f>
        <v>-</v>
      </c>
      <c r="I101" s="10"/>
      <c r="J101" s="24">
        <f t="shared" si="17"/>
        <v>0</v>
      </c>
      <c r="K101" s="10"/>
      <c r="L101" s="24">
        <f t="shared" si="18"/>
        <v>0</v>
      </c>
      <c r="M101" s="10"/>
      <c r="N101" s="24">
        <f t="shared" si="19"/>
        <v>0</v>
      </c>
      <c r="O101" s="10"/>
      <c r="P101" s="24">
        <f t="shared" si="20"/>
        <v>0</v>
      </c>
      <c r="Q101" s="72"/>
      <c r="R101" s="24">
        <f t="shared" si="21"/>
        <v>0</v>
      </c>
      <c r="S101" s="73"/>
      <c r="T101" s="24">
        <f t="shared" si="22"/>
        <v>0</v>
      </c>
      <c r="U101" s="73"/>
      <c r="V101" s="24">
        <f t="shared" si="23"/>
        <v>0</v>
      </c>
      <c r="W101" s="72"/>
      <c r="X101" s="24">
        <f t="shared" si="24"/>
        <v>0</v>
      </c>
      <c r="Y101" s="73"/>
      <c r="Z101" s="24">
        <f t="shared" si="25"/>
        <v>0</v>
      </c>
      <c r="AA101" s="73"/>
      <c r="AB101" s="24">
        <f t="shared" si="26"/>
        <v>0</v>
      </c>
      <c r="AC101" s="8">
        <f t="shared" si="27"/>
        <v>0</v>
      </c>
      <c r="AD101" s="130">
        <f t="shared" si="28"/>
        <v>0</v>
      </c>
    </row>
    <row r="102" spans="1:30" x14ac:dyDescent="0.25">
      <c r="A102" t="str">
        <f t="shared" si="16"/>
        <v>26-04</v>
      </c>
      <c r="B102" s="165">
        <f>_xlfn.ISOWEEKNUM(Tabel1[[#This Row],[col03]])</f>
        <v>15</v>
      </c>
      <c r="C102" s="153">
        <f>DATE(Année,1,ROW()-ROW(Tabel1[[#Headers],[col03]])-1)</f>
        <v>46120</v>
      </c>
      <c r="D102" s="10"/>
      <c r="E102" s="7"/>
      <c r="F102" s="17" t="e">
        <f t="shared" ca="1" si="15"/>
        <v>#VALUE!</v>
      </c>
      <c r="G102" s="10"/>
      <c r="H102" s="24" t="str" cm="1">
        <f t="array" aca="1" ref="H102" ca="1">IF(OFFSET(G102,WORKDAY.INTL(C102,1,11,Fériés)-C102,,,)=0,
"-",
OFFSET(G102,WORKDAY.INTL(C102,1,11,Fériés)-C102,,,)-G102)</f>
        <v>-</v>
      </c>
      <c r="I102" s="10"/>
      <c r="J102" s="24">
        <f t="shared" si="17"/>
        <v>0</v>
      </c>
      <c r="K102" s="10"/>
      <c r="L102" s="24">
        <f t="shared" si="18"/>
        <v>0</v>
      </c>
      <c r="M102" s="10"/>
      <c r="N102" s="24">
        <f t="shared" si="19"/>
        <v>0</v>
      </c>
      <c r="O102" s="10"/>
      <c r="P102" s="24">
        <f t="shared" si="20"/>
        <v>0</v>
      </c>
      <c r="Q102" s="72"/>
      <c r="R102" s="24">
        <f t="shared" si="21"/>
        <v>0</v>
      </c>
      <c r="S102" s="73"/>
      <c r="T102" s="24">
        <f t="shared" si="22"/>
        <v>0</v>
      </c>
      <c r="U102" s="73"/>
      <c r="V102" s="24">
        <f t="shared" si="23"/>
        <v>0</v>
      </c>
      <c r="W102" s="72"/>
      <c r="X102" s="24">
        <f t="shared" si="24"/>
        <v>0</v>
      </c>
      <c r="Y102" s="73"/>
      <c r="Z102" s="24">
        <f t="shared" si="25"/>
        <v>0</v>
      </c>
      <c r="AA102" s="73"/>
      <c r="AB102" s="24">
        <f t="shared" si="26"/>
        <v>0</v>
      </c>
      <c r="AC102" s="8">
        <f t="shared" si="27"/>
        <v>0</v>
      </c>
      <c r="AD102" s="130">
        <f t="shared" si="28"/>
        <v>0</v>
      </c>
    </row>
    <row r="103" spans="1:30" x14ac:dyDescent="0.25">
      <c r="A103" t="str">
        <f t="shared" si="16"/>
        <v>26-04</v>
      </c>
      <c r="B103" s="165">
        <f>_xlfn.ISOWEEKNUM(Tabel1[[#This Row],[col03]])</f>
        <v>15</v>
      </c>
      <c r="C103" s="153">
        <f>DATE(Année,1,ROW()-ROW(Tabel1[[#Headers],[col03]])-1)</f>
        <v>46121</v>
      </c>
      <c r="D103" s="10"/>
      <c r="E103" s="7"/>
      <c r="F103" s="17" t="e">
        <f t="shared" ca="1" si="15"/>
        <v>#VALUE!</v>
      </c>
      <c r="G103" s="10"/>
      <c r="H103" s="24" t="str" cm="1">
        <f t="array" aca="1" ref="H103" ca="1">IF(OFFSET(G103,WORKDAY.INTL(C103,1,11,Fériés)-C103,,,)=0,
"-",
OFFSET(G103,WORKDAY.INTL(C103,1,11,Fériés)-C103,,,)-G103)</f>
        <v>-</v>
      </c>
      <c r="I103" s="10"/>
      <c r="J103" s="24">
        <f t="shared" si="17"/>
        <v>0</v>
      </c>
      <c r="K103" s="10"/>
      <c r="L103" s="24">
        <f t="shared" si="18"/>
        <v>0</v>
      </c>
      <c r="M103" s="10"/>
      <c r="N103" s="24">
        <f t="shared" si="19"/>
        <v>0</v>
      </c>
      <c r="O103" s="10"/>
      <c r="P103" s="24">
        <f t="shared" si="20"/>
        <v>0</v>
      </c>
      <c r="Q103" s="72"/>
      <c r="R103" s="24">
        <f t="shared" si="21"/>
        <v>0</v>
      </c>
      <c r="S103" s="73"/>
      <c r="T103" s="24">
        <f t="shared" si="22"/>
        <v>0</v>
      </c>
      <c r="U103" s="73"/>
      <c r="V103" s="24">
        <f t="shared" si="23"/>
        <v>0</v>
      </c>
      <c r="W103" s="72"/>
      <c r="X103" s="24">
        <f t="shared" si="24"/>
        <v>0</v>
      </c>
      <c r="Y103" s="73"/>
      <c r="Z103" s="24">
        <f t="shared" si="25"/>
        <v>0</v>
      </c>
      <c r="AA103" s="73"/>
      <c r="AB103" s="24">
        <f t="shared" si="26"/>
        <v>0</v>
      </c>
      <c r="AC103" s="8">
        <f t="shared" si="27"/>
        <v>0</v>
      </c>
      <c r="AD103" s="130">
        <f t="shared" si="28"/>
        <v>0</v>
      </c>
    </row>
    <row r="104" spans="1:30" x14ac:dyDescent="0.25">
      <c r="A104" t="str">
        <f t="shared" si="16"/>
        <v>26-04</v>
      </c>
      <c r="B104" s="165">
        <f>_xlfn.ISOWEEKNUM(Tabel1[[#This Row],[col03]])</f>
        <v>15</v>
      </c>
      <c r="C104" s="153">
        <f>DATE(Année,1,ROW()-ROW(Tabel1[[#Headers],[col03]])-1)</f>
        <v>46122</v>
      </c>
      <c r="D104" s="10"/>
      <c r="E104" s="7"/>
      <c r="F104" s="17" t="e">
        <f t="shared" ca="1" si="15"/>
        <v>#VALUE!</v>
      </c>
      <c r="G104" s="10"/>
      <c r="H104" s="24" t="str" cm="1">
        <f t="array" aca="1" ref="H104" ca="1">IF(OFFSET(G104,WORKDAY.INTL(C104,1,11,Fériés)-C104,,,)=0,
"-",
OFFSET(G104,WORKDAY.INTL(C104,1,11,Fériés)-C104,,,)-G104)</f>
        <v>-</v>
      </c>
      <c r="I104" s="10"/>
      <c r="J104" s="24">
        <f t="shared" si="17"/>
        <v>0</v>
      </c>
      <c r="K104" s="10"/>
      <c r="L104" s="24">
        <f t="shared" si="18"/>
        <v>0</v>
      </c>
      <c r="M104" s="10"/>
      <c r="N104" s="24">
        <f t="shared" si="19"/>
        <v>0</v>
      </c>
      <c r="O104" s="10"/>
      <c r="P104" s="24">
        <f t="shared" si="20"/>
        <v>0</v>
      </c>
      <c r="Q104" s="72"/>
      <c r="R104" s="24">
        <f t="shared" si="21"/>
        <v>0</v>
      </c>
      <c r="S104" s="73"/>
      <c r="T104" s="24">
        <f t="shared" si="22"/>
        <v>0</v>
      </c>
      <c r="U104" s="73"/>
      <c r="V104" s="24">
        <f t="shared" si="23"/>
        <v>0</v>
      </c>
      <c r="W104" s="72"/>
      <c r="X104" s="24">
        <f t="shared" si="24"/>
        <v>0</v>
      </c>
      <c r="Y104" s="73"/>
      <c r="Z104" s="24">
        <f t="shared" si="25"/>
        <v>0</v>
      </c>
      <c r="AA104" s="73"/>
      <c r="AB104" s="24">
        <f t="shared" si="26"/>
        <v>0</v>
      </c>
      <c r="AC104" s="8">
        <f t="shared" si="27"/>
        <v>0</v>
      </c>
      <c r="AD104" s="130">
        <f t="shared" si="28"/>
        <v>0</v>
      </c>
    </row>
    <row r="105" spans="1:30" x14ac:dyDescent="0.25">
      <c r="A105" t="str">
        <f t="shared" si="16"/>
        <v>26-04</v>
      </c>
      <c r="B105" s="165">
        <f>_xlfn.ISOWEEKNUM(Tabel1[[#This Row],[col03]])</f>
        <v>15</v>
      </c>
      <c r="C105" s="153">
        <f>DATE(Année,1,ROW()-ROW(Tabel1[[#Headers],[col03]])-1)</f>
        <v>46123</v>
      </c>
      <c r="D105" s="10"/>
      <c r="E105" s="7"/>
      <c r="F105" s="17" t="e">
        <f t="shared" ca="1" si="15"/>
        <v>#VALUE!</v>
      </c>
      <c r="G105" s="10"/>
      <c r="H105" s="24" t="str" cm="1">
        <f t="array" aca="1" ref="H105" ca="1">IF(OFFSET(G105,WORKDAY.INTL(C105,1,11,Fériés)-C105,,,)=0,
"-",
OFFSET(G105,WORKDAY.INTL(C105,1,11,Fériés)-C105,,,)-G105)</f>
        <v>-</v>
      </c>
      <c r="I105" s="10"/>
      <c r="J105" s="24">
        <f t="shared" si="17"/>
        <v>0</v>
      </c>
      <c r="K105" s="10"/>
      <c r="L105" s="24">
        <f t="shared" si="18"/>
        <v>0</v>
      </c>
      <c r="M105" s="10"/>
      <c r="N105" s="24">
        <f t="shared" si="19"/>
        <v>0</v>
      </c>
      <c r="O105" s="10"/>
      <c r="P105" s="24">
        <f t="shared" si="20"/>
        <v>0</v>
      </c>
      <c r="Q105" s="72"/>
      <c r="R105" s="24">
        <f t="shared" si="21"/>
        <v>0</v>
      </c>
      <c r="S105" s="73"/>
      <c r="T105" s="24">
        <f t="shared" si="22"/>
        <v>0</v>
      </c>
      <c r="U105" s="73"/>
      <c r="V105" s="24">
        <f t="shared" si="23"/>
        <v>0</v>
      </c>
      <c r="W105" s="72"/>
      <c r="X105" s="24">
        <f t="shared" si="24"/>
        <v>0</v>
      </c>
      <c r="Y105" s="73"/>
      <c r="Z105" s="24">
        <f t="shared" si="25"/>
        <v>0</v>
      </c>
      <c r="AA105" s="73"/>
      <c r="AB105" s="24">
        <f t="shared" si="26"/>
        <v>0</v>
      </c>
      <c r="AC105" s="8">
        <f t="shared" si="27"/>
        <v>0</v>
      </c>
      <c r="AD105" s="130">
        <f t="shared" si="28"/>
        <v>0</v>
      </c>
    </row>
    <row r="106" spans="1:30" x14ac:dyDescent="0.25">
      <c r="A106" t="str">
        <f t="shared" si="16"/>
        <v>26-04</v>
      </c>
      <c r="B106" s="165">
        <f>_xlfn.ISOWEEKNUM(Tabel1[[#This Row],[col03]])</f>
        <v>15</v>
      </c>
      <c r="C106" s="153">
        <f>DATE(Année,1,ROW()-ROW(Tabel1[[#Headers],[col03]])-1)</f>
        <v>46124</v>
      </c>
      <c r="D106" s="10"/>
      <c r="E106" s="7"/>
      <c r="F106" s="17" t="str">
        <f t="shared" si="15"/>
        <v/>
      </c>
      <c r="G106" s="10"/>
      <c r="H106" s="24" t="str" cm="1">
        <f t="array" aca="1" ref="H106" ca="1">IF(OFFSET(G106,WORKDAY.INTL(C106,1,11,Fériés)-C106,,,)=0,
"-",
OFFSET(G106,WORKDAY.INTL(C106,1,11,Fériés)-C106,,,)-G106)</f>
        <v>-</v>
      </c>
      <c r="I106" s="10"/>
      <c r="J106" s="24">
        <f t="shared" si="17"/>
        <v>0</v>
      </c>
      <c r="K106" s="10"/>
      <c r="L106" s="24">
        <f t="shared" si="18"/>
        <v>0</v>
      </c>
      <c r="M106" s="10"/>
      <c r="N106" s="24">
        <f t="shared" si="19"/>
        <v>0</v>
      </c>
      <c r="O106" s="10"/>
      <c r="P106" s="24">
        <f t="shared" si="20"/>
        <v>0</v>
      </c>
      <c r="Q106" s="72"/>
      <c r="R106" s="24">
        <f t="shared" si="21"/>
        <v>0</v>
      </c>
      <c r="S106" s="73"/>
      <c r="T106" s="24">
        <f t="shared" si="22"/>
        <v>0</v>
      </c>
      <c r="U106" s="73"/>
      <c r="V106" s="24">
        <f t="shared" si="23"/>
        <v>0</v>
      </c>
      <c r="W106" s="72"/>
      <c r="X106" s="24">
        <f t="shared" si="24"/>
        <v>0</v>
      </c>
      <c r="Y106" s="73"/>
      <c r="Z106" s="24">
        <f t="shared" si="25"/>
        <v>0</v>
      </c>
      <c r="AA106" s="73"/>
      <c r="AB106" s="24">
        <f t="shared" si="26"/>
        <v>0</v>
      </c>
      <c r="AC106" s="8">
        <f t="shared" si="27"/>
        <v>0</v>
      </c>
      <c r="AD106" s="130">
        <f t="shared" si="28"/>
        <v>0</v>
      </c>
    </row>
    <row r="107" spans="1:30" x14ac:dyDescent="0.25">
      <c r="A107" t="str">
        <f t="shared" si="16"/>
        <v>26-04</v>
      </c>
      <c r="B107" s="165">
        <f>_xlfn.ISOWEEKNUM(Tabel1[[#This Row],[col03]])</f>
        <v>16</v>
      </c>
      <c r="C107" s="153">
        <f>DATE(Année,1,ROW()-ROW(Tabel1[[#Headers],[col03]])-1)</f>
        <v>46125</v>
      </c>
      <c r="D107" s="10"/>
      <c r="E107" s="7"/>
      <c r="F107" s="17" t="e">
        <f t="shared" ca="1" si="15"/>
        <v>#VALUE!</v>
      </c>
      <c r="G107" s="10"/>
      <c r="H107" s="24" t="str" cm="1">
        <f t="array" aca="1" ref="H107" ca="1">IF(OFFSET(G107,WORKDAY.INTL(C107,1,11,Fériés)-C107,,,)=0,
"-",
OFFSET(G107,WORKDAY.INTL(C107,1,11,Fériés)-C107,,,)-G107)</f>
        <v>-</v>
      </c>
      <c r="I107" s="10"/>
      <c r="J107" s="24">
        <f t="shared" si="17"/>
        <v>0</v>
      </c>
      <c r="K107" s="10"/>
      <c r="L107" s="24">
        <f t="shared" si="18"/>
        <v>0</v>
      </c>
      <c r="M107" s="10"/>
      <c r="N107" s="24">
        <f t="shared" si="19"/>
        <v>0</v>
      </c>
      <c r="O107" s="10"/>
      <c r="P107" s="24">
        <f t="shared" si="20"/>
        <v>0</v>
      </c>
      <c r="Q107" s="72"/>
      <c r="R107" s="24">
        <f t="shared" si="21"/>
        <v>0</v>
      </c>
      <c r="S107" s="73"/>
      <c r="T107" s="24">
        <f t="shared" si="22"/>
        <v>0</v>
      </c>
      <c r="U107" s="73"/>
      <c r="V107" s="24">
        <f t="shared" si="23"/>
        <v>0</v>
      </c>
      <c r="W107" s="72"/>
      <c r="X107" s="24">
        <f t="shared" si="24"/>
        <v>0</v>
      </c>
      <c r="Y107" s="73"/>
      <c r="Z107" s="24">
        <f t="shared" si="25"/>
        <v>0</v>
      </c>
      <c r="AA107" s="73"/>
      <c r="AB107" s="24">
        <f t="shared" si="26"/>
        <v>0</v>
      </c>
      <c r="AC107" s="8">
        <f t="shared" si="27"/>
        <v>0</v>
      </c>
      <c r="AD107" s="130">
        <f t="shared" si="28"/>
        <v>0</v>
      </c>
    </row>
    <row r="108" spans="1:30" x14ac:dyDescent="0.25">
      <c r="A108" t="str">
        <f t="shared" si="16"/>
        <v>26-04</v>
      </c>
      <c r="B108" s="165">
        <f>_xlfn.ISOWEEKNUM(Tabel1[[#This Row],[col03]])</f>
        <v>16</v>
      </c>
      <c r="C108" s="153">
        <f>DATE(Année,1,ROW()-ROW(Tabel1[[#Headers],[col03]])-1)</f>
        <v>46126</v>
      </c>
      <c r="D108" s="10"/>
      <c r="E108" s="7"/>
      <c r="F108" s="17" t="e">
        <f t="shared" ca="1" si="15"/>
        <v>#VALUE!</v>
      </c>
      <c r="G108" s="10"/>
      <c r="H108" s="24" t="str" cm="1">
        <f t="array" aca="1" ref="H108" ca="1">IF(OFFSET(G108,WORKDAY.INTL(C108,1,11,Fériés)-C108,,,)=0,
"-",
OFFSET(G108,WORKDAY.INTL(C108,1,11,Fériés)-C108,,,)-G108)</f>
        <v>-</v>
      </c>
      <c r="I108" s="10"/>
      <c r="J108" s="24">
        <f t="shared" si="17"/>
        <v>0</v>
      </c>
      <c r="K108" s="10"/>
      <c r="L108" s="24">
        <f t="shared" si="18"/>
        <v>0</v>
      </c>
      <c r="M108" s="10"/>
      <c r="N108" s="24">
        <f t="shared" si="19"/>
        <v>0</v>
      </c>
      <c r="O108" s="10"/>
      <c r="P108" s="24">
        <f t="shared" si="20"/>
        <v>0</v>
      </c>
      <c r="Q108" s="72"/>
      <c r="R108" s="24">
        <f t="shared" si="21"/>
        <v>0</v>
      </c>
      <c r="S108" s="73"/>
      <c r="T108" s="24">
        <f t="shared" si="22"/>
        <v>0</v>
      </c>
      <c r="U108" s="73"/>
      <c r="V108" s="24">
        <f t="shared" si="23"/>
        <v>0</v>
      </c>
      <c r="W108" s="72"/>
      <c r="X108" s="24">
        <f t="shared" si="24"/>
        <v>0</v>
      </c>
      <c r="Y108" s="73"/>
      <c r="Z108" s="24">
        <f t="shared" si="25"/>
        <v>0</v>
      </c>
      <c r="AA108" s="73"/>
      <c r="AB108" s="24">
        <f t="shared" si="26"/>
        <v>0</v>
      </c>
      <c r="AC108" s="8">
        <f t="shared" si="27"/>
        <v>0</v>
      </c>
      <c r="AD108" s="130">
        <f t="shared" si="28"/>
        <v>0</v>
      </c>
    </row>
    <row r="109" spans="1:30" x14ac:dyDescent="0.25">
      <c r="A109" t="str">
        <f t="shared" si="16"/>
        <v>26-04</v>
      </c>
      <c r="B109" s="165">
        <f>_xlfn.ISOWEEKNUM(Tabel1[[#This Row],[col03]])</f>
        <v>16</v>
      </c>
      <c r="C109" s="153">
        <f>DATE(Année,1,ROW()-ROW(Tabel1[[#Headers],[col03]])-1)</f>
        <v>46127</v>
      </c>
      <c r="D109" s="10"/>
      <c r="E109" s="7"/>
      <c r="F109" s="17" t="e">
        <f t="shared" ca="1" si="15"/>
        <v>#VALUE!</v>
      </c>
      <c r="G109" s="10"/>
      <c r="H109" s="24" t="str" cm="1">
        <f t="array" aca="1" ref="H109" ca="1">IF(OFFSET(G109,WORKDAY.INTL(C109,1,11,Fériés)-C109,,,)=0,
"-",
OFFSET(G109,WORKDAY.INTL(C109,1,11,Fériés)-C109,,,)-G109)</f>
        <v>-</v>
      </c>
      <c r="I109" s="10"/>
      <c r="J109" s="24">
        <f t="shared" si="17"/>
        <v>0</v>
      </c>
      <c r="K109" s="10"/>
      <c r="L109" s="24">
        <f t="shared" si="18"/>
        <v>0</v>
      </c>
      <c r="M109" s="10"/>
      <c r="N109" s="24">
        <f t="shared" si="19"/>
        <v>0</v>
      </c>
      <c r="O109" s="10"/>
      <c r="P109" s="24">
        <f t="shared" si="20"/>
        <v>0</v>
      </c>
      <c r="Q109" s="72"/>
      <c r="R109" s="24">
        <f t="shared" si="21"/>
        <v>0</v>
      </c>
      <c r="S109" s="73"/>
      <c r="T109" s="24">
        <f t="shared" si="22"/>
        <v>0</v>
      </c>
      <c r="U109" s="73"/>
      <c r="V109" s="24">
        <f t="shared" si="23"/>
        <v>0</v>
      </c>
      <c r="W109" s="72"/>
      <c r="X109" s="24">
        <f t="shared" si="24"/>
        <v>0</v>
      </c>
      <c r="Y109" s="73"/>
      <c r="Z109" s="24">
        <f t="shared" si="25"/>
        <v>0</v>
      </c>
      <c r="AA109" s="73"/>
      <c r="AB109" s="24">
        <f t="shared" si="26"/>
        <v>0</v>
      </c>
      <c r="AC109" s="8">
        <f t="shared" si="27"/>
        <v>0</v>
      </c>
      <c r="AD109" s="130">
        <f t="shared" si="28"/>
        <v>0</v>
      </c>
    </row>
    <row r="110" spans="1:30" x14ac:dyDescent="0.25">
      <c r="A110" t="str">
        <f t="shared" si="16"/>
        <v>26-04</v>
      </c>
      <c r="B110" s="165">
        <f>_xlfn.ISOWEEKNUM(Tabel1[[#This Row],[col03]])</f>
        <v>16</v>
      </c>
      <c r="C110" s="153">
        <f>DATE(Année,1,ROW()-ROW(Tabel1[[#Headers],[col03]])-1)</f>
        <v>46128</v>
      </c>
      <c r="D110" s="10"/>
      <c r="E110" s="7"/>
      <c r="F110" s="17" t="e">
        <f t="shared" ca="1" si="15"/>
        <v>#VALUE!</v>
      </c>
      <c r="G110" s="10"/>
      <c r="H110" s="24" t="str" cm="1">
        <f t="array" aca="1" ref="H110" ca="1">IF(OFFSET(G110,WORKDAY.INTL(C110,1,11,Fériés)-C110,,,)=0,
"-",
OFFSET(G110,WORKDAY.INTL(C110,1,11,Fériés)-C110,,,)-G110)</f>
        <v>-</v>
      </c>
      <c r="I110" s="10"/>
      <c r="J110" s="24">
        <f t="shared" si="17"/>
        <v>0</v>
      </c>
      <c r="K110" s="10"/>
      <c r="L110" s="24">
        <f t="shared" si="18"/>
        <v>0</v>
      </c>
      <c r="M110" s="10"/>
      <c r="N110" s="24">
        <f t="shared" si="19"/>
        <v>0</v>
      </c>
      <c r="O110" s="10"/>
      <c r="P110" s="24">
        <f t="shared" si="20"/>
        <v>0</v>
      </c>
      <c r="Q110" s="72"/>
      <c r="R110" s="24">
        <f t="shared" si="21"/>
        <v>0</v>
      </c>
      <c r="S110" s="73"/>
      <c r="T110" s="24">
        <f t="shared" si="22"/>
        <v>0</v>
      </c>
      <c r="U110" s="73"/>
      <c r="V110" s="24">
        <f t="shared" si="23"/>
        <v>0</v>
      </c>
      <c r="W110" s="72"/>
      <c r="X110" s="24">
        <f t="shared" si="24"/>
        <v>0</v>
      </c>
      <c r="Y110" s="73"/>
      <c r="Z110" s="24">
        <f t="shared" si="25"/>
        <v>0</v>
      </c>
      <c r="AA110" s="73"/>
      <c r="AB110" s="24">
        <f t="shared" si="26"/>
        <v>0</v>
      </c>
      <c r="AC110" s="8">
        <f t="shared" si="27"/>
        <v>0</v>
      </c>
      <c r="AD110" s="130">
        <f t="shared" si="28"/>
        <v>0</v>
      </c>
    </row>
    <row r="111" spans="1:30" x14ac:dyDescent="0.25">
      <c r="A111" t="str">
        <f t="shared" si="16"/>
        <v>26-04</v>
      </c>
      <c r="B111" s="165">
        <f>_xlfn.ISOWEEKNUM(Tabel1[[#This Row],[col03]])</f>
        <v>16</v>
      </c>
      <c r="C111" s="153">
        <f>DATE(Année,1,ROW()-ROW(Tabel1[[#Headers],[col03]])-1)</f>
        <v>46129</v>
      </c>
      <c r="D111" s="10"/>
      <c r="E111" s="7"/>
      <c r="F111" s="17" t="e">
        <f t="shared" ca="1" si="15"/>
        <v>#VALUE!</v>
      </c>
      <c r="G111" s="10"/>
      <c r="H111" s="24" t="str" cm="1">
        <f t="array" aca="1" ref="H111" ca="1">IF(OFFSET(G111,WORKDAY.INTL(C111,1,11,Fériés)-C111,,,)=0,
"-",
OFFSET(G111,WORKDAY.INTL(C111,1,11,Fériés)-C111,,,)-G111)</f>
        <v>-</v>
      </c>
      <c r="I111" s="10"/>
      <c r="J111" s="24">
        <f t="shared" si="17"/>
        <v>0</v>
      </c>
      <c r="K111" s="10"/>
      <c r="L111" s="24">
        <f t="shared" si="18"/>
        <v>0</v>
      </c>
      <c r="M111" s="10"/>
      <c r="N111" s="24">
        <f t="shared" si="19"/>
        <v>0</v>
      </c>
      <c r="O111" s="10"/>
      <c r="P111" s="24">
        <f t="shared" si="20"/>
        <v>0</v>
      </c>
      <c r="Q111" s="72"/>
      <c r="R111" s="24">
        <f t="shared" si="21"/>
        <v>0</v>
      </c>
      <c r="S111" s="73"/>
      <c r="T111" s="24">
        <f t="shared" si="22"/>
        <v>0</v>
      </c>
      <c r="U111" s="73"/>
      <c r="V111" s="24">
        <f t="shared" si="23"/>
        <v>0</v>
      </c>
      <c r="W111" s="72"/>
      <c r="X111" s="24">
        <f t="shared" si="24"/>
        <v>0</v>
      </c>
      <c r="Y111" s="73"/>
      <c r="Z111" s="24">
        <f t="shared" si="25"/>
        <v>0</v>
      </c>
      <c r="AA111" s="73"/>
      <c r="AB111" s="24">
        <f t="shared" si="26"/>
        <v>0</v>
      </c>
      <c r="AC111" s="8">
        <f t="shared" si="27"/>
        <v>0</v>
      </c>
      <c r="AD111" s="130">
        <f t="shared" si="28"/>
        <v>0</v>
      </c>
    </row>
    <row r="112" spans="1:30" x14ac:dyDescent="0.25">
      <c r="A112" t="str">
        <f t="shared" si="16"/>
        <v>26-04</v>
      </c>
      <c r="B112" s="165">
        <f>_xlfn.ISOWEEKNUM(Tabel1[[#This Row],[col03]])</f>
        <v>16</v>
      </c>
      <c r="C112" s="153">
        <f>DATE(Année,1,ROW()-ROW(Tabel1[[#Headers],[col03]])-1)</f>
        <v>46130</v>
      </c>
      <c r="D112" s="10"/>
      <c r="E112" s="7"/>
      <c r="F112" s="17" t="e">
        <f t="shared" ca="1" si="15"/>
        <v>#VALUE!</v>
      </c>
      <c r="G112" s="10"/>
      <c r="H112" s="24" t="str" cm="1">
        <f t="array" aca="1" ref="H112" ca="1">IF(OFFSET(G112,WORKDAY.INTL(C112,1,11,Fériés)-C112,,,)=0,
"-",
OFFSET(G112,WORKDAY.INTL(C112,1,11,Fériés)-C112,,,)-G112)</f>
        <v>-</v>
      </c>
      <c r="I112" s="10"/>
      <c r="J112" s="24">
        <f t="shared" si="17"/>
        <v>0</v>
      </c>
      <c r="K112" s="10"/>
      <c r="L112" s="24">
        <f t="shared" si="18"/>
        <v>0</v>
      </c>
      <c r="M112" s="10"/>
      <c r="N112" s="24">
        <f t="shared" si="19"/>
        <v>0</v>
      </c>
      <c r="O112" s="10"/>
      <c r="P112" s="24">
        <f t="shared" si="20"/>
        <v>0</v>
      </c>
      <c r="Q112" s="72"/>
      <c r="R112" s="24">
        <f t="shared" si="21"/>
        <v>0</v>
      </c>
      <c r="S112" s="73"/>
      <c r="T112" s="24">
        <f t="shared" si="22"/>
        <v>0</v>
      </c>
      <c r="U112" s="73"/>
      <c r="V112" s="24">
        <f t="shared" si="23"/>
        <v>0</v>
      </c>
      <c r="W112" s="72"/>
      <c r="X112" s="24">
        <f t="shared" si="24"/>
        <v>0</v>
      </c>
      <c r="Y112" s="73"/>
      <c r="Z112" s="24">
        <f t="shared" si="25"/>
        <v>0</v>
      </c>
      <c r="AA112" s="73"/>
      <c r="AB112" s="24">
        <f t="shared" si="26"/>
        <v>0</v>
      </c>
      <c r="AC112" s="8">
        <f t="shared" si="27"/>
        <v>0</v>
      </c>
      <c r="AD112" s="130">
        <f t="shared" si="28"/>
        <v>0</v>
      </c>
    </row>
    <row r="113" spans="1:30" x14ac:dyDescent="0.25">
      <c r="A113" t="str">
        <f t="shared" si="16"/>
        <v>26-04</v>
      </c>
      <c r="B113" s="165">
        <f>_xlfn.ISOWEEKNUM(Tabel1[[#This Row],[col03]])</f>
        <v>16</v>
      </c>
      <c r="C113" s="153">
        <f>DATE(Année,1,ROW()-ROW(Tabel1[[#Headers],[col03]])-1)</f>
        <v>46131</v>
      </c>
      <c r="D113" s="10"/>
      <c r="E113" s="7"/>
      <c r="F113" s="17" t="str">
        <f t="shared" si="15"/>
        <v/>
      </c>
      <c r="G113" s="10"/>
      <c r="H113" s="24" t="str" cm="1">
        <f t="array" aca="1" ref="H113" ca="1">IF(OFFSET(G113,WORKDAY.INTL(C113,1,11,Fériés)-C113,,,)=0,
"-",
OFFSET(G113,WORKDAY.INTL(C113,1,11,Fériés)-C113,,,)-G113)</f>
        <v>-</v>
      </c>
      <c r="I113" s="10"/>
      <c r="J113" s="24">
        <f t="shared" si="17"/>
        <v>0</v>
      </c>
      <c r="K113" s="10"/>
      <c r="L113" s="24">
        <f t="shared" si="18"/>
        <v>0</v>
      </c>
      <c r="M113" s="10"/>
      <c r="N113" s="24">
        <f t="shared" si="19"/>
        <v>0</v>
      </c>
      <c r="O113" s="10"/>
      <c r="P113" s="24">
        <f t="shared" si="20"/>
        <v>0</v>
      </c>
      <c r="Q113" s="72"/>
      <c r="R113" s="24">
        <f t="shared" si="21"/>
        <v>0</v>
      </c>
      <c r="S113" s="73"/>
      <c r="T113" s="24">
        <f t="shared" si="22"/>
        <v>0</v>
      </c>
      <c r="U113" s="73"/>
      <c r="V113" s="24">
        <f t="shared" si="23"/>
        <v>0</v>
      </c>
      <c r="W113" s="72"/>
      <c r="X113" s="24">
        <f t="shared" si="24"/>
        <v>0</v>
      </c>
      <c r="Y113" s="73"/>
      <c r="Z113" s="24">
        <f t="shared" si="25"/>
        <v>0</v>
      </c>
      <c r="AA113" s="73"/>
      <c r="AB113" s="24">
        <f t="shared" si="26"/>
        <v>0</v>
      </c>
      <c r="AC113" s="8">
        <f t="shared" si="27"/>
        <v>0</v>
      </c>
      <c r="AD113" s="130">
        <f t="shared" si="28"/>
        <v>0</v>
      </c>
    </row>
    <row r="114" spans="1:30" x14ac:dyDescent="0.25">
      <c r="A114" t="str">
        <f t="shared" si="16"/>
        <v>26-04</v>
      </c>
      <c r="B114" s="165">
        <f>_xlfn.ISOWEEKNUM(Tabel1[[#This Row],[col03]])</f>
        <v>17</v>
      </c>
      <c r="C114" s="153">
        <f>DATE(Année,1,ROW()-ROW(Tabel1[[#Headers],[col03]])-1)</f>
        <v>46132</v>
      </c>
      <c r="D114" s="10"/>
      <c r="E114" s="7"/>
      <c r="F114" s="17" t="e">
        <f t="shared" ca="1" si="15"/>
        <v>#VALUE!</v>
      </c>
      <c r="G114" s="10"/>
      <c r="H114" s="24" t="str" cm="1">
        <f t="array" aca="1" ref="H114" ca="1">IF(OFFSET(G114,WORKDAY.INTL(C114,1,11,Fériés)-C114,,,)=0,
"-",
OFFSET(G114,WORKDAY.INTL(C114,1,11,Fériés)-C114,,,)-G114)</f>
        <v>-</v>
      </c>
      <c r="I114" s="10"/>
      <c r="J114" s="24">
        <f t="shared" si="17"/>
        <v>0</v>
      </c>
      <c r="K114" s="10"/>
      <c r="L114" s="24">
        <f t="shared" si="18"/>
        <v>0</v>
      </c>
      <c r="M114" s="10"/>
      <c r="N114" s="24">
        <f t="shared" si="19"/>
        <v>0</v>
      </c>
      <c r="O114" s="10"/>
      <c r="P114" s="24">
        <f t="shared" si="20"/>
        <v>0</v>
      </c>
      <c r="Q114" s="72"/>
      <c r="R114" s="24">
        <f t="shared" si="21"/>
        <v>0</v>
      </c>
      <c r="S114" s="73"/>
      <c r="T114" s="24">
        <f t="shared" si="22"/>
        <v>0</v>
      </c>
      <c r="U114" s="73"/>
      <c r="V114" s="24">
        <f t="shared" si="23"/>
        <v>0</v>
      </c>
      <c r="W114" s="72"/>
      <c r="X114" s="24">
        <f t="shared" si="24"/>
        <v>0</v>
      </c>
      <c r="Y114" s="73"/>
      <c r="Z114" s="24">
        <f t="shared" si="25"/>
        <v>0</v>
      </c>
      <c r="AA114" s="73"/>
      <c r="AB114" s="24">
        <f t="shared" si="26"/>
        <v>0</v>
      </c>
      <c r="AC114" s="8">
        <f t="shared" si="27"/>
        <v>0</v>
      </c>
      <c r="AD114" s="130">
        <f t="shared" si="28"/>
        <v>0</v>
      </c>
    </row>
    <row r="115" spans="1:30" x14ac:dyDescent="0.25">
      <c r="A115" t="str">
        <f t="shared" si="16"/>
        <v>26-04</v>
      </c>
      <c r="B115" s="165">
        <f>_xlfn.ISOWEEKNUM(Tabel1[[#This Row],[col03]])</f>
        <v>17</v>
      </c>
      <c r="C115" s="153">
        <f>DATE(Année,1,ROW()-ROW(Tabel1[[#Headers],[col03]])-1)</f>
        <v>46133</v>
      </c>
      <c r="D115" s="10"/>
      <c r="E115" s="7"/>
      <c r="F115" s="17" t="e">
        <f t="shared" ca="1" si="15"/>
        <v>#VALUE!</v>
      </c>
      <c r="G115" s="10"/>
      <c r="H115" s="24" t="str" cm="1">
        <f t="array" aca="1" ref="H115" ca="1">IF(OFFSET(G115,WORKDAY.INTL(C115,1,11,Fériés)-C115,,,)=0,
"-",
OFFSET(G115,WORKDAY.INTL(C115,1,11,Fériés)-C115,,,)-G115)</f>
        <v>-</v>
      </c>
      <c r="I115" s="10"/>
      <c r="J115" s="24">
        <f t="shared" si="17"/>
        <v>0</v>
      </c>
      <c r="K115" s="10"/>
      <c r="L115" s="24">
        <f t="shared" si="18"/>
        <v>0</v>
      </c>
      <c r="M115" s="10"/>
      <c r="N115" s="24">
        <f t="shared" si="19"/>
        <v>0</v>
      </c>
      <c r="O115" s="10"/>
      <c r="P115" s="24">
        <f t="shared" si="20"/>
        <v>0</v>
      </c>
      <c r="Q115" s="72"/>
      <c r="R115" s="24">
        <f t="shared" si="21"/>
        <v>0</v>
      </c>
      <c r="S115" s="73"/>
      <c r="T115" s="24">
        <f t="shared" si="22"/>
        <v>0</v>
      </c>
      <c r="U115" s="73"/>
      <c r="V115" s="24">
        <f t="shared" si="23"/>
        <v>0</v>
      </c>
      <c r="W115" s="72"/>
      <c r="X115" s="24">
        <f t="shared" si="24"/>
        <v>0</v>
      </c>
      <c r="Y115" s="73"/>
      <c r="Z115" s="24">
        <f t="shared" si="25"/>
        <v>0</v>
      </c>
      <c r="AA115" s="73"/>
      <c r="AB115" s="24">
        <f t="shared" si="26"/>
        <v>0</v>
      </c>
      <c r="AC115" s="8">
        <f t="shared" si="27"/>
        <v>0</v>
      </c>
      <c r="AD115" s="130">
        <f t="shared" si="28"/>
        <v>0</v>
      </c>
    </row>
    <row r="116" spans="1:30" x14ac:dyDescent="0.25">
      <c r="A116" t="str">
        <f t="shared" si="16"/>
        <v>26-04</v>
      </c>
      <c r="B116" s="165">
        <f>_xlfn.ISOWEEKNUM(Tabel1[[#This Row],[col03]])</f>
        <v>17</v>
      </c>
      <c r="C116" s="153">
        <f>DATE(Année,1,ROW()-ROW(Tabel1[[#Headers],[col03]])-1)</f>
        <v>46134</v>
      </c>
      <c r="D116" s="10"/>
      <c r="E116" s="7"/>
      <c r="F116" s="17" t="e">
        <f t="shared" ca="1" si="15"/>
        <v>#VALUE!</v>
      </c>
      <c r="G116" s="10"/>
      <c r="H116" s="24" t="str" cm="1">
        <f t="array" aca="1" ref="H116" ca="1">IF(OFFSET(G116,WORKDAY.INTL(C116,1,11,Fériés)-C116,,,)=0,
"-",
OFFSET(G116,WORKDAY.INTL(C116,1,11,Fériés)-C116,,,)-G116)</f>
        <v>-</v>
      </c>
      <c r="I116" s="10"/>
      <c r="J116" s="24">
        <f t="shared" si="17"/>
        <v>0</v>
      </c>
      <c r="K116" s="10"/>
      <c r="L116" s="24">
        <f t="shared" si="18"/>
        <v>0</v>
      </c>
      <c r="M116" s="10"/>
      <c r="N116" s="24">
        <f t="shared" si="19"/>
        <v>0</v>
      </c>
      <c r="O116" s="10"/>
      <c r="P116" s="24">
        <f t="shared" si="20"/>
        <v>0</v>
      </c>
      <c r="Q116" s="72"/>
      <c r="R116" s="24">
        <f t="shared" si="21"/>
        <v>0</v>
      </c>
      <c r="S116" s="73"/>
      <c r="T116" s="24">
        <f t="shared" si="22"/>
        <v>0</v>
      </c>
      <c r="U116" s="73"/>
      <c r="V116" s="24">
        <f t="shared" si="23"/>
        <v>0</v>
      </c>
      <c r="W116" s="72"/>
      <c r="X116" s="24">
        <f t="shared" si="24"/>
        <v>0</v>
      </c>
      <c r="Y116" s="73"/>
      <c r="Z116" s="24">
        <f t="shared" si="25"/>
        <v>0</v>
      </c>
      <c r="AA116" s="73"/>
      <c r="AB116" s="24">
        <f t="shared" si="26"/>
        <v>0</v>
      </c>
      <c r="AC116" s="8">
        <f t="shared" si="27"/>
        <v>0</v>
      </c>
      <c r="AD116" s="130">
        <f t="shared" si="28"/>
        <v>0</v>
      </c>
    </row>
    <row r="117" spans="1:30" x14ac:dyDescent="0.25">
      <c r="A117" t="str">
        <f t="shared" si="16"/>
        <v>26-04</v>
      </c>
      <c r="B117" s="165">
        <f>_xlfn.ISOWEEKNUM(Tabel1[[#This Row],[col03]])</f>
        <v>17</v>
      </c>
      <c r="C117" s="153">
        <f>DATE(Année,1,ROW()-ROW(Tabel1[[#Headers],[col03]])-1)</f>
        <v>46135</v>
      </c>
      <c r="D117" s="10"/>
      <c r="E117" s="7"/>
      <c r="F117" s="17" t="e">
        <f t="shared" ca="1" si="15"/>
        <v>#VALUE!</v>
      </c>
      <c r="G117" s="10"/>
      <c r="H117" s="24" t="str" cm="1">
        <f t="array" aca="1" ref="H117" ca="1">IF(OFFSET(G117,WORKDAY.INTL(C117,1,11,Fériés)-C117,,,)=0,
"-",
OFFSET(G117,WORKDAY.INTL(C117,1,11,Fériés)-C117,,,)-G117)</f>
        <v>-</v>
      </c>
      <c r="I117" s="10"/>
      <c r="J117" s="24">
        <f t="shared" si="17"/>
        <v>0</v>
      </c>
      <c r="K117" s="10"/>
      <c r="L117" s="24">
        <f t="shared" si="18"/>
        <v>0</v>
      </c>
      <c r="M117" s="10"/>
      <c r="N117" s="24">
        <f t="shared" si="19"/>
        <v>0</v>
      </c>
      <c r="O117" s="10"/>
      <c r="P117" s="24">
        <f t="shared" si="20"/>
        <v>0</v>
      </c>
      <c r="Q117" s="72"/>
      <c r="R117" s="24">
        <f t="shared" si="21"/>
        <v>0</v>
      </c>
      <c r="S117" s="73"/>
      <c r="T117" s="24">
        <f t="shared" si="22"/>
        <v>0</v>
      </c>
      <c r="U117" s="73"/>
      <c r="V117" s="24">
        <f t="shared" si="23"/>
        <v>0</v>
      </c>
      <c r="W117" s="72"/>
      <c r="X117" s="24">
        <f t="shared" si="24"/>
        <v>0</v>
      </c>
      <c r="Y117" s="73"/>
      <c r="Z117" s="24">
        <f t="shared" si="25"/>
        <v>0</v>
      </c>
      <c r="AA117" s="73"/>
      <c r="AB117" s="24">
        <f t="shared" si="26"/>
        <v>0</v>
      </c>
      <c r="AC117" s="8">
        <f t="shared" si="27"/>
        <v>0</v>
      </c>
      <c r="AD117" s="130">
        <f t="shared" si="28"/>
        <v>0</v>
      </c>
    </row>
    <row r="118" spans="1:30" x14ac:dyDescent="0.25">
      <c r="A118" t="str">
        <f t="shared" si="16"/>
        <v>26-04</v>
      </c>
      <c r="B118" s="165">
        <f>_xlfn.ISOWEEKNUM(Tabel1[[#This Row],[col03]])</f>
        <v>17</v>
      </c>
      <c r="C118" s="153">
        <f>DATE(Année,1,ROW()-ROW(Tabel1[[#Headers],[col03]])-1)</f>
        <v>46136</v>
      </c>
      <c r="D118" s="10"/>
      <c r="E118" s="7"/>
      <c r="F118" s="17" t="e">
        <f t="shared" ca="1" si="15"/>
        <v>#VALUE!</v>
      </c>
      <c r="G118" s="10"/>
      <c r="H118" s="24" t="str" cm="1">
        <f t="array" aca="1" ref="H118" ca="1">IF(OFFSET(G118,WORKDAY.INTL(C118,1,11,Fériés)-C118,,,)=0,
"-",
OFFSET(G118,WORKDAY.INTL(C118,1,11,Fériés)-C118,,,)-G118)</f>
        <v>-</v>
      </c>
      <c r="I118" s="10"/>
      <c r="J118" s="24">
        <f t="shared" si="17"/>
        <v>0</v>
      </c>
      <c r="K118" s="10"/>
      <c r="L118" s="24">
        <f t="shared" si="18"/>
        <v>0</v>
      </c>
      <c r="M118" s="10"/>
      <c r="N118" s="24">
        <f t="shared" si="19"/>
        <v>0</v>
      </c>
      <c r="O118" s="10"/>
      <c r="P118" s="24">
        <f t="shared" si="20"/>
        <v>0</v>
      </c>
      <c r="Q118" s="72"/>
      <c r="R118" s="24">
        <f t="shared" si="21"/>
        <v>0</v>
      </c>
      <c r="S118" s="73"/>
      <c r="T118" s="24">
        <f t="shared" si="22"/>
        <v>0</v>
      </c>
      <c r="U118" s="73"/>
      <c r="V118" s="24">
        <f t="shared" si="23"/>
        <v>0</v>
      </c>
      <c r="W118" s="72"/>
      <c r="X118" s="24">
        <f t="shared" si="24"/>
        <v>0</v>
      </c>
      <c r="Y118" s="73"/>
      <c r="Z118" s="24">
        <f t="shared" si="25"/>
        <v>0</v>
      </c>
      <c r="AA118" s="73"/>
      <c r="AB118" s="24">
        <f t="shared" si="26"/>
        <v>0</v>
      </c>
      <c r="AC118" s="8">
        <f t="shared" si="27"/>
        <v>0</v>
      </c>
      <c r="AD118" s="130">
        <f t="shared" si="28"/>
        <v>0</v>
      </c>
    </row>
    <row r="119" spans="1:30" x14ac:dyDescent="0.25">
      <c r="A119" t="str">
        <f t="shared" si="16"/>
        <v>26-04</v>
      </c>
      <c r="B119" s="165">
        <f>_xlfn.ISOWEEKNUM(Tabel1[[#This Row],[col03]])</f>
        <v>17</v>
      </c>
      <c r="C119" s="153">
        <f>DATE(Année,1,ROW()-ROW(Tabel1[[#Headers],[col03]])-1)</f>
        <v>46137</v>
      </c>
      <c r="D119" s="10"/>
      <c r="E119" s="7"/>
      <c r="F119" s="17" t="e">
        <f t="shared" ca="1" si="15"/>
        <v>#VALUE!</v>
      </c>
      <c r="G119" s="10"/>
      <c r="H119" s="24" t="str" cm="1">
        <f t="array" aca="1" ref="H119" ca="1">IF(OFFSET(G119,WORKDAY.INTL(C119,1,11,Fériés)-C119,,,)=0,
"-",
OFFSET(G119,WORKDAY.INTL(C119,1,11,Fériés)-C119,,,)-G119)</f>
        <v>-</v>
      </c>
      <c r="I119" s="10"/>
      <c r="J119" s="24">
        <f t="shared" si="17"/>
        <v>0</v>
      </c>
      <c r="K119" s="10"/>
      <c r="L119" s="24">
        <f t="shared" si="18"/>
        <v>0</v>
      </c>
      <c r="M119" s="10"/>
      <c r="N119" s="24">
        <f t="shared" si="19"/>
        <v>0</v>
      </c>
      <c r="O119" s="10"/>
      <c r="P119" s="24">
        <f t="shared" si="20"/>
        <v>0</v>
      </c>
      <c r="Q119" s="72"/>
      <c r="R119" s="24">
        <f t="shared" si="21"/>
        <v>0</v>
      </c>
      <c r="S119" s="73"/>
      <c r="T119" s="24">
        <f t="shared" si="22"/>
        <v>0</v>
      </c>
      <c r="U119" s="73"/>
      <c r="V119" s="24">
        <f t="shared" si="23"/>
        <v>0</v>
      </c>
      <c r="W119" s="72"/>
      <c r="X119" s="24">
        <f t="shared" si="24"/>
        <v>0</v>
      </c>
      <c r="Y119" s="73"/>
      <c r="Z119" s="24">
        <f t="shared" si="25"/>
        <v>0</v>
      </c>
      <c r="AA119" s="73"/>
      <c r="AB119" s="24">
        <f t="shared" si="26"/>
        <v>0</v>
      </c>
      <c r="AC119" s="8">
        <f t="shared" si="27"/>
        <v>0</v>
      </c>
      <c r="AD119" s="130">
        <f t="shared" si="28"/>
        <v>0</v>
      </c>
    </row>
    <row r="120" spans="1:30" x14ac:dyDescent="0.25">
      <c r="A120" t="str">
        <f t="shared" si="16"/>
        <v>26-04</v>
      </c>
      <c r="B120" s="165">
        <f>_xlfn.ISOWEEKNUM(Tabel1[[#This Row],[col03]])</f>
        <v>17</v>
      </c>
      <c r="C120" s="153">
        <f>DATE(Année,1,ROW()-ROW(Tabel1[[#Headers],[col03]])-1)</f>
        <v>46138</v>
      </c>
      <c r="D120" s="10"/>
      <c r="E120" s="7"/>
      <c r="F120" s="17" t="str">
        <f t="shared" si="15"/>
        <v/>
      </c>
      <c r="G120" s="10"/>
      <c r="H120" s="24" t="str" cm="1">
        <f t="array" aca="1" ref="H120" ca="1">IF(OFFSET(G120,WORKDAY.INTL(C120,1,11,Fériés)-C120,,,)=0,
"-",
OFFSET(G120,WORKDAY.INTL(C120,1,11,Fériés)-C120,,,)-G120)</f>
        <v>-</v>
      </c>
      <c r="I120" s="10"/>
      <c r="J120" s="24">
        <f t="shared" si="17"/>
        <v>0</v>
      </c>
      <c r="K120" s="10"/>
      <c r="L120" s="24">
        <f t="shared" si="18"/>
        <v>0</v>
      </c>
      <c r="M120" s="10"/>
      <c r="N120" s="24">
        <f t="shared" si="19"/>
        <v>0</v>
      </c>
      <c r="O120" s="10"/>
      <c r="P120" s="24">
        <f t="shared" si="20"/>
        <v>0</v>
      </c>
      <c r="Q120" s="72"/>
      <c r="R120" s="24">
        <f t="shared" si="21"/>
        <v>0</v>
      </c>
      <c r="S120" s="73"/>
      <c r="T120" s="24">
        <f t="shared" si="22"/>
        <v>0</v>
      </c>
      <c r="U120" s="73"/>
      <c r="V120" s="24">
        <f t="shared" si="23"/>
        <v>0</v>
      </c>
      <c r="W120" s="72"/>
      <c r="X120" s="24">
        <f t="shared" si="24"/>
        <v>0</v>
      </c>
      <c r="Y120" s="73"/>
      <c r="Z120" s="24">
        <f t="shared" si="25"/>
        <v>0</v>
      </c>
      <c r="AA120" s="73"/>
      <c r="AB120" s="24">
        <f t="shared" si="26"/>
        <v>0</v>
      </c>
      <c r="AC120" s="8">
        <f t="shared" si="27"/>
        <v>0</v>
      </c>
      <c r="AD120" s="130">
        <f t="shared" si="28"/>
        <v>0</v>
      </c>
    </row>
    <row r="121" spans="1:30" x14ac:dyDescent="0.25">
      <c r="A121" t="str">
        <f t="shared" si="16"/>
        <v>26-04</v>
      </c>
      <c r="B121" s="165">
        <f>_xlfn.ISOWEEKNUM(Tabel1[[#This Row],[col03]])</f>
        <v>18</v>
      </c>
      <c r="C121" s="153">
        <f>DATE(Année,1,ROW()-ROW(Tabel1[[#Headers],[col03]])-1)</f>
        <v>46139</v>
      </c>
      <c r="D121" s="10"/>
      <c r="E121" s="7"/>
      <c r="F121" s="17" t="e">
        <f t="shared" ca="1" si="15"/>
        <v>#VALUE!</v>
      </c>
      <c r="G121" s="10"/>
      <c r="H121" s="24" t="str" cm="1">
        <f t="array" aca="1" ref="H121" ca="1">IF(OFFSET(G121,WORKDAY.INTL(C121,1,11,Fériés)-C121,,,)=0,
"-",
OFFSET(G121,WORKDAY.INTL(C121,1,11,Fériés)-C121,,,)-G121)</f>
        <v>-</v>
      </c>
      <c r="I121" s="10"/>
      <c r="J121" s="24">
        <f t="shared" si="17"/>
        <v>0</v>
      </c>
      <c r="K121" s="10"/>
      <c r="L121" s="24">
        <f t="shared" si="18"/>
        <v>0</v>
      </c>
      <c r="M121" s="10"/>
      <c r="N121" s="24">
        <f t="shared" si="19"/>
        <v>0</v>
      </c>
      <c r="O121" s="10"/>
      <c r="P121" s="24">
        <f t="shared" si="20"/>
        <v>0</v>
      </c>
      <c r="Q121" s="72"/>
      <c r="R121" s="24">
        <f t="shared" si="21"/>
        <v>0</v>
      </c>
      <c r="S121" s="73"/>
      <c r="T121" s="24">
        <f t="shared" si="22"/>
        <v>0</v>
      </c>
      <c r="U121" s="73"/>
      <c r="V121" s="24">
        <f t="shared" si="23"/>
        <v>0</v>
      </c>
      <c r="W121" s="72"/>
      <c r="X121" s="24">
        <f t="shared" si="24"/>
        <v>0</v>
      </c>
      <c r="Y121" s="73"/>
      <c r="Z121" s="24">
        <f t="shared" si="25"/>
        <v>0</v>
      </c>
      <c r="AA121" s="73"/>
      <c r="AB121" s="24">
        <f t="shared" si="26"/>
        <v>0</v>
      </c>
      <c r="AC121" s="8">
        <f t="shared" si="27"/>
        <v>0</v>
      </c>
      <c r="AD121" s="130">
        <f t="shared" si="28"/>
        <v>0</v>
      </c>
    </row>
    <row r="122" spans="1:30" x14ac:dyDescent="0.25">
      <c r="A122" t="str">
        <f t="shared" si="16"/>
        <v>26-04</v>
      </c>
      <c r="B122" s="165">
        <f>_xlfn.ISOWEEKNUM(Tabel1[[#This Row],[col03]])</f>
        <v>18</v>
      </c>
      <c r="C122" s="153">
        <f>DATE(Année,1,ROW()-ROW(Tabel1[[#Headers],[col03]])-1)</f>
        <v>46140</v>
      </c>
      <c r="D122" s="10"/>
      <c r="E122" s="7"/>
      <c r="F122" s="17" t="e">
        <f t="shared" ca="1" si="15"/>
        <v>#VALUE!</v>
      </c>
      <c r="G122" s="10"/>
      <c r="H122" s="24" t="str" cm="1">
        <f t="array" aca="1" ref="H122" ca="1">IF(OFFSET(G122,WORKDAY.INTL(C122,1,11,Fériés)-C122,,,)=0,
"-",
OFFSET(G122,WORKDAY.INTL(C122,1,11,Fériés)-C122,,,)-G122)</f>
        <v>-</v>
      </c>
      <c r="I122" s="10"/>
      <c r="J122" s="24">
        <f t="shared" si="17"/>
        <v>0</v>
      </c>
      <c r="K122" s="10"/>
      <c r="L122" s="24">
        <f t="shared" si="18"/>
        <v>0</v>
      </c>
      <c r="M122" s="10"/>
      <c r="N122" s="24">
        <f t="shared" si="19"/>
        <v>0</v>
      </c>
      <c r="O122" s="10"/>
      <c r="P122" s="24">
        <f t="shared" si="20"/>
        <v>0</v>
      </c>
      <c r="Q122" s="72"/>
      <c r="R122" s="24">
        <f t="shared" si="21"/>
        <v>0</v>
      </c>
      <c r="S122" s="73"/>
      <c r="T122" s="24">
        <f t="shared" si="22"/>
        <v>0</v>
      </c>
      <c r="U122" s="73"/>
      <c r="V122" s="24">
        <f t="shared" si="23"/>
        <v>0</v>
      </c>
      <c r="W122" s="72"/>
      <c r="X122" s="24">
        <f t="shared" si="24"/>
        <v>0</v>
      </c>
      <c r="Y122" s="73"/>
      <c r="Z122" s="24">
        <f t="shared" si="25"/>
        <v>0</v>
      </c>
      <c r="AA122" s="73"/>
      <c r="AB122" s="24">
        <f t="shared" si="26"/>
        <v>0</v>
      </c>
      <c r="AC122" s="8">
        <f t="shared" si="27"/>
        <v>0</v>
      </c>
      <c r="AD122" s="130">
        <f t="shared" si="28"/>
        <v>0</v>
      </c>
    </row>
    <row r="123" spans="1:30" x14ac:dyDescent="0.25">
      <c r="A123" t="str">
        <f t="shared" si="16"/>
        <v>26-04</v>
      </c>
      <c r="B123" s="165">
        <f>_xlfn.ISOWEEKNUM(Tabel1[[#This Row],[col03]])</f>
        <v>18</v>
      </c>
      <c r="C123" s="153">
        <f>DATE(Année,1,ROW()-ROW(Tabel1[[#Headers],[col03]])-1)</f>
        <v>46141</v>
      </c>
      <c r="D123" s="10"/>
      <c r="E123" s="7"/>
      <c r="F123" s="17" t="e">
        <f t="shared" ca="1" si="15"/>
        <v>#VALUE!</v>
      </c>
      <c r="G123" s="10"/>
      <c r="H123" s="24" t="str" cm="1">
        <f t="array" aca="1" ref="H123" ca="1">IF(OFFSET(G123,WORKDAY.INTL(C123,1,11,Fériés)-C123,,,)=0,
"-",
OFFSET(G123,WORKDAY.INTL(C123,1,11,Fériés)-C123,,,)-G123)</f>
        <v>-</v>
      </c>
      <c r="I123" s="10"/>
      <c r="J123" s="24">
        <f t="shared" si="17"/>
        <v>0</v>
      </c>
      <c r="K123" s="10"/>
      <c r="L123" s="24">
        <f t="shared" si="18"/>
        <v>0</v>
      </c>
      <c r="M123" s="10"/>
      <c r="N123" s="24">
        <f t="shared" si="19"/>
        <v>0</v>
      </c>
      <c r="O123" s="10"/>
      <c r="P123" s="24">
        <f t="shared" si="20"/>
        <v>0</v>
      </c>
      <c r="Q123" s="72"/>
      <c r="R123" s="24">
        <f t="shared" si="21"/>
        <v>0</v>
      </c>
      <c r="S123" s="73"/>
      <c r="T123" s="24">
        <f t="shared" si="22"/>
        <v>0</v>
      </c>
      <c r="U123" s="73"/>
      <c r="V123" s="24">
        <f t="shared" si="23"/>
        <v>0</v>
      </c>
      <c r="W123" s="72"/>
      <c r="X123" s="24">
        <f t="shared" si="24"/>
        <v>0</v>
      </c>
      <c r="Y123" s="73"/>
      <c r="Z123" s="24">
        <f t="shared" si="25"/>
        <v>0</v>
      </c>
      <c r="AA123" s="73"/>
      <c r="AB123" s="24">
        <f t="shared" si="26"/>
        <v>0</v>
      </c>
      <c r="AC123" s="8">
        <f t="shared" si="27"/>
        <v>0</v>
      </c>
      <c r="AD123" s="130">
        <f t="shared" si="28"/>
        <v>0</v>
      </c>
    </row>
    <row r="124" spans="1:30" x14ac:dyDescent="0.25">
      <c r="A124" t="str">
        <f t="shared" si="16"/>
        <v>26-04</v>
      </c>
      <c r="B124" s="165">
        <f>_xlfn.ISOWEEKNUM(Tabel1[[#This Row],[col03]])</f>
        <v>18</v>
      </c>
      <c r="C124" s="153">
        <f>DATE(Année,1,ROW()-ROW(Tabel1[[#Headers],[col03]])-1)</f>
        <v>46142</v>
      </c>
      <c r="D124" s="10"/>
      <c r="E124" s="7"/>
      <c r="F124" s="17" t="e">
        <f t="shared" ca="1" si="15"/>
        <v>#VALUE!</v>
      </c>
      <c r="G124" s="10"/>
      <c r="H124" s="24" t="str" cm="1">
        <f t="array" aca="1" ref="H124" ca="1">IF(OFFSET(G124,WORKDAY.INTL(C124,1,11,Fériés)-C124,,,)=0,
"-",
OFFSET(G124,WORKDAY.INTL(C124,1,11,Fériés)-C124,,,)-G124)</f>
        <v>-</v>
      </c>
      <c r="I124" s="10"/>
      <c r="J124" s="24">
        <f t="shared" si="17"/>
        <v>0</v>
      </c>
      <c r="K124" s="10"/>
      <c r="L124" s="24">
        <f t="shared" si="18"/>
        <v>0</v>
      </c>
      <c r="M124" s="10"/>
      <c r="N124" s="24">
        <f t="shared" si="19"/>
        <v>0</v>
      </c>
      <c r="O124" s="10"/>
      <c r="P124" s="24">
        <f t="shared" si="20"/>
        <v>0</v>
      </c>
      <c r="Q124" s="72"/>
      <c r="R124" s="24">
        <f t="shared" si="21"/>
        <v>0</v>
      </c>
      <c r="S124" s="73"/>
      <c r="T124" s="24">
        <f t="shared" si="22"/>
        <v>0</v>
      </c>
      <c r="U124" s="73"/>
      <c r="V124" s="24">
        <f t="shared" si="23"/>
        <v>0</v>
      </c>
      <c r="W124" s="72"/>
      <c r="X124" s="24">
        <f t="shared" si="24"/>
        <v>0</v>
      </c>
      <c r="Y124" s="73"/>
      <c r="Z124" s="24">
        <f t="shared" si="25"/>
        <v>0</v>
      </c>
      <c r="AA124" s="73"/>
      <c r="AB124" s="24">
        <f t="shared" si="26"/>
        <v>0</v>
      </c>
      <c r="AC124" s="8">
        <f t="shared" si="27"/>
        <v>0</v>
      </c>
      <c r="AD124" s="130">
        <f t="shared" si="28"/>
        <v>0</v>
      </c>
    </row>
    <row r="125" spans="1:30" x14ac:dyDescent="0.25">
      <c r="A125" t="str">
        <f t="shared" si="16"/>
        <v>26-05</v>
      </c>
      <c r="B125" s="165">
        <f>_xlfn.ISOWEEKNUM(Tabel1[[#This Row],[col03]])</f>
        <v>18</v>
      </c>
      <c r="C125" s="153">
        <f>DATE(Année,1,ROW()-ROW(Tabel1[[#Headers],[col03]])-1)</f>
        <v>46143</v>
      </c>
      <c r="D125" s="10"/>
      <c r="E125" s="7"/>
      <c r="F125" s="17" t="str">
        <f t="shared" si="15"/>
        <v/>
      </c>
      <c r="G125" s="10"/>
      <c r="H125" s="24" t="str" cm="1">
        <f t="array" aca="1" ref="H125" ca="1">IF(OFFSET(G125,WORKDAY.INTL(C125,1,11,Fériés)-C125,,,)=0,
"-",
OFFSET(G125,WORKDAY.INTL(C125,1,11,Fériés)-C125,,,)-G125)</f>
        <v>-</v>
      </c>
      <c r="I125" s="10"/>
      <c r="J125" s="24">
        <f t="shared" si="17"/>
        <v>0</v>
      </c>
      <c r="K125" s="10"/>
      <c r="L125" s="24">
        <f t="shared" si="18"/>
        <v>0</v>
      </c>
      <c r="M125" s="10"/>
      <c r="N125" s="24">
        <f t="shared" si="19"/>
        <v>0</v>
      </c>
      <c r="O125" s="10"/>
      <c r="P125" s="24">
        <f t="shared" si="20"/>
        <v>0</v>
      </c>
      <c r="Q125" s="72"/>
      <c r="R125" s="24">
        <f t="shared" si="21"/>
        <v>0</v>
      </c>
      <c r="S125" s="73"/>
      <c r="T125" s="24">
        <f t="shared" si="22"/>
        <v>0</v>
      </c>
      <c r="U125" s="73"/>
      <c r="V125" s="24">
        <f t="shared" si="23"/>
        <v>0</v>
      </c>
      <c r="W125" s="72"/>
      <c r="X125" s="24">
        <f t="shared" si="24"/>
        <v>0</v>
      </c>
      <c r="Y125" s="73"/>
      <c r="Z125" s="24">
        <f t="shared" si="25"/>
        <v>0</v>
      </c>
      <c r="AA125" s="73"/>
      <c r="AB125" s="24">
        <f t="shared" si="26"/>
        <v>0</v>
      </c>
      <c r="AC125" s="8">
        <f t="shared" si="27"/>
        <v>0</v>
      </c>
      <c r="AD125" s="130">
        <f t="shared" si="28"/>
        <v>0</v>
      </c>
    </row>
    <row r="126" spans="1:30" x14ac:dyDescent="0.25">
      <c r="A126" t="str">
        <f t="shared" si="16"/>
        <v>26-05</v>
      </c>
      <c r="B126" s="165">
        <f>_xlfn.ISOWEEKNUM(Tabel1[[#This Row],[col03]])</f>
        <v>18</v>
      </c>
      <c r="C126" s="153">
        <f>DATE(Année,1,ROW()-ROW(Tabel1[[#Headers],[col03]])-1)</f>
        <v>46144</v>
      </c>
      <c r="D126" s="10"/>
      <c r="E126" s="7"/>
      <c r="F126" s="17" t="e">
        <f t="shared" ca="1" si="15"/>
        <v>#VALUE!</v>
      </c>
      <c r="G126" s="10"/>
      <c r="H126" s="24" t="str" cm="1">
        <f t="array" aca="1" ref="H126" ca="1">IF(OFFSET(G126,WORKDAY.INTL(C126,1,11,Fériés)-C126,,,)=0,
"-",
OFFSET(G126,WORKDAY.INTL(C126,1,11,Fériés)-C126,,,)-G126)</f>
        <v>-</v>
      </c>
      <c r="I126" s="10"/>
      <c r="J126" s="24">
        <f t="shared" si="17"/>
        <v>0</v>
      </c>
      <c r="K126" s="10"/>
      <c r="L126" s="24">
        <f t="shared" si="18"/>
        <v>0</v>
      </c>
      <c r="M126" s="10"/>
      <c r="N126" s="24">
        <f t="shared" si="19"/>
        <v>0</v>
      </c>
      <c r="O126" s="10"/>
      <c r="P126" s="24">
        <f t="shared" si="20"/>
        <v>0</v>
      </c>
      <c r="Q126" s="72"/>
      <c r="R126" s="24">
        <f t="shared" si="21"/>
        <v>0</v>
      </c>
      <c r="S126" s="73"/>
      <c r="T126" s="24">
        <f t="shared" si="22"/>
        <v>0</v>
      </c>
      <c r="U126" s="73"/>
      <c r="V126" s="24">
        <f t="shared" si="23"/>
        <v>0</v>
      </c>
      <c r="W126" s="72"/>
      <c r="X126" s="24">
        <f t="shared" si="24"/>
        <v>0</v>
      </c>
      <c r="Y126" s="73"/>
      <c r="Z126" s="24">
        <f t="shared" si="25"/>
        <v>0</v>
      </c>
      <c r="AA126" s="73"/>
      <c r="AB126" s="24">
        <f t="shared" si="26"/>
        <v>0</v>
      </c>
      <c r="AC126" s="8">
        <f t="shared" si="27"/>
        <v>0</v>
      </c>
      <c r="AD126" s="130">
        <f t="shared" si="28"/>
        <v>0</v>
      </c>
    </row>
    <row r="127" spans="1:30" x14ac:dyDescent="0.25">
      <c r="A127" t="str">
        <f t="shared" si="16"/>
        <v>26-05</v>
      </c>
      <c r="B127" s="165">
        <f>_xlfn.ISOWEEKNUM(Tabel1[[#This Row],[col03]])</f>
        <v>18</v>
      </c>
      <c r="C127" s="153">
        <f>DATE(Année,1,ROW()-ROW(Tabel1[[#Headers],[col03]])-1)</f>
        <v>46145</v>
      </c>
      <c r="D127" s="10"/>
      <c r="E127" s="7"/>
      <c r="F127" s="17" t="str">
        <f t="shared" si="15"/>
        <v/>
      </c>
      <c r="G127" s="10"/>
      <c r="H127" s="24" t="str" cm="1">
        <f t="array" aca="1" ref="H127" ca="1">IF(OFFSET(G127,WORKDAY.INTL(C127,1,11,Fériés)-C127,,,)=0,
"-",
OFFSET(G127,WORKDAY.INTL(C127,1,11,Fériés)-C127,,,)-G127)</f>
        <v>-</v>
      </c>
      <c r="I127" s="10"/>
      <c r="J127" s="24">
        <f t="shared" si="17"/>
        <v>0</v>
      </c>
      <c r="K127" s="10"/>
      <c r="L127" s="24">
        <f t="shared" si="18"/>
        <v>0</v>
      </c>
      <c r="M127" s="10"/>
      <c r="N127" s="24">
        <f t="shared" si="19"/>
        <v>0</v>
      </c>
      <c r="O127" s="10"/>
      <c r="P127" s="24">
        <f t="shared" si="20"/>
        <v>0</v>
      </c>
      <c r="Q127" s="72"/>
      <c r="R127" s="24">
        <f t="shared" si="21"/>
        <v>0</v>
      </c>
      <c r="S127" s="73"/>
      <c r="T127" s="24">
        <f t="shared" si="22"/>
        <v>0</v>
      </c>
      <c r="U127" s="73"/>
      <c r="V127" s="24">
        <f t="shared" si="23"/>
        <v>0</v>
      </c>
      <c r="W127" s="72"/>
      <c r="X127" s="24">
        <f t="shared" si="24"/>
        <v>0</v>
      </c>
      <c r="Y127" s="73"/>
      <c r="Z127" s="24">
        <f t="shared" si="25"/>
        <v>0</v>
      </c>
      <c r="AA127" s="73"/>
      <c r="AB127" s="24">
        <f t="shared" si="26"/>
        <v>0</v>
      </c>
      <c r="AC127" s="8">
        <f t="shared" si="27"/>
        <v>0</v>
      </c>
      <c r="AD127" s="130">
        <f t="shared" si="28"/>
        <v>0</v>
      </c>
    </row>
    <row r="128" spans="1:30" x14ac:dyDescent="0.25">
      <c r="A128" t="str">
        <f t="shared" si="16"/>
        <v>26-05</v>
      </c>
      <c r="B128" s="165">
        <f>_xlfn.ISOWEEKNUM(Tabel1[[#This Row],[col03]])</f>
        <v>19</v>
      </c>
      <c r="C128" s="153">
        <f>DATE(Année,1,ROW()-ROW(Tabel1[[#Headers],[col03]])-1)</f>
        <v>46146</v>
      </c>
      <c r="D128" s="10"/>
      <c r="E128" s="7"/>
      <c r="F128" s="17" t="e">
        <f t="shared" ca="1" si="15"/>
        <v>#VALUE!</v>
      </c>
      <c r="G128" s="10"/>
      <c r="H128" s="24" t="str" cm="1">
        <f t="array" aca="1" ref="H128" ca="1">IF(OFFSET(G128,WORKDAY.INTL(C128,1,11,Fériés)-C128,,,)=0,
"-",
OFFSET(G128,WORKDAY.INTL(C128,1,11,Fériés)-C128,,,)-G128)</f>
        <v>-</v>
      </c>
      <c r="I128" s="10"/>
      <c r="J128" s="24">
        <f t="shared" si="17"/>
        <v>0</v>
      </c>
      <c r="K128" s="10"/>
      <c r="L128" s="24">
        <f t="shared" si="18"/>
        <v>0</v>
      </c>
      <c r="M128" s="10"/>
      <c r="N128" s="24">
        <f t="shared" si="19"/>
        <v>0</v>
      </c>
      <c r="O128" s="10"/>
      <c r="P128" s="24">
        <f t="shared" si="20"/>
        <v>0</v>
      </c>
      <c r="Q128" s="72"/>
      <c r="R128" s="24">
        <f t="shared" si="21"/>
        <v>0</v>
      </c>
      <c r="S128" s="73"/>
      <c r="T128" s="24">
        <f t="shared" si="22"/>
        <v>0</v>
      </c>
      <c r="U128" s="73"/>
      <c r="V128" s="24">
        <f t="shared" si="23"/>
        <v>0</v>
      </c>
      <c r="W128" s="72"/>
      <c r="X128" s="24">
        <f t="shared" si="24"/>
        <v>0</v>
      </c>
      <c r="Y128" s="73"/>
      <c r="Z128" s="24">
        <f t="shared" si="25"/>
        <v>0</v>
      </c>
      <c r="AA128" s="73"/>
      <c r="AB128" s="24">
        <f t="shared" si="26"/>
        <v>0</v>
      </c>
      <c r="AC128" s="8">
        <f t="shared" si="27"/>
        <v>0</v>
      </c>
      <c r="AD128" s="130">
        <f t="shared" si="28"/>
        <v>0</v>
      </c>
    </row>
    <row r="129" spans="1:30" x14ac:dyDescent="0.25">
      <c r="A129" t="str">
        <f t="shared" si="16"/>
        <v>26-05</v>
      </c>
      <c r="B129" s="165">
        <f>_xlfn.ISOWEEKNUM(Tabel1[[#This Row],[col03]])</f>
        <v>19</v>
      </c>
      <c r="C129" s="153">
        <f>DATE(Année,1,ROW()-ROW(Tabel1[[#Headers],[col03]])-1)</f>
        <v>46147</v>
      </c>
      <c r="D129" s="10"/>
      <c r="E129" s="7"/>
      <c r="F129" s="17" t="e">
        <f t="shared" ca="1" si="15"/>
        <v>#VALUE!</v>
      </c>
      <c r="G129" s="10"/>
      <c r="H129" s="24" t="str" cm="1">
        <f t="array" aca="1" ref="H129" ca="1">IF(OFFSET(G129,WORKDAY.INTL(C129,1,11,Fériés)-C129,,,)=0,
"-",
OFFSET(G129,WORKDAY.INTL(C129,1,11,Fériés)-C129,,,)-G129)</f>
        <v>-</v>
      </c>
      <c r="I129" s="10"/>
      <c r="J129" s="24">
        <f t="shared" si="17"/>
        <v>0</v>
      </c>
      <c r="K129" s="10"/>
      <c r="L129" s="24">
        <f t="shared" si="18"/>
        <v>0</v>
      </c>
      <c r="M129" s="10"/>
      <c r="N129" s="24">
        <f t="shared" si="19"/>
        <v>0</v>
      </c>
      <c r="O129" s="10"/>
      <c r="P129" s="24">
        <f t="shared" si="20"/>
        <v>0</v>
      </c>
      <c r="Q129" s="72"/>
      <c r="R129" s="24">
        <f t="shared" si="21"/>
        <v>0</v>
      </c>
      <c r="S129" s="73"/>
      <c r="T129" s="24">
        <f t="shared" si="22"/>
        <v>0</v>
      </c>
      <c r="U129" s="73"/>
      <c r="V129" s="24">
        <f t="shared" si="23"/>
        <v>0</v>
      </c>
      <c r="W129" s="72"/>
      <c r="X129" s="24">
        <f t="shared" si="24"/>
        <v>0</v>
      </c>
      <c r="Y129" s="73"/>
      <c r="Z129" s="24">
        <f t="shared" si="25"/>
        <v>0</v>
      </c>
      <c r="AA129" s="73"/>
      <c r="AB129" s="24">
        <f t="shared" si="26"/>
        <v>0</v>
      </c>
      <c r="AC129" s="8">
        <f t="shared" si="27"/>
        <v>0</v>
      </c>
      <c r="AD129" s="130">
        <f t="shared" si="28"/>
        <v>0</v>
      </c>
    </row>
    <row r="130" spans="1:30" x14ac:dyDescent="0.25">
      <c r="A130" t="str">
        <f t="shared" si="16"/>
        <v>26-05</v>
      </c>
      <c r="B130" s="165">
        <f>_xlfn.ISOWEEKNUM(Tabel1[[#This Row],[col03]])</f>
        <v>19</v>
      </c>
      <c r="C130" s="153">
        <f>DATE(Année,1,ROW()-ROW(Tabel1[[#Headers],[col03]])-1)</f>
        <v>46148</v>
      </c>
      <c r="D130" s="10"/>
      <c r="E130" s="7"/>
      <c r="F130" s="17" t="e">
        <f t="shared" ca="1" si="15"/>
        <v>#VALUE!</v>
      </c>
      <c r="G130" s="10"/>
      <c r="H130" s="24" t="str" cm="1">
        <f t="array" aca="1" ref="H130" ca="1">IF(OFFSET(G130,WORKDAY.INTL(C130,1,11,Fériés)-C130,,,)=0,
"-",
OFFSET(G130,WORKDAY.INTL(C130,1,11,Fériés)-C130,,,)-G130)</f>
        <v>-</v>
      </c>
      <c r="I130" s="10"/>
      <c r="J130" s="24">
        <f t="shared" si="17"/>
        <v>0</v>
      </c>
      <c r="K130" s="10"/>
      <c r="L130" s="24">
        <f t="shared" si="18"/>
        <v>0</v>
      </c>
      <c r="M130" s="10"/>
      <c r="N130" s="24">
        <f t="shared" si="19"/>
        <v>0</v>
      </c>
      <c r="O130" s="10"/>
      <c r="P130" s="24">
        <f t="shared" si="20"/>
        <v>0</v>
      </c>
      <c r="Q130" s="72"/>
      <c r="R130" s="24">
        <f t="shared" si="21"/>
        <v>0</v>
      </c>
      <c r="S130" s="73"/>
      <c r="T130" s="24">
        <f t="shared" si="22"/>
        <v>0</v>
      </c>
      <c r="U130" s="73"/>
      <c r="V130" s="24">
        <f t="shared" si="23"/>
        <v>0</v>
      </c>
      <c r="W130" s="72"/>
      <c r="X130" s="24">
        <f t="shared" si="24"/>
        <v>0</v>
      </c>
      <c r="Y130" s="73"/>
      <c r="Z130" s="24">
        <f t="shared" si="25"/>
        <v>0</v>
      </c>
      <c r="AA130" s="73"/>
      <c r="AB130" s="24">
        <f t="shared" si="26"/>
        <v>0</v>
      </c>
      <c r="AC130" s="8">
        <f t="shared" si="27"/>
        <v>0</v>
      </c>
      <c r="AD130" s="130">
        <f t="shared" si="28"/>
        <v>0</v>
      </c>
    </row>
    <row r="131" spans="1:30" x14ac:dyDescent="0.25">
      <c r="A131" t="str">
        <f t="shared" si="16"/>
        <v>26-05</v>
      </c>
      <c r="B131" s="165">
        <f>_xlfn.ISOWEEKNUM(Tabel1[[#This Row],[col03]])</f>
        <v>19</v>
      </c>
      <c r="C131" s="153">
        <f>DATE(Année,1,ROW()-ROW(Tabel1[[#Headers],[col03]])-1)</f>
        <v>46149</v>
      </c>
      <c r="D131" s="10"/>
      <c r="E131" s="7"/>
      <c r="F131" s="17" t="e">
        <f t="shared" ca="1" si="15"/>
        <v>#VALUE!</v>
      </c>
      <c r="G131" s="10"/>
      <c r="H131" s="24" t="str" cm="1">
        <f t="array" aca="1" ref="H131" ca="1">IF(OFFSET(G131,WORKDAY.INTL(C131,1,11,Fériés)-C131,,,)=0,
"-",
OFFSET(G131,WORKDAY.INTL(C131,1,11,Fériés)-C131,,,)-G131)</f>
        <v>-</v>
      </c>
      <c r="I131" s="10"/>
      <c r="J131" s="24">
        <f t="shared" si="17"/>
        <v>0</v>
      </c>
      <c r="K131" s="10"/>
      <c r="L131" s="24">
        <f t="shared" si="18"/>
        <v>0</v>
      </c>
      <c r="M131" s="10"/>
      <c r="N131" s="24">
        <f t="shared" si="19"/>
        <v>0</v>
      </c>
      <c r="O131" s="10"/>
      <c r="P131" s="24">
        <f t="shared" si="20"/>
        <v>0</v>
      </c>
      <c r="Q131" s="72"/>
      <c r="R131" s="24">
        <f t="shared" si="21"/>
        <v>0</v>
      </c>
      <c r="S131" s="73"/>
      <c r="T131" s="24">
        <f t="shared" si="22"/>
        <v>0</v>
      </c>
      <c r="U131" s="73"/>
      <c r="V131" s="24">
        <f t="shared" si="23"/>
        <v>0</v>
      </c>
      <c r="W131" s="72"/>
      <c r="X131" s="24">
        <f t="shared" si="24"/>
        <v>0</v>
      </c>
      <c r="Y131" s="73"/>
      <c r="Z131" s="24">
        <f t="shared" si="25"/>
        <v>0</v>
      </c>
      <c r="AA131" s="73"/>
      <c r="AB131" s="24">
        <f t="shared" si="26"/>
        <v>0</v>
      </c>
      <c r="AC131" s="8">
        <f t="shared" si="27"/>
        <v>0</v>
      </c>
      <c r="AD131" s="130">
        <f t="shared" si="28"/>
        <v>0</v>
      </c>
    </row>
    <row r="132" spans="1:30" x14ac:dyDescent="0.25">
      <c r="A132" t="str">
        <f t="shared" si="16"/>
        <v>26-05</v>
      </c>
      <c r="B132" s="165">
        <f>_xlfn.ISOWEEKNUM(Tabel1[[#This Row],[col03]])</f>
        <v>19</v>
      </c>
      <c r="C132" s="153">
        <f>DATE(Année,1,ROW()-ROW(Tabel1[[#Headers],[col03]])-1)</f>
        <v>46150</v>
      </c>
      <c r="D132" s="10"/>
      <c r="E132" s="7"/>
      <c r="F132" s="17" t="str">
        <f t="shared" ref="F132:F195" si="29">IF(WORKDAY.INTL($C132-1,1,11,Fériés)=$C132,H132+J132+L132+N132+P132,"")</f>
        <v/>
      </c>
      <c r="G132" s="10"/>
      <c r="H132" s="24" t="str" cm="1">
        <f t="array" aca="1" ref="H132" ca="1">IF(OFFSET(G132,WORKDAY.INTL(C132,1,11,Fériés)-C132,,,)=0,
"-",
OFFSET(G132,WORKDAY.INTL(C132,1,11,Fériés)-C132,,,)-G132)</f>
        <v>-</v>
      </c>
      <c r="I132" s="10"/>
      <c r="J132" s="24">
        <f t="shared" si="17"/>
        <v>0</v>
      </c>
      <c r="K132" s="10"/>
      <c r="L132" s="24">
        <f t="shared" si="18"/>
        <v>0</v>
      </c>
      <c r="M132" s="10"/>
      <c r="N132" s="24">
        <f t="shared" si="19"/>
        <v>0</v>
      </c>
      <c r="O132" s="10"/>
      <c r="P132" s="24">
        <f t="shared" si="20"/>
        <v>0</v>
      </c>
      <c r="Q132" s="72"/>
      <c r="R132" s="24">
        <f t="shared" si="21"/>
        <v>0</v>
      </c>
      <c r="S132" s="73"/>
      <c r="T132" s="24">
        <f t="shared" si="22"/>
        <v>0</v>
      </c>
      <c r="U132" s="73"/>
      <c r="V132" s="24">
        <f t="shared" si="23"/>
        <v>0</v>
      </c>
      <c r="W132" s="72"/>
      <c r="X132" s="24">
        <f t="shared" si="24"/>
        <v>0</v>
      </c>
      <c r="Y132" s="73"/>
      <c r="Z132" s="24">
        <f t="shared" si="25"/>
        <v>0</v>
      </c>
      <c r="AA132" s="73"/>
      <c r="AB132" s="24">
        <f t="shared" si="26"/>
        <v>0</v>
      </c>
      <c r="AC132" s="8">
        <f t="shared" si="27"/>
        <v>0</v>
      </c>
      <c r="AD132" s="130">
        <f t="shared" si="28"/>
        <v>0</v>
      </c>
    </row>
    <row r="133" spans="1:30" x14ac:dyDescent="0.25">
      <c r="A133" t="str">
        <f t="shared" si="16"/>
        <v>26-05</v>
      </c>
      <c r="B133" s="165">
        <f>_xlfn.ISOWEEKNUM(Tabel1[[#This Row],[col03]])</f>
        <v>19</v>
      </c>
      <c r="C133" s="153">
        <f>DATE(Année,1,ROW()-ROW(Tabel1[[#Headers],[col03]])-1)</f>
        <v>46151</v>
      </c>
      <c r="D133" s="10"/>
      <c r="E133" s="7"/>
      <c r="F133" s="17" t="e">
        <f t="shared" ca="1" si="29"/>
        <v>#VALUE!</v>
      </c>
      <c r="G133" s="10"/>
      <c r="H133" s="24" t="str" cm="1">
        <f t="array" aca="1" ref="H133" ca="1">IF(OFFSET(G133,WORKDAY.INTL(C133,1,11,Fériés)-C133,,,)=0,
"-",
OFFSET(G133,WORKDAY.INTL(C133,1,11,Fériés)-C133,,,)-G133)</f>
        <v>-</v>
      </c>
      <c r="I133" s="10"/>
      <c r="J133" s="24">
        <f t="shared" si="17"/>
        <v>0</v>
      </c>
      <c r="K133" s="10"/>
      <c r="L133" s="24">
        <f t="shared" si="18"/>
        <v>0</v>
      </c>
      <c r="M133" s="10"/>
      <c r="N133" s="24">
        <f t="shared" si="19"/>
        <v>0</v>
      </c>
      <c r="O133" s="10"/>
      <c r="P133" s="24">
        <f t="shared" si="20"/>
        <v>0</v>
      </c>
      <c r="Q133" s="72"/>
      <c r="R133" s="24">
        <f t="shared" si="21"/>
        <v>0</v>
      </c>
      <c r="S133" s="73"/>
      <c r="T133" s="24">
        <f t="shared" si="22"/>
        <v>0</v>
      </c>
      <c r="U133" s="73"/>
      <c r="V133" s="24">
        <f t="shared" si="23"/>
        <v>0</v>
      </c>
      <c r="W133" s="72"/>
      <c r="X133" s="24">
        <f t="shared" si="24"/>
        <v>0</v>
      </c>
      <c r="Y133" s="73"/>
      <c r="Z133" s="24">
        <f t="shared" si="25"/>
        <v>0</v>
      </c>
      <c r="AA133" s="73"/>
      <c r="AB133" s="24">
        <f t="shared" si="26"/>
        <v>0</v>
      </c>
      <c r="AC133" s="8">
        <f t="shared" si="27"/>
        <v>0</v>
      </c>
      <c r="AD133" s="130">
        <f t="shared" si="28"/>
        <v>0</v>
      </c>
    </row>
    <row r="134" spans="1:30" x14ac:dyDescent="0.25">
      <c r="A134" t="str">
        <f t="shared" ref="A134:A197" si="30">MOD(YEAR(C134),100)&amp;"-"&amp;TEXT(MONTH(C134),"00")</f>
        <v>26-05</v>
      </c>
      <c r="B134" s="165">
        <f>_xlfn.ISOWEEKNUM(Tabel1[[#This Row],[col03]])</f>
        <v>19</v>
      </c>
      <c r="C134" s="153">
        <f>DATE(Année,1,ROW()-ROW(Tabel1[[#Headers],[col03]])-1)</f>
        <v>46152</v>
      </c>
      <c r="D134" s="10"/>
      <c r="E134" s="7"/>
      <c r="F134" s="17" t="str">
        <f t="shared" si="29"/>
        <v/>
      </c>
      <c r="G134" s="10"/>
      <c r="H134" s="24" t="str" cm="1">
        <f t="array" aca="1" ref="H134" ca="1">IF(OFFSET(G134,WORKDAY.INTL(C134,1,11,Fériés)-C134,,,)=0,
"-",
OFFSET(G134,WORKDAY.INTL(C134,1,11,Fériés)-C134,,,)-G134)</f>
        <v>-</v>
      </c>
      <c r="I134" s="10"/>
      <c r="J134" s="24">
        <f t="shared" si="17"/>
        <v>0</v>
      </c>
      <c r="K134" s="10"/>
      <c r="L134" s="24">
        <f t="shared" si="18"/>
        <v>0</v>
      </c>
      <c r="M134" s="10"/>
      <c r="N134" s="24">
        <f t="shared" si="19"/>
        <v>0</v>
      </c>
      <c r="O134" s="10"/>
      <c r="P134" s="24">
        <f t="shared" si="20"/>
        <v>0</v>
      </c>
      <c r="Q134" s="72"/>
      <c r="R134" s="24">
        <f t="shared" si="21"/>
        <v>0</v>
      </c>
      <c r="S134" s="73"/>
      <c r="T134" s="24">
        <f t="shared" si="22"/>
        <v>0</v>
      </c>
      <c r="U134" s="73"/>
      <c r="V134" s="24">
        <f t="shared" si="23"/>
        <v>0</v>
      </c>
      <c r="W134" s="72"/>
      <c r="X134" s="24">
        <f t="shared" si="24"/>
        <v>0</v>
      </c>
      <c r="Y134" s="73"/>
      <c r="Z134" s="24">
        <f t="shared" si="25"/>
        <v>0</v>
      </c>
      <c r="AA134" s="73"/>
      <c r="AB134" s="24">
        <f t="shared" si="26"/>
        <v>0</v>
      </c>
      <c r="AC134" s="8">
        <f t="shared" si="27"/>
        <v>0</v>
      </c>
      <c r="AD134" s="130">
        <f t="shared" si="28"/>
        <v>0</v>
      </c>
    </row>
    <row r="135" spans="1:30" x14ac:dyDescent="0.25">
      <c r="A135" t="str">
        <f t="shared" si="30"/>
        <v>26-05</v>
      </c>
      <c r="B135" s="165">
        <f>_xlfn.ISOWEEKNUM(Tabel1[[#This Row],[col03]])</f>
        <v>20</v>
      </c>
      <c r="C135" s="153">
        <f>DATE(Année,1,ROW()-ROW(Tabel1[[#Headers],[col03]])-1)</f>
        <v>46153</v>
      </c>
      <c r="D135" s="10"/>
      <c r="E135" s="7"/>
      <c r="F135" s="17" t="e">
        <f t="shared" ca="1" si="29"/>
        <v>#VALUE!</v>
      </c>
      <c r="G135" s="10"/>
      <c r="H135" s="24" t="str" cm="1">
        <f t="array" aca="1" ref="H135" ca="1">IF(OFFSET(G135,WORKDAY.INTL(C135,1,11,Fériés)-C135,,,)=0,
"-",
OFFSET(G135,WORKDAY.INTL(C135,1,11,Fériés)-C135,,,)-G135)</f>
        <v>-</v>
      </c>
      <c r="I135" s="10"/>
      <c r="J135" s="24">
        <f t="shared" ref="J135:J198" si="31">IF(I136=0,,I136-I135)</f>
        <v>0</v>
      </c>
      <c r="K135" s="10"/>
      <c r="L135" s="24">
        <f t="shared" ref="L135:L198" si="32">IF(K136=0,,K136-K135)</f>
        <v>0</v>
      </c>
      <c r="M135" s="10"/>
      <c r="N135" s="24">
        <f t="shared" ref="N135:N198" si="33">IF(M136=0,,M136-M135)</f>
        <v>0</v>
      </c>
      <c r="O135" s="10"/>
      <c r="P135" s="24">
        <f t="shared" ref="P135:P198" si="34">IF(O136=0,,O136-O135)</f>
        <v>0</v>
      </c>
      <c r="Q135" s="72"/>
      <c r="R135" s="24">
        <f t="shared" ref="R135:R198" si="35">IF(Q136=0,,Q136-Q135)</f>
        <v>0</v>
      </c>
      <c r="S135" s="73"/>
      <c r="T135" s="24">
        <f t="shared" ref="T135:T198" si="36">IF(S136=0,,S136-S135)</f>
        <v>0</v>
      </c>
      <c r="U135" s="73"/>
      <c r="V135" s="24">
        <f t="shared" ref="V135:V198" si="37">IF(U136=0,,U136-U135)</f>
        <v>0</v>
      </c>
      <c r="W135" s="72"/>
      <c r="X135" s="24">
        <f t="shared" ref="X135:X198" si="38">IF(W136=0,,W136-W135)</f>
        <v>0</v>
      </c>
      <c r="Y135" s="73"/>
      <c r="Z135" s="24">
        <f t="shared" ref="Z135:Z198" si="39">IF(Y136=0,,Y136-Y135)</f>
        <v>0</v>
      </c>
      <c r="AA135" s="73"/>
      <c r="AB135" s="24">
        <f t="shared" ref="AB135:AB198" si="40">IF(AA136=0,,AA136-AA135)</f>
        <v>0</v>
      </c>
      <c r="AC135" s="8">
        <f t="shared" ref="AC135:AC198" si="41">(AB135+Z135+X135)*1000</f>
        <v>0</v>
      </c>
      <c r="AD135" s="130">
        <f t="shared" ref="AD135:AD198" si="42">IF(AC135=0,,AC135/E135)</f>
        <v>0</v>
      </c>
    </row>
    <row r="136" spans="1:30" x14ac:dyDescent="0.25">
      <c r="A136" t="str">
        <f t="shared" si="30"/>
        <v>26-05</v>
      </c>
      <c r="B136" s="165">
        <f>_xlfn.ISOWEEKNUM(Tabel1[[#This Row],[col03]])</f>
        <v>20</v>
      </c>
      <c r="C136" s="153">
        <f>DATE(Année,1,ROW()-ROW(Tabel1[[#Headers],[col03]])-1)</f>
        <v>46154</v>
      </c>
      <c r="D136" s="10"/>
      <c r="E136" s="7"/>
      <c r="F136" s="17" t="e">
        <f t="shared" ca="1" si="29"/>
        <v>#VALUE!</v>
      </c>
      <c r="G136" s="10"/>
      <c r="H136" s="24" t="str" cm="1">
        <f t="array" aca="1" ref="H136" ca="1">IF(OFFSET(G136,WORKDAY.INTL(C136,1,11,Fériés)-C136,,,)=0,
"-",
OFFSET(G136,WORKDAY.INTL(C136,1,11,Fériés)-C136,,,)-G136)</f>
        <v>-</v>
      </c>
      <c r="I136" s="10"/>
      <c r="J136" s="24">
        <f t="shared" si="31"/>
        <v>0</v>
      </c>
      <c r="K136" s="10"/>
      <c r="L136" s="24">
        <f t="shared" si="32"/>
        <v>0</v>
      </c>
      <c r="M136" s="10"/>
      <c r="N136" s="24">
        <f t="shared" si="33"/>
        <v>0</v>
      </c>
      <c r="O136" s="10"/>
      <c r="P136" s="24">
        <f t="shared" si="34"/>
        <v>0</v>
      </c>
      <c r="Q136" s="72"/>
      <c r="R136" s="24">
        <f t="shared" si="35"/>
        <v>0</v>
      </c>
      <c r="S136" s="73"/>
      <c r="T136" s="24">
        <f t="shared" si="36"/>
        <v>0</v>
      </c>
      <c r="U136" s="73"/>
      <c r="V136" s="24">
        <f t="shared" si="37"/>
        <v>0</v>
      </c>
      <c r="W136" s="72"/>
      <c r="X136" s="24">
        <f t="shared" si="38"/>
        <v>0</v>
      </c>
      <c r="Y136" s="73"/>
      <c r="Z136" s="24">
        <f t="shared" si="39"/>
        <v>0</v>
      </c>
      <c r="AA136" s="73"/>
      <c r="AB136" s="24">
        <f t="shared" si="40"/>
        <v>0</v>
      </c>
      <c r="AC136" s="8">
        <f t="shared" si="41"/>
        <v>0</v>
      </c>
      <c r="AD136" s="130">
        <f t="shared" si="42"/>
        <v>0</v>
      </c>
    </row>
    <row r="137" spans="1:30" x14ac:dyDescent="0.25">
      <c r="A137" t="str">
        <f t="shared" si="30"/>
        <v>26-05</v>
      </c>
      <c r="B137" s="165">
        <f>_xlfn.ISOWEEKNUM(Tabel1[[#This Row],[col03]])</f>
        <v>20</v>
      </c>
      <c r="C137" s="153">
        <f>DATE(Année,1,ROW()-ROW(Tabel1[[#Headers],[col03]])-1)</f>
        <v>46155</v>
      </c>
      <c r="D137" s="10"/>
      <c r="E137" s="7"/>
      <c r="F137" s="17" t="e">
        <f t="shared" ca="1" si="29"/>
        <v>#VALUE!</v>
      </c>
      <c r="G137" s="10"/>
      <c r="H137" s="24" t="str" cm="1">
        <f t="array" aca="1" ref="H137" ca="1">IF(OFFSET(G137,WORKDAY.INTL(C137,1,11,Fériés)-C137,,,)=0,
"-",
OFFSET(G137,WORKDAY.INTL(C137,1,11,Fériés)-C137,,,)-G137)</f>
        <v>-</v>
      </c>
      <c r="I137" s="10"/>
      <c r="J137" s="24">
        <f t="shared" si="31"/>
        <v>0</v>
      </c>
      <c r="K137" s="10"/>
      <c r="L137" s="24">
        <f t="shared" si="32"/>
        <v>0</v>
      </c>
      <c r="M137" s="10"/>
      <c r="N137" s="24">
        <f t="shared" si="33"/>
        <v>0</v>
      </c>
      <c r="O137" s="10"/>
      <c r="P137" s="24">
        <f t="shared" si="34"/>
        <v>0</v>
      </c>
      <c r="Q137" s="72"/>
      <c r="R137" s="24">
        <f t="shared" si="35"/>
        <v>0</v>
      </c>
      <c r="S137" s="73"/>
      <c r="T137" s="24">
        <f t="shared" si="36"/>
        <v>0</v>
      </c>
      <c r="U137" s="73"/>
      <c r="V137" s="24">
        <f t="shared" si="37"/>
        <v>0</v>
      </c>
      <c r="W137" s="72"/>
      <c r="X137" s="24">
        <f t="shared" si="38"/>
        <v>0</v>
      </c>
      <c r="Y137" s="73"/>
      <c r="Z137" s="24">
        <f t="shared" si="39"/>
        <v>0</v>
      </c>
      <c r="AA137" s="73"/>
      <c r="AB137" s="24">
        <f t="shared" si="40"/>
        <v>0</v>
      </c>
      <c r="AC137" s="8">
        <f t="shared" si="41"/>
        <v>0</v>
      </c>
      <c r="AD137" s="130">
        <f t="shared" si="42"/>
        <v>0</v>
      </c>
    </row>
    <row r="138" spans="1:30" x14ac:dyDescent="0.25">
      <c r="A138" t="str">
        <f t="shared" si="30"/>
        <v>26-05</v>
      </c>
      <c r="B138" s="165">
        <f>_xlfn.ISOWEEKNUM(Tabel1[[#This Row],[col03]])</f>
        <v>20</v>
      </c>
      <c r="C138" s="153">
        <f>DATE(Année,1,ROW()-ROW(Tabel1[[#Headers],[col03]])-1)</f>
        <v>46156</v>
      </c>
      <c r="D138" s="10"/>
      <c r="E138" s="7"/>
      <c r="F138" s="17" t="str">
        <f t="shared" si="29"/>
        <v/>
      </c>
      <c r="G138" s="10"/>
      <c r="H138" s="24" t="str" cm="1">
        <f t="array" aca="1" ref="H138" ca="1">IF(OFFSET(G138,WORKDAY.INTL(C138,1,11,Fériés)-C138,,,)=0,
"-",
OFFSET(G138,WORKDAY.INTL(C138,1,11,Fériés)-C138,,,)-G138)</f>
        <v>-</v>
      </c>
      <c r="I138" s="10"/>
      <c r="J138" s="24">
        <f t="shared" si="31"/>
        <v>0</v>
      </c>
      <c r="K138" s="10"/>
      <c r="L138" s="24">
        <f t="shared" si="32"/>
        <v>0</v>
      </c>
      <c r="M138" s="10"/>
      <c r="N138" s="24">
        <f t="shared" si="33"/>
        <v>0</v>
      </c>
      <c r="O138" s="10"/>
      <c r="P138" s="24">
        <f t="shared" si="34"/>
        <v>0</v>
      </c>
      <c r="Q138" s="72"/>
      <c r="R138" s="24">
        <f t="shared" si="35"/>
        <v>0</v>
      </c>
      <c r="S138" s="73"/>
      <c r="T138" s="24">
        <f t="shared" si="36"/>
        <v>0</v>
      </c>
      <c r="U138" s="73"/>
      <c r="V138" s="24">
        <f t="shared" si="37"/>
        <v>0</v>
      </c>
      <c r="W138" s="72"/>
      <c r="X138" s="24">
        <f t="shared" si="38"/>
        <v>0</v>
      </c>
      <c r="Y138" s="73"/>
      <c r="Z138" s="24">
        <f t="shared" si="39"/>
        <v>0</v>
      </c>
      <c r="AA138" s="73"/>
      <c r="AB138" s="24">
        <f t="shared" si="40"/>
        <v>0</v>
      </c>
      <c r="AC138" s="8">
        <f t="shared" si="41"/>
        <v>0</v>
      </c>
      <c r="AD138" s="130">
        <f t="shared" si="42"/>
        <v>0</v>
      </c>
    </row>
    <row r="139" spans="1:30" x14ac:dyDescent="0.25">
      <c r="A139" t="str">
        <f t="shared" si="30"/>
        <v>26-05</v>
      </c>
      <c r="B139" s="165">
        <f>_xlfn.ISOWEEKNUM(Tabel1[[#This Row],[col03]])</f>
        <v>20</v>
      </c>
      <c r="C139" s="153">
        <f>DATE(Année,1,ROW()-ROW(Tabel1[[#Headers],[col03]])-1)</f>
        <v>46157</v>
      </c>
      <c r="D139" s="10"/>
      <c r="E139" s="7"/>
      <c r="F139" s="17" t="e">
        <f t="shared" ca="1" si="29"/>
        <v>#VALUE!</v>
      </c>
      <c r="G139" s="10"/>
      <c r="H139" s="24" t="str" cm="1">
        <f t="array" aca="1" ref="H139" ca="1">IF(OFFSET(G139,WORKDAY.INTL(C139,1,11,Fériés)-C139,,,)=0,
"-",
OFFSET(G139,WORKDAY.INTL(C139,1,11,Fériés)-C139,,,)-G139)</f>
        <v>-</v>
      </c>
      <c r="I139" s="10"/>
      <c r="J139" s="24">
        <f t="shared" si="31"/>
        <v>0</v>
      </c>
      <c r="K139" s="10"/>
      <c r="L139" s="24">
        <f t="shared" si="32"/>
        <v>0</v>
      </c>
      <c r="M139" s="10"/>
      <c r="N139" s="24">
        <f t="shared" si="33"/>
        <v>0</v>
      </c>
      <c r="O139" s="10"/>
      <c r="P139" s="24">
        <f t="shared" si="34"/>
        <v>0</v>
      </c>
      <c r="Q139" s="72"/>
      <c r="R139" s="24">
        <f t="shared" si="35"/>
        <v>0</v>
      </c>
      <c r="S139" s="73"/>
      <c r="T139" s="24">
        <f t="shared" si="36"/>
        <v>0</v>
      </c>
      <c r="U139" s="73"/>
      <c r="V139" s="24">
        <f t="shared" si="37"/>
        <v>0</v>
      </c>
      <c r="W139" s="72"/>
      <c r="X139" s="24">
        <f t="shared" si="38"/>
        <v>0</v>
      </c>
      <c r="Y139" s="73"/>
      <c r="Z139" s="24">
        <f t="shared" si="39"/>
        <v>0</v>
      </c>
      <c r="AA139" s="73"/>
      <c r="AB139" s="24">
        <f t="shared" si="40"/>
        <v>0</v>
      </c>
      <c r="AC139" s="8">
        <f t="shared" si="41"/>
        <v>0</v>
      </c>
      <c r="AD139" s="130">
        <f t="shared" si="42"/>
        <v>0</v>
      </c>
    </row>
    <row r="140" spans="1:30" x14ac:dyDescent="0.25">
      <c r="A140" t="str">
        <f t="shared" si="30"/>
        <v>26-05</v>
      </c>
      <c r="B140" s="165">
        <f>_xlfn.ISOWEEKNUM(Tabel1[[#This Row],[col03]])</f>
        <v>20</v>
      </c>
      <c r="C140" s="153">
        <f>DATE(Année,1,ROW()-ROW(Tabel1[[#Headers],[col03]])-1)</f>
        <v>46158</v>
      </c>
      <c r="D140" s="10"/>
      <c r="E140" s="7"/>
      <c r="F140" s="17" t="e">
        <f t="shared" ca="1" si="29"/>
        <v>#VALUE!</v>
      </c>
      <c r="G140" s="10"/>
      <c r="H140" s="24" t="str" cm="1">
        <f t="array" aca="1" ref="H140" ca="1">IF(OFFSET(G140,WORKDAY.INTL(C140,1,11,Fériés)-C140,,,)=0,
"-",
OFFSET(G140,WORKDAY.INTL(C140,1,11,Fériés)-C140,,,)-G140)</f>
        <v>-</v>
      </c>
      <c r="I140" s="10"/>
      <c r="J140" s="24">
        <f t="shared" si="31"/>
        <v>0</v>
      </c>
      <c r="K140" s="10"/>
      <c r="L140" s="24">
        <f t="shared" si="32"/>
        <v>0</v>
      </c>
      <c r="M140" s="10"/>
      <c r="N140" s="24">
        <f t="shared" si="33"/>
        <v>0</v>
      </c>
      <c r="O140" s="10"/>
      <c r="P140" s="24">
        <f t="shared" si="34"/>
        <v>0</v>
      </c>
      <c r="Q140" s="72"/>
      <c r="R140" s="24">
        <f t="shared" si="35"/>
        <v>0</v>
      </c>
      <c r="S140" s="73"/>
      <c r="T140" s="24">
        <f t="shared" si="36"/>
        <v>0</v>
      </c>
      <c r="U140" s="73"/>
      <c r="V140" s="24">
        <f t="shared" si="37"/>
        <v>0</v>
      </c>
      <c r="W140" s="72"/>
      <c r="X140" s="24">
        <f t="shared" si="38"/>
        <v>0</v>
      </c>
      <c r="Y140" s="73"/>
      <c r="Z140" s="24">
        <f t="shared" si="39"/>
        <v>0</v>
      </c>
      <c r="AA140" s="73"/>
      <c r="AB140" s="24">
        <f t="shared" si="40"/>
        <v>0</v>
      </c>
      <c r="AC140" s="8">
        <f t="shared" si="41"/>
        <v>0</v>
      </c>
      <c r="AD140" s="130">
        <f t="shared" si="42"/>
        <v>0</v>
      </c>
    </row>
    <row r="141" spans="1:30" x14ac:dyDescent="0.25">
      <c r="A141" t="str">
        <f t="shared" si="30"/>
        <v>26-05</v>
      </c>
      <c r="B141" s="165">
        <f>_xlfn.ISOWEEKNUM(Tabel1[[#This Row],[col03]])</f>
        <v>20</v>
      </c>
      <c r="C141" s="153">
        <f>DATE(Année,1,ROW()-ROW(Tabel1[[#Headers],[col03]])-1)</f>
        <v>46159</v>
      </c>
      <c r="D141" s="10"/>
      <c r="E141" s="7"/>
      <c r="F141" s="17" t="str">
        <f t="shared" si="29"/>
        <v/>
      </c>
      <c r="G141" s="10"/>
      <c r="H141" s="24" t="str" cm="1">
        <f t="array" aca="1" ref="H141" ca="1">IF(OFFSET(G141,WORKDAY.INTL(C141,1,11,Fériés)-C141,,,)=0,
"-",
OFFSET(G141,WORKDAY.INTL(C141,1,11,Fériés)-C141,,,)-G141)</f>
        <v>-</v>
      </c>
      <c r="I141" s="10"/>
      <c r="J141" s="24">
        <f t="shared" si="31"/>
        <v>0</v>
      </c>
      <c r="K141" s="10"/>
      <c r="L141" s="24">
        <f t="shared" si="32"/>
        <v>0</v>
      </c>
      <c r="M141" s="10"/>
      <c r="N141" s="24">
        <f t="shared" si="33"/>
        <v>0</v>
      </c>
      <c r="O141" s="10"/>
      <c r="P141" s="24">
        <f t="shared" si="34"/>
        <v>0</v>
      </c>
      <c r="Q141" s="72"/>
      <c r="R141" s="24">
        <f t="shared" si="35"/>
        <v>0</v>
      </c>
      <c r="S141" s="73"/>
      <c r="T141" s="24">
        <f t="shared" si="36"/>
        <v>0</v>
      </c>
      <c r="U141" s="73"/>
      <c r="V141" s="24">
        <f t="shared" si="37"/>
        <v>0</v>
      </c>
      <c r="W141" s="72"/>
      <c r="X141" s="24">
        <f t="shared" si="38"/>
        <v>0</v>
      </c>
      <c r="Y141" s="73"/>
      <c r="Z141" s="24">
        <f t="shared" si="39"/>
        <v>0</v>
      </c>
      <c r="AA141" s="73"/>
      <c r="AB141" s="24">
        <f t="shared" si="40"/>
        <v>0</v>
      </c>
      <c r="AC141" s="8">
        <f t="shared" si="41"/>
        <v>0</v>
      </c>
      <c r="AD141" s="130">
        <f t="shared" si="42"/>
        <v>0</v>
      </c>
    </row>
    <row r="142" spans="1:30" x14ac:dyDescent="0.25">
      <c r="A142" t="str">
        <f t="shared" si="30"/>
        <v>26-05</v>
      </c>
      <c r="B142" s="165">
        <f>_xlfn.ISOWEEKNUM(Tabel1[[#This Row],[col03]])</f>
        <v>21</v>
      </c>
      <c r="C142" s="153">
        <f>DATE(Année,1,ROW()-ROW(Tabel1[[#Headers],[col03]])-1)</f>
        <v>46160</v>
      </c>
      <c r="D142" s="10"/>
      <c r="E142" s="7"/>
      <c r="F142" s="17" t="e">
        <f t="shared" ca="1" si="29"/>
        <v>#VALUE!</v>
      </c>
      <c r="G142" s="10"/>
      <c r="H142" s="24" t="str" cm="1">
        <f t="array" aca="1" ref="H142" ca="1">IF(OFFSET(G142,WORKDAY.INTL(C142,1,11,Fériés)-C142,,,)=0,
"-",
OFFSET(G142,WORKDAY.INTL(C142,1,11,Fériés)-C142,,,)-G142)</f>
        <v>-</v>
      </c>
      <c r="I142" s="10"/>
      <c r="J142" s="24">
        <f t="shared" si="31"/>
        <v>0</v>
      </c>
      <c r="K142" s="10"/>
      <c r="L142" s="24">
        <f t="shared" si="32"/>
        <v>0</v>
      </c>
      <c r="M142" s="10"/>
      <c r="N142" s="24">
        <f t="shared" si="33"/>
        <v>0</v>
      </c>
      <c r="O142" s="10"/>
      <c r="P142" s="24">
        <f t="shared" si="34"/>
        <v>0</v>
      </c>
      <c r="Q142" s="72"/>
      <c r="R142" s="24">
        <f t="shared" si="35"/>
        <v>0</v>
      </c>
      <c r="S142" s="73"/>
      <c r="T142" s="24">
        <f t="shared" si="36"/>
        <v>0</v>
      </c>
      <c r="U142" s="73"/>
      <c r="V142" s="24">
        <f t="shared" si="37"/>
        <v>0</v>
      </c>
      <c r="W142" s="72"/>
      <c r="X142" s="24">
        <f t="shared" si="38"/>
        <v>0</v>
      </c>
      <c r="Y142" s="73"/>
      <c r="Z142" s="24">
        <f t="shared" si="39"/>
        <v>0</v>
      </c>
      <c r="AA142" s="73"/>
      <c r="AB142" s="24">
        <f t="shared" si="40"/>
        <v>0</v>
      </c>
      <c r="AC142" s="8">
        <f t="shared" si="41"/>
        <v>0</v>
      </c>
      <c r="AD142" s="130">
        <f t="shared" si="42"/>
        <v>0</v>
      </c>
    </row>
    <row r="143" spans="1:30" x14ac:dyDescent="0.25">
      <c r="A143" t="str">
        <f t="shared" si="30"/>
        <v>26-05</v>
      </c>
      <c r="B143" s="165">
        <f>_xlfn.ISOWEEKNUM(Tabel1[[#This Row],[col03]])</f>
        <v>21</v>
      </c>
      <c r="C143" s="153">
        <f>DATE(Année,1,ROW()-ROW(Tabel1[[#Headers],[col03]])-1)</f>
        <v>46161</v>
      </c>
      <c r="D143" s="10"/>
      <c r="E143" s="7"/>
      <c r="F143" s="17" t="e">
        <f t="shared" ca="1" si="29"/>
        <v>#VALUE!</v>
      </c>
      <c r="G143" s="10"/>
      <c r="H143" s="24" t="str" cm="1">
        <f t="array" aca="1" ref="H143" ca="1">IF(OFFSET(G143,WORKDAY.INTL(C143,1,11,Fériés)-C143,,,)=0,
"-",
OFFSET(G143,WORKDAY.INTL(C143,1,11,Fériés)-C143,,,)-G143)</f>
        <v>-</v>
      </c>
      <c r="I143" s="10"/>
      <c r="J143" s="24">
        <f t="shared" si="31"/>
        <v>0</v>
      </c>
      <c r="K143" s="10"/>
      <c r="L143" s="24">
        <f t="shared" si="32"/>
        <v>0</v>
      </c>
      <c r="M143" s="10"/>
      <c r="N143" s="24">
        <f t="shared" si="33"/>
        <v>0</v>
      </c>
      <c r="O143" s="10"/>
      <c r="P143" s="24">
        <f t="shared" si="34"/>
        <v>0</v>
      </c>
      <c r="Q143" s="72"/>
      <c r="R143" s="24">
        <f t="shared" si="35"/>
        <v>0</v>
      </c>
      <c r="S143" s="73"/>
      <c r="T143" s="24">
        <f t="shared" si="36"/>
        <v>0</v>
      </c>
      <c r="U143" s="73"/>
      <c r="V143" s="24">
        <f t="shared" si="37"/>
        <v>0</v>
      </c>
      <c r="W143" s="72"/>
      <c r="X143" s="24">
        <f t="shared" si="38"/>
        <v>0</v>
      </c>
      <c r="Y143" s="73"/>
      <c r="Z143" s="24">
        <f t="shared" si="39"/>
        <v>0</v>
      </c>
      <c r="AA143" s="73"/>
      <c r="AB143" s="24">
        <f t="shared" si="40"/>
        <v>0</v>
      </c>
      <c r="AC143" s="8">
        <f t="shared" si="41"/>
        <v>0</v>
      </c>
      <c r="AD143" s="130">
        <f t="shared" si="42"/>
        <v>0</v>
      </c>
    </row>
    <row r="144" spans="1:30" x14ac:dyDescent="0.25">
      <c r="A144" t="str">
        <f t="shared" si="30"/>
        <v>26-05</v>
      </c>
      <c r="B144" s="165">
        <f>_xlfn.ISOWEEKNUM(Tabel1[[#This Row],[col03]])</f>
        <v>21</v>
      </c>
      <c r="C144" s="153">
        <f>DATE(Année,1,ROW()-ROW(Tabel1[[#Headers],[col03]])-1)</f>
        <v>46162</v>
      </c>
      <c r="D144" s="10"/>
      <c r="E144" s="7"/>
      <c r="F144" s="17" t="e">
        <f t="shared" ca="1" si="29"/>
        <v>#VALUE!</v>
      </c>
      <c r="G144" s="10"/>
      <c r="H144" s="24" t="str" cm="1">
        <f t="array" aca="1" ref="H144" ca="1">IF(OFFSET(G144,WORKDAY.INTL(C144,1,11,Fériés)-C144,,,)=0,
"-",
OFFSET(G144,WORKDAY.INTL(C144,1,11,Fériés)-C144,,,)-G144)</f>
        <v>-</v>
      </c>
      <c r="I144" s="10"/>
      <c r="J144" s="24">
        <f t="shared" si="31"/>
        <v>0</v>
      </c>
      <c r="K144" s="10"/>
      <c r="L144" s="24">
        <f t="shared" si="32"/>
        <v>0</v>
      </c>
      <c r="M144" s="10"/>
      <c r="N144" s="24">
        <f t="shared" si="33"/>
        <v>0</v>
      </c>
      <c r="O144" s="10"/>
      <c r="P144" s="24">
        <f t="shared" si="34"/>
        <v>0</v>
      </c>
      <c r="Q144" s="72"/>
      <c r="R144" s="24">
        <f t="shared" si="35"/>
        <v>0</v>
      </c>
      <c r="S144" s="73"/>
      <c r="T144" s="24">
        <f t="shared" si="36"/>
        <v>0</v>
      </c>
      <c r="U144" s="73"/>
      <c r="V144" s="24">
        <f t="shared" si="37"/>
        <v>0</v>
      </c>
      <c r="W144" s="72"/>
      <c r="X144" s="24">
        <f t="shared" si="38"/>
        <v>0</v>
      </c>
      <c r="Y144" s="73"/>
      <c r="Z144" s="24">
        <f t="shared" si="39"/>
        <v>0</v>
      </c>
      <c r="AA144" s="73"/>
      <c r="AB144" s="24">
        <f t="shared" si="40"/>
        <v>0</v>
      </c>
      <c r="AC144" s="8">
        <f t="shared" si="41"/>
        <v>0</v>
      </c>
      <c r="AD144" s="130">
        <f t="shared" si="42"/>
        <v>0</v>
      </c>
    </row>
    <row r="145" spans="1:30" x14ac:dyDescent="0.25">
      <c r="A145" t="str">
        <f t="shared" si="30"/>
        <v>26-05</v>
      </c>
      <c r="B145" s="165">
        <f>_xlfn.ISOWEEKNUM(Tabel1[[#This Row],[col03]])</f>
        <v>21</v>
      </c>
      <c r="C145" s="153">
        <f>DATE(Année,1,ROW()-ROW(Tabel1[[#Headers],[col03]])-1)</f>
        <v>46163</v>
      </c>
      <c r="D145" s="10"/>
      <c r="E145" s="7"/>
      <c r="F145" s="17" t="e">
        <f t="shared" ca="1" si="29"/>
        <v>#VALUE!</v>
      </c>
      <c r="G145" s="10"/>
      <c r="H145" s="24" t="str" cm="1">
        <f t="array" aca="1" ref="H145" ca="1">IF(OFFSET(G145,WORKDAY.INTL(C145,1,11,Fériés)-C145,,,)=0,
"-",
OFFSET(G145,WORKDAY.INTL(C145,1,11,Fériés)-C145,,,)-G145)</f>
        <v>-</v>
      </c>
      <c r="I145" s="10"/>
      <c r="J145" s="24">
        <f t="shared" si="31"/>
        <v>0</v>
      </c>
      <c r="K145" s="10"/>
      <c r="L145" s="24">
        <f t="shared" si="32"/>
        <v>0</v>
      </c>
      <c r="M145" s="10"/>
      <c r="N145" s="24">
        <f t="shared" si="33"/>
        <v>0</v>
      </c>
      <c r="O145" s="10"/>
      <c r="P145" s="24">
        <f t="shared" si="34"/>
        <v>0</v>
      </c>
      <c r="Q145" s="72"/>
      <c r="R145" s="24">
        <f t="shared" si="35"/>
        <v>0</v>
      </c>
      <c r="S145" s="73"/>
      <c r="T145" s="24">
        <f t="shared" si="36"/>
        <v>0</v>
      </c>
      <c r="U145" s="73"/>
      <c r="V145" s="24">
        <f t="shared" si="37"/>
        <v>0</v>
      </c>
      <c r="W145" s="72"/>
      <c r="X145" s="24">
        <f t="shared" si="38"/>
        <v>0</v>
      </c>
      <c r="Y145" s="73"/>
      <c r="Z145" s="24">
        <f t="shared" si="39"/>
        <v>0</v>
      </c>
      <c r="AA145" s="73"/>
      <c r="AB145" s="24">
        <f t="shared" si="40"/>
        <v>0</v>
      </c>
      <c r="AC145" s="8">
        <f t="shared" si="41"/>
        <v>0</v>
      </c>
      <c r="AD145" s="130">
        <f t="shared" si="42"/>
        <v>0</v>
      </c>
    </row>
    <row r="146" spans="1:30" x14ac:dyDescent="0.25">
      <c r="A146" t="str">
        <f t="shared" si="30"/>
        <v>26-05</v>
      </c>
      <c r="B146" s="165">
        <f>_xlfn.ISOWEEKNUM(Tabel1[[#This Row],[col03]])</f>
        <v>21</v>
      </c>
      <c r="C146" s="153">
        <f>DATE(Année,1,ROW()-ROW(Tabel1[[#Headers],[col03]])-1)</f>
        <v>46164</v>
      </c>
      <c r="D146" s="10"/>
      <c r="E146" s="7"/>
      <c r="F146" s="17" t="e">
        <f t="shared" ca="1" si="29"/>
        <v>#VALUE!</v>
      </c>
      <c r="G146" s="10"/>
      <c r="H146" s="24" t="str" cm="1">
        <f t="array" aca="1" ref="H146" ca="1">IF(OFFSET(G146,WORKDAY.INTL(C146,1,11,Fériés)-C146,,,)=0,
"-",
OFFSET(G146,WORKDAY.INTL(C146,1,11,Fériés)-C146,,,)-G146)</f>
        <v>-</v>
      </c>
      <c r="I146" s="10"/>
      <c r="J146" s="24">
        <f t="shared" si="31"/>
        <v>0</v>
      </c>
      <c r="K146" s="10"/>
      <c r="L146" s="24">
        <f t="shared" si="32"/>
        <v>0</v>
      </c>
      <c r="M146" s="10"/>
      <c r="N146" s="24">
        <f t="shared" si="33"/>
        <v>0</v>
      </c>
      <c r="O146" s="10"/>
      <c r="P146" s="24">
        <f t="shared" si="34"/>
        <v>0</v>
      </c>
      <c r="Q146" s="72"/>
      <c r="R146" s="24">
        <f t="shared" si="35"/>
        <v>0</v>
      </c>
      <c r="S146" s="73"/>
      <c r="T146" s="24">
        <f t="shared" si="36"/>
        <v>0</v>
      </c>
      <c r="U146" s="73"/>
      <c r="V146" s="24">
        <f t="shared" si="37"/>
        <v>0</v>
      </c>
      <c r="W146" s="72"/>
      <c r="X146" s="24">
        <f t="shared" si="38"/>
        <v>0</v>
      </c>
      <c r="Y146" s="73"/>
      <c r="Z146" s="24">
        <f t="shared" si="39"/>
        <v>0</v>
      </c>
      <c r="AA146" s="73"/>
      <c r="AB146" s="24">
        <f t="shared" si="40"/>
        <v>0</v>
      </c>
      <c r="AC146" s="8">
        <f t="shared" si="41"/>
        <v>0</v>
      </c>
      <c r="AD146" s="130">
        <f t="shared" si="42"/>
        <v>0</v>
      </c>
    </row>
    <row r="147" spans="1:30" x14ac:dyDescent="0.25">
      <c r="A147" t="str">
        <f t="shared" si="30"/>
        <v>26-05</v>
      </c>
      <c r="B147" s="165">
        <f>_xlfn.ISOWEEKNUM(Tabel1[[#This Row],[col03]])</f>
        <v>21</v>
      </c>
      <c r="C147" s="153">
        <f>DATE(Année,1,ROW()-ROW(Tabel1[[#Headers],[col03]])-1)</f>
        <v>46165</v>
      </c>
      <c r="D147" s="10"/>
      <c r="E147" s="7"/>
      <c r="F147" s="17" t="e">
        <f t="shared" ca="1" si="29"/>
        <v>#VALUE!</v>
      </c>
      <c r="G147" s="10"/>
      <c r="H147" s="24" t="str" cm="1">
        <f t="array" aca="1" ref="H147" ca="1">IF(OFFSET(G147,WORKDAY.INTL(C147,1,11,Fériés)-C147,,,)=0,
"-",
OFFSET(G147,WORKDAY.INTL(C147,1,11,Fériés)-C147,,,)-G147)</f>
        <v>-</v>
      </c>
      <c r="I147" s="10"/>
      <c r="J147" s="24">
        <f t="shared" si="31"/>
        <v>0</v>
      </c>
      <c r="K147" s="10"/>
      <c r="L147" s="24">
        <f t="shared" si="32"/>
        <v>0</v>
      </c>
      <c r="M147" s="10"/>
      <c r="N147" s="24">
        <f t="shared" si="33"/>
        <v>0</v>
      </c>
      <c r="O147" s="10"/>
      <c r="P147" s="24">
        <f t="shared" si="34"/>
        <v>0</v>
      </c>
      <c r="Q147" s="72"/>
      <c r="R147" s="24">
        <f t="shared" si="35"/>
        <v>0</v>
      </c>
      <c r="S147" s="73"/>
      <c r="T147" s="24">
        <f t="shared" si="36"/>
        <v>0</v>
      </c>
      <c r="U147" s="73"/>
      <c r="V147" s="24">
        <f t="shared" si="37"/>
        <v>0</v>
      </c>
      <c r="W147" s="72"/>
      <c r="X147" s="24">
        <f t="shared" si="38"/>
        <v>0</v>
      </c>
      <c r="Y147" s="73"/>
      <c r="Z147" s="24">
        <f t="shared" si="39"/>
        <v>0</v>
      </c>
      <c r="AA147" s="73"/>
      <c r="AB147" s="24">
        <f t="shared" si="40"/>
        <v>0</v>
      </c>
      <c r="AC147" s="8">
        <f t="shared" si="41"/>
        <v>0</v>
      </c>
      <c r="AD147" s="130">
        <f t="shared" si="42"/>
        <v>0</v>
      </c>
    </row>
    <row r="148" spans="1:30" x14ac:dyDescent="0.25">
      <c r="A148" t="str">
        <f t="shared" si="30"/>
        <v>26-05</v>
      </c>
      <c r="B148" s="165">
        <f>_xlfn.ISOWEEKNUM(Tabel1[[#This Row],[col03]])</f>
        <v>21</v>
      </c>
      <c r="C148" s="153">
        <f>DATE(Année,1,ROW()-ROW(Tabel1[[#Headers],[col03]])-1)</f>
        <v>46166</v>
      </c>
      <c r="D148" s="10"/>
      <c r="E148" s="7"/>
      <c r="F148" s="17" t="str">
        <f t="shared" si="29"/>
        <v/>
      </c>
      <c r="G148" s="10"/>
      <c r="H148" s="24" t="str" cm="1">
        <f t="array" aca="1" ref="H148" ca="1">IF(OFFSET(G148,WORKDAY.INTL(C148,1,11,Fériés)-C148,,,)=0,
"-",
OFFSET(G148,WORKDAY.INTL(C148,1,11,Fériés)-C148,,,)-G148)</f>
        <v>-</v>
      </c>
      <c r="I148" s="10"/>
      <c r="J148" s="24">
        <f t="shared" si="31"/>
        <v>0</v>
      </c>
      <c r="K148" s="10"/>
      <c r="L148" s="24">
        <f t="shared" si="32"/>
        <v>0</v>
      </c>
      <c r="M148" s="10"/>
      <c r="N148" s="24">
        <f t="shared" si="33"/>
        <v>0</v>
      </c>
      <c r="O148" s="10"/>
      <c r="P148" s="24">
        <f t="shared" si="34"/>
        <v>0</v>
      </c>
      <c r="Q148" s="72"/>
      <c r="R148" s="24">
        <f t="shared" si="35"/>
        <v>0</v>
      </c>
      <c r="S148" s="73"/>
      <c r="T148" s="24">
        <f t="shared" si="36"/>
        <v>0</v>
      </c>
      <c r="U148" s="73"/>
      <c r="V148" s="24">
        <f t="shared" si="37"/>
        <v>0</v>
      </c>
      <c r="W148" s="72"/>
      <c r="X148" s="24">
        <f t="shared" si="38"/>
        <v>0</v>
      </c>
      <c r="Y148" s="73"/>
      <c r="Z148" s="24">
        <f t="shared" si="39"/>
        <v>0</v>
      </c>
      <c r="AA148" s="73"/>
      <c r="AB148" s="24">
        <f t="shared" si="40"/>
        <v>0</v>
      </c>
      <c r="AC148" s="8">
        <f t="shared" si="41"/>
        <v>0</v>
      </c>
      <c r="AD148" s="130">
        <f t="shared" si="42"/>
        <v>0</v>
      </c>
    </row>
    <row r="149" spans="1:30" x14ac:dyDescent="0.25">
      <c r="A149" t="str">
        <f t="shared" si="30"/>
        <v>26-05</v>
      </c>
      <c r="B149" s="165">
        <f>_xlfn.ISOWEEKNUM(Tabel1[[#This Row],[col03]])</f>
        <v>22</v>
      </c>
      <c r="C149" s="153">
        <f>DATE(Année,1,ROW()-ROW(Tabel1[[#Headers],[col03]])-1)</f>
        <v>46167</v>
      </c>
      <c r="D149" s="10"/>
      <c r="E149" s="7"/>
      <c r="F149" s="17" t="str">
        <f t="shared" si="29"/>
        <v/>
      </c>
      <c r="G149" s="10"/>
      <c r="H149" s="24" t="str" cm="1">
        <f t="array" aca="1" ref="H149" ca="1">IF(OFFSET(G149,WORKDAY.INTL(C149,1,11,Fériés)-C149,,,)=0,
"-",
OFFSET(G149,WORKDAY.INTL(C149,1,11,Fériés)-C149,,,)-G149)</f>
        <v>-</v>
      </c>
      <c r="I149" s="10"/>
      <c r="J149" s="24">
        <f t="shared" si="31"/>
        <v>0</v>
      </c>
      <c r="K149" s="10"/>
      <c r="L149" s="24">
        <f t="shared" si="32"/>
        <v>0</v>
      </c>
      <c r="M149" s="10"/>
      <c r="N149" s="24">
        <f t="shared" si="33"/>
        <v>0</v>
      </c>
      <c r="O149" s="10"/>
      <c r="P149" s="24">
        <f t="shared" si="34"/>
        <v>0</v>
      </c>
      <c r="Q149" s="72"/>
      <c r="R149" s="24">
        <f t="shared" si="35"/>
        <v>0</v>
      </c>
      <c r="S149" s="73"/>
      <c r="T149" s="24">
        <f t="shared" si="36"/>
        <v>0</v>
      </c>
      <c r="U149" s="73"/>
      <c r="V149" s="24">
        <f t="shared" si="37"/>
        <v>0</v>
      </c>
      <c r="W149" s="72"/>
      <c r="X149" s="24">
        <f t="shared" si="38"/>
        <v>0</v>
      </c>
      <c r="Y149" s="73"/>
      <c r="Z149" s="24">
        <f t="shared" si="39"/>
        <v>0</v>
      </c>
      <c r="AA149" s="73"/>
      <c r="AB149" s="24">
        <f t="shared" si="40"/>
        <v>0</v>
      </c>
      <c r="AC149" s="8">
        <f t="shared" si="41"/>
        <v>0</v>
      </c>
      <c r="AD149" s="130">
        <f t="shared" si="42"/>
        <v>0</v>
      </c>
    </row>
    <row r="150" spans="1:30" x14ac:dyDescent="0.25">
      <c r="A150" t="str">
        <f t="shared" si="30"/>
        <v>26-05</v>
      </c>
      <c r="B150" s="165">
        <f>_xlfn.ISOWEEKNUM(Tabel1[[#This Row],[col03]])</f>
        <v>22</v>
      </c>
      <c r="C150" s="153">
        <f>DATE(Année,1,ROW()-ROW(Tabel1[[#Headers],[col03]])-1)</f>
        <v>46168</v>
      </c>
      <c r="D150" s="10"/>
      <c r="E150" s="7"/>
      <c r="F150" s="17" t="e">
        <f t="shared" ca="1" si="29"/>
        <v>#VALUE!</v>
      </c>
      <c r="G150" s="10"/>
      <c r="H150" s="24" t="str" cm="1">
        <f t="array" aca="1" ref="H150" ca="1">IF(OFFSET(G150,WORKDAY.INTL(C150,1,11,Fériés)-C150,,,)=0,
"-",
OFFSET(G150,WORKDAY.INTL(C150,1,11,Fériés)-C150,,,)-G150)</f>
        <v>-</v>
      </c>
      <c r="I150" s="10"/>
      <c r="J150" s="24">
        <f t="shared" si="31"/>
        <v>0</v>
      </c>
      <c r="K150" s="10"/>
      <c r="L150" s="24">
        <f t="shared" si="32"/>
        <v>0</v>
      </c>
      <c r="M150" s="10"/>
      <c r="N150" s="24">
        <f t="shared" si="33"/>
        <v>0</v>
      </c>
      <c r="O150" s="10"/>
      <c r="P150" s="24">
        <f t="shared" si="34"/>
        <v>0</v>
      </c>
      <c r="Q150" s="72"/>
      <c r="R150" s="24">
        <f t="shared" si="35"/>
        <v>0</v>
      </c>
      <c r="S150" s="73"/>
      <c r="T150" s="24">
        <f t="shared" si="36"/>
        <v>0</v>
      </c>
      <c r="U150" s="73"/>
      <c r="V150" s="24">
        <f t="shared" si="37"/>
        <v>0</v>
      </c>
      <c r="W150" s="72"/>
      <c r="X150" s="24">
        <f t="shared" si="38"/>
        <v>0</v>
      </c>
      <c r="Y150" s="73"/>
      <c r="Z150" s="24">
        <f t="shared" si="39"/>
        <v>0</v>
      </c>
      <c r="AA150" s="73"/>
      <c r="AB150" s="24">
        <f t="shared" si="40"/>
        <v>0</v>
      </c>
      <c r="AC150" s="8">
        <f t="shared" si="41"/>
        <v>0</v>
      </c>
      <c r="AD150" s="130">
        <f t="shared" si="42"/>
        <v>0</v>
      </c>
    </row>
    <row r="151" spans="1:30" x14ac:dyDescent="0.25">
      <c r="A151" t="str">
        <f t="shared" si="30"/>
        <v>26-05</v>
      </c>
      <c r="B151" s="165">
        <f>_xlfn.ISOWEEKNUM(Tabel1[[#This Row],[col03]])</f>
        <v>22</v>
      </c>
      <c r="C151" s="153">
        <f>DATE(Année,1,ROW()-ROW(Tabel1[[#Headers],[col03]])-1)</f>
        <v>46169</v>
      </c>
      <c r="D151" s="10"/>
      <c r="E151" s="7"/>
      <c r="F151" s="17" t="e">
        <f t="shared" ca="1" si="29"/>
        <v>#VALUE!</v>
      </c>
      <c r="G151" s="10"/>
      <c r="H151" s="24" t="str" cm="1">
        <f t="array" aca="1" ref="H151" ca="1">IF(OFFSET(G151,WORKDAY.INTL(C151,1,11,Fériés)-C151,,,)=0,
"-",
OFFSET(G151,WORKDAY.INTL(C151,1,11,Fériés)-C151,,,)-G151)</f>
        <v>-</v>
      </c>
      <c r="I151" s="10"/>
      <c r="J151" s="24">
        <f t="shared" si="31"/>
        <v>0</v>
      </c>
      <c r="K151" s="10"/>
      <c r="L151" s="24">
        <f t="shared" si="32"/>
        <v>0</v>
      </c>
      <c r="M151" s="10"/>
      <c r="N151" s="24">
        <f t="shared" si="33"/>
        <v>0</v>
      </c>
      <c r="O151" s="10"/>
      <c r="P151" s="24">
        <f t="shared" si="34"/>
        <v>0</v>
      </c>
      <c r="Q151" s="72"/>
      <c r="R151" s="24">
        <f t="shared" si="35"/>
        <v>0</v>
      </c>
      <c r="S151" s="73"/>
      <c r="T151" s="24">
        <f t="shared" si="36"/>
        <v>0</v>
      </c>
      <c r="U151" s="73"/>
      <c r="V151" s="24">
        <f t="shared" si="37"/>
        <v>0</v>
      </c>
      <c r="W151" s="72"/>
      <c r="X151" s="24">
        <f t="shared" si="38"/>
        <v>0</v>
      </c>
      <c r="Y151" s="73"/>
      <c r="Z151" s="24">
        <f t="shared" si="39"/>
        <v>0</v>
      </c>
      <c r="AA151" s="73"/>
      <c r="AB151" s="24">
        <f t="shared" si="40"/>
        <v>0</v>
      </c>
      <c r="AC151" s="8">
        <f t="shared" si="41"/>
        <v>0</v>
      </c>
      <c r="AD151" s="130">
        <f t="shared" si="42"/>
        <v>0</v>
      </c>
    </row>
    <row r="152" spans="1:30" x14ac:dyDescent="0.25">
      <c r="A152" t="str">
        <f t="shared" si="30"/>
        <v>26-05</v>
      </c>
      <c r="B152" s="165">
        <f>_xlfn.ISOWEEKNUM(Tabel1[[#This Row],[col03]])</f>
        <v>22</v>
      </c>
      <c r="C152" s="153">
        <f>DATE(Année,1,ROW()-ROW(Tabel1[[#Headers],[col03]])-1)</f>
        <v>46170</v>
      </c>
      <c r="D152" s="10"/>
      <c r="E152" s="7"/>
      <c r="F152" s="17" t="e">
        <f t="shared" ca="1" si="29"/>
        <v>#VALUE!</v>
      </c>
      <c r="G152" s="10"/>
      <c r="H152" s="24" t="str" cm="1">
        <f t="array" aca="1" ref="H152" ca="1">IF(OFFSET(G152,WORKDAY.INTL(C152,1,11,Fériés)-C152,,,)=0,
"-",
OFFSET(G152,WORKDAY.INTL(C152,1,11,Fériés)-C152,,,)-G152)</f>
        <v>-</v>
      </c>
      <c r="I152" s="10"/>
      <c r="J152" s="24">
        <f t="shared" si="31"/>
        <v>0</v>
      </c>
      <c r="K152" s="10"/>
      <c r="L152" s="24">
        <f t="shared" si="32"/>
        <v>0</v>
      </c>
      <c r="M152" s="10"/>
      <c r="N152" s="24">
        <f t="shared" si="33"/>
        <v>0</v>
      </c>
      <c r="O152" s="10"/>
      <c r="P152" s="24">
        <f t="shared" si="34"/>
        <v>0</v>
      </c>
      <c r="Q152" s="72"/>
      <c r="R152" s="24">
        <f t="shared" si="35"/>
        <v>0</v>
      </c>
      <c r="S152" s="73"/>
      <c r="T152" s="24">
        <f t="shared" si="36"/>
        <v>0</v>
      </c>
      <c r="U152" s="73"/>
      <c r="V152" s="24">
        <f t="shared" si="37"/>
        <v>0</v>
      </c>
      <c r="W152" s="72"/>
      <c r="X152" s="24">
        <f t="shared" si="38"/>
        <v>0</v>
      </c>
      <c r="Y152" s="73"/>
      <c r="Z152" s="24">
        <f t="shared" si="39"/>
        <v>0</v>
      </c>
      <c r="AA152" s="73"/>
      <c r="AB152" s="24">
        <f t="shared" si="40"/>
        <v>0</v>
      </c>
      <c r="AC152" s="8">
        <f t="shared" si="41"/>
        <v>0</v>
      </c>
      <c r="AD152" s="130">
        <f t="shared" si="42"/>
        <v>0</v>
      </c>
    </row>
    <row r="153" spans="1:30" x14ac:dyDescent="0.25">
      <c r="A153" t="str">
        <f t="shared" si="30"/>
        <v>26-05</v>
      </c>
      <c r="B153" s="165">
        <f>_xlfn.ISOWEEKNUM(Tabel1[[#This Row],[col03]])</f>
        <v>22</v>
      </c>
      <c r="C153" s="153">
        <f>DATE(Année,1,ROW()-ROW(Tabel1[[#Headers],[col03]])-1)</f>
        <v>46171</v>
      </c>
      <c r="D153" s="10"/>
      <c r="E153" s="7"/>
      <c r="F153" s="17" t="e">
        <f t="shared" ca="1" si="29"/>
        <v>#VALUE!</v>
      </c>
      <c r="G153" s="10"/>
      <c r="H153" s="24" t="str" cm="1">
        <f t="array" aca="1" ref="H153" ca="1">IF(OFFSET(G153,WORKDAY.INTL(C153,1,11,Fériés)-C153,,,)=0,
"-",
OFFSET(G153,WORKDAY.INTL(C153,1,11,Fériés)-C153,,,)-G153)</f>
        <v>-</v>
      </c>
      <c r="I153" s="10"/>
      <c r="J153" s="24">
        <f t="shared" si="31"/>
        <v>0</v>
      </c>
      <c r="K153" s="10"/>
      <c r="L153" s="24">
        <f t="shared" si="32"/>
        <v>0</v>
      </c>
      <c r="M153" s="10"/>
      <c r="N153" s="24">
        <f t="shared" si="33"/>
        <v>0</v>
      </c>
      <c r="O153" s="10"/>
      <c r="P153" s="24">
        <f t="shared" si="34"/>
        <v>0</v>
      </c>
      <c r="Q153" s="72"/>
      <c r="R153" s="24">
        <f t="shared" si="35"/>
        <v>0</v>
      </c>
      <c r="S153" s="73"/>
      <c r="T153" s="24">
        <f t="shared" si="36"/>
        <v>0</v>
      </c>
      <c r="U153" s="73"/>
      <c r="V153" s="24">
        <f t="shared" si="37"/>
        <v>0</v>
      </c>
      <c r="W153" s="72"/>
      <c r="X153" s="24">
        <f t="shared" si="38"/>
        <v>0</v>
      </c>
      <c r="Y153" s="73"/>
      <c r="Z153" s="24">
        <f t="shared" si="39"/>
        <v>0</v>
      </c>
      <c r="AA153" s="73"/>
      <c r="AB153" s="24">
        <f t="shared" si="40"/>
        <v>0</v>
      </c>
      <c r="AC153" s="8">
        <f t="shared" si="41"/>
        <v>0</v>
      </c>
      <c r="AD153" s="130">
        <f t="shared" si="42"/>
        <v>0</v>
      </c>
    </row>
    <row r="154" spans="1:30" x14ac:dyDescent="0.25">
      <c r="A154" t="str">
        <f t="shared" si="30"/>
        <v>26-05</v>
      </c>
      <c r="B154" s="165">
        <f>_xlfn.ISOWEEKNUM(Tabel1[[#This Row],[col03]])</f>
        <v>22</v>
      </c>
      <c r="C154" s="153">
        <f>DATE(Année,1,ROW()-ROW(Tabel1[[#Headers],[col03]])-1)</f>
        <v>46172</v>
      </c>
      <c r="D154" s="10"/>
      <c r="E154" s="7"/>
      <c r="F154" s="17" t="e">
        <f t="shared" ca="1" si="29"/>
        <v>#VALUE!</v>
      </c>
      <c r="G154" s="10"/>
      <c r="H154" s="24" t="str" cm="1">
        <f t="array" aca="1" ref="H154" ca="1">IF(OFFSET(G154,WORKDAY.INTL(C154,1,11,Fériés)-C154,,,)=0,
"-",
OFFSET(G154,WORKDAY.INTL(C154,1,11,Fériés)-C154,,,)-G154)</f>
        <v>-</v>
      </c>
      <c r="I154" s="10"/>
      <c r="J154" s="24">
        <f t="shared" si="31"/>
        <v>0</v>
      </c>
      <c r="K154" s="10"/>
      <c r="L154" s="24">
        <f t="shared" si="32"/>
        <v>0</v>
      </c>
      <c r="M154" s="10"/>
      <c r="N154" s="24">
        <f t="shared" si="33"/>
        <v>0</v>
      </c>
      <c r="O154" s="10"/>
      <c r="P154" s="24">
        <f t="shared" si="34"/>
        <v>0</v>
      </c>
      <c r="Q154" s="72"/>
      <c r="R154" s="24">
        <f t="shared" si="35"/>
        <v>0</v>
      </c>
      <c r="S154" s="73"/>
      <c r="T154" s="24">
        <f t="shared" si="36"/>
        <v>0</v>
      </c>
      <c r="U154" s="73"/>
      <c r="V154" s="24">
        <f t="shared" si="37"/>
        <v>0</v>
      </c>
      <c r="W154" s="72"/>
      <c r="X154" s="24">
        <f t="shared" si="38"/>
        <v>0</v>
      </c>
      <c r="Y154" s="73"/>
      <c r="Z154" s="24">
        <f t="shared" si="39"/>
        <v>0</v>
      </c>
      <c r="AA154" s="73"/>
      <c r="AB154" s="24">
        <f t="shared" si="40"/>
        <v>0</v>
      </c>
      <c r="AC154" s="8">
        <f t="shared" si="41"/>
        <v>0</v>
      </c>
      <c r="AD154" s="130">
        <f t="shared" si="42"/>
        <v>0</v>
      </c>
    </row>
    <row r="155" spans="1:30" x14ac:dyDescent="0.25">
      <c r="A155" t="str">
        <f t="shared" si="30"/>
        <v>26-05</v>
      </c>
      <c r="B155" s="165">
        <f>_xlfn.ISOWEEKNUM(Tabel1[[#This Row],[col03]])</f>
        <v>22</v>
      </c>
      <c r="C155" s="153">
        <f>DATE(Année,1,ROW()-ROW(Tabel1[[#Headers],[col03]])-1)</f>
        <v>46173</v>
      </c>
      <c r="D155" s="10"/>
      <c r="E155" s="7"/>
      <c r="F155" s="17" t="str">
        <f t="shared" si="29"/>
        <v/>
      </c>
      <c r="G155" s="10"/>
      <c r="H155" s="24" t="str" cm="1">
        <f t="array" aca="1" ref="H155" ca="1">IF(OFFSET(G155,WORKDAY.INTL(C155,1,11,Fériés)-C155,,,)=0,
"-",
OFFSET(G155,WORKDAY.INTL(C155,1,11,Fériés)-C155,,,)-G155)</f>
        <v>-</v>
      </c>
      <c r="I155" s="10"/>
      <c r="J155" s="24">
        <f t="shared" si="31"/>
        <v>0</v>
      </c>
      <c r="K155" s="10"/>
      <c r="L155" s="24">
        <f t="shared" si="32"/>
        <v>0</v>
      </c>
      <c r="M155" s="10"/>
      <c r="N155" s="24">
        <f t="shared" si="33"/>
        <v>0</v>
      </c>
      <c r="O155" s="10"/>
      <c r="P155" s="24">
        <f t="shared" si="34"/>
        <v>0</v>
      </c>
      <c r="Q155" s="72"/>
      <c r="R155" s="24">
        <f t="shared" si="35"/>
        <v>0</v>
      </c>
      <c r="S155" s="73"/>
      <c r="T155" s="24">
        <f t="shared" si="36"/>
        <v>0</v>
      </c>
      <c r="U155" s="73"/>
      <c r="V155" s="24">
        <f t="shared" si="37"/>
        <v>0</v>
      </c>
      <c r="W155" s="72"/>
      <c r="X155" s="24">
        <f t="shared" si="38"/>
        <v>0</v>
      </c>
      <c r="Y155" s="73"/>
      <c r="Z155" s="24">
        <f t="shared" si="39"/>
        <v>0</v>
      </c>
      <c r="AA155" s="73"/>
      <c r="AB155" s="24">
        <f t="shared" si="40"/>
        <v>0</v>
      </c>
      <c r="AC155" s="8">
        <f t="shared" si="41"/>
        <v>0</v>
      </c>
      <c r="AD155" s="130">
        <f t="shared" si="42"/>
        <v>0</v>
      </c>
    </row>
    <row r="156" spans="1:30" x14ac:dyDescent="0.25">
      <c r="A156" t="str">
        <f t="shared" si="30"/>
        <v>26-06</v>
      </c>
      <c r="B156" s="165">
        <f>_xlfn.ISOWEEKNUM(Tabel1[[#This Row],[col03]])</f>
        <v>23</v>
      </c>
      <c r="C156" s="153">
        <f>DATE(Année,1,ROW()-ROW(Tabel1[[#Headers],[col03]])-1)</f>
        <v>46174</v>
      </c>
      <c r="D156" s="10"/>
      <c r="E156" s="7"/>
      <c r="F156" s="17" t="e">
        <f t="shared" ca="1" si="29"/>
        <v>#VALUE!</v>
      </c>
      <c r="G156" s="10"/>
      <c r="H156" s="24" t="str" cm="1">
        <f t="array" aca="1" ref="H156" ca="1">IF(OFFSET(G156,WORKDAY.INTL(C156,1,11,Fériés)-C156,,,)=0,
"-",
OFFSET(G156,WORKDAY.INTL(C156,1,11,Fériés)-C156,,,)-G156)</f>
        <v>-</v>
      </c>
      <c r="I156" s="10"/>
      <c r="J156" s="24">
        <f t="shared" si="31"/>
        <v>0</v>
      </c>
      <c r="K156" s="10"/>
      <c r="L156" s="24">
        <f t="shared" si="32"/>
        <v>0</v>
      </c>
      <c r="M156" s="10"/>
      <c r="N156" s="24">
        <f t="shared" si="33"/>
        <v>0</v>
      </c>
      <c r="O156" s="10"/>
      <c r="P156" s="24">
        <f t="shared" si="34"/>
        <v>0</v>
      </c>
      <c r="Q156" s="72"/>
      <c r="R156" s="24">
        <f t="shared" si="35"/>
        <v>0</v>
      </c>
      <c r="S156" s="73"/>
      <c r="T156" s="24">
        <f t="shared" si="36"/>
        <v>0</v>
      </c>
      <c r="U156" s="73"/>
      <c r="V156" s="24">
        <f t="shared" si="37"/>
        <v>0</v>
      </c>
      <c r="W156" s="72"/>
      <c r="X156" s="24">
        <f t="shared" si="38"/>
        <v>0</v>
      </c>
      <c r="Y156" s="73"/>
      <c r="Z156" s="24">
        <f t="shared" si="39"/>
        <v>0</v>
      </c>
      <c r="AA156" s="73"/>
      <c r="AB156" s="24">
        <f t="shared" si="40"/>
        <v>0</v>
      </c>
      <c r="AC156" s="8">
        <f t="shared" si="41"/>
        <v>0</v>
      </c>
      <c r="AD156" s="130">
        <f t="shared" si="42"/>
        <v>0</v>
      </c>
    </row>
    <row r="157" spans="1:30" x14ac:dyDescent="0.25">
      <c r="A157" t="str">
        <f t="shared" si="30"/>
        <v>26-06</v>
      </c>
      <c r="B157" s="165">
        <f>_xlfn.ISOWEEKNUM(Tabel1[[#This Row],[col03]])</f>
        <v>23</v>
      </c>
      <c r="C157" s="153">
        <f>DATE(Année,1,ROW()-ROW(Tabel1[[#Headers],[col03]])-1)</f>
        <v>46175</v>
      </c>
      <c r="D157" s="10"/>
      <c r="E157" s="7"/>
      <c r="F157" s="17" t="e">
        <f t="shared" ca="1" si="29"/>
        <v>#VALUE!</v>
      </c>
      <c r="G157" s="10"/>
      <c r="H157" s="24" t="str" cm="1">
        <f t="array" aca="1" ref="H157" ca="1">IF(OFFSET(G157,WORKDAY.INTL(C157,1,11,Fériés)-C157,,,)=0,
"-",
OFFSET(G157,WORKDAY.INTL(C157,1,11,Fériés)-C157,,,)-G157)</f>
        <v>-</v>
      </c>
      <c r="I157" s="10"/>
      <c r="J157" s="24">
        <f t="shared" si="31"/>
        <v>0</v>
      </c>
      <c r="K157" s="10"/>
      <c r="L157" s="24">
        <f t="shared" si="32"/>
        <v>0</v>
      </c>
      <c r="M157" s="10"/>
      <c r="N157" s="24">
        <f t="shared" si="33"/>
        <v>0</v>
      </c>
      <c r="O157" s="10"/>
      <c r="P157" s="24">
        <f t="shared" si="34"/>
        <v>0</v>
      </c>
      <c r="Q157" s="72"/>
      <c r="R157" s="24">
        <f t="shared" si="35"/>
        <v>0</v>
      </c>
      <c r="S157" s="73"/>
      <c r="T157" s="24">
        <f t="shared" si="36"/>
        <v>0</v>
      </c>
      <c r="U157" s="73"/>
      <c r="V157" s="24">
        <f t="shared" si="37"/>
        <v>0</v>
      </c>
      <c r="W157" s="72"/>
      <c r="X157" s="24">
        <f t="shared" si="38"/>
        <v>0</v>
      </c>
      <c r="Y157" s="73"/>
      <c r="Z157" s="24">
        <f t="shared" si="39"/>
        <v>0</v>
      </c>
      <c r="AA157" s="73"/>
      <c r="AB157" s="24">
        <f t="shared" si="40"/>
        <v>0</v>
      </c>
      <c r="AC157" s="8">
        <f t="shared" si="41"/>
        <v>0</v>
      </c>
      <c r="AD157" s="130">
        <f t="shared" si="42"/>
        <v>0</v>
      </c>
    </row>
    <row r="158" spans="1:30" x14ac:dyDescent="0.25">
      <c r="A158" t="str">
        <f t="shared" si="30"/>
        <v>26-06</v>
      </c>
      <c r="B158" s="165">
        <f>_xlfn.ISOWEEKNUM(Tabel1[[#This Row],[col03]])</f>
        <v>23</v>
      </c>
      <c r="C158" s="153">
        <f>DATE(Année,1,ROW()-ROW(Tabel1[[#Headers],[col03]])-1)</f>
        <v>46176</v>
      </c>
      <c r="D158" s="10"/>
      <c r="E158" s="7"/>
      <c r="F158" s="17" t="e">
        <f t="shared" ca="1" si="29"/>
        <v>#VALUE!</v>
      </c>
      <c r="G158" s="10"/>
      <c r="H158" s="24" t="str" cm="1">
        <f t="array" aca="1" ref="H158" ca="1">IF(OFFSET(G158,WORKDAY.INTL(C158,1,11,Fériés)-C158,,,)=0,
"-",
OFFSET(G158,WORKDAY.INTL(C158,1,11,Fériés)-C158,,,)-G158)</f>
        <v>-</v>
      </c>
      <c r="I158" s="10"/>
      <c r="J158" s="24">
        <f t="shared" si="31"/>
        <v>0</v>
      </c>
      <c r="K158" s="10"/>
      <c r="L158" s="24">
        <f t="shared" si="32"/>
        <v>0</v>
      </c>
      <c r="M158" s="10"/>
      <c r="N158" s="24">
        <f t="shared" si="33"/>
        <v>0</v>
      </c>
      <c r="O158" s="10"/>
      <c r="P158" s="24">
        <f t="shared" si="34"/>
        <v>0</v>
      </c>
      <c r="Q158" s="72"/>
      <c r="R158" s="24">
        <f t="shared" si="35"/>
        <v>0</v>
      </c>
      <c r="S158" s="73"/>
      <c r="T158" s="24">
        <f t="shared" si="36"/>
        <v>0</v>
      </c>
      <c r="U158" s="73"/>
      <c r="V158" s="24">
        <f t="shared" si="37"/>
        <v>0</v>
      </c>
      <c r="W158" s="72"/>
      <c r="X158" s="24">
        <f t="shared" si="38"/>
        <v>0</v>
      </c>
      <c r="Y158" s="73"/>
      <c r="Z158" s="24">
        <f t="shared" si="39"/>
        <v>0</v>
      </c>
      <c r="AA158" s="73"/>
      <c r="AB158" s="24">
        <f t="shared" si="40"/>
        <v>0</v>
      </c>
      <c r="AC158" s="8">
        <f t="shared" si="41"/>
        <v>0</v>
      </c>
      <c r="AD158" s="130">
        <f t="shared" si="42"/>
        <v>0</v>
      </c>
    </row>
    <row r="159" spans="1:30" x14ac:dyDescent="0.25">
      <c r="A159" t="str">
        <f t="shared" si="30"/>
        <v>26-06</v>
      </c>
      <c r="B159" s="165">
        <f>_xlfn.ISOWEEKNUM(Tabel1[[#This Row],[col03]])</f>
        <v>23</v>
      </c>
      <c r="C159" s="153">
        <f>DATE(Année,1,ROW()-ROW(Tabel1[[#Headers],[col03]])-1)</f>
        <v>46177</v>
      </c>
      <c r="D159" s="10"/>
      <c r="E159" s="7"/>
      <c r="F159" s="17" t="e">
        <f t="shared" ca="1" si="29"/>
        <v>#VALUE!</v>
      </c>
      <c r="G159" s="10"/>
      <c r="H159" s="24" t="str" cm="1">
        <f t="array" aca="1" ref="H159" ca="1">IF(OFFSET(G159,WORKDAY.INTL(C159,1,11,Fériés)-C159,,,)=0,
"-",
OFFSET(G159,WORKDAY.INTL(C159,1,11,Fériés)-C159,,,)-G159)</f>
        <v>-</v>
      </c>
      <c r="I159" s="10"/>
      <c r="J159" s="24">
        <f t="shared" si="31"/>
        <v>0</v>
      </c>
      <c r="K159" s="10"/>
      <c r="L159" s="24">
        <f t="shared" si="32"/>
        <v>0</v>
      </c>
      <c r="M159" s="10"/>
      <c r="N159" s="24">
        <f t="shared" si="33"/>
        <v>0</v>
      </c>
      <c r="O159" s="10"/>
      <c r="P159" s="24">
        <f t="shared" si="34"/>
        <v>0</v>
      </c>
      <c r="Q159" s="72"/>
      <c r="R159" s="24">
        <f t="shared" si="35"/>
        <v>0</v>
      </c>
      <c r="S159" s="73"/>
      <c r="T159" s="24">
        <f t="shared" si="36"/>
        <v>0</v>
      </c>
      <c r="U159" s="73"/>
      <c r="V159" s="24">
        <f t="shared" si="37"/>
        <v>0</v>
      </c>
      <c r="W159" s="72"/>
      <c r="X159" s="24">
        <f t="shared" si="38"/>
        <v>0</v>
      </c>
      <c r="Y159" s="73"/>
      <c r="Z159" s="24">
        <f t="shared" si="39"/>
        <v>0</v>
      </c>
      <c r="AA159" s="73"/>
      <c r="AB159" s="24">
        <f t="shared" si="40"/>
        <v>0</v>
      </c>
      <c r="AC159" s="8">
        <f t="shared" si="41"/>
        <v>0</v>
      </c>
      <c r="AD159" s="130">
        <f t="shared" si="42"/>
        <v>0</v>
      </c>
    </row>
    <row r="160" spans="1:30" x14ac:dyDescent="0.25">
      <c r="A160" t="str">
        <f t="shared" si="30"/>
        <v>26-06</v>
      </c>
      <c r="B160" s="165">
        <f>_xlfn.ISOWEEKNUM(Tabel1[[#This Row],[col03]])</f>
        <v>23</v>
      </c>
      <c r="C160" s="153">
        <f>DATE(Année,1,ROW()-ROW(Tabel1[[#Headers],[col03]])-1)</f>
        <v>46178</v>
      </c>
      <c r="D160" s="10"/>
      <c r="E160" s="7"/>
      <c r="F160" s="17" t="e">
        <f t="shared" ca="1" si="29"/>
        <v>#VALUE!</v>
      </c>
      <c r="G160" s="10"/>
      <c r="H160" s="24" t="str" cm="1">
        <f t="array" aca="1" ref="H160" ca="1">IF(OFFSET(G160,WORKDAY.INTL(C160,1,11,Fériés)-C160,,,)=0,
"-",
OFFSET(G160,WORKDAY.INTL(C160,1,11,Fériés)-C160,,,)-G160)</f>
        <v>-</v>
      </c>
      <c r="I160" s="10"/>
      <c r="J160" s="24">
        <f t="shared" si="31"/>
        <v>0</v>
      </c>
      <c r="K160" s="10"/>
      <c r="L160" s="24">
        <f t="shared" si="32"/>
        <v>0</v>
      </c>
      <c r="M160" s="10"/>
      <c r="N160" s="24">
        <f t="shared" si="33"/>
        <v>0</v>
      </c>
      <c r="O160" s="10"/>
      <c r="P160" s="24">
        <f t="shared" si="34"/>
        <v>0</v>
      </c>
      <c r="Q160" s="72"/>
      <c r="R160" s="24">
        <f t="shared" si="35"/>
        <v>0</v>
      </c>
      <c r="S160" s="73"/>
      <c r="T160" s="24">
        <f t="shared" si="36"/>
        <v>0</v>
      </c>
      <c r="U160" s="73"/>
      <c r="V160" s="24">
        <f t="shared" si="37"/>
        <v>0</v>
      </c>
      <c r="W160" s="72"/>
      <c r="X160" s="24">
        <f t="shared" si="38"/>
        <v>0</v>
      </c>
      <c r="Y160" s="73"/>
      <c r="Z160" s="24">
        <f t="shared" si="39"/>
        <v>0</v>
      </c>
      <c r="AA160" s="73"/>
      <c r="AB160" s="24">
        <f t="shared" si="40"/>
        <v>0</v>
      </c>
      <c r="AC160" s="8">
        <f t="shared" si="41"/>
        <v>0</v>
      </c>
      <c r="AD160" s="130">
        <f t="shared" si="42"/>
        <v>0</v>
      </c>
    </row>
    <row r="161" spans="1:30" x14ac:dyDescent="0.25">
      <c r="A161" t="str">
        <f t="shared" si="30"/>
        <v>26-06</v>
      </c>
      <c r="B161" s="165">
        <f>_xlfn.ISOWEEKNUM(Tabel1[[#This Row],[col03]])</f>
        <v>23</v>
      </c>
      <c r="C161" s="153">
        <f>DATE(Année,1,ROW()-ROW(Tabel1[[#Headers],[col03]])-1)</f>
        <v>46179</v>
      </c>
      <c r="D161" s="10"/>
      <c r="E161" s="7"/>
      <c r="F161" s="17" t="e">
        <f t="shared" ca="1" si="29"/>
        <v>#VALUE!</v>
      </c>
      <c r="G161" s="10"/>
      <c r="H161" s="24" t="str" cm="1">
        <f t="array" aca="1" ref="H161" ca="1">IF(OFFSET(G161,WORKDAY.INTL(C161,1,11,Fériés)-C161,,,)=0,
"-",
OFFSET(G161,WORKDAY.INTL(C161,1,11,Fériés)-C161,,,)-G161)</f>
        <v>-</v>
      </c>
      <c r="I161" s="10"/>
      <c r="J161" s="24">
        <f t="shared" si="31"/>
        <v>0</v>
      </c>
      <c r="K161" s="10"/>
      <c r="L161" s="24">
        <f t="shared" si="32"/>
        <v>0</v>
      </c>
      <c r="M161" s="10"/>
      <c r="N161" s="24">
        <f t="shared" si="33"/>
        <v>0</v>
      </c>
      <c r="O161" s="10"/>
      <c r="P161" s="24">
        <f t="shared" si="34"/>
        <v>0</v>
      </c>
      <c r="Q161" s="72"/>
      <c r="R161" s="24">
        <f t="shared" si="35"/>
        <v>0</v>
      </c>
      <c r="S161" s="73"/>
      <c r="T161" s="24">
        <f t="shared" si="36"/>
        <v>0</v>
      </c>
      <c r="U161" s="73"/>
      <c r="V161" s="24">
        <f t="shared" si="37"/>
        <v>0</v>
      </c>
      <c r="W161" s="72"/>
      <c r="X161" s="24">
        <f t="shared" si="38"/>
        <v>0</v>
      </c>
      <c r="Y161" s="73"/>
      <c r="Z161" s="24">
        <f t="shared" si="39"/>
        <v>0</v>
      </c>
      <c r="AA161" s="73"/>
      <c r="AB161" s="24">
        <f t="shared" si="40"/>
        <v>0</v>
      </c>
      <c r="AC161" s="8">
        <f t="shared" si="41"/>
        <v>0</v>
      </c>
      <c r="AD161" s="130">
        <f t="shared" si="42"/>
        <v>0</v>
      </c>
    </row>
    <row r="162" spans="1:30" x14ac:dyDescent="0.25">
      <c r="A162" t="str">
        <f t="shared" si="30"/>
        <v>26-06</v>
      </c>
      <c r="B162" s="165">
        <f>_xlfn.ISOWEEKNUM(Tabel1[[#This Row],[col03]])</f>
        <v>23</v>
      </c>
      <c r="C162" s="153">
        <f>DATE(Année,1,ROW()-ROW(Tabel1[[#Headers],[col03]])-1)</f>
        <v>46180</v>
      </c>
      <c r="D162" s="10"/>
      <c r="E162" s="7"/>
      <c r="F162" s="17" t="str">
        <f t="shared" si="29"/>
        <v/>
      </c>
      <c r="G162" s="10"/>
      <c r="H162" s="24" t="str" cm="1">
        <f t="array" aca="1" ref="H162" ca="1">IF(OFFSET(G162,WORKDAY.INTL(C162,1,11,Fériés)-C162,,,)=0,
"-",
OFFSET(G162,WORKDAY.INTL(C162,1,11,Fériés)-C162,,,)-G162)</f>
        <v>-</v>
      </c>
      <c r="I162" s="10"/>
      <c r="J162" s="24">
        <f t="shared" si="31"/>
        <v>0</v>
      </c>
      <c r="K162" s="10"/>
      <c r="L162" s="24">
        <f t="shared" si="32"/>
        <v>0</v>
      </c>
      <c r="M162" s="10"/>
      <c r="N162" s="24">
        <f t="shared" si="33"/>
        <v>0</v>
      </c>
      <c r="O162" s="10"/>
      <c r="P162" s="24">
        <f t="shared" si="34"/>
        <v>0</v>
      </c>
      <c r="Q162" s="72"/>
      <c r="R162" s="24">
        <f t="shared" si="35"/>
        <v>0</v>
      </c>
      <c r="S162" s="73"/>
      <c r="T162" s="24">
        <f t="shared" si="36"/>
        <v>0</v>
      </c>
      <c r="U162" s="73"/>
      <c r="V162" s="24">
        <f t="shared" si="37"/>
        <v>0</v>
      </c>
      <c r="W162" s="72"/>
      <c r="X162" s="24">
        <f t="shared" si="38"/>
        <v>0</v>
      </c>
      <c r="Y162" s="73"/>
      <c r="Z162" s="24">
        <f t="shared" si="39"/>
        <v>0</v>
      </c>
      <c r="AA162" s="73"/>
      <c r="AB162" s="24">
        <f t="shared" si="40"/>
        <v>0</v>
      </c>
      <c r="AC162" s="8">
        <f t="shared" si="41"/>
        <v>0</v>
      </c>
      <c r="AD162" s="130">
        <f t="shared" si="42"/>
        <v>0</v>
      </c>
    </row>
    <row r="163" spans="1:30" x14ac:dyDescent="0.25">
      <c r="A163" t="str">
        <f t="shared" si="30"/>
        <v>26-06</v>
      </c>
      <c r="B163" s="165">
        <f>_xlfn.ISOWEEKNUM(Tabel1[[#This Row],[col03]])</f>
        <v>24</v>
      </c>
      <c r="C163" s="153">
        <f>DATE(Année,1,ROW()-ROW(Tabel1[[#Headers],[col03]])-1)</f>
        <v>46181</v>
      </c>
      <c r="D163" s="10"/>
      <c r="E163" s="7"/>
      <c r="F163" s="17" t="e">
        <f t="shared" ca="1" si="29"/>
        <v>#VALUE!</v>
      </c>
      <c r="G163" s="10"/>
      <c r="H163" s="24" t="str" cm="1">
        <f t="array" aca="1" ref="H163" ca="1">IF(OFFSET(G163,WORKDAY.INTL(C163,1,11,Fériés)-C163,,,)=0,
"-",
OFFSET(G163,WORKDAY.INTL(C163,1,11,Fériés)-C163,,,)-G163)</f>
        <v>-</v>
      </c>
      <c r="I163" s="10"/>
      <c r="J163" s="24">
        <f t="shared" si="31"/>
        <v>0</v>
      </c>
      <c r="K163" s="10"/>
      <c r="L163" s="24">
        <f t="shared" si="32"/>
        <v>0</v>
      </c>
      <c r="M163" s="10"/>
      <c r="N163" s="24">
        <f t="shared" si="33"/>
        <v>0</v>
      </c>
      <c r="O163" s="10"/>
      <c r="P163" s="24">
        <f t="shared" si="34"/>
        <v>0</v>
      </c>
      <c r="Q163" s="72"/>
      <c r="R163" s="24">
        <f t="shared" si="35"/>
        <v>0</v>
      </c>
      <c r="S163" s="73"/>
      <c r="T163" s="24">
        <f t="shared" si="36"/>
        <v>0</v>
      </c>
      <c r="U163" s="73"/>
      <c r="V163" s="24">
        <f t="shared" si="37"/>
        <v>0</v>
      </c>
      <c r="W163" s="72"/>
      <c r="X163" s="24">
        <f t="shared" si="38"/>
        <v>0</v>
      </c>
      <c r="Y163" s="73"/>
      <c r="Z163" s="24">
        <f t="shared" si="39"/>
        <v>0</v>
      </c>
      <c r="AA163" s="73"/>
      <c r="AB163" s="24">
        <f t="shared" si="40"/>
        <v>0</v>
      </c>
      <c r="AC163" s="8">
        <f t="shared" si="41"/>
        <v>0</v>
      </c>
      <c r="AD163" s="130">
        <f t="shared" si="42"/>
        <v>0</v>
      </c>
    </row>
    <row r="164" spans="1:30" x14ac:dyDescent="0.25">
      <c r="A164" t="str">
        <f t="shared" si="30"/>
        <v>26-06</v>
      </c>
      <c r="B164" s="165">
        <f>_xlfn.ISOWEEKNUM(Tabel1[[#This Row],[col03]])</f>
        <v>24</v>
      </c>
      <c r="C164" s="153">
        <f>DATE(Année,1,ROW()-ROW(Tabel1[[#Headers],[col03]])-1)</f>
        <v>46182</v>
      </c>
      <c r="D164" s="10"/>
      <c r="E164" s="7"/>
      <c r="F164" s="17" t="e">
        <f t="shared" ca="1" si="29"/>
        <v>#VALUE!</v>
      </c>
      <c r="G164" s="10"/>
      <c r="H164" s="24" t="str" cm="1">
        <f t="array" aca="1" ref="H164" ca="1">IF(OFFSET(G164,WORKDAY.INTL(C164,1,11,Fériés)-C164,,,)=0,
"-",
OFFSET(G164,WORKDAY.INTL(C164,1,11,Fériés)-C164,,,)-G164)</f>
        <v>-</v>
      </c>
      <c r="I164" s="10"/>
      <c r="J164" s="24">
        <f t="shared" si="31"/>
        <v>0</v>
      </c>
      <c r="K164" s="10"/>
      <c r="L164" s="24">
        <f t="shared" si="32"/>
        <v>0</v>
      </c>
      <c r="M164" s="10"/>
      <c r="N164" s="24">
        <f t="shared" si="33"/>
        <v>0</v>
      </c>
      <c r="O164" s="10"/>
      <c r="P164" s="24">
        <f t="shared" si="34"/>
        <v>0</v>
      </c>
      <c r="Q164" s="72"/>
      <c r="R164" s="24">
        <f t="shared" si="35"/>
        <v>0</v>
      </c>
      <c r="S164" s="73"/>
      <c r="T164" s="24">
        <f t="shared" si="36"/>
        <v>0</v>
      </c>
      <c r="U164" s="73"/>
      <c r="V164" s="24">
        <f t="shared" si="37"/>
        <v>0</v>
      </c>
      <c r="W164" s="72"/>
      <c r="X164" s="24">
        <f t="shared" si="38"/>
        <v>0</v>
      </c>
      <c r="Y164" s="73"/>
      <c r="Z164" s="24">
        <f t="shared" si="39"/>
        <v>0</v>
      </c>
      <c r="AA164" s="73"/>
      <c r="AB164" s="24">
        <f t="shared" si="40"/>
        <v>0</v>
      </c>
      <c r="AC164" s="8">
        <f t="shared" si="41"/>
        <v>0</v>
      </c>
      <c r="AD164" s="130">
        <f t="shared" si="42"/>
        <v>0</v>
      </c>
    </row>
    <row r="165" spans="1:30" x14ac:dyDescent="0.25">
      <c r="A165" t="str">
        <f t="shared" si="30"/>
        <v>26-06</v>
      </c>
      <c r="B165" s="165">
        <f>_xlfn.ISOWEEKNUM(Tabel1[[#This Row],[col03]])</f>
        <v>24</v>
      </c>
      <c r="C165" s="153">
        <f>DATE(Année,1,ROW()-ROW(Tabel1[[#Headers],[col03]])-1)</f>
        <v>46183</v>
      </c>
      <c r="D165" s="10"/>
      <c r="E165" s="7"/>
      <c r="F165" s="17" t="e">
        <f t="shared" ca="1" si="29"/>
        <v>#VALUE!</v>
      </c>
      <c r="G165" s="10"/>
      <c r="H165" s="24" t="str" cm="1">
        <f t="array" aca="1" ref="H165" ca="1">IF(OFFSET(G165,WORKDAY.INTL(C165,1,11,Fériés)-C165,,,)=0,
"-",
OFFSET(G165,WORKDAY.INTL(C165,1,11,Fériés)-C165,,,)-G165)</f>
        <v>-</v>
      </c>
      <c r="I165" s="10"/>
      <c r="J165" s="24">
        <f t="shared" si="31"/>
        <v>0</v>
      </c>
      <c r="K165" s="10"/>
      <c r="L165" s="24">
        <f t="shared" si="32"/>
        <v>0</v>
      </c>
      <c r="M165" s="10"/>
      <c r="N165" s="24">
        <f t="shared" si="33"/>
        <v>0</v>
      </c>
      <c r="O165" s="10"/>
      <c r="P165" s="24">
        <f t="shared" si="34"/>
        <v>0</v>
      </c>
      <c r="Q165" s="72"/>
      <c r="R165" s="24">
        <f t="shared" si="35"/>
        <v>0</v>
      </c>
      <c r="S165" s="73"/>
      <c r="T165" s="24">
        <f t="shared" si="36"/>
        <v>0</v>
      </c>
      <c r="U165" s="73"/>
      <c r="V165" s="24">
        <f t="shared" si="37"/>
        <v>0</v>
      </c>
      <c r="W165" s="72"/>
      <c r="X165" s="24">
        <f t="shared" si="38"/>
        <v>0</v>
      </c>
      <c r="Y165" s="73"/>
      <c r="Z165" s="24">
        <f t="shared" si="39"/>
        <v>0</v>
      </c>
      <c r="AA165" s="73"/>
      <c r="AB165" s="24">
        <f t="shared" si="40"/>
        <v>0</v>
      </c>
      <c r="AC165" s="8">
        <f t="shared" si="41"/>
        <v>0</v>
      </c>
      <c r="AD165" s="130">
        <f t="shared" si="42"/>
        <v>0</v>
      </c>
    </row>
    <row r="166" spans="1:30" x14ac:dyDescent="0.25">
      <c r="A166" t="str">
        <f t="shared" si="30"/>
        <v>26-06</v>
      </c>
      <c r="B166" s="165">
        <f>_xlfn.ISOWEEKNUM(Tabel1[[#This Row],[col03]])</f>
        <v>24</v>
      </c>
      <c r="C166" s="153">
        <f>DATE(Année,1,ROW()-ROW(Tabel1[[#Headers],[col03]])-1)</f>
        <v>46184</v>
      </c>
      <c r="D166" s="10"/>
      <c r="E166" s="7"/>
      <c r="F166" s="17" t="e">
        <f t="shared" ca="1" si="29"/>
        <v>#VALUE!</v>
      </c>
      <c r="G166" s="10"/>
      <c r="H166" s="24" t="str" cm="1">
        <f t="array" aca="1" ref="H166" ca="1">IF(OFFSET(G166,WORKDAY.INTL(C166,1,11,Fériés)-C166,,,)=0,
"-",
OFFSET(G166,WORKDAY.INTL(C166,1,11,Fériés)-C166,,,)-G166)</f>
        <v>-</v>
      </c>
      <c r="I166" s="10"/>
      <c r="J166" s="24">
        <f t="shared" si="31"/>
        <v>0</v>
      </c>
      <c r="K166" s="10"/>
      <c r="L166" s="24">
        <f t="shared" si="32"/>
        <v>0</v>
      </c>
      <c r="M166" s="10"/>
      <c r="N166" s="24">
        <f t="shared" si="33"/>
        <v>0</v>
      </c>
      <c r="O166" s="10"/>
      <c r="P166" s="24">
        <f t="shared" si="34"/>
        <v>0</v>
      </c>
      <c r="Q166" s="72"/>
      <c r="R166" s="24">
        <f t="shared" si="35"/>
        <v>0</v>
      </c>
      <c r="S166" s="73"/>
      <c r="T166" s="24">
        <f t="shared" si="36"/>
        <v>0</v>
      </c>
      <c r="U166" s="73"/>
      <c r="V166" s="24">
        <f t="shared" si="37"/>
        <v>0</v>
      </c>
      <c r="W166" s="72"/>
      <c r="X166" s="24">
        <f t="shared" si="38"/>
        <v>0</v>
      </c>
      <c r="Y166" s="73"/>
      <c r="Z166" s="24">
        <f t="shared" si="39"/>
        <v>0</v>
      </c>
      <c r="AA166" s="73"/>
      <c r="AB166" s="24">
        <f t="shared" si="40"/>
        <v>0</v>
      </c>
      <c r="AC166" s="8">
        <f t="shared" si="41"/>
        <v>0</v>
      </c>
      <c r="AD166" s="130">
        <f t="shared" si="42"/>
        <v>0</v>
      </c>
    </row>
    <row r="167" spans="1:30" x14ac:dyDescent="0.25">
      <c r="A167" t="str">
        <f t="shared" si="30"/>
        <v>26-06</v>
      </c>
      <c r="B167" s="165">
        <f>_xlfn.ISOWEEKNUM(Tabel1[[#This Row],[col03]])</f>
        <v>24</v>
      </c>
      <c r="C167" s="153">
        <f>DATE(Année,1,ROW()-ROW(Tabel1[[#Headers],[col03]])-1)</f>
        <v>46185</v>
      </c>
      <c r="D167" s="10"/>
      <c r="E167" s="7"/>
      <c r="F167" s="17" t="e">
        <f t="shared" ca="1" si="29"/>
        <v>#VALUE!</v>
      </c>
      <c r="G167" s="10"/>
      <c r="H167" s="24" t="str" cm="1">
        <f t="array" aca="1" ref="H167" ca="1">IF(OFFSET(G167,WORKDAY.INTL(C167,1,11,Fériés)-C167,,,)=0,
"-",
OFFSET(G167,WORKDAY.INTL(C167,1,11,Fériés)-C167,,,)-G167)</f>
        <v>-</v>
      </c>
      <c r="I167" s="10"/>
      <c r="J167" s="24">
        <f t="shared" si="31"/>
        <v>0</v>
      </c>
      <c r="K167" s="10"/>
      <c r="L167" s="24">
        <f t="shared" si="32"/>
        <v>0</v>
      </c>
      <c r="M167" s="10"/>
      <c r="N167" s="24">
        <f t="shared" si="33"/>
        <v>0</v>
      </c>
      <c r="O167" s="10"/>
      <c r="P167" s="24">
        <f t="shared" si="34"/>
        <v>0</v>
      </c>
      <c r="Q167" s="72"/>
      <c r="R167" s="24">
        <f t="shared" si="35"/>
        <v>0</v>
      </c>
      <c r="S167" s="73"/>
      <c r="T167" s="24">
        <f t="shared" si="36"/>
        <v>0</v>
      </c>
      <c r="U167" s="73"/>
      <c r="V167" s="24">
        <f t="shared" si="37"/>
        <v>0</v>
      </c>
      <c r="W167" s="72"/>
      <c r="X167" s="24">
        <f t="shared" si="38"/>
        <v>0</v>
      </c>
      <c r="Y167" s="73"/>
      <c r="Z167" s="24">
        <f t="shared" si="39"/>
        <v>0</v>
      </c>
      <c r="AA167" s="73"/>
      <c r="AB167" s="24">
        <f t="shared" si="40"/>
        <v>0</v>
      </c>
      <c r="AC167" s="8">
        <f t="shared" si="41"/>
        <v>0</v>
      </c>
      <c r="AD167" s="130">
        <f t="shared" si="42"/>
        <v>0</v>
      </c>
    </row>
    <row r="168" spans="1:30" x14ac:dyDescent="0.25">
      <c r="A168" t="str">
        <f t="shared" si="30"/>
        <v>26-06</v>
      </c>
      <c r="B168" s="165">
        <f>_xlfn.ISOWEEKNUM(Tabel1[[#This Row],[col03]])</f>
        <v>24</v>
      </c>
      <c r="C168" s="153">
        <f>DATE(Année,1,ROW()-ROW(Tabel1[[#Headers],[col03]])-1)</f>
        <v>46186</v>
      </c>
      <c r="D168" s="10"/>
      <c r="E168" s="7"/>
      <c r="F168" s="17" t="e">
        <f t="shared" ca="1" si="29"/>
        <v>#VALUE!</v>
      </c>
      <c r="G168" s="10"/>
      <c r="H168" s="24" t="str" cm="1">
        <f t="array" aca="1" ref="H168" ca="1">IF(OFFSET(G168,WORKDAY.INTL(C168,1,11,Fériés)-C168,,,)=0,
"-",
OFFSET(G168,WORKDAY.INTL(C168,1,11,Fériés)-C168,,,)-G168)</f>
        <v>-</v>
      </c>
      <c r="I168" s="10"/>
      <c r="J168" s="24">
        <f t="shared" si="31"/>
        <v>0</v>
      </c>
      <c r="K168" s="10"/>
      <c r="L168" s="24">
        <f t="shared" si="32"/>
        <v>0</v>
      </c>
      <c r="M168" s="10"/>
      <c r="N168" s="24">
        <f t="shared" si="33"/>
        <v>0</v>
      </c>
      <c r="O168" s="10"/>
      <c r="P168" s="24">
        <f t="shared" si="34"/>
        <v>0</v>
      </c>
      <c r="Q168" s="72"/>
      <c r="R168" s="24">
        <f t="shared" si="35"/>
        <v>0</v>
      </c>
      <c r="S168" s="73"/>
      <c r="T168" s="24">
        <f t="shared" si="36"/>
        <v>0</v>
      </c>
      <c r="U168" s="73"/>
      <c r="V168" s="24">
        <f t="shared" si="37"/>
        <v>0</v>
      </c>
      <c r="W168" s="72"/>
      <c r="X168" s="24">
        <f t="shared" si="38"/>
        <v>0</v>
      </c>
      <c r="Y168" s="73"/>
      <c r="Z168" s="24">
        <f t="shared" si="39"/>
        <v>0</v>
      </c>
      <c r="AA168" s="73"/>
      <c r="AB168" s="24">
        <f t="shared" si="40"/>
        <v>0</v>
      </c>
      <c r="AC168" s="8">
        <f t="shared" si="41"/>
        <v>0</v>
      </c>
      <c r="AD168" s="130">
        <f t="shared" si="42"/>
        <v>0</v>
      </c>
    </row>
    <row r="169" spans="1:30" x14ac:dyDescent="0.25">
      <c r="A169" t="str">
        <f t="shared" si="30"/>
        <v>26-06</v>
      </c>
      <c r="B169" s="165">
        <f>_xlfn.ISOWEEKNUM(Tabel1[[#This Row],[col03]])</f>
        <v>24</v>
      </c>
      <c r="C169" s="153">
        <f>DATE(Année,1,ROW()-ROW(Tabel1[[#Headers],[col03]])-1)</f>
        <v>46187</v>
      </c>
      <c r="D169" s="10"/>
      <c r="E169" s="7"/>
      <c r="F169" s="17" t="str">
        <f t="shared" si="29"/>
        <v/>
      </c>
      <c r="G169" s="10"/>
      <c r="H169" s="24" t="str" cm="1">
        <f t="array" aca="1" ref="H169" ca="1">IF(OFFSET(G169,WORKDAY.INTL(C169,1,11,Fériés)-C169,,,)=0,
"-",
OFFSET(G169,WORKDAY.INTL(C169,1,11,Fériés)-C169,,,)-G169)</f>
        <v>-</v>
      </c>
      <c r="I169" s="10"/>
      <c r="J169" s="24">
        <f t="shared" si="31"/>
        <v>0</v>
      </c>
      <c r="K169" s="10"/>
      <c r="L169" s="24">
        <f t="shared" si="32"/>
        <v>0</v>
      </c>
      <c r="M169" s="10"/>
      <c r="N169" s="24">
        <f t="shared" si="33"/>
        <v>0</v>
      </c>
      <c r="O169" s="10"/>
      <c r="P169" s="24">
        <f t="shared" si="34"/>
        <v>0</v>
      </c>
      <c r="Q169" s="72"/>
      <c r="R169" s="24">
        <f t="shared" si="35"/>
        <v>0</v>
      </c>
      <c r="S169" s="73"/>
      <c r="T169" s="24">
        <f t="shared" si="36"/>
        <v>0</v>
      </c>
      <c r="U169" s="73"/>
      <c r="V169" s="24">
        <f t="shared" si="37"/>
        <v>0</v>
      </c>
      <c r="W169" s="72"/>
      <c r="X169" s="24">
        <f t="shared" si="38"/>
        <v>0</v>
      </c>
      <c r="Y169" s="73"/>
      <c r="Z169" s="24">
        <f t="shared" si="39"/>
        <v>0</v>
      </c>
      <c r="AA169" s="73"/>
      <c r="AB169" s="24">
        <f t="shared" si="40"/>
        <v>0</v>
      </c>
      <c r="AC169" s="8">
        <f t="shared" si="41"/>
        <v>0</v>
      </c>
      <c r="AD169" s="130">
        <f t="shared" si="42"/>
        <v>0</v>
      </c>
    </row>
    <row r="170" spans="1:30" x14ac:dyDescent="0.25">
      <c r="A170" t="str">
        <f t="shared" si="30"/>
        <v>26-06</v>
      </c>
      <c r="B170" s="165">
        <f>_xlfn.ISOWEEKNUM(Tabel1[[#This Row],[col03]])</f>
        <v>25</v>
      </c>
      <c r="C170" s="153">
        <f>DATE(Année,1,ROW()-ROW(Tabel1[[#Headers],[col03]])-1)</f>
        <v>46188</v>
      </c>
      <c r="D170" s="10"/>
      <c r="E170" s="7"/>
      <c r="F170" s="17" t="e">
        <f t="shared" ca="1" si="29"/>
        <v>#VALUE!</v>
      </c>
      <c r="G170" s="10"/>
      <c r="H170" s="24" t="str" cm="1">
        <f t="array" aca="1" ref="H170" ca="1">IF(OFFSET(G170,WORKDAY.INTL(C170,1,11,Fériés)-C170,,,)=0,
"-",
OFFSET(G170,WORKDAY.INTL(C170,1,11,Fériés)-C170,,,)-G170)</f>
        <v>-</v>
      </c>
      <c r="I170" s="10"/>
      <c r="J170" s="24">
        <f t="shared" si="31"/>
        <v>0</v>
      </c>
      <c r="K170" s="10"/>
      <c r="L170" s="24">
        <f t="shared" si="32"/>
        <v>0</v>
      </c>
      <c r="M170" s="10"/>
      <c r="N170" s="24">
        <f t="shared" si="33"/>
        <v>0</v>
      </c>
      <c r="O170" s="10"/>
      <c r="P170" s="24">
        <f t="shared" si="34"/>
        <v>0</v>
      </c>
      <c r="Q170" s="72"/>
      <c r="R170" s="24">
        <f t="shared" si="35"/>
        <v>0</v>
      </c>
      <c r="S170" s="73"/>
      <c r="T170" s="24">
        <f t="shared" si="36"/>
        <v>0</v>
      </c>
      <c r="U170" s="73"/>
      <c r="V170" s="24">
        <f t="shared" si="37"/>
        <v>0</v>
      </c>
      <c r="W170" s="72"/>
      <c r="X170" s="24">
        <f t="shared" si="38"/>
        <v>0</v>
      </c>
      <c r="Y170" s="73"/>
      <c r="Z170" s="24">
        <f t="shared" si="39"/>
        <v>0</v>
      </c>
      <c r="AA170" s="73"/>
      <c r="AB170" s="24">
        <f t="shared" si="40"/>
        <v>0</v>
      </c>
      <c r="AC170" s="8">
        <f t="shared" si="41"/>
        <v>0</v>
      </c>
      <c r="AD170" s="130">
        <f t="shared" si="42"/>
        <v>0</v>
      </c>
    </row>
    <row r="171" spans="1:30" x14ac:dyDescent="0.25">
      <c r="A171" t="str">
        <f t="shared" si="30"/>
        <v>26-06</v>
      </c>
      <c r="B171" s="165">
        <f>_xlfn.ISOWEEKNUM(Tabel1[[#This Row],[col03]])</f>
        <v>25</v>
      </c>
      <c r="C171" s="153">
        <f>DATE(Année,1,ROW()-ROW(Tabel1[[#Headers],[col03]])-1)</f>
        <v>46189</v>
      </c>
      <c r="D171" s="10"/>
      <c r="E171" s="7"/>
      <c r="F171" s="17" t="e">
        <f t="shared" ca="1" si="29"/>
        <v>#VALUE!</v>
      </c>
      <c r="G171" s="10"/>
      <c r="H171" s="24" t="str" cm="1">
        <f t="array" aca="1" ref="H171" ca="1">IF(OFFSET(G171,WORKDAY.INTL(C171,1,11,Fériés)-C171,,,)=0,
"-",
OFFSET(G171,WORKDAY.INTL(C171,1,11,Fériés)-C171,,,)-G171)</f>
        <v>-</v>
      </c>
      <c r="I171" s="10"/>
      <c r="J171" s="24">
        <f t="shared" si="31"/>
        <v>0</v>
      </c>
      <c r="K171" s="10"/>
      <c r="L171" s="24">
        <f t="shared" si="32"/>
        <v>0</v>
      </c>
      <c r="M171" s="10"/>
      <c r="N171" s="24">
        <f t="shared" si="33"/>
        <v>0</v>
      </c>
      <c r="O171" s="10"/>
      <c r="P171" s="24">
        <f t="shared" si="34"/>
        <v>0</v>
      </c>
      <c r="Q171" s="72"/>
      <c r="R171" s="24">
        <f t="shared" si="35"/>
        <v>0</v>
      </c>
      <c r="S171" s="73"/>
      <c r="T171" s="24">
        <f t="shared" si="36"/>
        <v>0</v>
      </c>
      <c r="U171" s="73"/>
      <c r="V171" s="24">
        <f t="shared" si="37"/>
        <v>0</v>
      </c>
      <c r="W171" s="72"/>
      <c r="X171" s="24">
        <f t="shared" si="38"/>
        <v>0</v>
      </c>
      <c r="Y171" s="73"/>
      <c r="Z171" s="24">
        <f t="shared" si="39"/>
        <v>0</v>
      </c>
      <c r="AA171" s="73"/>
      <c r="AB171" s="24">
        <f t="shared" si="40"/>
        <v>0</v>
      </c>
      <c r="AC171" s="8">
        <f t="shared" si="41"/>
        <v>0</v>
      </c>
      <c r="AD171" s="130">
        <f t="shared" si="42"/>
        <v>0</v>
      </c>
    </row>
    <row r="172" spans="1:30" x14ac:dyDescent="0.25">
      <c r="A172" t="str">
        <f t="shared" si="30"/>
        <v>26-06</v>
      </c>
      <c r="B172" s="165">
        <f>_xlfn.ISOWEEKNUM(Tabel1[[#This Row],[col03]])</f>
        <v>25</v>
      </c>
      <c r="C172" s="153">
        <f>DATE(Année,1,ROW()-ROW(Tabel1[[#Headers],[col03]])-1)</f>
        <v>46190</v>
      </c>
      <c r="D172" s="10"/>
      <c r="E172" s="7"/>
      <c r="F172" s="17" t="e">
        <f t="shared" ca="1" si="29"/>
        <v>#VALUE!</v>
      </c>
      <c r="G172" s="10"/>
      <c r="H172" s="24" t="str" cm="1">
        <f t="array" aca="1" ref="H172" ca="1">IF(OFFSET(G172,WORKDAY.INTL(C172,1,11,Fériés)-C172,,,)=0,
"-",
OFFSET(G172,WORKDAY.INTL(C172,1,11,Fériés)-C172,,,)-G172)</f>
        <v>-</v>
      </c>
      <c r="I172" s="10"/>
      <c r="J172" s="24">
        <f t="shared" si="31"/>
        <v>0</v>
      </c>
      <c r="K172" s="10"/>
      <c r="L172" s="24">
        <f t="shared" si="32"/>
        <v>0</v>
      </c>
      <c r="M172" s="10"/>
      <c r="N172" s="24">
        <f t="shared" si="33"/>
        <v>0</v>
      </c>
      <c r="O172" s="10"/>
      <c r="P172" s="24">
        <f t="shared" si="34"/>
        <v>0</v>
      </c>
      <c r="Q172" s="72"/>
      <c r="R172" s="24">
        <f t="shared" si="35"/>
        <v>0</v>
      </c>
      <c r="S172" s="73"/>
      <c r="T172" s="24">
        <f t="shared" si="36"/>
        <v>0</v>
      </c>
      <c r="U172" s="73"/>
      <c r="V172" s="24">
        <f t="shared" si="37"/>
        <v>0</v>
      </c>
      <c r="W172" s="72"/>
      <c r="X172" s="24">
        <f t="shared" si="38"/>
        <v>0</v>
      </c>
      <c r="Y172" s="73"/>
      <c r="Z172" s="24">
        <f t="shared" si="39"/>
        <v>0</v>
      </c>
      <c r="AA172" s="73"/>
      <c r="AB172" s="24">
        <f t="shared" si="40"/>
        <v>0</v>
      </c>
      <c r="AC172" s="8">
        <f t="shared" si="41"/>
        <v>0</v>
      </c>
      <c r="AD172" s="130">
        <f t="shared" si="42"/>
        <v>0</v>
      </c>
    </row>
    <row r="173" spans="1:30" x14ac:dyDescent="0.25">
      <c r="A173" t="str">
        <f t="shared" si="30"/>
        <v>26-06</v>
      </c>
      <c r="B173" s="165">
        <f>_xlfn.ISOWEEKNUM(Tabel1[[#This Row],[col03]])</f>
        <v>25</v>
      </c>
      <c r="C173" s="153">
        <f>DATE(Année,1,ROW()-ROW(Tabel1[[#Headers],[col03]])-1)</f>
        <v>46191</v>
      </c>
      <c r="D173" s="10"/>
      <c r="E173" s="7"/>
      <c r="F173" s="17" t="e">
        <f t="shared" ca="1" si="29"/>
        <v>#VALUE!</v>
      </c>
      <c r="G173" s="10"/>
      <c r="H173" s="24" t="str" cm="1">
        <f t="array" aca="1" ref="H173" ca="1">IF(OFFSET(G173,WORKDAY.INTL(C173,1,11,Fériés)-C173,,,)=0,
"-",
OFFSET(G173,WORKDAY.INTL(C173,1,11,Fériés)-C173,,,)-G173)</f>
        <v>-</v>
      </c>
      <c r="I173" s="10"/>
      <c r="J173" s="24">
        <f t="shared" si="31"/>
        <v>0</v>
      </c>
      <c r="K173" s="10"/>
      <c r="L173" s="24">
        <f t="shared" si="32"/>
        <v>0</v>
      </c>
      <c r="M173" s="10"/>
      <c r="N173" s="24">
        <f t="shared" si="33"/>
        <v>0</v>
      </c>
      <c r="O173" s="10"/>
      <c r="P173" s="24">
        <f t="shared" si="34"/>
        <v>0</v>
      </c>
      <c r="Q173" s="72"/>
      <c r="R173" s="24">
        <f t="shared" si="35"/>
        <v>0</v>
      </c>
      <c r="S173" s="73"/>
      <c r="T173" s="24">
        <f t="shared" si="36"/>
        <v>0</v>
      </c>
      <c r="U173" s="73"/>
      <c r="V173" s="24">
        <f t="shared" si="37"/>
        <v>0</v>
      </c>
      <c r="W173" s="72"/>
      <c r="X173" s="24">
        <f t="shared" si="38"/>
        <v>0</v>
      </c>
      <c r="Y173" s="73"/>
      <c r="Z173" s="24">
        <f t="shared" si="39"/>
        <v>0</v>
      </c>
      <c r="AA173" s="73"/>
      <c r="AB173" s="24">
        <f t="shared" si="40"/>
        <v>0</v>
      </c>
      <c r="AC173" s="8">
        <f t="shared" si="41"/>
        <v>0</v>
      </c>
      <c r="AD173" s="130">
        <f t="shared" si="42"/>
        <v>0</v>
      </c>
    </row>
    <row r="174" spans="1:30" x14ac:dyDescent="0.25">
      <c r="A174" t="str">
        <f t="shared" si="30"/>
        <v>26-06</v>
      </c>
      <c r="B174" s="165">
        <f>_xlfn.ISOWEEKNUM(Tabel1[[#This Row],[col03]])</f>
        <v>25</v>
      </c>
      <c r="C174" s="153">
        <f>DATE(Année,1,ROW()-ROW(Tabel1[[#Headers],[col03]])-1)</f>
        <v>46192</v>
      </c>
      <c r="D174" s="10"/>
      <c r="E174" s="7"/>
      <c r="F174" s="17" t="e">
        <f t="shared" ca="1" si="29"/>
        <v>#VALUE!</v>
      </c>
      <c r="G174" s="10"/>
      <c r="H174" s="24" t="str" cm="1">
        <f t="array" aca="1" ref="H174" ca="1">IF(OFFSET(G174,WORKDAY.INTL(C174,1,11,Fériés)-C174,,,)=0,
"-",
OFFSET(G174,WORKDAY.INTL(C174,1,11,Fériés)-C174,,,)-G174)</f>
        <v>-</v>
      </c>
      <c r="I174" s="10"/>
      <c r="J174" s="24">
        <f t="shared" si="31"/>
        <v>0</v>
      </c>
      <c r="K174" s="10"/>
      <c r="L174" s="24">
        <f t="shared" si="32"/>
        <v>0</v>
      </c>
      <c r="M174" s="10"/>
      <c r="N174" s="24">
        <f t="shared" si="33"/>
        <v>0</v>
      </c>
      <c r="O174" s="10"/>
      <c r="P174" s="24">
        <f t="shared" si="34"/>
        <v>0</v>
      </c>
      <c r="Q174" s="72"/>
      <c r="R174" s="24">
        <f t="shared" si="35"/>
        <v>0</v>
      </c>
      <c r="S174" s="73"/>
      <c r="T174" s="24">
        <f t="shared" si="36"/>
        <v>0</v>
      </c>
      <c r="U174" s="73"/>
      <c r="V174" s="24">
        <f t="shared" si="37"/>
        <v>0</v>
      </c>
      <c r="W174" s="72"/>
      <c r="X174" s="24">
        <f t="shared" si="38"/>
        <v>0</v>
      </c>
      <c r="Y174" s="73"/>
      <c r="Z174" s="24">
        <f t="shared" si="39"/>
        <v>0</v>
      </c>
      <c r="AA174" s="73"/>
      <c r="AB174" s="24">
        <f t="shared" si="40"/>
        <v>0</v>
      </c>
      <c r="AC174" s="8">
        <f t="shared" si="41"/>
        <v>0</v>
      </c>
      <c r="AD174" s="130">
        <f t="shared" si="42"/>
        <v>0</v>
      </c>
    </row>
    <row r="175" spans="1:30" x14ac:dyDescent="0.25">
      <c r="A175" t="str">
        <f t="shared" si="30"/>
        <v>26-06</v>
      </c>
      <c r="B175" s="165">
        <f>_xlfn.ISOWEEKNUM(Tabel1[[#This Row],[col03]])</f>
        <v>25</v>
      </c>
      <c r="C175" s="153">
        <f>DATE(Année,1,ROW()-ROW(Tabel1[[#Headers],[col03]])-1)</f>
        <v>46193</v>
      </c>
      <c r="D175" s="10"/>
      <c r="E175" s="7"/>
      <c r="F175" s="17" t="e">
        <f t="shared" ca="1" si="29"/>
        <v>#VALUE!</v>
      </c>
      <c r="G175" s="10"/>
      <c r="H175" s="24" t="str" cm="1">
        <f t="array" aca="1" ref="H175" ca="1">IF(OFFSET(G175,WORKDAY.INTL(C175,1,11,Fériés)-C175,,,)=0,
"-",
OFFSET(G175,WORKDAY.INTL(C175,1,11,Fériés)-C175,,,)-G175)</f>
        <v>-</v>
      </c>
      <c r="I175" s="10"/>
      <c r="J175" s="24">
        <f t="shared" si="31"/>
        <v>0</v>
      </c>
      <c r="K175" s="10"/>
      <c r="L175" s="24">
        <f t="shared" si="32"/>
        <v>0</v>
      </c>
      <c r="M175" s="10"/>
      <c r="N175" s="24">
        <f t="shared" si="33"/>
        <v>0</v>
      </c>
      <c r="O175" s="10"/>
      <c r="P175" s="24">
        <f t="shared" si="34"/>
        <v>0</v>
      </c>
      <c r="Q175" s="72"/>
      <c r="R175" s="24">
        <f t="shared" si="35"/>
        <v>0</v>
      </c>
      <c r="S175" s="73"/>
      <c r="T175" s="24">
        <f t="shared" si="36"/>
        <v>0</v>
      </c>
      <c r="U175" s="73"/>
      <c r="V175" s="24">
        <f t="shared" si="37"/>
        <v>0</v>
      </c>
      <c r="W175" s="72"/>
      <c r="X175" s="24">
        <f t="shared" si="38"/>
        <v>0</v>
      </c>
      <c r="Y175" s="73"/>
      <c r="Z175" s="24">
        <f t="shared" si="39"/>
        <v>0</v>
      </c>
      <c r="AA175" s="73"/>
      <c r="AB175" s="24">
        <f t="shared" si="40"/>
        <v>0</v>
      </c>
      <c r="AC175" s="8">
        <f t="shared" si="41"/>
        <v>0</v>
      </c>
      <c r="AD175" s="130">
        <f t="shared" si="42"/>
        <v>0</v>
      </c>
    </row>
    <row r="176" spans="1:30" x14ac:dyDescent="0.25">
      <c r="A176" t="str">
        <f t="shared" si="30"/>
        <v>26-06</v>
      </c>
      <c r="B176" s="165">
        <f>_xlfn.ISOWEEKNUM(Tabel1[[#This Row],[col03]])</f>
        <v>25</v>
      </c>
      <c r="C176" s="153">
        <f>DATE(Année,1,ROW()-ROW(Tabel1[[#Headers],[col03]])-1)</f>
        <v>46194</v>
      </c>
      <c r="D176" s="10"/>
      <c r="E176" s="7"/>
      <c r="F176" s="17" t="str">
        <f t="shared" si="29"/>
        <v/>
      </c>
      <c r="G176" s="10"/>
      <c r="H176" s="24" t="str" cm="1">
        <f t="array" aca="1" ref="H176" ca="1">IF(OFFSET(G176,WORKDAY.INTL(C176,1,11,Fériés)-C176,,,)=0,
"-",
OFFSET(G176,WORKDAY.INTL(C176,1,11,Fériés)-C176,,,)-G176)</f>
        <v>-</v>
      </c>
      <c r="I176" s="10"/>
      <c r="J176" s="24">
        <f t="shared" si="31"/>
        <v>0</v>
      </c>
      <c r="K176" s="10"/>
      <c r="L176" s="24">
        <f t="shared" si="32"/>
        <v>0</v>
      </c>
      <c r="M176" s="10"/>
      <c r="N176" s="24">
        <f t="shared" si="33"/>
        <v>0</v>
      </c>
      <c r="O176" s="10"/>
      <c r="P176" s="24">
        <f t="shared" si="34"/>
        <v>0</v>
      </c>
      <c r="Q176" s="72"/>
      <c r="R176" s="24">
        <f t="shared" si="35"/>
        <v>0</v>
      </c>
      <c r="S176" s="73"/>
      <c r="T176" s="24">
        <f t="shared" si="36"/>
        <v>0</v>
      </c>
      <c r="U176" s="73"/>
      <c r="V176" s="24">
        <f t="shared" si="37"/>
        <v>0</v>
      </c>
      <c r="W176" s="72"/>
      <c r="X176" s="24">
        <f t="shared" si="38"/>
        <v>0</v>
      </c>
      <c r="Y176" s="73"/>
      <c r="Z176" s="24">
        <f t="shared" si="39"/>
        <v>0</v>
      </c>
      <c r="AA176" s="73"/>
      <c r="AB176" s="24">
        <f t="shared" si="40"/>
        <v>0</v>
      </c>
      <c r="AC176" s="8">
        <f t="shared" si="41"/>
        <v>0</v>
      </c>
      <c r="AD176" s="130">
        <f t="shared" si="42"/>
        <v>0</v>
      </c>
    </row>
    <row r="177" spans="1:30" x14ac:dyDescent="0.25">
      <c r="A177" t="str">
        <f t="shared" si="30"/>
        <v>26-06</v>
      </c>
      <c r="B177" s="165">
        <f>_xlfn.ISOWEEKNUM(Tabel1[[#This Row],[col03]])</f>
        <v>26</v>
      </c>
      <c r="C177" s="153">
        <f>DATE(Année,1,ROW()-ROW(Tabel1[[#Headers],[col03]])-1)</f>
        <v>46195</v>
      </c>
      <c r="D177" s="10"/>
      <c r="E177" s="7"/>
      <c r="F177" s="17" t="e">
        <f t="shared" ca="1" si="29"/>
        <v>#VALUE!</v>
      </c>
      <c r="G177" s="10"/>
      <c r="H177" s="24" t="str" cm="1">
        <f t="array" aca="1" ref="H177" ca="1">IF(OFFSET(G177,WORKDAY.INTL(C177,1,11,Fériés)-C177,,,)=0,
"-",
OFFSET(G177,WORKDAY.INTL(C177,1,11,Fériés)-C177,,,)-G177)</f>
        <v>-</v>
      </c>
      <c r="I177" s="10"/>
      <c r="J177" s="24">
        <f t="shared" si="31"/>
        <v>0</v>
      </c>
      <c r="K177" s="10"/>
      <c r="L177" s="24">
        <f t="shared" si="32"/>
        <v>0</v>
      </c>
      <c r="M177" s="10"/>
      <c r="N177" s="24">
        <f t="shared" si="33"/>
        <v>0</v>
      </c>
      <c r="O177" s="10"/>
      <c r="P177" s="24">
        <f t="shared" si="34"/>
        <v>0</v>
      </c>
      <c r="Q177" s="72"/>
      <c r="R177" s="24">
        <f t="shared" si="35"/>
        <v>0</v>
      </c>
      <c r="S177" s="73"/>
      <c r="T177" s="24">
        <f t="shared" si="36"/>
        <v>0</v>
      </c>
      <c r="U177" s="73"/>
      <c r="V177" s="24">
        <f t="shared" si="37"/>
        <v>0</v>
      </c>
      <c r="W177" s="72"/>
      <c r="X177" s="24">
        <f t="shared" si="38"/>
        <v>0</v>
      </c>
      <c r="Y177" s="73"/>
      <c r="Z177" s="24">
        <f t="shared" si="39"/>
        <v>0</v>
      </c>
      <c r="AA177" s="73"/>
      <c r="AB177" s="24">
        <f t="shared" si="40"/>
        <v>0</v>
      </c>
      <c r="AC177" s="8">
        <f t="shared" si="41"/>
        <v>0</v>
      </c>
      <c r="AD177" s="130">
        <f t="shared" si="42"/>
        <v>0</v>
      </c>
    </row>
    <row r="178" spans="1:30" x14ac:dyDescent="0.25">
      <c r="A178" t="str">
        <f t="shared" si="30"/>
        <v>26-06</v>
      </c>
      <c r="B178" s="165">
        <f>_xlfn.ISOWEEKNUM(Tabel1[[#This Row],[col03]])</f>
        <v>26</v>
      </c>
      <c r="C178" s="153">
        <f>DATE(Année,1,ROW()-ROW(Tabel1[[#Headers],[col03]])-1)</f>
        <v>46196</v>
      </c>
      <c r="D178" s="10"/>
      <c r="E178" s="7"/>
      <c r="F178" s="17" t="e">
        <f t="shared" ca="1" si="29"/>
        <v>#VALUE!</v>
      </c>
      <c r="G178" s="10"/>
      <c r="H178" s="24" t="str" cm="1">
        <f t="array" aca="1" ref="H178" ca="1">IF(OFFSET(G178,WORKDAY.INTL(C178,1,11,Fériés)-C178,,,)=0,
"-",
OFFSET(G178,WORKDAY.INTL(C178,1,11,Fériés)-C178,,,)-G178)</f>
        <v>-</v>
      </c>
      <c r="I178" s="10"/>
      <c r="J178" s="24">
        <f t="shared" si="31"/>
        <v>0</v>
      </c>
      <c r="K178" s="10"/>
      <c r="L178" s="24">
        <f t="shared" si="32"/>
        <v>0</v>
      </c>
      <c r="M178" s="10"/>
      <c r="N178" s="24">
        <f t="shared" si="33"/>
        <v>0</v>
      </c>
      <c r="O178" s="10"/>
      <c r="P178" s="24">
        <f t="shared" si="34"/>
        <v>0</v>
      </c>
      <c r="Q178" s="72"/>
      <c r="R178" s="24">
        <f t="shared" si="35"/>
        <v>0</v>
      </c>
      <c r="S178" s="73"/>
      <c r="T178" s="24">
        <f t="shared" si="36"/>
        <v>0</v>
      </c>
      <c r="U178" s="73"/>
      <c r="V178" s="24">
        <f t="shared" si="37"/>
        <v>0</v>
      </c>
      <c r="W178" s="72"/>
      <c r="X178" s="24">
        <f t="shared" si="38"/>
        <v>0</v>
      </c>
      <c r="Y178" s="73"/>
      <c r="Z178" s="24">
        <f t="shared" si="39"/>
        <v>0</v>
      </c>
      <c r="AA178" s="73"/>
      <c r="AB178" s="24">
        <f t="shared" si="40"/>
        <v>0</v>
      </c>
      <c r="AC178" s="8">
        <f t="shared" si="41"/>
        <v>0</v>
      </c>
      <c r="AD178" s="130">
        <f t="shared" si="42"/>
        <v>0</v>
      </c>
    </row>
    <row r="179" spans="1:30" x14ac:dyDescent="0.25">
      <c r="A179" t="str">
        <f t="shared" si="30"/>
        <v>26-06</v>
      </c>
      <c r="B179" s="165">
        <f>_xlfn.ISOWEEKNUM(Tabel1[[#This Row],[col03]])</f>
        <v>26</v>
      </c>
      <c r="C179" s="153">
        <f>DATE(Année,1,ROW()-ROW(Tabel1[[#Headers],[col03]])-1)</f>
        <v>46197</v>
      </c>
      <c r="D179" s="10"/>
      <c r="E179" s="7"/>
      <c r="F179" s="17" t="e">
        <f t="shared" ca="1" si="29"/>
        <v>#VALUE!</v>
      </c>
      <c r="G179" s="10"/>
      <c r="H179" s="24" t="str" cm="1">
        <f t="array" aca="1" ref="H179" ca="1">IF(OFFSET(G179,WORKDAY.INTL(C179,1,11,Fériés)-C179,,,)=0,
"-",
OFFSET(G179,WORKDAY.INTL(C179,1,11,Fériés)-C179,,,)-G179)</f>
        <v>-</v>
      </c>
      <c r="I179" s="10"/>
      <c r="J179" s="24">
        <f t="shared" si="31"/>
        <v>0</v>
      </c>
      <c r="K179" s="10"/>
      <c r="L179" s="24">
        <f t="shared" si="32"/>
        <v>0</v>
      </c>
      <c r="M179" s="10"/>
      <c r="N179" s="24">
        <f t="shared" si="33"/>
        <v>0</v>
      </c>
      <c r="O179" s="10"/>
      <c r="P179" s="24">
        <f t="shared" si="34"/>
        <v>0</v>
      </c>
      <c r="Q179" s="72"/>
      <c r="R179" s="24">
        <f t="shared" si="35"/>
        <v>0</v>
      </c>
      <c r="S179" s="73"/>
      <c r="T179" s="24">
        <f t="shared" si="36"/>
        <v>0</v>
      </c>
      <c r="U179" s="73"/>
      <c r="V179" s="24">
        <f t="shared" si="37"/>
        <v>0</v>
      </c>
      <c r="W179" s="72"/>
      <c r="X179" s="24">
        <f t="shared" si="38"/>
        <v>0</v>
      </c>
      <c r="Y179" s="73"/>
      <c r="Z179" s="24">
        <f t="shared" si="39"/>
        <v>0</v>
      </c>
      <c r="AA179" s="73"/>
      <c r="AB179" s="24">
        <f t="shared" si="40"/>
        <v>0</v>
      </c>
      <c r="AC179" s="8">
        <f t="shared" si="41"/>
        <v>0</v>
      </c>
      <c r="AD179" s="130">
        <f t="shared" si="42"/>
        <v>0</v>
      </c>
    </row>
    <row r="180" spans="1:30" x14ac:dyDescent="0.25">
      <c r="A180" t="str">
        <f t="shared" si="30"/>
        <v>26-06</v>
      </c>
      <c r="B180" s="165">
        <f>_xlfn.ISOWEEKNUM(Tabel1[[#This Row],[col03]])</f>
        <v>26</v>
      </c>
      <c r="C180" s="153">
        <f>DATE(Année,1,ROW()-ROW(Tabel1[[#Headers],[col03]])-1)</f>
        <v>46198</v>
      </c>
      <c r="D180" s="10"/>
      <c r="E180" s="7"/>
      <c r="F180" s="17" t="e">
        <f t="shared" ca="1" si="29"/>
        <v>#VALUE!</v>
      </c>
      <c r="G180" s="10"/>
      <c r="H180" s="24" t="str" cm="1">
        <f t="array" aca="1" ref="H180" ca="1">IF(OFFSET(G180,WORKDAY.INTL(C180,1,11,Fériés)-C180,,,)=0,
"-",
OFFSET(G180,WORKDAY.INTL(C180,1,11,Fériés)-C180,,,)-G180)</f>
        <v>-</v>
      </c>
      <c r="I180" s="10"/>
      <c r="J180" s="24">
        <f t="shared" si="31"/>
        <v>0</v>
      </c>
      <c r="K180" s="10"/>
      <c r="L180" s="24">
        <f t="shared" si="32"/>
        <v>0</v>
      </c>
      <c r="M180" s="10"/>
      <c r="N180" s="24">
        <f t="shared" si="33"/>
        <v>0</v>
      </c>
      <c r="O180" s="10"/>
      <c r="P180" s="24">
        <f t="shared" si="34"/>
        <v>0</v>
      </c>
      <c r="Q180" s="72"/>
      <c r="R180" s="24">
        <f t="shared" si="35"/>
        <v>0</v>
      </c>
      <c r="S180" s="73"/>
      <c r="T180" s="24">
        <f t="shared" si="36"/>
        <v>0</v>
      </c>
      <c r="U180" s="73"/>
      <c r="V180" s="24">
        <f t="shared" si="37"/>
        <v>0</v>
      </c>
      <c r="W180" s="72"/>
      <c r="X180" s="24">
        <f t="shared" si="38"/>
        <v>0</v>
      </c>
      <c r="Y180" s="73"/>
      <c r="Z180" s="24">
        <f t="shared" si="39"/>
        <v>0</v>
      </c>
      <c r="AA180" s="73"/>
      <c r="AB180" s="24">
        <f t="shared" si="40"/>
        <v>0</v>
      </c>
      <c r="AC180" s="8">
        <f t="shared" si="41"/>
        <v>0</v>
      </c>
      <c r="AD180" s="130">
        <f t="shared" si="42"/>
        <v>0</v>
      </c>
    </row>
    <row r="181" spans="1:30" x14ac:dyDescent="0.25">
      <c r="A181" t="str">
        <f t="shared" si="30"/>
        <v>26-06</v>
      </c>
      <c r="B181" s="165">
        <f>_xlfn.ISOWEEKNUM(Tabel1[[#This Row],[col03]])</f>
        <v>26</v>
      </c>
      <c r="C181" s="153">
        <f>DATE(Année,1,ROW()-ROW(Tabel1[[#Headers],[col03]])-1)</f>
        <v>46199</v>
      </c>
      <c r="D181" s="10"/>
      <c r="E181" s="7"/>
      <c r="F181" s="17" t="e">
        <f t="shared" ca="1" si="29"/>
        <v>#VALUE!</v>
      </c>
      <c r="G181" s="10"/>
      <c r="H181" s="24" t="str" cm="1">
        <f t="array" aca="1" ref="H181" ca="1">IF(OFFSET(G181,WORKDAY.INTL(C181,1,11,Fériés)-C181,,,)=0,
"-",
OFFSET(G181,WORKDAY.INTL(C181,1,11,Fériés)-C181,,,)-G181)</f>
        <v>-</v>
      </c>
      <c r="I181" s="10"/>
      <c r="J181" s="24">
        <f t="shared" si="31"/>
        <v>0</v>
      </c>
      <c r="K181" s="10"/>
      <c r="L181" s="24">
        <f t="shared" si="32"/>
        <v>0</v>
      </c>
      <c r="M181" s="10"/>
      <c r="N181" s="24">
        <f t="shared" si="33"/>
        <v>0</v>
      </c>
      <c r="O181" s="10"/>
      <c r="P181" s="24">
        <f t="shared" si="34"/>
        <v>0</v>
      </c>
      <c r="Q181" s="72"/>
      <c r="R181" s="24">
        <f t="shared" si="35"/>
        <v>0</v>
      </c>
      <c r="S181" s="73"/>
      <c r="T181" s="24">
        <f t="shared" si="36"/>
        <v>0</v>
      </c>
      <c r="U181" s="73"/>
      <c r="V181" s="24">
        <f t="shared" si="37"/>
        <v>0</v>
      </c>
      <c r="W181" s="72"/>
      <c r="X181" s="24">
        <f t="shared" si="38"/>
        <v>0</v>
      </c>
      <c r="Y181" s="73"/>
      <c r="Z181" s="24">
        <f t="shared" si="39"/>
        <v>0</v>
      </c>
      <c r="AA181" s="73"/>
      <c r="AB181" s="24">
        <f t="shared" si="40"/>
        <v>0</v>
      </c>
      <c r="AC181" s="8">
        <f t="shared" si="41"/>
        <v>0</v>
      </c>
      <c r="AD181" s="130">
        <f t="shared" si="42"/>
        <v>0</v>
      </c>
    </row>
    <row r="182" spans="1:30" x14ac:dyDescent="0.25">
      <c r="A182" t="str">
        <f t="shared" si="30"/>
        <v>26-06</v>
      </c>
      <c r="B182" s="165">
        <f>_xlfn.ISOWEEKNUM(Tabel1[[#This Row],[col03]])</f>
        <v>26</v>
      </c>
      <c r="C182" s="153">
        <f>DATE(Année,1,ROW()-ROW(Tabel1[[#Headers],[col03]])-1)</f>
        <v>46200</v>
      </c>
      <c r="D182" s="10"/>
      <c r="E182" s="7"/>
      <c r="F182" s="17" t="e">
        <f t="shared" ca="1" si="29"/>
        <v>#VALUE!</v>
      </c>
      <c r="G182" s="10"/>
      <c r="H182" s="24" t="str" cm="1">
        <f t="array" aca="1" ref="H182" ca="1">IF(OFFSET(G182,WORKDAY.INTL(C182,1,11,Fériés)-C182,,,)=0,
"-",
OFFSET(G182,WORKDAY.INTL(C182,1,11,Fériés)-C182,,,)-G182)</f>
        <v>-</v>
      </c>
      <c r="I182" s="10"/>
      <c r="J182" s="24">
        <f t="shared" si="31"/>
        <v>0</v>
      </c>
      <c r="K182" s="10"/>
      <c r="L182" s="24">
        <f t="shared" si="32"/>
        <v>0</v>
      </c>
      <c r="M182" s="10"/>
      <c r="N182" s="24">
        <f t="shared" si="33"/>
        <v>0</v>
      </c>
      <c r="O182" s="10"/>
      <c r="P182" s="24">
        <f t="shared" si="34"/>
        <v>0</v>
      </c>
      <c r="Q182" s="72"/>
      <c r="R182" s="24">
        <f t="shared" si="35"/>
        <v>0</v>
      </c>
      <c r="S182" s="73"/>
      <c r="T182" s="24">
        <f t="shared" si="36"/>
        <v>0</v>
      </c>
      <c r="U182" s="73"/>
      <c r="V182" s="24">
        <f t="shared" si="37"/>
        <v>0</v>
      </c>
      <c r="W182" s="72"/>
      <c r="X182" s="24">
        <f t="shared" si="38"/>
        <v>0</v>
      </c>
      <c r="Y182" s="73"/>
      <c r="Z182" s="24">
        <f t="shared" si="39"/>
        <v>0</v>
      </c>
      <c r="AA182" s="73"/>
      <c r="AB182" s="24">
        <f t="shared" si="40"/>
        <v>0</v>
      </c>
      <c r="AC182" s="8">
        <f t="shared" si="41"/>
        <v>0</v>
      </c>
      <c r="AD182" s="130">
        <f t="shared" si="42"/>
        <v>0</v>
      </c>
    </row>
    <row r="183" spans="1:30" x14ac:dyDescent="0.25">
      <c r="A183" t="str">
        <f t="shared" si="30"/>
        <v>26-06</v>
      </c>
      <c r="B183" s="165">
        <f>_xlfn.ISOWEEKNUM(Tabel1[[#This Row],[col03]])</f>
        <v>26</v>
      </c>
      <c r="C183" s="153">
        <f>DATE(Année,1,ROW()-ROW(Tabel1[[#Headers],[col03]])-1)</f>
        <v>46201</v>
      </c>
      <c r="D183" s="10"/>
      <c r="E183" s="7"/>
      <c r="F183" s="17" t="str">
        <f t="shared" si="29"/>
        <v/>
      </c>
      <c r="G183" s="10"/>
      <c r="H183" s="24" t="str" cm="1">
        <f t="array" aca="1" ref="H183" ca="1">IF(OFFSET(G183,WORKDAY.INTL(C183,1,11,Fériés)-C183,,,)=0,
"-",
OFFSET(G183,WORKDAY.INTL(C183,1,11,Fériés)-C183,,,)-G183)</f>
        <v>-</v>
      </c>
      <c r="I183" s="10"/>
      <c r="J183" s="24">
        <f t="shared" si="31"/>
        <v>0</v>
      </c>
      <c r="K183" s="10"/>
      <c r="L183" s="24">
        <f t="shared" si="32"/>
        <v>0</v>
      </c>
      <c r="M183" s="10"/>
      <c r="N183" s="24">
        <f t="shared" si="33"/>
        <v>0</v>
      </c>
      <c r="O183" s="10"/>
      <c r="P183" s="24">
        <f t="shared" si="34"/>
        <v>0</v>
      </c>
      <c r="Q183" s="72"/>
      <c r="R183" s="24">
        <f t="shared" si="35"/>
        <v>0</v>
      </c>
      <c r="S183" s="73"/>
      <c r="T183" s="24">
        <f t="shared" si="36"/>
        <v>0</v>
      </c>
      <c r="U183" s="73"/>
      <c r="V183" s="24">
        <f t="shared" si="37"/>
        <v>0</v>
      </c>
      <c r="W183" s="72"/>
      <c r="X183" s="24">
        <f t="shared" si="38"/>
        <v>0</v>
      </c>
      <c r="Y183" s="73"/>
      <c r="Z183" s="24">
        <f t="shared" si="39"/>
        <v>0</v>
      </c>
      <c r="AA183" s="73"/>
      <c r="AB183" s="24">
        <f t="shared" si="40"/>
        <v>0</v>
      </c>
      <c r="AC183" s="8">
        <f t="shared" si="41"/>
        <v>0</v>
      </c>
      <c r="AD183" s="130">
        <f t="shared" si="42"/>
        <v>0</v>
      </c>
    </row>
    <row r="184" spans="1:30" x14ac:dyDescent="0.25">
      <c r="A184" t="str">
        <f t="shared" si="30"/>
        <v>26-06</v>
      </c>
      <c r="B184" s="165">
        <f>_xlfn.ISOWEEKNUM(Tabel1[[#This Row],[col03]])</f>
        <v>27</v>
      </c>
      <c r="C184" s="153">
        <f>DATE(Année,1,ROW()-ROW(Tabel1[[#Headers],[col03]])-1)</f>
        <v>46202</v>
      </c>
      <c r="D184" s="10"/>
      <c r="E184" s="7"/>
      <c r="F184" s="17" t="e">
        <f t="shared" ca="1" si="29"/>
        <v>#VALUE!</v>
      </c>
      <c r="G184" s="10"/>
      <c r="H184" s="24" t="str" cm="1">
        <f t="array" aca="1" ref="H184" ca="1">IF(OFFSET(G184,WORKDAY.INTL(C184,1,11,Fériés)-C184,,,)=0,
"-",
OFFSET(G184,WORKDAY.INTL(C184,1,11,Fériés)-C184,,,)-G184)</f>
        <v>-</v>
      </c>
      <c r="I184" s="10"/>
      <c r="J184" s="24">
        <f t="shared" si="31"/>
        <v>0</v>
      </c>
      <c r="K184" s="10"/>
      <c r="L184" s="24">
        <f t="shared" si="32"/>
        <v>0</v>
      </c>
      <c r="M184" s="10"/>
      <c r="N184" s="24">
        <f t="shared" si="33"/>
        <v>0</v>
      </c>
      <c r="O184" s="10"/>
      <c r="P184" s="24">
        <f t="shared" si="34"/>
        <v>0</v>
      </c>
      <c r="Q184" s="72"/>
      <c r="R184" s="24">
        <f t="shared" si="35"/>
        <v>0</v>
      </c>
      <c r="S184" s="73"/>
      <c r="T184" s="24">
        <f t="shared" si="36"/>
        <v>0</v>
      </c>
      <c r="U184" s="73"/>
      <c r="V184" s="24">
        <f t="shared" si="37"/>
        <v>0</v>
      </c>
      <c r="W184" s="72"/>
      <c r="X184" s="24">
        <f t="shared" si="38"/>
        <v>0</v>
      </c>
      <c r="Y184" s="73"/>
      <c r="Z184" s="24">
        <f t="shared" si="39"/>
        <v>0</v>
      </c>
      <c r="AA184" s="73"/>
      <c r="AB184" s="24">
        <f t="shared" si="40"/>
        <v>0</v>
      </c>
      <c r="AC184" s="8">
        <f t="shared" si="41"/>
        <v>0</v>
      </c>
      <c r="AD184" s="130">
        <f t="shared" si="42"/>
        <v>0</v>
      </c>
    </row>
    <row r="185" spans="1:30" x14ac:dyDescent="0.25">
      <c r="A185" t="str">
        <f t="shared" si="30"/>
        <v>26-06</v>
      </c>
      <c r="B185" s="165">
        <f>_xlfn.ISOWEEKNUM(Tabel1[[#This Row],[col03]])</f>
        <v>27</v>
      </c>
      <c r="C185" s="153">
        <f>DATE(Année,1,ROW()-ROW(Tabel1[[#Headers],[col03]])-1)</f>
        <v>46203</v>
      </c>
      <c r="D185" s="10"/>
      <c r="E185" s="7"/>
      <c r="F185" s="17" t="e">
        <f t="shared" ca="1" si="29"/>
        <v>#VALUE!</v>
      </c>
      <c r="G185" s="10"/>
      <c r="H185" s="24" t="str" cm="1">
        <f t="array" aca="1" ref="H185" ca="1">IF(OFFSET(G185,WORKDAY.INTL(C185,1,11,Fériés)-C185,,,)=0,
"-",
OFFSET(G185,WORKDAY.INTL(C185,1,11,Fériés)-C185,,,)-G185)</f>
        <v>-</v>
      </c>
      <c r="I185" s="10"/>
      <c r="J185" s="24">
        <f t="shared" si="31"/>
        <v>0</v>
      </c>
      <c r="K185" s="10"/>
      <c r="L185" s="24">
        <f t="shared" si="32"/>
        <v>0</v>
      </c>
      <c r="M185" s="10"/>
      <c r="N185" s="24">
        <f t="shared" si="33"/>
        <v>0</v>
      </c>
      <c r="O185" s="10"/>
      <c r="P185" s="24">
        <f t="shared" si="34"/>
        <v>0</v>
      </c>
      <c r="Q185" s="72"/>
      <c r="R185" s="24">
        <f t="shared" si="35"/>
        <v>0</v>
      </c>
      <c r="S185" s="73"/>
      <c r="T185" s="24">
        <f t="shared" si="36"/>
        <v>0</v>
      </c>
      <c r="U185" s="73"/>
      <c r="V185" s="24">
        <f t="shared" si="37"/>
        <v>0</v>
      </c>
      <c r="W185" s="72"/>
      <c r="X185" s="24">
        <f t="shared" si="38"/>
        <v>0</v>
      </c>
      <c r="Y185" s="73"/>
      <c r="Z185" s="24">
        <f t="shared" si="39"/>
        <v>0</v>
      </c>
      <c r="AA185" s="73"/>
      <c r="AB185" s="24">
        <f t="shared" si="40"/>
        <v>0</v>
      </c>
      <c r="AC185" s="8">
        <f t="shared" si="41"/>
        <v>0</v>
      </c>
      <c r="AD185" s="130">
        <f t="shared" si="42"/>
        <v>0</v>
      </c>
    </row>
    <row r="186" spans="1:30" x14ac:dyDescent="0.25">
      <c r="A186" t="str">
        <f t="shared" si="30"/>
        <v>26-07</v>
      </c>
      <c r="B186" s="165">
        <f>_xlfn.ISOWEEKNUM(Tabel1[[#This Row],[col03]])</f>
        <v>27</v>
      </c>
      <c r="C186" s="153">
        <f>DATE(Année,1,ROW()-ROW(Tabel1[[#Headers],[col03]])-1)</f>
        <v>46204</v>
      </c>
      <c r="D186" s="10"/>
      <c r="E186" s="7"/>
      <c r="F186" s="17" t="e">
        <f t="shared" ca="1" si="29"/>
        <v>#VALUE!</v>
      </c>
      <c r="G186" s="10"/>
      <c r="H186" s="24" t="str" cm="1">
        <f t="array" aca="1" ref="H186" ca="1">IF(OFFSET(G186,WORKDAY.INTL(C186,1,11,Fériés)-C186,,,)=0,
"-",
OFFSET(G186,WORKDAY.INTL(C186,1,11,Fériés)-C186,,,)-G186)</f>
        <v>-</v>
      </c>
      <c r="I186" s="10"/>
      <c r="J186" s="24">
        <f t="shared" si="31"/>
        <v>0</v>
      </c>
      <c r="K186" s="10"/>
      <c r="L186" s="24">
        <f t="shared" si="32"/>
        <v>0</v>
      </c>
      <c r="M186" s="10"/>
      <c r="N186" s="24">
        <f t="shared" si="33"/>
        <v>0</v>
      </c>
      <c r="O186" s="10"/>
      <c r="P186" s="24">
        <f t="shared" si="34"/>
        <v>0</v>
      </c>
      <c r="Q186" s="72"/>
      <c r="R186" s="24">
        <f t="shared" si="35"/>
        <v>0</v>
      </c>
      <c r="S186" s="73"/>
      <c r="T186" s="24">
        <f t="shared" si="36"/>
        <v>0</v>
      </c>
      <c r="U186" s="73"/>
      <c r="V186" s="24">
        <f t="shared" si="37"/>
        <v>0</v>
      </c>
      <c r="W186" s="72"/>
      <c r="X186" s="24">
        <f t="shared" si="38"/>
        <v>0</v>
      </c>
      <c r="Y186" s="73"/>
      <c r="Z186" s="24">
        <f t="shared" si="39"/>
        <v>0</v>
      </c>
      <c r="AA186" s="73"/>
      <c r="AB186" s="24">
        <f t="shared" si="40"/>
        <v>0</v>
      </c>
      <c r="AC186" s="8">
        <f t="shared" si="41"/>
        <v>0</v>
      </c>
      <c r="AD186" s="130">
        <f t="shared" si="42"/>
        <v>0</v>
      </c>
    </row>
    <row r="187" spans="1:30" x14ac:dyDescent="0.25">
      <c r="A187" t="str">
        <f t="shared" si="30"/>
        <v>26-07</v>
      </c>
      <c r="B187" s="165">
        <f>_xlfn.ISOWEEKNUM(Tabel1[[#This Row],[col03]])</f>
        <v>27</v>
      </c>
      <c r="C187" s="153">
        <f>DATE(Année,1,ROW()-ROW(Tabel1[[#Headers],[col03]])-1)</f>
        <v>46205</v>
      </c>
      <c r="D187" s="10"/>
      <c r="E187" s="7"/>
      <c r="F187" s="17" t="e">
        <f t="shared" ca="1" si="29"/>
        <v>#VALUE!</v>
      </c>
      <c r="G187" s="10"/>
      <c r="H187" s="24" t="str" cm="1">
        <f t="array" aca="1" ref="H187" ca="1">IF(OFFSET(G187,WORKDAY.INTL(C187,1,11,Fériés)-C187,,,)=0,
"-",
OFFSET(G187,WORKDAY.INTL(C187,1,11,Fériés)-C187,,,)-G187)</f>
        <v>-</v>
      </c>
      <c r="I187" s="10"/>
      <c r="J187" s="24">
        <f t="shared" si="31"/>
        <v>0</v>
      </c>
      <c r="K187" s="10"/>
      <c r="L187" s="24">
        <f t="shared" si="32"/>
        <v>0</v>
      </c>
      <c r="M187" s="10"/>
      <c r="N187" s="24">
        <f t="shared" si="33"/>
        <v>0</v>
      </c>
      <c r="O187" s="10"/>
      <c r="P187" s="24">
        <f t="shared" si="34"/>
        <v>0</v>
      </c>
      <c r="Q187" s="72"/>
      <c r="R187" s="24">
        <f t="shared" si="35"/>
        <v>0</v>
      </c>
      <c r="S187" s="73"/>
      <c r="T187" s="24">
        <f t="shared" si="36"/>
        <v>0</v>
      </c>
      <c r="U187" s="73"/>
      <c r="V187" s="24">
        <f t="shared" si="37"/>
        <v>0</v>
      </c>
      <c r="W187" s="72"/>
      <c r="X187" s="24">
        <f t="shared" si="38"/>
        <v>0</v>
      </c>
      <c r="Y187" s="73"/>
      <c r="Z187" s="24">
        <f t="shared" si="39"/>
        <v>0</v>
      </c>
      <c r="AA187" s="73"/>
      <c r="AB187" s="24">
        <f t="shared" si="40"/>
        <v>0</v>
      </c>
      <c r="AC187" s="8">
        <f t="shared" si="41"/>
        <v>0</v>
      </c>
      <c r="AD187" s="130">
        <f t="shared" si="42"/>
        <v>0</v>
      </c>
    </row>
    <row r="188" spans="1:30" x14ac:dyDescent="0.25">
      <c r="A188" t="str">
        <f t="shared" si="30"/>
        <v>26-07</v>
      </c>
      <c r="B188" s="165">
        <f>_xlfn.ISOWEEKNUM(Tabel1[[#This Row],[col03]])</f>
        <v>27</v>
      </c>
      <c r="C188" s="153">
        <f>DATE(Année,1,ROW()-ROW(Tabel1[[#Headers],[col03]])-1)</f>
        <v>46206</v>
      </c>
      <c r="D188" s="10"/>
      <c r="E188" s="7"/>
      <c r="F188" s="17" t="e">
        <f t="shared" ca="1" si="29"/>
        <v>#VALUE!</v>
      </c>
      <c r="G188" s="10"/>
      <c r="H188" s="24" t="str" cm="1">
        <f t="array" aca="1" ref="H188" ca="1">IF(OFFSET(G188,WORKDAY.INTL(C188,1,11,Fériés)-C188,,,)=0,
"-",
OFFSET(G188,WORKDAY.INTL(C188,1,11,Fériés)-C188,,,)-G188)</f>
        <v>-</v>
      </c>
      <c r="I188" s="10"/>
      <c r="J188" s="24">
        <f t="shared" si="31"/>
        <v>0</v>
      </c>
      <c r="K188" s="10"/>
      <c r="L188" s="24">
        <f t="shared" si="32"/>
        <v>0</v>
      </c>
      <c r="M188" s="10"/>
      <c r="N188" s="24">
        <f t="shared" si="33"/>
        <v>0</v>
      </c>
      <c r="O188" s="10"/>
      <c r="P188" s="24">
        <f t="shared" si="34"/>
        <v>0</v>
      </c>
      <c r="Q188" s="72"/>
      <c r="R188" s="24">
        <f t="shared" si="35"/>
        <v>0</v>
      </c>
      <c r="S188" s="73"/>
      <c r="T188" s="24">
        <f t="shared" si="36"/>
        <v>0</v>
      </c>
      <c r="U188" s="73"/>
      <c r="V188" s="24">
        <f t="shared" si="37"/>
        <v>0</v>
      </c>
      <c r="W188" s="72"/>
      <c r="X188" s="24">
        <f t="shared" si="38"/>
        <v>0</v>
      </c>
      <c r="Y188" s="73"/>
      <c r="Z188" s="24">
        <f t="shared" si="39"/>
        <v>0</v>
      </c>
      <c r="AA188" s="73"/>
      <c r="AB188" s="24">
        <f t="shared" si="40"/>
        <v>0</v>
      </c>
      <c r="AC188" s="8">
        <f t="shared" si="41"/>
        <v>0</v>
      </c>
      <c r="AD188" s="130">
        <f t="shared" si="42"/>
        <v>0</v>
      </c>
    </row>
    <row r="189" spans="1:30" x14ac:dyDescent="0.25">
      <c r="A189" t="str">
        <f t="shared" si="30"/>
        <v>26-07</v>
      </c>
      <c r="B189" s="165">
        <f>_xlfn.ISOWEEKNUM(Tabel1[[#This Row],[col03]])</f>
        <v>27</v>
      </c>
      <c r="C189" s="153">
        <f>DATE(Année,1,ROW()-ROW(Tabel1[[#Headers],[col03]])-1)</f>
        <v>46207</v>
      </c>
      <c r="D189" s="10"/>
      <c r="E189" s="7"/>
      <c r="F189" s="17" t="e">
        <f t="shared" ca="1" si="29"/>
        <v>#VALUE!</v>
      </c>
      <c r="G189" s="10"/>
      <c r="H189" s="24" t="str" cm="1">
        <f t="array" aca="1" ref="H189" ca="1">IF(OFFSET(G189,WORKDAY.INTL(C189,1,11,Fériés)-C189,,,)=0,
"-",
OFFSET(G189,WORKDAY.INTL(C189,1,11,Fériés)-C189,,,)-G189)</f>
        <v>-</v>
      </c>
      <c r="I189" s="10"/>
      <c r="J189" s="24">
        <f t="shared" si="31"/>
        <v>0</v>
      </c>
      <c r="K189" s="10"/>
      <c r="L189" s="24">
        <f t="shared" si="32"/>
        <v>0</v>
      </c>
      <c r="M189" s="10"/>
      <c r="N189" s="24">
        <f t="shared" si="33"/>
        <v>0</v>
      </c>
      <c r="O189" s="10"/>
      <c r="P189" s="24">
        <f t="shared" si="34"/>
        <v>0</v>
      </c>
      <c r="Q189" s="72"/>
      <c r="R189" s="24">
        <f t="shared" si="35"/>
        <v>0</v>
      </c>
      <c r="S189" s="73"/>
      <c r="T189" s="24">
        <f t="shared" si="36"/>
        <v>0</v>
      </c>
      <c r="U189" s="73"/>
      <c r="V189" s="24">
        <f t="shared" si="37"/>
        <v>0</v>
      </c>
      <c r="W189" s="72"/>
      <c r="X189" s="24">
        <f t="shared" si="38"/>
        <v>0</v>
      </c>
      <c r="Y189" s="73"/>
      <c r="Z189" s="24">
        <f t="shared" si="39"/>
        <v>0</v>
      </c>
      <c r="AA189" s="73"/>
      <c r="AB189" s="24">
        <f t="shared" si="40"/>
        <v>0</v>
      </c>
      <c r="AC189" s="8">
        <f t="shared" si="41"/>
        <v>0</v>
      </c>
      <c r="AD189" s="130">
        <f t="shared" si="42"/>
        <v>0</v>
      </c>
    </row>
    <row r="190" spans="1:30" x14ac:dyDescent="0.25">
      <c r="A190" t="str">
        <f t="shared" si="30"/>
        <v>26-07</v>
      </c>
      <c r="B190" s="165">
        <f>_xlfn.ISOWEEKNUM(Tabel1[[#This Row],[col03]])</f>
        <v>27</v>
      </c>
      <c r="C190" s="153">
        <f>DATE(Année,1,ROW()-ROW(Tabel1[[#Headers],[col03]])-1)</f>
        <v>46208</v>
      </c>
      <c r="D190" s="10"/>
      <c r="E190" s="7"/>
      <c r="F190" s="17" t="str">
        <f t="shared" si="29"/>
        <v/>
      </c>
      <c r="G190" s="10"/>
      <c r="H190" s="24" t="str" cm="1">
        <f t="array" aca="1" ref="H190" ca="1">IF(OFFSET(G190,WORKDAY.INTL(C190,1,11,Fériés)-C190,,,)=0,
"-",
OFFSET(G190,WORKDAY.INTL(C190,1,11,Fériés)-C190,,,)-G190)</f>
        <v>-</v>
      </c>
      <c r="I190" s="10"/>
      <c r="J190" s="24">
        <f t="shared" si="31"/>
        <v>0</v>
      </c>
      <c r="K190" s="10"/>
      <c r="L190" s="24">
        <f t="shared" si="32"/>
        <v>0</v>
      </c>
      <c r="M190" s="10"/>
      <c r="N190" s="24">
        <f t="shared" si="33"/>
        <v>0</v>
      </c>
      <c r="O190" s="10"/>
      <c r="P190" s="24">
        <f t="shared" si="34"/>
        <v>0</v>
      </c>
      <c r="Q190" s="72"/>
      <c r="R190" s="24">
        <f t="shared" si="35"/>
        <v>0</v>
      </c>
      <c r="S190" s="73"/>
      <c r="T190" s="24">
        <f t="shared" si="36"/>
        <v>0</v>
      </c>
      <c r="U190" s="73"/>
      <c r="V190" s="24">
        <f t="shared" si="37"/>
        <v>0</v>
      </c>
      <c r="W190" s="72"/>
      <c r="X190" s="24">
        <f t="shared" si="38"/>
        <v>0</v>
      </c>
      <c r="Y190" s="73"/>
      <c r="Z190" s="24">
        <f t="shared" si="39"/>
        <v>0</v>
      </c>
      <c r="AA190" s="73"/>
      <c r="AB190" s="24">
        <f t="shared" si="40"/>
        <v>0</v>
      </c>
      <c r="AC190" s="8">
        <f t="shared" si="41"/>
        <v>0</v>
      </c>
      <c r="AD190" s="130">
        <f t="shared" si="42"/>
        <v>0</v>
      </c>
    </row>
    <row r="191" spans="1:30" x14ac:dyDescent="0.25">
      <c r="A191" t="str">
        <f t="shared" si="30"/>
        <v>26-07</v>
      </c>
      <c r="B191" s="165">
        <f>_xlfn.ISOWEEKNUM(Tabel1[[#This Row],[col03]])</f>
        <v>28</v>
      </c>
      <c r="C191" s="153">
        <f>DATE(Année,1,ROW()-ROW(Tabel1[[#Headers],[col03]])-1)</f>
        <v>46209</v>
      </c>
      <c r="D191" s="10"/>
      <c r="E191" s="7"/>
      <c r="F191" s="17" t="e">
        <f t="shared" ca="1" si="29"/>
        <v>#VALUE!</v>
      </c>
      <c r="G191" s="10"/>
      <c r="H191" s="24" t="str" cm="1">
        <f t="array" aca="1" ref="H191" ca="1">IF(OFFSET(G191,WORKDAY.INTL(C191,1,11,Fériés)-C191,,,)=0,
"-",
OFFSET(G191,WORKDAY.INTL(C191,1,11,Fériés)-C191,,,)-G191)</f>
        <v>-</v>
      </c>
      <c r="I191" s="10"/>
      <c r="J191" s="24">
        <f t="shared" si="31"/>
        <v>0</v>
      </c>
      <c r="K191" s="10"/>
      <c r="L191" s="24">
        <f t="shared" si="32"/>
        <v>0</v>
      </c>
      <c r="M191" s="10"/>
      <c r="N191" s="24">
        <f t="shared" si="33"/>
        <v>0</v>
      </c>
      <c r="O191" s="10"/>
      <c r="P191" s="24">
        <f t="shared" si="34"/>
        <v>0</v>
      </c>
      <c r="Q191" s="72"/>
      <c r="R191" s="24">
        <f t="shared" si="35"/>
        <v>0</v>
      </c>
      <c r="S191" s="73"/>
      <c r="T191" s="24">
        <f t="shared" si="36"/>
        <v>0</v>
      </c>
      <c r="U191" s="73"/>
      <c r="V191" s="24">
        <f t="shared" si="37"/>
        <v>0</v>
      </c>
      <c r="W191" s="72"/>
      <c r="X191" s="24">
        <f t="shared" si="38"/>
        <v>0</v>
      </c>
      <c r="Y191" s="73"/>
      <c r="Z191" s="24">
        <f t="shared" si="39"/>
        <v>0</v>
      </c>
      <c r="AA191" s="73"/>
      <c r="AB191" s="24">
        <f t="shared" si="40"/>
        <v>0</v>
      </c>
      <c r="AC191" s="8">
        <f t="shared" si="41"/>
        <v>0</v>
      </c>
      <c r="AD191" s="130">
        <f t="shared" si="42"/>
        <v>0</v>
      </c>
    </row>
    <row r="192" spans="1:30" x14ac:dyDescent="0.25">
      <c r="A192" t="str">
        <f t="shared" si="30"/>
        <v>26-07</v>
      </c>
      <c r="B192" s="165">
        <f>_xlfn.ISOWEEKNUM(Tabel1[[#This Row],[col03]])</f>
        <v>28</v>
      </c>
      <c r="C192" s="153">
        <f>DATE(Année,1,ROW()-ROW(Tabel1[[#Headers],[col03]])-1)</f>
        <v>46210</v>
      </c>
      <c r="D192" s="10"/>
      <c r="E192" s="7"/>
      <c r="F192" s="17" t="e">
        <f t="shared" ca="1" si="29"/>
        <v>#VALUE!</v>
      </c>
      <c r="G192" s="10"/>
      <c r="H192" s="24" t="str" cm="1">
        <f t="array" aca="1" ref="H192" ca="1">IF(OFFSET(G192,WORKDAY.INTL(C192,1,11,Fériés)-C192,,,)=0,
"-",
OFFSET(G192,WORKDAY.INTL(C192,1,11,Fériés)-C192,,,)-G192)</f>
        <v>-</v>
      </c>
      <c r="I192" s="10"/>
      <c r="J192" s="24">
        <f t="shared" si="31"/>
        <v>0</v>
      </c>
      <c r="K192" s="10"/>
      <c r="L192" s="24">
        <f t="shared" si="32"/>
        <v>0</v>
      </c>
      <c r="M192" s="10"/>
      <c r="N192" s="24">
        <f t="shared" si="33"/>
        <v>0</v>
      </c>
      <c r="O192" s="10"/>
      <c r="P192" s="24">
        <f t="shared" si="34"/>
        <v>0</v>
      </c>
      <c r="Q192" s="72"/>
      <c r="R192" s="24">
        <f t="shared" si="35"/>
        <v>0</v>
      </c>
      <c r="S192" s="73"/>
      <c r="T192" s="24">
        <f t="shared" si="36"/>
        <v>0</v>
      </c>
      <c r="U192" s="73"/>
      <c r="V192" s="24">
        <f t="shared" si="37"/>
        <v>0</v>
      </c>
      <c r="W192" s="72"/>
      <c r="X192" s="24">
        <f t="shared" si="38"/>
        <v>0</v>
      </c>
      <c r="Y192" s="73"/>
      <c r="Z192" s="24">
        <f t="shared" si="39"/>
        <v>0</v>
      </c>
      <c r="AA192" s="73"/>
      <c r="AB192" s="24">
        <f t="shared" si="40"/>
        <v>0</v>
      </c>
      <c r="AC192" s="8">
        <f t="shared" si="41"/>
        <v>0</v>
      </c>
      <c r="AD192" s="130">
        <f t="shared" si="42"/>
        <v>0</v>
      </c>
    </row>
    <row r="193" spans="1:30" x14ac:dyDescent="0.25">
      <c r="A193" t="str">
        <f t="shared" si="30"/>
        <v>26-07</v>
      </c>
      <c r="B193" s="165">
        <f>_xlfn.ISOWEEKNUM(Tabel1[[#This Row],[col03]])</f>
        <v>28</v>
      </c>
      <c r="C193" s="153">
        <f>DATE(Année,1,ROW()-ROW(Tabel1[[#Headers],[col03]])-1)</f>
        <v>46211</v>
      </c>
      <c r="D193" s="10"/>
      <c r="E193" s="7"/>
      <c r="F193" s="17" t="e">
        <f t="shared" ca="1" si="29"/>
        <v>#VALUE!</v>
      </c>
      <c r="G193" s="10"/>
      <c r="H193" s="24" t="str" cm="1">
        <f t="array" aca="1" ref="H193" ca="1">IF(OFFSET(G193,WORKDAY.INTL(C193,1,11,Fériés)-C193,,,)=0,
"-",
OFFSET(G193,WORKDAY.INTL(C193,1,11,Fériés)-C193,,,)-G193)</f>
        <v>-</v>
      </c>
      <c r="I193" s="10"/>
      <c r="J193" s="24">
        <f t="shared" si="31"/>
        <v>0</v>
      </c>
      <c r="K193" s="10"/>
      <c r="L193" s="24">
        <f t="shared" si="32"/>
        <v>0</v>
      </c>
      <c r="M193" s="10"/>
      <c r="N193" s="24">
        <f t="shared" si="33"/>
        <v>0</v>
      </c>
      <c r="O193" s="10"/>
      <c r="P193" s="24">
        <f t="shared" si="34"/>
        <v>0</v>
      </c>
      <c r="Q193" s="72"/>
      <c r="R193" s="24">
        <f t="shared" si="35"/>
        <v>0</v>
      </c>
      <c r="S193" s="73"/>
      <c r="T193" s="24">
        <f t="shared" si="36"/>
        <v>0</v>
      </c>
      <c r="U193" s="73"/>
      <c r="V193" s="24">
        <f t="shared" si="37"/>
        <v>0</v>
      </c>
      <c r="W193" s="72"/>
      <c r="X193" s="24">
        <f t="shared" si="38"/>
        <v>0</v>
      </c>
      <c r="Y193" s="73"/>
      <c r="Z193" s="24">
        <f t="shared" si="39"/>
        <v>0</v>
      </c>
      <c r="AA193" s="73"/>
      <c r="AB193" s="24">
        <f t="shared" si="40"/>
        <v>0</v>
      </c>
      <c r="AC193" s="8">
        <f t="shared" si="41"/>
        <v>0</v>
      </c>
      <c r="AD193" s="130">
        <f t="shared" si="42"/>
        <v>0</v>
      </c>
    </row>
    <row r="194" spans="1:30" x14ac:dyDescent="0.25">
      <c r="A194" t="str">
        <f t="shared" si="30"/>
        <v>26-07</v>
      </c>
      <c r="B194" s="165">
        <f>_xlfn.ISOWEEKNUM(Tabel1[[#This Row],[col03]])</f>
        <v>28</v>
      </c>
      <c r="C194" s="153">
        <f>DATE(Année,1,ROW()-ROW(Tabel1[[#Headers],[col03]])-1)</f>
        <v>46212</v>
      </c>
      <c r="D194" s="10"/>
      <c r="E194" s="7"/>
      <c r="F194" s="17" t="e">
        <f t="shared" ca="1" si="29"/>
        <v>#VALUE!</v>
      </c>
      <c r="G194" s="10"/>
      <c r="H194" s="24" t="str" cm="1">
        <f t="array" aca="1" ref="H194" ca="1">IF(OFFSET(G194,WORKDAY.INTL(C194,1,11,Fériés)-C194,,,)=0,
"-",
OFFSET(G194,WORKDAY.INTL(C194,1,11,Fériés)-C194,,,)-G194)</f>
        <v>-</v>
      </c>
      <c r="I194" s="10"/>
      <c r="J194" s="24">
        <f t="shared" si="31"/>
        <v>0</v>
      </c>
      <c r="K194" s="10"/>
      <c r="L194" s="24">
        <f t="shared" si="32"/>
        <v>0</v>
      </c>
      <c r="M194" s="10"/>
      <c r="N194" s="24">
        <f t="shared" si="33"/>
        <v>0</v>
      </c>
      <c r="O194" s="10"/>
      <c r="P194" s="24">
        <f t="shared" si="34"/>
        <v>0</v>
      </c>
      <c r="Q194" s="72"/>
      <c r="R194" s="24">
        <f t="shared" si="35"/>
        <v>0</v>
      </c>
      <c r="S194" s="73"/>
      <c r="T194" s="24">
        <f t="shared" si="36"/>
        <v>0</v>
      </c>
      <c r="U194" s="73"/>
      <c r="V194" s="24">
        <f t="shared" si="37"/>
        <v>0</v>
      </c>
      <c r="W194" s="72"/>
      <c r="X194" s="24">
        <f t="shared" si="38"/>
        <v>0</v>
      </c>
      <c r="Y194" s="73"/>
      <c r="Z194" s="24">
        <f t="shared" si="39"/>
        <v>0</v>
      </c>
      <c r="AA194" s="73"/>
      <c r="AB194" s="24">
        <f t="shared" si="40"/>
        <v>0</v>
      </c>
      <c r="AC194" s="8">
        <f t="shared" si="41"/>
        <v>0</v>
      </c>
      <c r="AD194" s="130">
        <f t="shared" si="42"/>
        <v>0</v>
      </c>
    </row>
    <row r="195" spans="1:30" x14ac:dyDescent="0.25">
      <c r="A195" t="str">
        <f t="shared" si="30"/>
        <v>26-07</v>
      </c>
      <c r="B195" s="165">
        <f>_xlfn.ISOWEEKNUM(Tabel1[[#This Row],[col03]])</f>
        <v>28</v>
      </c>
      <c r="C195" s="153">
        <f>DATE(Année,1,ROW()-ROW(Tabel1[[#Headers],[col03]])-1)</f>
        <v>46213</v>
      </c>
      <c r="D195" s="10"/>
      <c r="E195" s="7"/>
      <c r="F195" s="17" t="e">
        <f t="shared" ca="1" si="29"/>
        <v>#VALUE!</v>
      </c>
      <c r="G195" s="10"/>
      <c r="H195" s="24" t="str" cm="1">
        <f t="array" aca="1" ref="H195" ca="1">IF(OFFSET(G195,WORKDAY.INTL(C195,1,11,Fériés)-C195,,,)=0,
"-",
OFFSET(G195,WORKDAY.INTL(C195,1,11,Fériés)-C195,,,)-G195)</f>
        <v>-</v>
      </c>
      <c r="I195" s="10"/>
      <c r="J195" s="24">
        <f t="shared" si="31"/>
        <v>0</v>
      </c>
      <c r="K195" s="10"/>
      <c r="L195" s="24">
        <f t="shared" si="32"/>
        <v>0</v>
      </c>
      <c r="M195" s="10"/>
      <c r="N195" s="24">
        <f t="shared" si="33"/>
        <v>0</v>
      </c>
      <c r="O195" s="10"/>
      <c r="P195" s="24">
        <f t="shared" si="34"/>
        <v>0</v>
      </c>
      <c r="Q195" s="72"/>
      <c r="R195" s="24">
        <f t="shared" si="35"/>
        <v>0</v>
      </c>
      <c r="S195" s="73"/>
      <c r="T195" s="24">
        <f t="shared" si="36"/>
        <v>0</v>
      </c>
      <c r="U195" s="73"/>
      <c r="V195" s="24">
        <f t="shared" si="37"/>
        <v>0</v>
      </c>
      <c r="W195" s="72"/>
      <c r="X195" s="24">
        <f t="shared" si="38"/>
        <v>0</v>
      </c>
      <c r="Y195" s="73"/>
      <c r="Z195" s="24">
        <f t="shared" si="39"/>
        <v>0</v>
      </c>
      <c r="AA195" s="73"/>
      <c r="AB195" s="24">
        <f t="shared" si="40"/>
        <v>0</v>
      </c>
      <c r="AC195" s="8">
        <f t="shared" si="41"/>
        <v>0</v>
      </c>
      <c r="AD195" s="130">
        <f t="shared" si="42"/>
        <v>0</v>
      </c>
    </row>
    <row r="196" spans="1:30" x14ac:dyDescent="0.25">
      <c r="A196" t="str">
        <f t="shared" si="30"/>
        <v>26-07</v>
      </c>
      <c r="B196" s="165">
        <f>_xlfn.ISOWEEKNUM(Tabel1[[#This Row],[col03]])</f>
        <v>28</v>
      </c>
      <c r="C196" s="153">
        <f>DATE(Année,1,ROW()-ROW(Tabel1[[#Headers],[col03]])-1)</f>
        <v>46214</v>
      </c>
      <c r="D196" s="10"/>
      <c r="E196" s="7"/>
      <c r="F196" s="17" t="e">
        <f t="shared" ref="F196:F259" ca="1" si="43">IF(WORKDAY.INTL($C196-1,1,11,Fériés)=$C196,H196+J196+L196+N196+P196,"")</f>
        <v>#VALUE!</v>
      </c>
      <c r="G196" s="10"/>
      <c r="H196" s="24" t="str" cm="1">
        <f t="array" aca="1" ref="H196" ca="1">IF(OFFSET(G196,WORKDAY.INTL(C196,1,11,Fériés)-C196,,,)=0,
"-",
OFFSET(G196,WORKDAY.INTL(C196,1,11,Fériés)-C196,,,)-G196)</f>
        <v>-</v>
      </c>
      <c r="I196" s="10"/>
      <c r="J196" s="24">
        <f t="shared" si="31"/>
        <v>0</v>
      </c>
      <c r="K196" s="10"/>
      <c r="L196" s="24">
        <f t="shared" si="32"/>
        <v>0</v>
      </c>
      <c r="M196" s="10"/>
      <c r="N196" s="24">
        <f t="shared" si="33"/>
        <v>0</v>
      </c>
      <c r="O196" s="10"/>
      <c r="P196" s="24">
        <f t="shared" si="34"/>
        <v>0</v>
      </c>
      <c r="Q196" s="72"/>
      <c r="R196" s="24">
        <f t="shared" si="35"/>
        <v>0</v>
      </c>
      <c r="S196" s="73"/>
      <c r="T196" s="24">
        <f t="shared" si="36"/>
        <v>0</v>
      </c>
      <c r="U196" s="73"/>
      <c r="V196" s="24">
        <f t="shared" si="37"/>
        <v>0</v>
      </c>
      <c r="W196" s="72"/>
      <c r="X196" s="24">
        <f t="shared" si="38"/>
        <v>0</v>
      </c>
      <c r="Y196" s="73"/>
      <c r="Z196" s="24">
        <f t="shared" si="39"/>
        <v>0</v>
      </c>
      <c r="AA196" s="73"/>
      <c r="AB196" s="24">
        <f t="shared" si="40"/>
        <v>0</v>
      </c>
      <c r="AC196" s="8">
        <f t="shared" si="41"/>
        <v>0</v>
      </c>
      <c r="AD196" s="130">
        <f t="shared" si="42"/>
        <v>0</v>
      </c>
    </row>
    <row r="197" spans="1:30" x14ac:dyDescent="0.25">
      <c r="A197" t="str">
        <f t="shared" si="30"/>
        <v>26-07</v>
      </c>
      <c r="B197" s="165">
        <f>_xlfn.ISOWEEKNUM(Tabel1[[#This Row],[col03]])</f>
        <v>28</v>
      </c>
      <c r="C197" s="153">
        <f>DATE(Année,1,ROW()-ROW(Tabel1[[#Headers],[col03]])-1)</f>
        <v>46215</v>
      </c>
      <c r="D197" s="10"/>
      <c r="E197" s="7"/>
      <c r="F197" s="17" t="str">
        <f t="shared" si="43"/>
        <v/>
      </c>
      <c r="G197" s="10"/>
      <c r="H197" s="24" t="str" cm="1">
        <f t="array" aca="1" ref="H197" ca="1">IF(OFFSET(G197,WORKDAY.INTL(C197,1,11,Fériés)-C197,,,)=0,
"-",
OFFSET(G197,WORKDAY.INTL(C197,1,11,Fériés)-C197,,,)-G197)</f>
        <v>-</v>
      </c>
      <c r="I197" s="10"/>
      <c r="J197" s="24">
        <f t="shared" si="31"/>
        <v>0</v>
      </c>
      <c r="K197" s="10"/>
      <c r="L197" s="24">
        <f t="shared" si="32"/>
        <v>0</v>
      </c>
      <c r="M197" s="10"/>
      <c r="N197" s="24">
        <f t="shared" si="33"/>
        <v>0</v>
      </c>
      <c r="O197" s="10"/>
      <c r="P197" s="24">
        <f t="shared" si="34"/>
        <v>0</v>
      </c>
      <c r="Q197" s="72"/>
      <c r="R197" s="24">
        <f t="shared" si="35"/>
        <v>0</v>
      </c>
      <c r="S197" s="73"/>
      <c r="T197" s="24">
        <f t="shared" si="36"/>
        <v>0</v>
      </c>
      <c r="U197" s="73"/>
      <c r="V197" s="24">
        <f t="shared" si="37"/>
        <v>0</v>
      </c>
      <c r="W197" s="72"/>
      <c r="X197" s="24">
        <f t="shared" si="38"/>
        <v>0</v>
      </c>
      <c r="Y197" s="73"/>
      <c r="Z197" s="24">
        <f t="shared" si="39"/>
        <v>0</v>
      </c>
      <c r="AA197" s="73"/>
      <c r="AB197" s="24">
        <f t="shared" si="40"/>
        <v>0</v>
      </c>
      <c r="AC197" s="8">
        <f t="shared" si="41"/>
        <v>0</v>
      </c>
      <c r="AD197" s="130">
        <f t="shared" si="42"/>
        <v>0</v>
      </c>
    </row>
    <row r="198" spans="1:30" x14ac:dyDescent="0.25">
      <c r="A198" t="str">
        <f t="shared" ref="A198:A261" si="44">MOD(YEAR(C198),100)&amp;"-"&amp;TEXT(MONTH(C198),"00")</f>
        <v>26-07</v>
      </c>
      <c r="B198" s="165">
        <f>_xlfn.ISOWEEKNUM(Tabel1[[#This Row],[col03]])</f>
        <v>29</v>
      </c>
      <c r="C198" s="153">
        <f>DATE(Année,1,ROW()-ROW(Tabel1[[#Headers],[col03]])-1)</f>
        <v>46216</v>
      </c>
      <c r="D198" s="10"/>
      <c r="E198" s="7"/>
      <c r="F198" s="17" t="e">
        <f t="shared" ca="1" si="43"/>
        <v>#VALUE!</v>
      </c>
      <c r="G198" s="10"/>
      <c r="H198" s="24" t="str" cm="1">
        <f t="array" aca="1" ref="H198" ca="1">IF(OFFSET(G198,WORKDAY.INTL(C198,1,11,Fériés)-C198,,,)=0,
"-",
OFFSET(G198,WORKDAY.INTL(C198,1,11,Fériés)-C198,,,)-G198)</f>
        <v>-</v>
      </c>
      <c r="I198" s="10"/>
      <c r="J198" s="24">
        <f t="shared" si="31"/>
        <v>0</v>
      </c>
      <c r="K198" s="10"/>
      <c r="L198" s="24">
        <f t="shared" si="32"/>
        <v>0</v>
      </c>
      <c r="M198" s="10"/>
      <c r="N198" s="24">
        <f t="shared" si="33"/>
        <v>0</v>
      </c>
      <c r="O198" s="10"/>
      <c r="P198" s="24">
        <f t="shared" si="34"/>
        <v>0</v>
      </c>
      <c r="Q198" s="72"/>
      <c r="R198" s="24">
        <f t="shared" si="35"/>
        <v>0</v>
      </c>
      <c r="S198" s="73"/>
      <c r="T198" s="24">
        <f t="shared" si="36"/>
        <v>0</v>
      </c>
      <c r="U198" s="73"/>
      <c r="V198" s="24">
        <f t="shared" si="37"/>
        <v>0</v>
      </c>
      <c r="W198" s="72"/>
      <c r="X198" s="24">
        <f t="shared" si="38"/>
        <v>0</v>
      </c>
      <c r="Y198" s="73"/>
      <c r="Z198" s="24">
        <f t="shared" si="39"/>
        <v>0</v>
      </c>
      <c r="AA198" s="73"/>
      <c r="AB198" s="24">
        <f t="shared" si="40"/>
        <v>0</v>
      </c>
      <c r="AC198" s="8">
        <f t="shared" si="41"/>
        <v>0</v>
      </c>
      <c r="AD198" s="130">
        <f t="shared" si="42"/>
        <v>0</v>
      </c>
    </row>
    <row r="199" spans="1:30" x14ac:dyDescent="0.25">
      <c r="A199" t="str">
        <f t="shared" si="44"/>
        <v>26-07</v>
      </c>
      <c r="B199" s="165">
        <f>_xlfn.ISOWEEKNUM(Tabel1[[#This Row],[col03]])</f>
        <v>29</v>
      </c>
      <c r="C199" s="153">
        <f>DATE(Année,1,ROW()-ROW(Tabel1[[#Headers],[col03]])-1)</f>
        <v>46217</v>
      </c>
      <c r="D199" s="10"/>
      <c r="E199" s="7"/>
      <c r="F199" s="17" t="str">
        <f t="shared" si="43"/>
        <v/>
      </c>
      <c r="G199" s="10"/>
      <c r="H199" s="24" t="str" cm="1">
        <f t="array" aca="1" ref="H199" ca="1">IF(OFFSET(G199,WORKDAY.INTL(C199,1,11,Fériés)-C199,,,)=0,
"-",
OFFSET(G199,WORKDAY.INTL(C199,1,11,Fériés)-C199,,,)-G199)</f>
        <v>-</v>
      </c>
      <c r="I199" s="10"/>
      <c r="J199" s="24">
        <f t="shared" ref="J199:J262" si="45">IF(I200=0,,I200-I199)</f>
        <v>0</v>
      </c>
      <c r="K199" s="10"/>
      <c r="L199" s="24">
        <f t="shared" ref="L199:L262" si="46">IF(K200=0,,K200-K199)</f>
        <v>0</v>
      </c>
      <c r="M199" s="10"/>
      <c r="N199" s="24">
        <f t="shared" ref="N199:N262" si="47">IF(M200=0,,M200-M199)</f>
        <v>0</v>
      </c>
      <c r="O199" s="10"/>
      <c r="P199" s="24">
        <f t="shared" ref="P199:P262" si="48">IF(O200=0,,O200-O199)</f>
        <v>0</v>
      </c>
      <c r="Q199" s="72"/>
      <c r="R199" s="24">
        <f t="shared" ref="R199:R262" si="49">IF(Q200=0,,Q200-Q199)</f>
        <v>0</v>
      </c>
      <c r="S199" s="73"/>
      <c r="T199" s="24">
        <f t="shared" ref="T199:T262" si="50">IF(S200=0,,S200-S199)</f>
        <v>0</v>
      </c>
      <c r="U199" s="73"/>
      <c r="V199" s="24">
        <f t="shared" ref="V199:V262" si="51">IF(U200=0,,U200-U199)</f>
        <v>0</v>
      </c>
      <c r="W199" s="72"/>
      <c r="X199" s="24">
        <f t="shared" ref="X199:X262" si="52">IF(W200=0,,W200-W199)</f>
        <v>0</v>
      </c>
      <c r="Y199" s="73"/>
      <c r="Z199" s="24">
        <f t="shared" ref="Z199:Z262" si="53">IF(Y200=0,,Y200-Y199)</f>
        <v>0</v>
      </c>
      <c r="AA199" s="73"/>
      <c r="AB199" s="24">
        <f t="shared" ref="AB199:AB262" si="54">IF(AA200=0,,AA200-AA199)</f>
        <v>0</v>
      </c>
      <c r="AC199" s="8">
        <f t="shared" ref="AC199:AC262" si="55">(AB199+Z199+X199)*1000</f>
        <v>0</v>
      </c>
      <c r="AD199" s="130">
        <f t="shared" ref="AD199:AD262" si="56">IF(AC199=0,,AC199/E199)</f>
        <v>0</v>
      </c>
    </row>
    <row r="200" spans="1:30" x14ac:dyDescent="0.25">
      <c r="A200" t="str">
        <f t="shared" si="44"/>
        <v>26-07</v>
      </c>
      <c r="B200" s="165">
        <f>_xlfn.ISOWEEKNUM(Tabel1[[#This Row],[col03]])</f>
        <v>29</v>
      </c>
      <c r="C200" s="153">
        <f>DATE(Année,1,ROW()-ROW(Tabel1[[#Headers],[col03]])-1)</f>
        <v>46218</v>
      </c>
      <c r="D200" s="10"/>
      <c r="E200" s="7"/>
      <c r="F200" s="17" t="e">
        <f t="shared" ca="1" si="43"/>
        <v>#VALUE!</v>
      </c>
      <c r="G200" s="10"/>
      <c r="H200" s="24" t="str" cm="1">
        <f t="array" aca="1" ref="H200" ca="1">IF(OFFSET(G200,WORKDAY.INTL(C200,1,11,Fériés)-C200,,,)=0,
"-",
OFFSET(G200,WORKDAY.INTL(C200,1,11,Fériés)-C200,,,)-G200)</f>
        <v>-</v>
      </c>
      <c r="I200" s="10"/>
      <c r="J200" s="24">
        <f t="shared" si="45"/>
        <v>0</v>
      </c>
      <c r="K200" s="10"/>
      <c r="L200" s="24">
        <f t="shared" si="46"/>
        <v>0</v>
      </c>
      <c r="M200" s="10"/>
      <c r="N200" s="24">
        <f t="shared" si="47"/>
        <v>0</v>
      </c>
      <c r="O200" s="10"/>
      <c r="P200" s="24">
        <f t="shared" si="48"/>
        <v>0</v>
      </c>
      <c r="Q200" s="72"/>
      <c r="R200" s="24">
        <f t="shared" si="49"/>
        <v>0</v>
      </c>
      <c r="S200" s="73"/>
      <c r="T200" s="24">
        <f t="shared" si="50"/>
        <v>0</v>
      </c>
      <c r="U200" s="73"/>
      <c r="V200" s="24">
        <f t="shared" si="51"/>
        <v>0</v>
      </c>
      <c r="W200" s="72"/>
      <c r="X200" s="24">
        <f t="shared" si="52"/>
        <v>0</v>
      </c>
      <c r="Y200" s="73"/>
      <c r="Z200" s="24">
        <f t="shared" si="53"/>
        <v>0</v>
      </c>
      <c r="AA200" s="73"/>
      <c r="AB200" s="24">
        <f t="shared" si="54"/>
        <v>0</v>
      </c>
      <c r="AC200" s="8">
        <f t="shared" si="55"/>
        <v>0</v>
      </c>
      <c r="AD200" s="130">
        <f t="shared" si="56"/>
        <v>0</v>
      </c>
    </row>
    <row r="201" spans="1:30" x14ac:dyDescent="0.25">
      <c r="A201" t="str">
        <f t="shared" si="44"/>
        <v>26-07</v>
      </c>
      <c r="B201" s="165">
        <f>_xlfn.ISOWEEKNUM(Tabel1[[#This Row],[col03]])</f>
        <v>29</v>
      </c>
      <c r="C201" s="153">
        <f>DATE(Année,1,ROW()-ROW(Tabel1[[#Headers],[col03]])-1)</f>
        <v>46219</v>
      </c>
      <c r="D201" s="10"/>
      <c r="E201" s="7"/>
      <c r="F201" s="17" t="e">
        <f t="shared" ca="1" si="43"/>
        <v>#VALUE!</v>
      </c>
      <c r="G201" s="10"/>
      <c r="H201" s="24" t="str" cm="1">
        <f t="array" aca="1" ref="H201" ca="1">IF(OFFSET(G201,WORKDAY.INTL(C201,1,11,Fériés)-C201,,,)=0,
"-",
OFFSET(G201,WORKDAY.INTL(C201,1,11,Fériés)-C201,,,)-G201)</f>
        <v>-</v>
      </c>
      <c r="I201" s="10"/>
      <c r="J201" s="24">
        <f t="shared" si="45"/>
        <v>0</v>
      </c>
      <c r="K201" s="10"/>
      <c r="L201" s="24">
        <f t="shared" si="46"/>
        <v>0</v>
      </c>
      <c r="M201" s="10"/>
      <c r="N201" s="24">
        <f t="shared" si="47"/>
        <v>0</v>
      </c>
      <c r="O201" s="10"/>
      <c r="P201" s="24">
        <f t="shared" si="48"/>
        <v>0</v>
      </c>
      <c r="Q201" s="72"/>
      <c r="R201" s="24">
        <f t="shared" si="49"/>
        <v>0</v>
      </c>
      <c r="S201" s="73"/>
      <c r="T201" s="24">
        <f t="shared" si="50"/>
        <v>0</v>
      </c>
      <c r="U201" s="73"/>
      <c r="V201" s="24">
        <f t="shared" si="51"/>
        <v>0</v>
      </c>
      <c r="W201" s="72"/>
      <c r="X201" s="24">
        <f t="shared" si="52"/>
        <v>0</v>
      </c>
      <c r="Y201" s="73"/>
      <c r="Z201" s="24">
        <f t="shared" si="53"/>
        <v>0</v>
      </c>
      <c r="AA201" s="73"/>
      <c r="AB201" s="24">
        <f t="shared" si="54"/>
        <v>0</v>
      </c>
      <c r="AC201" s="8">
        <f t="shared" si="55"/>
        <v>0</v>
      </c>
      <c r="AD201" s="130">
        <f t="shared" si="56"/>
        <v>0</v>
      </c>
    </row>
    <row r="202" spans="1:30" x14ac:dyDescent="0.25">
      <c r="A202" t="str">
        <f t="shared" si="44"/>
        <v>26-07</v>
      </c>
      <c r="B202" s="165">
        <f>_xlfn.ISOWEEKNUM(Tabel1[[#This Row],[col03]])</f>
        <v>29</v>
      </c>
      <c r="C202" s="153">
        <f>DATE(Année,1,ROW()-ROW(Tabel1[[#Headers],[col03]])-1)</f>
        <v>46220</v>
      </c>
      <c r="D202" s="10"/>
      <c r="E202" s="7"/>
      <c r="F202" s="17" t="e">
        <f t="shared" ca="1" si="43"/>
        <v>#VALUE!</v>
      </c>
      <c r="G202" s="10"/>
      <c r="H202" s="24" t="str" cm="1">
        <f t="array" aca="1" ref="H202" ca="1">IF(OFFSET(G202,WORKDAY.INTL(C202,1,11,Fériés)-C202,,,)=0,
"-",
OFFSET(G202,WORKDAY.INTL(C202,1,11,Fériés)-C202,,,)-G202)</f>
        <v>-</v>
      </c>
      <c r="I202" s="10"/>
      <c r="J202" s="24">
        <f t="shared" si="45"/>
        <v>0</v>
      </c>
      <c r="K202" s="10"/>
      <c r="L202" s="24">
        <f t="shared" si="46"/>
        <v>0</v>
      </c>
      <c r="M202" s="10"/>
      <c r="N202" s="24">
        <f t="shared" si="47"/>
        <v>0</v>
      </c>
      <c r="O202" s="10"/>
      <c r="P202" s="24">
        <f t="shared" si="48"/>
        <v>0</v>
      </c>
      <c r="Q202" s="72"/>
      <c r="R202" s="24">
        <f t="shared" si="49"/>
        <v>0</v>
      </c>
      <c r="S202" s="73"/>
      <c r="T202" s="24">
        <f t="shared" si="50"/>
        <v>0</v>
      </c>
      <c r="U202" s="73"/>
      <c r="V202" s="24">
        <f t="shared" si="51"/>
        <v>0</v>
      </c>
      <c r="W202" s="72"/>
      <c r="X202" s="24">
        <f t="shared" si="52"/>
        <v>0</v>
      </c>
      <c r="Y202" s="73"/>
      <c r="Z202" s="24">
        <f t="shared" si="53"/>
        <v>0</v>
      </c>
      <c r="AA202" s="73"/>
      <c r="AB202" s="24">
        <f t="shared" si="54"/>
        <v>0</v>
      </c>
      <c r="AC202" s="8">
        <f t="shared" si="55"/>
        <v>0</v>
      </c>
      <c r="AD202" s="130">
        <f t="shared" si="56"/>
        <v>0</v>
      </c>
    </row>
    <row r="203" spans="1:30" x14ac:dyDescent="0.25">
      <c r="A203" t="str">
        <f t="shared" si="44"/>
        <v>26-07</v>
      </c>
      <c r="B203" s="165">
        <f>_xlfn.ISOWEEKNUM(Tabel1[[#This Row],[col03]])</f>
        <v>29</v>
      </c>
      <c r="C203" s="153">
        <f>DATE(Année,1,ROW()-ROW(Tabel1[[#Headers],[col03]])-1)</f>
        <v>46221</v>
      </c>
      <c r="D203" s="10"/>
      <c r="E203" s="7"/>
      <c r="F203" s="17" t="e">
        <f t="shared" ca="1" si="43"/>
        <v>#VALUE!</v>
      </c>
      <c r="G203" s="10"/>
      <c r="H203" s="24" t="str" cm="1">
        <f t="array" aca="1" ref="H203" ca="1">IF(OFFSET(G203,WORKDAY.INTL(C203,1,11,Fériés)-C203,,,)=0,
"-",
OFFSET(G203,WORKDAY.INTL(C203,1,11,Fériés)-C203,,,)-G203)</f>
        <v>-</v>
      </c>
      <c r="I203" s="10"/>
      <c r="J203" s="24">
        <f t="shared" si="45"/>
        <v>0</v>
      </c>
      <c r="K203" s="10"/>
      <c r="L203" s="24">
        <f t="shared" si="46"/>
        <v>0</v>
      </c>
      <c r="M203" s="10"/>
      <c r="N203" s="24">
        <f t="shared" si="47"/>
        <v>0</v>
      </c>
      <c r="O203" s="10"/>
      <c r="P203" s="24">
        <f t="shared" si="48"/>
        <v>0</v>
      </c>
      <c r="Q203" s="72"/>
      <c r="R203" s="24">
        <f t="shared" si="49"/>
        <v>0</v>
      </c>
      <c r="S203" s="73"/>
      <c r="T203" s="24">
        <f t="shared" si="50"/>
        <v>0</v>
      </c>
      <c r="U203" s="73"/>
      <c r="V203" s="24">
        <f t="shared" si="51"/>
        <v>0</v>
      </c>
      <c r="W203" s="72"/>
      <c r="X203" s="24">
        <f t="shared" si="52"/>
        <v>0</v>
      </c>
      <c r="Y203" s="73"/>
      <c r="Z203" s="24">
        <f t="shared" si="53"/>
        <v>0</v>
      </c>
      <c r="AA203" s="73"/>
      <c r="AB203" s="24">
        <f t="shared" si="54"/>
        <v>0</v>
      </c>
      <c r="AC203" s="8">
        <f t="shared" si="55"/>
        <v>0</v>
      </c>
      <c r="AD203" s="130">
        <f t="shared" si="56"/>
        <v>0</v>
      </c>
    </row>
    <row r="204" spans="1:30" x14ac:dyDescent="0.25">
      <c r="A204" t="str">
        <f t="shared" si="44"/>
        <v>26-07</v>
      </c>
      <c r="B204" s="165">
        <f>_xlfn.ISOWEEKNUM(Tabel1[[#This Row],[col03]])</f>
        <v>29</v>
      </c>
      <c r="C204" s="153">
        <f>DATE(Année,1,ROW()-ROW(Tabel1[[#Headers],[col03]])-1)</f>
        <v>46222</v>
      </c>
      <c r="D204" s="10"/>
      <c r="E204" s="7"/>
      <c r="F204" s="17" t="str">
        <f t="shared" si="43"/>
        <v/>
      </c>
      <c r="G204" s="10"/>
      <c r="H204" s="24" t="str" cm="1">
        <f t="array" aca="1" ref="H204" ca="1">IF(OFFSET(G204,WORKDAY.INTL(C204,1,11,Fériés)-C204,,,)=0,
"-",
OFFSET(G204,WORKDAY.INTL(C204,1,11,Fériés)-C204,,,)-G204)</f>
        <v>-</v>
      </c>
      <c r="I204" s="10"/>
      <c r="J204" s="24">
        <f t="shared" si="45"/>
        <v>0</v>
      </c>
      <c r="K204" s="10"/>
      <c r="L204" s="24">
        <f t="shared" si="46"/>
        <v>0</v>
      </c>
      <c r="M204" s="10"/>
      <c r="N204" s="24">
        <f t="shared" si="47"/>
        <v>0</v>
      </c>
      <c r="O204" s="10"/>
      <c r="P204" s="24">
        <f t="shared" si="48"/>
        <v>0</v>
      </c>
      <c r="Q204" s="72"/>
      <c r="R204" s="24">
        <f t="shared" si="49"/>
        <v>0</v>
      </c>
      <c r="S204" s="73"/>
      <c r="T204" s="24">
        <f t="shared" si="50"/>
        <v>0</v>
      </c>
      <c r="U204" s="73"/>
      <c r="V204" s="24">
        <f t="shared" si="51"/>
        <v>0</v>
      </c>
      <c r="W204" s="72"/>
      <c r="X204" s="24">
        <f t="shared" si="52"/>
        <v>0</v>
      </c>
      <c r="Y204" s="73"/>
      <c r="Z204" s="24">
        <f t="shared" si="53"/>
        <v>0</v>
      </c>
      <c r="AA204" s="73"/>
      <c r="AB204" s="24">
        <f t="shared" si="54"/>
        <v>0</v>
      </c>
      <c r="AC204" s="8">
        <f t="shared" si="55"/>
        <v>0</v>
      </c>
      <c r="AD204" s="130">
        <f t="shared" si="56"/>
        <v>0</v>
      </c>
    </row>
    <row r="205" spans="1:30" x14ac:dyDescent="0.25">
      <c r="A205" t="str">
        <f t="shared" si="44"/>
        <v>26-07</v>
      </c>
      <c r="B205" s="165">
        <f>_xlfn.ISOWEEKNUM(Tabel1[[#This Row],[col03]])</f>
        <v>30</v>
      </c>
      <c r="C205" s="153">
        <f>DATE(Année,1,ROW()-ROW(Tabel1[[#Headers],[col03]])-1)</f>
        <v>46223</v>
      </c>
      <c r="D205" s="10"/>
      <c r="E205" s="7"/>
      <c r="F205" s="17" t="e">
        <f t="shared" ca="1" si="43"/>
        <v>#VALUE!</v>
      </c>
      <c r="G205" s="10"/>
      <c r="H205" s="24" t="str" cm="1">
        <f t="array" aca="1" ref="H205" ca="1">IF(OFFSET(G205,WORKDAY.INTL(C205,1,11,Fériés)-C205,,,)=0,
"-",
OFFSET(G205,WORKDAY.INTL(C205,1,11,Fériés)-C205,,,)-G205)</f>
        <v>-</v>
      </c>
      <c r="I205" s="10"/>
      <c r="J205" s="24">
        <f t="shared" si="45"/>
        <v>0</v>
      </c>
      <c r="K205" s="10"/>
      <c r="L205" s="24">
        <f t="shared" si="46"/>
        <v>0</v>
      </c>
      <c r="M205" s="10"/>
      <c r="N205" s="24">
        <f t="shared" si="47"/>
        <v>0</v>
      </c>
      <c r="O205" s="10"/>
      <c r="P205" s="24">
        <f t="shared" si="48"/>
        <v>0</v>
      </c>
      <c r="Q205" s="72"/>
      <c r="R205" s="24">
        <f t="shared" si="49"/>
        <v>0</v>
      </c>
      <c r="S205" s="73"/>
      <c r="T205" s="24">
        <f t="shared" si="50"/>
        <v>0</v>
      </c>
      <c r="U205" s="73"/>
      <c r="V205" s="24">
        <f t="shared" si="51"/>
        <v>0</v>
      </c>
      <c r="W205" s="72"/>
      <c r="X205" s="24">
        <f t="shared" si="52"/>
        <v>0</v>
      </c>
      <c r="Y205" s="73"/>
      <c r="Z205" s="24">
        <f t="shared" si="53"/>
        <v>0</v>
      </c>
      <c r="AA205" s="73"/>
      <c r="AB205" s="24">
        <f t="shared" si="54"/>
        <v>0</v>
      </c>
      <c r="AC205" s="8">
        <f t="shared" si="55"/>
        <v>0</v>
      </c>
      <c r="AD205" s="130">
        <f t="shared" si="56"/>
        <v>0</v>
      </c>
    </row>
    <row r="206" spans="1:30" x14ac:dyDescent="0.25">
      <c r="A206" t="str">
        <f t="shared" si="44"/>
        <v>26-07</v>
      </c>
      <c r="B206" s="165">
        <f>_xlfn.ISOWEEKNUM(Tabel1[[#This Row],[col03]])</f>
        <v>30</v>
      </c>
      <c r="C206" s="153">
        <f>DATE(Année,1,ROW()-ROW(Tabel1[[#Headers],[col03]])-1)</f>
        <v>46224</v>
      </c>
      <c r="D206" s="10"/>
      <c r="E206" s="7"/>
      <c r="F206" s="17" t="e">
        <f t="shared" ca="1" si="43"/>
        <v>#VALUE!</v>
      </c>
      <c r="G206" s="10"/>
      <c r="H206" s="24" t="str" cm="1">
        <f t="array" aca="1" ref="H206" ca="1">IF(OFFSET(G206,WORKDAY.INTL(C206,1,11,Fériés)-C206,,,)=0,
"-",
OFFSET(G206,WORKDAY.INTL(C206,1,11,Fériés)-C206,,,)-G206)</f>
        <v>-</v>
      </c>
      <c r="I206" s="10"/>
      <c r="J206" s="24">
        <f t="shared" si="45"/>
        <v>0</v>
      </c>
      <c r="K206" s="10"/>
      <c r="L206" s="24">
        <f t="shared" si="46"/>
        <v>0</v>
      </c>
      <c r="M206" s="10"/>
      <c r="N206" s="24">
        <f t="shared" si="47"/>
        <v>0</v>
      </c>
      <c r="O206" s="10"/>
      <c r="P206" s="24">
        <f t="shared" si="48"/>
        <v>0</v>
      </c>
      <c r="Q206" s="72"/>
      <c r="R206" s="24">
        <f t="shared" si="49"/>
        <v>0</v>
      </c>
      <c r="S206" s="73"/>
      <c r="T206" s="24">
        <f t="shared" si="50"/>
        <v>0</v>
      </c>
      <c r="U206" s="73"/>
      <c r="V206" s="24">
        <f t="shared" si="51"/>
        <v>0</v>
      </c>
      <c r="W206" s="72"/>
      <c r="X206" s="24">
        <f t="shared" si="52"/>
        <v>0</v>
      </c>
      <c r="Y206" s="73"/>
      <c r="Z206" s="24">
        <f t="shared" si="53"/>
        <v>0</v>
      </c>
      <c r="AA206" s="73"/>
      <c r="AB206" s="24">
        <f t="shared" si="54"/>
        <v>0</v>
      </c>
      <c r="AC206" s="8">
        <f t="shared" si="55"/>
        <v>0</v>
      </c>
      <c r="AD206" s="130">
        <f t="shared" si="56"/>
        <v>0</v>
      </c>
    </row>
    <row r="207" spans="1:30" x14ac:dyDescent="0.25">
      <c r="A207" t="str">
        <f t="shared" si="44"/>
        <v>26-07</v>
      </c>
      <c r="B207" s="165">
        <f>_xlfn.ISOWEEKNUM(Tabel1[[#This Row],[col03]])</f>
        <v>30</v>
      </c>
      <c r="C207" s="153">
        <f>DATE(Année,1,ROW()-ROW(Tabel1[[#Headers],[col03]])-1)</f>
        <v>46225</v>
      </c>
      <c r="D207" s="10"/>
      <c r="E207" s="7"/>
      <c r="F207" s="17" t="e">
        <f t="shared" ca="1" si="43"/>
        <v>#VALUE!</v>
      </c>
      <c r="G207" s="10"/>
      <c r="H207" s="24" t="str" cm="1">
        <f t="array" aca="1" ref="H207" ca="1">IF(OFFSET(G207,WORKDAY.INTL(C207,1,11,Fériés)-C207,,,)=0,
"-",
OFFSET(G207,WORKDAY.INTL(C207,1,11,Fériés)-C207,,,)-G207)</f>
        <v>-</v>
      </c>
      <c r="I207" s="10"/>
      <c r="J207" s="24">
        <f t="shared" si="45"/>
        <v>0</v>
      </c>
      <c r="K207" s="10"/>
      <c r="L207" s="24">
        <f t="shared" si="46"/>
        <v>0</v>
      </c>
      <c r="M207" s="10"/>
      <c r="N207" s="24">
        <f t="shared" si="47"/>
        <v>0</v>
      </c>
      <c r="O207" s="10"/>
      <c r="P207" s="24">
        <f t="shared" si="48"/>
        <v>0</v>
      </c>
      <c r="Q207" s="72"/>
      <c r="R207" s="24">
        <f t="shared" si="49"/>
        <v>0</v>
      </c>
      <c r="S207" s="73"/>
      <c r="T207" s="24">
        <f t="shared" si="50"/>
        <v>0</v>
      </c>
      <c r="U207" s="73"/>
      <c r="V207" s="24">
        <f t="shared" si="51"/>
        <v>0</v>
      </c>
      <c r="W207" s="72"/>
      <c r="X207" s="24">
        <f t="shared" si="52"/>
        <v>0</v>
      </c>
      <c r="Y207" s="73"/>
      <c r="Z207" s="24">
        <f t="shared" si="53"/>
        <v>0</v>
      </c>
      <c r="AA207" s="73"/>
      <c r="AB207" s="24">
        <f t="shared" si="54"/>
        <v>0</v>
      </c>
      <c r="AC207" s="8">
        <f t="shared" si="55"/>
        <v>0</v>
      </c>
      <c r="AD207" s="130">
        <f t="shared" si="56"/>
        <v>0</v>
      </c>
    </row>
    <row r="208" spans="1:30" x14ac:dyDescent="0.25">
      <c r="A208" t="str">
        <f t="shared" si="44"/>
        <v>26-07</v>
      </c>
      <c r="B208" s="165">
        <f>_xlfn.ISOWEEKNUM(Tabel1[[#This Row],[col03]])</f>
        <v>30</v>
      </c>
      <c r="C208" s="153">
        <f>DATE(Année,1,ROW()-ROW(Tabel1[[#Headers],[col03]])-1)</f>
        <v>46226</v>
      </c>
      <c r="D208" s="10"/>
      <c r="E208" s="7"/>
      <c r="F208" s="17" t="e">
        <f t="shared" ca="1" si="43"/>
        <v>#VALUE!</v>
      </c>
      <c r="G208" s="10"/>
      <c r="H208" s="24" t="str" cm="1">
        <f t="array" aca="1" ref="H208" ca="1">IF(OFFSET(G208,WORKDAY.INTL(C208,1,11,Fériés)-C208,,,)=0,
"-",
OFFSET(G208,WORKDAY.INTL(C208,1,11,Fériés)-C208,,,)-G208)</f>
        <v>-</v>
      </c>
      <c r="I208" s="10"/>
      <c r="J208" s="24">
        <f t="shared" si="45"/>
        <v>0</v>
      </c>
      <c r="K208" s="10"/>
      <c r="L208" s="24">
        <f t="shared" si="46"/>
        <v>0</v>
      </c>
      <c r="M208" s="10"/>
      <c r="N208" s="24">
        <f t="shared" si="47"/>
        <v>0</v>
      </c>
      <c r="O208" s="10"/>
      <c r="P208" s="24">
        <f t="shared" si="48"/>
        <v>0</v>
      </c>
      <c r="Q208" s="72"/>
      <c r="R208" s="24">
        <f t="shared" si="49"/>
        <v>0</v>
      </c>
      <c r="S208" s="73"/>
      <c r="T208" s="24">
        <f t="shared" si="50"/>
        <v>0</v>
      </c>
      <c r="U208" s="73"/>
      <c r="V208" s="24">
        <f t="shared" si="51"/>
        <v>0</v>
      </c>
      <c r="W208" s="72"/>
      <c r="X208" s="24">
        <f t="shared" si="52"/>
        <v>0</v>
      </c>
      <c r="Y208" s="73"/>
      <c r="Z208" s="24">
        <f t="shared" si="53"/>
        <v>0</v>
      </c>
      <c r="AA208" s="73"/>
      <c r="AB208" s="24">
        <f t="shared" si="54"/>
        <v>0</v>
      </c>
      <c r="AC208" s="8">
        <f t="shared" si="55"/>
        <v>0</v>
      </c>
      <c r="AD208" s="130">
        <f t="shared" si="56"/>
        <v>0</v>
      </c>
    </row>
    <row r="209" spans="1:30" x14ac:dyDescent="0.25">
      <c r="A209" t="str">
        <f t="shared" si="44"/>
        <v>26-07</v>
      </c>
      <c r="B209" s="165">
        <f>_xlfn.ISOWEEKNUM(Tabel1[[#This Row],[col03]])</f>
        <v>30</v>
      </c>
      <c r="C209" s="153">
        <f>DATE(Année,1,ROW()-ROW(Tabel1[[#Headers],[col03]])-1)</f>
        <v>46227</v>
      </c>
      <c r="D209" s="10"/>
      <c r="E209" s="7"/>
      <c r="F209" s="17" t="e">
        <f t="shared" ca="1" si="43"/>
        <v>#VALUE!</v>
      </c>
      <c r="G209" s="10"/>
      <c r="H209" s="24" t="str" cm="1">
        <f t="array" aca="1" ref="H209" ca="1">IF(OFFSET(G209,WORKDAY.INTL(C209,1,11,Fériés)-C209,,,)=0,
"-",
OFFSET(G209,WORKDAY.INTL(C209,1,11,Fériés)-C209,,,)-G209)</f>
        <v>-</v>
      </c>
      <c r="I209" s="10"/>
      <c r="J209" s="24">
        <f t="shared" si="45"/>
        <v>0</v>
      </c>
      <c r="K209" s="10"/>
      <c r="L209" s="24">
        <f t="shared" si="46"/>
        <v>0</v>
      </c>
      <c r="M209" s="10"/>
      <c r="N209" s="24">
        <f t="shared" si="47"/>
        <v>0</v>
      </c>
      <c r="O209" s="10"/>
      <c r="P209" s="24">
        <f t="shared" si="48"/>
        <v>0</v>
      </c>
      <c r="Q209" s="72"/>
      <c r="R209" s="24">
        <f t="shared" si="49"/>
        <v>0</v>
      </c>
      <c r="S209" s="73"/>
      <c r="T209" s="24">
        <f t="shared" si="50"/>
        <v>0</v>
      </c>
      <c r="U209" s="73"/>
      <c r="V209" s="24">
        <f t="shared" si="51"/>
        <v>0</v>
      </c>
      <c r="W209" s="72"/>
      <c r="X209" s="24">
        <f t="shared" si="52"/>
        <v>0</v>
      </c>
      <c r="Y209" s="73"/>
      <c r="Z209" s="24">
        <f t="shared" si="53"/>
        <v>0</v>
      </c>
      <c r="AA209" s="73"/>
      <c r="AB209" s="24">
        <f t="shared" si="54"/>
        <v>0</v>
      </c>
      <c r="AC209" s="8">
        <f t="shared" si="55"/>
        <v>0</v>
      </c>
      <c r="AD209" s="130">
        <f t="shared" si="56"/>
        <v>0</v>
      </c>
    </row>
    <row r="210" spans="1:30" x14ac:dyDescent="0.25">
      <c r="A210" t="str">
        <f t="shared" si="44"/>
        <v>26-07</v>
      </c>
      <c r="B210" s="165">
        <f>_xlfn.ISOWEEKNUM(Tabel1[[#This Row],[col03]])</f>
        <v>30</v>
      </c>
      <c r="C210" s="153">
        <f>DATE(Année,1,ROW()-ROW(Tabel1[[#Headers],[col03]])-1)</f>
        <v>46228</v>
      </c>
      <c r="D210" s="10"/>
      <c r="E210" s="7"/>
      <c r="F210" s="17" t="e">
        <f t="shared" ca="1" si="43"/>
        <v>#VALUE!</v>
      </c>
      <c r="G210" s="10"/>
      <c r="H210" s="24" t="str" cm="1">
        <f t="array" aca="1" ref="H210" ca="1">IF(OFFSET(G210,WORKDAY.INTL(C210,1,11,Fériés)-C210,,,)=0,
"-",
OFFSET(G210,WORKDAY.INTL(C210,1,11,Fériés)-C210,,,)-G210)</f>
        <v>-</v>
      </c>
      <c r="I210" s="10"/>
      <c r="J210" s="24">
        <f t="shared" si="45"/>
        <v>0</v>
      </c>
      <c r="K210" s="10"/>
      <c r="L210" s="24">
        <f t="shared" si="46"/>
        <v>0</v>
      </c>
      <c r="M210" s="10"/>
      <c r="N210" s="24">
        <f t="shared" si="47"/>
        <v>0</v>
      </c>
      <c r="O210" s="10"/>
      <c r="P210" s="24">
        <f t="shared" si="48"/>
        <v>0</v>
      </c>
      <c r="Q210" s="72"/>
      <c r="R210" s="24">
        <f t="shared" si="49"/>
        <v>0</v>
      </c>
      <c r="S210" s="73"/>
      <c r="T210" s="24">
        <f t="shared" si="50"/>
        <v>0</v>
      </c>
      <c r="U210" s="73"/>
      <c r="V210" s="24">
        <f t="shared" si="51"/>
        <v>0</v>
      </c>
      <c r="W210" s="72"/>
      <c r="X210" s="24">
        <f t="shared" si="52"/>
        <v>0</v>
      </c>
      <c r="Y210" s="73"/>
      <c r="Z210" s="24">
        <f t="shared" si="53"/>
        <v>0</v>
      </c>
      <c r="AA210" s="73"/>
      <c r="AB210" s="24">
        <f t="shared" si="54"/>
        <v>0</v>
      </c>
      <c r="AC210" s="8">
        <f t="shared" si="55"/>
        <v>0</v>
      </c>
      <c r="AD210" s="130">
        <f t="shared" si="56"/>
        <v>0</v>
      </c>
    </row>
    <row r="211" spans="1:30" x14ac:dyDescent="0.25">
      <c r="A211" t="str">
        <f t="shared" si="44"/>
        <v>26-07</v>
      </c>
      <c r="B211" s="165">
        <f>_xlfn.ISOWEEKNUM(Tabel1[[#This Row],[col03]])</f>
        <v>30</v>
      </c>
      <c r="C211" s="153">
        <f>DATE(Année,1,ROW()-ROW(Tabel1[[#Headers],[col03]])-1)</f>
        <v>46229</v>
      </c>
      <c r="D211" s="10"/>
      <c r="E211" s="7"/>
      <c r="F211" s="17" t="str">
        <f t="shared" si="43"/>
        <v/>
      </c>
      <c r="G211" s="10"/>
      <c r="H211" s="24" t="str" cm="1">
        <f t="array" aca="1" ref="H211" ca="1">IF(OFFSET(G211,WORKDAY.INTL(C211,1,11,Fériés)-C211,,,)=0,
"-",
OFFSET(G211,WORKDAY.INTL(C211,1,11,Fériés)-C211,,,)-G211)</f>
        <v>-</v>
      </c>
      <c r="I211" s="10"/>
      <c r="J211" s="24">
        <f t="shared" si="45"/>
        <v>0</v>
      </c>
      <c r="K211" s="10"/>
      <c r="L211" s="24">
        <f t="shared" si="46"/>
        <v>0</v>
      </c>
      <c r="M211" s="10"/>
      <c r="N211" s="24">
        <f t="shared" si="47"/>
        <v>0</v>
      </c>
      <c r="O211" s="10"/>
      <c r="P211" s="24">
        <f t="shared" si="48"/>
        <v>0</v>
      </c>
      <c r="Q211" s="72"/>
      <c r="R211" s="24">
        <f t="shared" si="49"/>
        <v>0</v>
      </c>
      <c r="S211" s="73"/>
      <c r="T211" s="24">
        <f t="shared" si="50"/>
        <v>0</v>
      </c>
      <c r="U211" s="73"/>
      <c r="V211" s="24">
        <f t="shared" si="51"/>
        <v>0</v>
      </c>
      <c r="W211" s="72"/>
      <c r="X211" s="24">
        <f t="shared" si="52"/>
        <v>0</v>
      </c>
      <c r="Y211" s="73"/>
      <c r="Z211" s="24">
        <f t="shared" si="53"/>
        <v>0</v>
      </c>
      <c r="AA211" s="73"/>
      <c r="AB211" s="24">
        <f t="shared" si="54"/>
        <v>0</v>
      </c>
      <c r="AC211" s="8">
        <f t="shared" si="55"/>
        <v>0</v>
      </c>
      <c r="AD211" s="130">
        <f t="shared" si="56"/>
        <v>0</v>
      </c>
    </row>
    <row r="212" spans="1:30" x14ac:dyDescent="0.25">
      <c r="A212" t="str">
        <f t="shared" si="44"/>
        <v>26-07</v>
      </c>
      <c r="B212" s="165">
        <f>_xlfn.ISOWEEKNUM(Tabel1[[#This Row],[col03]])</f>
        <v>31</v>
      </c>
      <c r="C212" s="153">
        <f>DATE(Année,1,ROW()-ROW(Tabel1[[#Headers],[col03]])-1)</f>
        <v>46230</v>
      </c>
      <c r="D212" s="10"/>
      <c r="E212" s="7"/>
      <c r="F212" s="17" t="e">
        <f t="shared" ca="1" si="43"/>
        <v>#VALUE!</v>
      </c>
      <c r="G212" s="10"/>
      <c r="H212" s="24" t="str" cm="1">
        <f t="array" aca="1" ref="H212" ca="1">IF(OFFSET(G212,WORKDAY.INTL(C212,1,11,Fériés)-C212,,,)=0,
"-",
OFFSET(G212,WORKDAY.INTL(C212,1,11,Fériés)-C212,,,)-G212)</f>
        <v>-</v>
      </c>
      <c r="I212" s="10"/>
      <c r="J212" s="24">
        <f t="shared" si="45"/>
        <v>0</v>
      </c>
      <c r="K212" s="10"/>
      <c r="L212" s="24">
        <f t="shared" si="46"/>
        <v>0</v>
      </c>
      <c r="M212" s="10"/>
      <c r="N212" s="24">
        <f t="shared" si="47"/>
        <v>0</v>
      </c>
      <c r="O212" s="10"/>
      <c r="P212" s="24">
        <f t="shared" si="48"/>
        <v>0</v>
      </c>
      <c r="Q212" s="72"/>
      <c r="R212" s="24">
        <f t="shared" si="49"/>
        <v>0</v>
      </c>
      <c r="S212" s="73"/>
      <c r="T212" s="24">
        <f t="shared" si="50"/>
        <v>0</v>
      </c>
      <c r="U212" s="73"/>
      <c r="V212" s="24">
        <f t="shared" si="51"/>
        <v>0</v>
      </c>
      <c r="W212" s="72"/>
      <c r="X212" s="24">
        <f t="shared" si="52"/>
        <v>0</v>
      </c>
      <c r="Y212" s="73"/>
      <c r="Z212" s="24">
        <f t="shared" si="53"/>
        <v>0</v>
      </c>
      <c r="AA212" s="73"/>
      <c r="AB212" s="24">
        <f t="shared" si="54"/>
        <v>0</v>
      </c>
      <c r="AC212" s="8">
        <f t="shared" si="55"/>
        <v>0</v>
      </c>
      <c r="AD212" s="130">
        <f t="shared" si="56"/>
        <v>0</v>
      </c>
    </row>
    <row r="213" spans="1:30" x14ac:dyDescent="0.25">
      <c r="A213" t="str">
        <f t="shared" si="44"/>
        <v>26-07</v>
      </c>
      <c r="B213" s="165">
        <f>_xlfn.ISOWEEKNUM(Tabel1[[#This Row],[col03]])</f>
        <v>31</v>
      </c>
      <c r="C213" s="153">
        <f>DATE(Année,1,ROW()-ROW(Tabel1[[#Headers],[col03]])-1)</f>
        <v>46231</v>
      </c>
      <c r="D213" s="10"/>
      <c r="E213" s="7"/>
      <c r="F213" s="17" t="e">
        <f t="shared" ca="1" si="43"/>
        <v>#VALUE!</v>
      </c>
      <c r="G213" s="10"/>
      <c r="H213" s="24" t="str" cm="1">
        <f t="array" aca="1" ref="H213" ca="1">IF(OFFSET(G213,WORKDAY.INTL(C213,1,11,Fériés)-C213,,,)=0,
"-",
OFFSET(G213,WORKDAY.INTL(C213,1,11,Fériés)-C213,,,)-G213)</f>
        <v>-</v>
      </c>
      <c r="I213" s="10"/>
      <c r="J213" s="24">
        <f t="shared" si="45"/>
        <v>0</v>
      </c>
      <c r="K213" s="10"/>
      <c r="L213" s="24">
        <f t="shared" si="46"/>
        <v>0</v>
      </c>
      <c r="M213" s="10"/>
      <c r="N213" s="24">
        <f t="shared" si="47"/>
        <v>0</v>
      </c>
      <c r="O213" s="10"/>
      <c r="P213" s="24">
        <f t="shared" si="48"/>
        <v>0</v>
      </c>
      <c r="Q213" s="72"/>
      <c r="R213" s="24">
        <f t="shared" si="49"/>
        <v>0</v>
      </c>
      <c r="S213" s="73"/>
      <c r="T213" s="24">
        <f t="shared" si="50"/>
        <v>0</v>
      </c>
      <c r="U213" s="73"/>
      <c r="V213" s="24">
        <f t="shared" si="51"/>
        <v>0</v>
      </c>
      <c r="W213" s="72"/>
      <c r="X213" s="24">
        <f t="shared" si="52"/>
        <v>0</v>
      </c>
      <c r="Y213" s="73"/>
      <c r="Z213" s="24">
        <f t="shared" si="53"/>
        <v>0</v>
      </c>
      <c r="AA213" s="73"/>
      <c r="AB213" s="24">
        <f t="shared" si="54"/>
        <v>0</v>
      </c>
      <c r="AC213" s="8">
        <f t="shared" si="55"/>
        <v>0</v>
      </c>
      <c r="AD213" s="130">
        <f t="shared" si="56"/>
        <v>0</v>
      </c>
    </row>
    <row r="214" spans="1:30" x14ac:dyDescent="0.25">
      <c r="A214" t="str">
        <f t="shared" si="44"/>
        <v>26-07</v>
      </c>
      <c r="B214" s="165">
        <f>_xlfn.ISOWEEKNUM(Tabel1[[#This Row],[col03]])</f>
        <v>31</v>
      </c>
      <c r="C214" s="153">
        <f>DATE(Année,1,ROW()-ROW(Tabel1[[#Headers],[col03]])-1)</f>
        <v>46232</v>
      </c>
      <c r="D214" s="10"/>
      <c r="E214" s="7"/>
      <c r="F214" s="17" t="e">
        <f t="shared" ca="1" si="43"/>
        <v>#VALUE!</v>
      </c>
      <c r="G214" s="10"/>
      <c r="H214" s="24" t="str" cm="1">
        <f t="array" aca="1" ref="H214" ca="1">IF(OFFSET(G214,WORKDAY.INTL(C214,1,11,Fériés)-C214,,,)=0,
"-",
OFFSET(G214,WORKDAY.INTL(C214,1,11,Fériés)-C214,,,)-G214)</f>
        <v>-</v>
      </c>
      <c r="I214" s="10"/>
      <c r="J214" s="24">
        <f t="shared" si="45"/>
        <v>0</v>
      </c>
      <c r="K214" s="10"/>
      <c r="L214" s="24">
        <f t="shared" si="46"/>
        <v>0</v>
      </c>
      <c r="M214" s="10"/>
      <c r="N214" s="24">
        <f t="shared" si="47"/>
        <v>0</v>
      </c>
      <c r="O214" s="10"/>
      <c r="P214" s="24">
        <f t="shared" si="48"/>
        <v>0</v>
      </c>
      <c r="Q214" s="72"/>
      <c r="R214" s="24">
        <f t="shared" si="49"/>
        <v>0</v>
      </c>
      <c r="S214" s="73"/>
      <c r="T214" s="24">
        <f t="shared" si="50"/>
        <v>0</v>
      </c>
      <c r="U214" s="73"/>
      <c r="V214" s="24">
        <f t="shared" si="51"/>
        <v>0</v>
      </c>
      <c r="W214" s="72"/>
      <c r="X214" s="24">
        <f t="shared" si="52"/>
        <v>0</v>
      </c>
      <c r="Y214" s="73"/>
      <c r="Z214" s="24">
        <f t="shared" si="53"/>
        <v>0</v>
      </c>
      <c r="AA214" s="73"/>
      <c r="AB214" s="24">
        <f t="shared" si="54"/>
        <v>0</v>
      </c>
      <c r="AC214" s="8">
        <f t="shared" si="55"/>
        <v>0</v>
      </c>
      <c r="AD214" s="130">
        <f t="shared" si="56"/>
        <v>0</v>
      </c>
    </row>
    <row r="215" spans="1:30" x14ac:dyDescent="0.25">
      <c r="A215" t="str">
        <f t="shared" si="44"/>
        <v>26-07</v>
      </c>
      <c r="B215" s="165">
        <f>_xlfn.ISOWEEKNUM(Tabel1[[#This Row],[col03]])</f>
        <v>31</v>
      </c>
      <c r="C215" s="153">
        <f>DATE(Année,1,ROW()-ROW(Tabel1[[#Headers],[col03]])-1)</f>
        <v>46233</v>
      </c>
      <c r="D215" s="10"/>
      <c r="E215" s="7"/>
      <c r="F215" s="17" t="e">
        <f t="shared" ca="1" si="43"/>
        <v>#VALUE!</v>
      </c>
      <c r="G215" s="10"/>
      <c r="H215" s="24" t="str" cm="1">
        <f t="array" aca="1" ref="H215" ca="1">IF(OFFSET(G215,WORKDAY.INTL(C215,1,11,Fériés)-C215,,,)=0,
"-",
OFFSET(G215,WORKDAY.INTL(C215,1,11,Fériés)-C215,,,)-G215)</f>
        <v>-</v>
      </c>
      <c r="I215" s="10"/>
      <c r="J215" s="24">
        <f t="shared" si="45"/>
        <v>0</v>
      </c>
      <c r="K215" s="10"/>
      <c r="L215" s="24">
        <f t="shared" si="46"/>
        <v>0</v>
      </c>
      <c r="M215" s="10"/>
      <c r="N215" s="24">
        <f t="shared" si="47"/>
        <v>0</v>
      </c>
      <c r="O215" s="10"/>
      <c r="P215" s="24">
        <f t="shared" si="48"/>
        <v>0</v>
      </c>
      <c r="Q215" s="72"/>
      <c r="R215" s="24">
        <f t="shared" si="49"/>
        <v>0</v>
      </c>
      <c r="S215" s="73"/>
      <c r="T215" s="24">
        <f t="shared" si="50"/>
        <v>0</v>
      </c>
      <c r="U215" s="73"/>
      <c r="V215" s="24">
        <f t="shared" si="51"/>
        <v>0</v>
      </c>
      <c r="W215" s="72"/>
      <c r="X215" s="24">
        <f t="shared" si="52"/>
        <v>0</v>
      </c>
      <c r="Y215" s="73"/>
      <c r="Z215" s="24">
        <f t="shared" si="53"/>
        <v>0</v>
      </c>
      <c r="AA215" s="73"/>
      <c r="AB215" s="24">
        <f t="shared" si="54"/>
        <v>0</v>
      </c>
      <c r="AC215" s="8">
        <f t="shared" si="55"/>
        <v>0</v>
      </c>
      <c r="AD215" s="130">
        <f t="shared" si="56"/>
        <v>0</v>
      </c>
    </row>
    <row r="216" spans="1:30" x14ac:dyDescent="0.25">
      <c r="A216" t="str">
        <f t="shared" si="44"/>
        <v>26-07</v>
      </c>
      <c r="B216" s="165">
        <f>_xlfn.ISOWEEKNUM(Tabel1[[#This Row],[col03]])</f>
        <v>31</v>
      </c>
      <c r="C216" s="153">
        <f>DATE(Année,1,ROW()-ROW(Tabel1[[#Headers],[col03]])-1)</f>
        <v>46234</v>
      </c>
      <c r="D216" s="10"/>
      <c r="E216" s="7"/>
      <c r="F216" s="17" t="e">
        <f t="shared" ca="1" si="43"/>
        <v>#VALUE!</v>
      </c>
      <c r="G216" s="10"/>
      <c r="H216" s="24" t="str" cm="1">
        <f t="array" aca="1" ref="H216" ca="1">IF(OFFSET(G216,WORKDAY.INTL(C216,1,11,Fériés)-C216,,,)=0,
"-",
OFFSET(G216,WORKDAY.INTL(C216,1,11,Fériés)-C216,,,)-G216)</f>
        <v>-</v>
      </c>
      <c r="I216" s="10"/>
      <c r="J216" s="24">
        <f t="shared" si="45"/>
        <v>0</v>
      </c>
      <c r="K216" s="10"/>
      <c r="L216" s="24">
        <f t="shared" si="46"/>
        <v>0</v>
      </c>
      <c r="M216" s="10"/>
      <c r="N216" s="24">
        <f t="shared" si="47"/>
        <v>0</v>
      </c>
      <c r="O216" s="10"/>
      <c r="P216" s="24">
        <f t="shared" si="48"/>
        <v>0</v>
      </c>
      <c r="Q216" s="72"/>
      <c r="R216" s="24">
        <f t="shared" si="49"/>
        <v>0</v>
      </c>
      <c r="S216" s="73"/>
      <c r="T216" s="24">
        <f t="shared" si="50"/>
        <v>0</v>
      </c>
      <c r="U216" s="73"/>
      <c r="V216" s="24">
        <f t="shared" si="51"/>
        <v>0</v>
      </c>
      <c r="W216" s="72"/>
      <c r="X216" s="24">
        <f t="shared" si="52"/>
        <v>0</v>
      </c>
      <c r="Y216" s="73"/>
      <c r="Z216" s="24">
        <f t="shared" si="53"/>
        <v>0</v>
      </c>
      <c r="AA216" s="73"/>
      <c r="AB216" s="24">
        <f t="shared" si="54"/>
        <v>0</v>
      </c>
      <c r="AC216" s="8">
        <f t="shared" si="55"/>
        <v>0</v>
      </c>
      <c r="AD216" s="130">
        <f t="shared" si="56"/>
        <v>0</v>
      </c>
    </row>
    <row r="217" spans="1:30" x14ac:dyDescent="0.25">
      <c r="A217" t="str">
        <f t="shared" si="44"/>
        <v>26-08</v>
      </c>
      <c r="B217" s="165">
        <f>_xlfn.ISOWEEKNUM(Tabel1[[#This Row],[col03]])</f>
        <v>31</v>
      </c>
      <c r="C217" s="153">
        <f>DATE(Année,1,ROW()-ROW(Tabel1[[#Headers],[col03]])-1)</f>
        <v>46235</v>
      </c>
      <c r="D217" s="10"/>
      <c r="E217" s="7"/>
      <c r="F217" s="17" t="e">
        <f t="shared" ca="1" si="43"/>
        <v>#VALUE!</v>
      </c>
      <c r="G217" s="10"/>
      <c r="H217" s="24" t="str" cm="1">
        <f t="array" aca="1" ref="H217" ca="1">IF(OFFSET(G217,WORKDAY.INTL(C217,1,11,Fériés)-C217,,,)=0,
"-",
OFFSET(G217,WORKDAY.INTL(C217,1,11,Fériés)-C217,,,)-G217)</f>
        <v>-</v>
      </c>
      <c r="I217" s="10"/>
      <c r="J217" s="24">
        <f t="shared" si="45"/>
        <v>0</v>
      </c>
      <c r="K217" s="10"/>
      <c r="L217" s="24">
        <f t="shared" si="46"/>
        <v>0</v>
      </c>
      <c r="M217" s="10"/>
      <c r="N217" s="24">
        <f t="shared" si="47"/>
        <v>0</v>
      </c>
      <c r="O217" s="10"/>
      <c r="P217" s="24">
        <f t="shared" si="48"/>
        <v>0</v>
      </c>
      <c r="Q217" s="72"/>
      <c r="R217" s="24">
        <f t="shared" si="49"/>
        <v>0</v>
      </c>
      <c r="S217" s="73"/>
      <c r="T217" s="24">
        <f t="shared" si="50"/>
        <v>0</v>
      </c>
      <c r="U217" s="73"/>
      <c r="V217" s="24">
        <f t="shared" si="51"/>
        <v>0</v>
      </c>
      <c r="W217" s="72"/>
      <c r="X217" s="24">
        <f t="shared" si="52"/>
        <v>0</v>
      </c>
      <c r="Y217" s="73"/>
      <c r="Z217" s="24">
        <f t="shared" si="53"/>
        <v>0</v>
      </c>
      <c r="AA217" s="73"/>
      <c r="AB217" s="24">
        <f t="shared" si="54"/>
        <v>0</v>
      </c>
      <c r="AC217" s="8">
        <f t="shared" si="55"/>
        <v>0</v>
      </c>
      <c r="AD217" s="130">
        <f t="shared" si="56"/>
        <v>0</v>
      </c>
    </row>
    <row r="218" spans="1:30" x14ac:dyDescent="0.25">
      <c r="A218" t="str">
        <f t="shared" si="44"/>
        <v>26-08</v>
      </c>
      <c r="B218" s="165">
        <f>_xlfn.ISOWEEKNUM(Tabel1[[#This Row],[col03]])</f>
        <v>31</v>
      </c>
      <c r="C218" s="153">
        <f>DATE(Année,1,ROW()-ROW(Tabel1[[#Headers],[col03]])-1)</f>
        <v>46236</v>
      </c>
      <c r="D218" s="10"/>
      <c r="E218" s="7"/>
      <c r="F218" s="17" t="str">
        <f t="shared" si="43"/>
        <v/>
      </c>
      <c r="G218" s="10"/>
      <c r="H218" s="24" t="str" cm="1">
        <f t="array" aca="1" ref="H218" ca="1">IF(OFFSET(G218,WORKDAY.INTL(C218,1,11,Fériés)-C218,,,)=0,
"-",
OFFSET(G218,WORKDAY.INTL(C218,1,11,Fériés)-C218,,,)-G218)</f>
        <v>-</v>
      </c>
      <c r="I218" s="10"/>
      <c r="J218" s="24">
        <f t="shared" si="45"/>
        <v>0</v>
      </c>
      <c r="K218" s="10"/>
      <c r="L218" s="24">
        <f t="shared" si="46"/>
        <v>0</v>
      </c>
      <c r="M218" s="10"/>
      <c r="N218" s="24">
        <f t="shared" si="47"/>
        <v>0</v>
      </c>
      <c r="O218" s="10"/>
      <c r="P218" s="24">
        <f t="shared" si="48"/>
        <v>0</v>
      </c>
      <c r="Q218" s="72"/>
      <c r="R218" s="24">
        <f t="shared" si="49"/>
        <v>0</v>
      </c>
      <c r="S218" s="73"/>
      <c r="T218" s="24">
        <f t="shared" si="50"/>
        <v>0</v>
      </c>
      <c r="U218" s="73"/>
      <c r="V218" s="24">
        <f t="shared" si="51"/>
        <v>0</v>
      </c>
      <c r="W218" s="72"/>
      <c r="X218" s="24">
        <f t="shared" si="52"/>
        <v>0</v>
      </c>
      <c r="Y218" s="73"/>
      <c r="Z218" s="24">
        <f t="shared" si="53"/>
        <v>0</v>
      </c>
      <c r="AA218" s="73"/>
      <c r="AB218" s="24">
        <f t="shared" si="54"/>
        <v>0</v>
      </c>
      <c r="AC218" s="8">
        <f t="shared" si="55"/>
        <v>0</v>
      </c>
      <c r="AD218" s="130">
        <f t="shared" si="56"/>
        <v>0</v>
      </c>
    </row>
    <row r="219" spans="1:30" x14ac:dyDescent="0.25">
      <c r="A219" t="str">
        <f t="shared" si="44"/>
        <v>26-08</v>
      </c>
      <c r="B219" s="165">
        <f>_xlfn.ISOWEEKNUM(Tabel1[[#This Row],[col03]])</f>
        <v>32</v>
      </c>
      <c r="C219" s="153">
        <f>DATE(Année,1,ROW()-ROW(Tabel1[[#Headers],[col03]])-1)</f>
        <v>46237</v>
      </c>
      <c r="D219" s="10"/>
      <c r="E219" s="7"/>
      <c r="F219" s="17" t="e">
        <f t="shared" ca="1" si="43"/>
        <v>#VALUE!</v>
      </c>
      <c r="G219" s="10"/>
      <c r="H219" s="24" t="str" cm="1">
        <f t="array" aca="1" ref="H219" ca="1">IF(OFFSET(G219,WORKDAY.INTL(C219,1,11,Fériés)-C219,,,)=0,
"-",
OFFSET(G219,WORKDAY.INTL(C219,1,11,Fériés)-C219,,,)-G219)</f>
        <v>-</v>
      </c>
      <c r="I219" s="10"/>
      <c r="J219" s="24">
        <f t="shared" si="45"/>
        <v>0</v>
      </c>
      <c r="K219" s="10"/>
      <c r="L219" s="24">
        <f t="shared" si="46"/>
        <v>0</v>
      </c>
      <c r="M219" s="10"/>
      <c r="N219" s="24">
        <f t="shared" si="47"/>
        <v>0</v>
      </c>
      <c r="O219" s="10"/>
      <c r="P219" s="24">
        <f t="shared" si="48"/>
        <v>0</v>
      </c>
      <c r="Q219" s="72"/>
      <c r="R219" s="24">
        <f t="shared" si="49"/>
        <v>0</v>
      </c>
      <c r="S219" s="73"/>
      <c r="T219" s="24">
        <f t="shared" si="50"/>
        <v>0</v>
      </c>
      <c r="U219" s="73"/>
      <c r="V219" s="24">
        <f t="shared" si="51"/>
        <v>0</v>
      </c>
      <c r="W219" s="72"/>
      <c r="X219" s="24">
        <f t="shared" si="52"/>
        <v>0</v>
      </c>
      <c r="Y219" s="73"/>
      <c r="Z219" s="24">
        <f t="shared" si="53"/>
        <v>0</v>
      </c>
      <c r="AA219" s="73"/>
      <c r="AB219" s="24">
        <f t="shared" si="54"/>
        <v>0</v>
      </c>
      <c r="AC219" s="8">
        <f t="shared" si="55"/>
        <v>0</v>
      </c>
      <c r="AD219" s="130">
        <f t="shared" si="56"/>
        <v>0</v>
      </c>
    </row>
    <row r="220" spans="1:30" x14ac:dyDescent="0.25">
      <c r="A220" t="str">
        <f t="shared" si="44"/>
        <v>26-08</v>
      </c>
      <c r="B220" s="165">
        <f>_xlfn.ISOWEEKNUM(Tabel1[[#This Row],[col03]])</f>
        <v>32</v>
      </c>
      <c r="C220" s="153">
        <f>DATE(Année,1,ROW()-ROW(Tabel1[[#Headers],[col03]])-1)</f>
        <v>46238</v>
      </c>
      <c r="D220" s="10"/>
      <c r="E220" s="7"/>
      <c r="F220" s="17" t="e">
        <f t="shared" ca="1" si="43"/>
        <v>#VALUE!</v>
      </c>
      <c r="G220" s="10"/>
      <c r="H220" s="24" t="str" cm="1">
        <f t="array" aca="1" ref="H220" ca="1">IF(OFFSET(G220,WORKDAY.INTL(C220,1,11,Fériés)-C220,,,)=0,
"-",
OFFSET(G220,WORKDAY.INTL(C220,1,11,Fériés)-C220,,,)-G220)</f>
        <v>-</v>
      </c>
      <c r="I220" s="10"/>
      <c r="J220" s="24">
        <f t="shared" si="45"/>
        <v>0</v>
      </c>
      <c r="K220" s="10"/>
      <c r="L220" s="24">
        <f t="shared" si="46"/>
        <v>0</v>
      </c>
      <c r="M220" s="10"/>
      <c r="N220" s="24">
        <f t="shared" si="47"/>
        <v>0</v>
      </c>
      <c r="O220" s="10"/>
      <c r="P220" s="24">
        <f t="shared" si="48"/>
        <v>0</v>
      </c>
      <c r="Q220" s="72"/>
      <c r="R220" s="24">
        <f t="shared" si="49"/>
        <v>0</v>
      </c>
      <c r="S220" s="73"/>
      <c r="T220" s="24">
        <f t="shared" si="50"/>
        <v>0</v>
      </c>
      <c r="U220" s="73"/>
      <c r="V220" s="24">
        <f t="shared" si="51"/>
        <v>0</v>
      </c>
      <c r="W220" s="72"/>
      <c r="X220" s="24">
        <f t="shared" si="52"/>
        <v>0</v>
      </c>
      <c r="Y220" s="73"/>
      <c r="Z220" s="24">
        <f t="shared" si="53"/>
        <v>0</v>
      </c>
      <c r="AA220" s="73"/>
      <c r="AB220" s="24">
        <f t="shared" si="54"/>
        <v>0</v>
      </c>
      <c r="AC220" s="8">
        <f t="shared" si="55"/>
        <v>0</v>
      </c>
      <c r="AD220" s="130">
        <f t="shared" si="56"/>
        <v>0</v>
      </c>
    </row>
    <row r="221" spans="1:30" x14ac:dyDescent="0.25">
      <c r="A221" t="str">
        <f t="shared" si="44"/>
        <v>26-08</v>
      </c>
      <c r="B221" s="165">
        <f>_xlfn.ISOWEEKNUM(Tabel1[[#This Row],[col03]])</f>
        <v>32</v>
      </c>
      <c r="C221" s="153">
        <f>DATE(Année,1,ROW()-ROW(Tabel1[[#Headers],[col03]])-1)</f>
        <v>46239</v>
      </c>
      <c r="D221" s="10"/>
      <c r="E221" s="7"/>
      <c r="F221" s="17" t="e">
        <f t="shared" ca="1" si="43"/>
        <v>#VALUE!</v>
      </c>
      <c r="G221" s="10"/>
      <c r="H221" s="24" t="str" cm="1">
        <f t="array" aca="1" ref="H221" ca="1">IF(OFFSET(G221,WORKDAY.INTL(C221,1,11,Fériés)-C221,,,)=0,
"-",
OFFSET(G221,WORKDAY.INTL(C221,1,11,Fériés)-C221,,,)-G221)</f>
        <v>-</v>
      </c>
      <c r="I221" s="10"/>
      <c r="J221" s="24">
        <f t="shared" si="45"/>
        <v>0</v>
      </c>
      <c r="K221" s="10"/>
      <c r="L221" s="24">
        <f t="shared" si="46"/>
        <v>0</v>
      </c>
      <c r="M221" s="10"/>
      <c r="N221" s="24">
        <f t="shared" si="47"/>
        <v>0</v>
      </c>
      <c r="O221" s="10"/>
      <c r="P221" s="24">
        <f t="shared" si="48"/>
        <v>0</v>
      </c>
      <c r="Q221" s="72"/>
      <c r="R221" s="24">
        <f t="shared" si="49"/>
        <v>0</v>
      </c>
      <c r="S221" s="73"/>
      <c r="T221" s="24">
        <f t="shared" si="50"/>
        <v>0</v>
      </c>
      <c r="U221" s="73"/>
      <c r="V221" s="24">
        <f t="shared" si="51"/>
        <v>0</v>
      </c>
      <c r="W221" s="72"/>
      <c r="X221" s="24">
        <f t="shared" si="52"/>
        <v>0</v>
      </c>
      <c r="Y221" s="73"/>
      <c r="Z221" s="24">
        <f t="shared" si="53"/>
        <v>0</v>
      </c>
      <c r="AA221" s="73"/>
      <c r="AB221" s="24">
        <f t="shared" si="54"/>
        <v>0</v>
      </c>
      <c r="AC221" s="8">
        <f t="shared" si="55"/>
        <v>0</v>
      </c>
      <c r="AD221" s="130">
        <f t="shared" si="56"/>
        <v>0</v>
      </c>
    </row>
    <row r="222" spans="1:30" x14ac:dyDescent="0.25">
      <c r="A222" t="str">
        <f t="shared" si="44"/>
        <v>26-08</v>
      </c>
      <c r="B222" s="165">
        <f>_xlfn.ISOWEEKNUM(Tabel1[[#This Row],[col03]])</f>
        <v>32</v>
      </c>
      <c r="C222" s="153">
        <f>DATE(Année,1,ROW()-ROW(Tabel1[[#Headers],[col03]])-1)</f>
        <v>46240</v>
      </c>
      <c r="D222" s="10"/>
      <c r="E222" s="7"/>
      <c r="F222" s="17" t="e">
        <f t="shared" ca="1" si="43"/>
        <v>#VALUE!</v>
      </c>
      <c r="G222" s="10"/>
      <c r="H222" s="24" t="str" cm="1">
        <f t="array" aca="1" ref="H222" ca="1">IF(OFFSET(G222,WORKDAY.INTL(C222,1,11,Fériés)-C222,,,)=0,
"-",
OFFSET(G222,WORKDAY.INTL(C222,1,11,Fériés)-C222,,,)-G222)</f>
        <v>-</v>
      </c>
      <c r="I222" s="10"/>
      <c r="J222" s="24">
        <f t="shared" si="45"/>
        <v>0</v>
      </c>
      <c r="K222" s="10"/>
      <c r="L222" s="24">
        <f t="shared" si="46"/>
        <v>0</v>
      </c>
      <c r="M222" s="10"/>
      <c r="N222" s="24">
        <f t="shared" si="47"/>
        <v>0</v>
      </c>
      <c r="O222" s="10"/>
      <c r="P222" s="24">
        <f t="shared" si="48"/>
        <v>0</v>
      </c>
      <c r="Q222" s="72"/>
      <c r="R222" s="24">
        <f t="shared" si="49"/>
        <v>0</v>
      </c>
      <c r="S222" s="73"/>
      <c r="T222" s="24">
        <f t="shared" si="50"/>
        <v>0</v>
      </c>
      <c r="U222" s="73"/>
      <c r="V222" s="24">
        <f t="shared" si="51"/>
        <v>0</v>
      </c>
      <c r="W222" s="72"/>
      <c r="X222" s="24">
        <f t="shared" si="52"/>
        <v>0</v>
      </c>
      <c r="Y222" s="73"/>
      <c r="Z222" s="24">
        <f t="shared" si="53"/>
        <v>0</v>
      </c>
      <c r="AA222" s="73"/>
      <c r="AB222" s="24">
        <f t="shared" si="54"/>
        <v>0</v>
      </c>
      <c r="AC222" s="8">
        <f t="shared" si="55"/>
        <v>0</v>
      </c>
      <c r="AD222" s="130">
        <f t="shared" si="56"/>
        <v>0</v>
      </c>
    </row>
    <row r="223" spans="1:30" x14ac:dyDescent="0.25">
      <c r="A223" t="str">
        <f t="shared" si="44"/>
        <v>26-08</v>
      </c>
      <c r="B223" s="165">
        <f>_xlfn.ISOWEEKNUM(Tabel1[[#This Row],[col03]])</f>
        <v>32</v>
      </c>
      <c r="C223" s="153">
        <f>DATE(Année,1,ROW()-ROW(Tabel1[[#Headers],[col03]])-1)</f>
        <v>46241</v>
      </c>
      <c r="D223" s="10"/>
      <c r="E223" s="7"/>
      <c r="F223" s="17" t="e">
        <f t="shared" ca="1" si="43"/>
        <v>#VALUE!</v>
      </c>
      <c r="G223" s="10"/>
      <c r="H223" s="24" t="str" cm="1">
        <f t="array" aca="1" ref="H223" ca="1">IF(OFFSET(G223,WORKDAY.INTL(C223,1,11,Fériés)-C223,,,)=0,
"-",
OFFSET(G223,WORKDAY.INTL(C223,1,11,Fériés)-C223,,,)-G223)</f>
        <v>-</v>
      </c>
      <c r="I223" s="10"/>
      <c r="J223" s="24">
        <f t="shared" si="45"/>
        <v>0</v>
      </c>
      <c r="K223" s="10"/>
      <c r="L223" s="24">
        <f t="shared" si="46"/>
        <v>0</v>
      </c>
      <c r="M223" s="10"/>
      <c r="N223" s="24">
        <f t="shared" si="47"/>
        <v>0</v>
      </c>
      <c r="O223" s="10"/>
      <c r="P223" s="24">
        <f t="shared" si="48"/>
        <v>0</v>
      </c>
      <c r="Q223" s="72"/>
      <c r="R223" s="24">
        <f t="shared" si="49"/>
        <v>0</v>
      </c>
      <c r="S223" s="73"/>
      <c r="T223" s="24">
        <f t="shared" si="50"/>
        <v>0</v>
      </c>
      <c r="U223" s="73"/>
      <c r="V223" s="24">
        <f t="shared" si="51"/>
        <v>0</v>
      </c>
      <c r="W223" s="72"/>
      <c r="X223" s="24">
        <f t="shared" si="52"/>
        <v>0</v>
      </c>
      <c r="Y223" s="73"/>
      <c r="Z223" s="24">
        <f t="shared" si="53"/>
        <v>0</v>
      </c>
      <c r="AA223" s="73"/>
      <c r="AB223" s="24">
        <f t="shared" si="54"/>
        <v>0</v>
      </c>
      <c r="AC223" s="8">
        <f t="shared" si="55"/>
        <v>0</v>
      </c>
      <c r="AD223" s="130">
        <f t="shared" si="56"/>
        <v>0</v>
      </c>
    </row>
    <row r="224" spans="1:30" x14ac:dyDescent="0.25">
      <c r="A224" t="str">
        <f t="shared" si="44"/>
        <v>26-08</v>
      </c>
      <c r="B224" s="165">
        <f>_xlfn.ISOWEEKNUM(Tabel1[[#This Row],[col03]])</f>
        <v>32</v>
      </c>
      <c r="C224" s="153">
        <f>DATE(Année,1,ROW()-ROW(Tabel1[[#Headers],[col03]])-1)</f>
        <v>46242</v>
      </c>
      <c r="D224" s="10"/>
      <c r="E224" s="7"/>
      <c r="F224" s="17" t="e">
        <f t="shared" ca="1" si="43"/>
        <v>#VALUE!</v>
      </c>
      <c r="G224" s="10"/>
      <c r="H224" s="24" t="str" cm="1">
        <f t="array" aca="1" ref="H224" ca="1">IF(OFFSET(G224,WORKDAY.INTL(C224,1,11,Fériés)-C224,,,)=0,
"-",
OFFSET(G224,WORKDAY.INTL(C224,1,11,Fériés)-C224,,,)-G224)</f>
        <v>-</v>
      </c>
      <c r="I224" s="10"/>
      <c r="J224" s="24">
        <f t="shared" si="45"/>
        <v>0</v>
      </c>
      <c r="K224" s="10"/>
      <c r="L224" s="24">
        <f t="shared" si="46"/>
        <v>0</v>
      </c>
      <c r="M224" s="10"/>
      <c r="N224" s="24">
        <f t="shared" si="47"/>
        <v>0</v>
      </c>
      <c r="O224" s="10"/>
      <c r="P224" s="24">
        <f t="shared" si="48"/>
        <v>0</v>
      </c>
      <c r="Q224" s="72"/>
      <c r="R224" s="24">
        <f t="shared" si="49"/>
        <v>0</v>
      </c>
      <c r="S224" s="73"/>
      <c r="T224" s="24">
        <f t="shared" si="50"/>
        <v>0</v>
      </c>
      <c r="U224" s="73"/>
      <c r="V224" s="24">
        <f t="shared" si="51"/>
        <v>0</v>
      </c>
      <c r="W224" s="72"/>
      <c r="X224" s="24">
        <f t="shared" si="52"/>
        <v>0</v>
      </c>
      <c r="Y224" s="73"/>
      <c r="Z224" s="24">
        <f t="shared" si="53"/>
        <v>0</v>
      </c>
      <c r="AA224" s="73"/>
      <c r="AB224" s="24">
        <f t="shared" si="54"/>
        <v>0</v>
      </c>
      <c r="AC224" s="8">
        <f t="shared" si="55"/>
        <v>0</v>
      </c>
      <c r="AD224" s="130">
        <f t="shared" si="56"/>
        <v>0</v>
      </c>
    </row>
    <row r="225" spans="1:30" x14ac:dyDescent="0.25">
      <c r="A225" t="str">
        <f t="shared" si="44"/>
        <v>26-08</v>
      </c>
      <c r="B225" s="165">
        <f>_xlfn.ISOWEEKNUM(Tabel1[[#This Row],[col03]])</f>
        <v>32</v>
      </c>
      <c r="C225" s="153">
        <f>DATE(Année,1,ROW()-ROW(Tabel1[[#Headers],[col03]])-1)</f>
        <v>46243</v>
      </c>
      <c r="D225" s="10"/>
      <c r="E225" s="7"/>
      <c r="F225" s="17" t="str">
        <f t="shared" si="43"/>
        <v/>
      </c>
      <c r="G225" s="10"/>
      <c r="H225" s="24" t="str" cm="1">
        <f t="array" aca="1" ref="H225" ca="1">IF(OFFSET(G225,WORKDAY.INTL(C225,1,11,Fériés)-C225,,,)=0,
"-",
OFFSET(G225,WORKDAY.INTL(C225,1,11,Fériés)-C225,,,)-G225)</f>
        <v>-</v>
      </c>
      <c r="I225" s="10"/>
      <c r="J225" s="24">
        <f t="shared" si="45"/>
        <v>0</v>
      </c>
      <c r="K225" s="10"/>
      <c r="L225" s="24">
        <f t="shared" si="46"/>
        <v>0</v>
      </c>
      <c r="M225" s="10"/>
      <c r="N225" s="24">
        <f t="shared" si="47"/>
        <v>0</v>
      </c>
      <c r="O225" s="10"/>
      <c r="P225" s="24">
        <f t="shared" si="48"/>
        <v>0</v>
      </c>
      <c r="Q225" s="72"/>
      <c r="R225" s="24">
        <f t="shared" si="49"/>
        <v>0</v>
      </c>
      <c r="S225" s="73"/>
      <c r="T225" s="24">
        <f t="shared" si="50"/>
        <v>0</v>
      </c>
      <c r="U225" s="73"/>
      <c r="V225" s="24">
        <f t="shared" si="51"/>
        <v>0</v>
      </c>
      <c r="W225" s="72"/>
      <c r="X225" s="24">
        <f t="shared" si="52"/>
        <v>0</v>
      </c>
      <c r="Y225" s="73"/>
      <c r="Z225" s="24">
        <f t="shared" si="53"/>
        <v>0</v>
      </c>
      <c r="AA225" s="73"/>
      <c r="AB225" s="24">
        <f t="shared" si="54"/>
        <v>0</v>
      </c>
      <c r="AC225" s="8">
        <f t="shared" si="55"/>
        <v>0</v>
      </c>
      <c r="AD225" s="130">
        <f t="shared" si="56"/>
        <v>0</v>
      </c>
    </row>
    <row r="226" spans="1:30" x14ac:dyDescent="0.25">
      <c r="A226" t="str">
        <f t="shared" si="44"/>
        <v>26-08</v>
      </c>
      <c r="B226" s="165">
        <f>_xlfn.ISOWEEKNUM(Tabel1[[#This Row],[col03]])</f>
        <v>33</v>
      </c>
      <c r="C226" s="153">
        <f>DATE(Année,1,ROW()-ROW(Tabel1[[#Headers],[col03]])-1)</f>
        <v>46244</v>
      </c>
      <c r="D226" s="10"/>
      <c r="E226" s="7"/>
      <c r="F226" s="17" t="e">
        <f t="shared" ca="1" si="43"/>
        <v>#VALUE!</v>
      </c>
      <c r="G226" s="10"/>
      <c r="H226" s="24" t="str" cm="1">
        <f t="array" aca="1" ref="H226" ca="1">IF(OFFSET(G226,WORKDAY.INTL(C226,1,11,Fériés)-C226,,,)=0,
"-",
OFFSET(G226,WORKDAY.INTL(C226,1,11,Fériés)-C226,,,)-G226)</f>
        <v>-</v>
      </c>
      <c r="I226" s="10"/>
      <c r="J226" s="24">
        <f t="shared" si="45"/>
        <v>0</v>
      </c>
      <c r="K226" s="10"/>
      <c r="L226" s="24">
        <f t="shared" si="46"/>
        <v>0</v>
      </c>
      <c r="M226" s="10"/>
      <c r="N226" s="24">
        <f t="shared" si="47"/>
        <v>0</v>
      </c>
      <c r="O226" s="10"/>
      <c r="P226" s="24">
        <f t="shared" si="48"/>
        <v>0</v>
      </c>
      <c r="Q226" s="72"/>
      <c r="R226" s="24">
        <f t="shared" si="49"/>
        <v>0</v>
      </c>
      <c r="S226" s="73"/>
      <c r="T226" s="24">
        <f t="shared" si="50"/>
        <v>0</v>
      </c>
      <c r="U226" s="73"/>
      <c r="V226" s="24">
        <f t="shared" si="51"/>
        <v>0</v>
      </c>
      <c r="W226" s="72"/>
      <c r="X226" s="24">
        <f t="shared" si="52"/>
        <v>0</v>
      </c>
      <c r="Y226" s="73"/>
      <c r="Z226" s="24">
        <f t="shared" si="53"/>
        <v>0</v>
      </c>
      <c r="AA226" s="73"/>
      <c r="AB226" s="24">
        <f t="shared" si="54"/>
        <v>0</v>
      </c>
      <c r="AC226" s="8">
        <f t="shared" si="55"/>
        <v>0</v>
      </c>
      <c r="AD226" s="130">
        <f t="shared" si="56"/>
        <v>0</v>
      </c>
    </row>
    <row r="227" spans="1:30" x14ac:dyDescent="0.25">
      <c r="A227" t="str">
        <f t="shared" si="44"/>
        <v>26-08</v>
      </c>
      <c r="B227" s="165">
        <f>_xlfn.ISOWEEKNUM(Tabel1[[#This Row],[col03]])</f>
        <v>33</v>
      </c>
      <c r="C227" s="153">
        <f>DATE(Année,1,ROW()-ROW(Tabel1[[#Headers],[col03]])-1)</f>
        <v>46245</v>
      </c>
      <c r="D227" s="10"/>
      <c r="E227" s="7"/>
      <c r="F227" s="17" t="e">
        <f t="shared" ca="1" si="43"/>
        <v>#VALUE!</v>
      </c>
      <c r="G227" s="10"/>
      <c r="H227" s="24" t="str" cm="1">
        <f t="array" aca="1" ref="H227" ca="1">IF(OFFSET(G227,WORKDAY.INTL(C227,1,11,Fériés)-C227,,,)=0,
"-",
OFFSET(G227,WORKDAY.INTL(C227,1,11,Fériés)-C227,,,)-G227)</f>
        <v>-</v>
      </c>
      <c r="I227" s="10"/>
      <c r="J227" s="24">
        <f t="shared" si="45"/>
        <v>0</v>
      </c>
      <c r="K227" s="10"/>
      <c r="L227" s="24">
        <f t="shared" si="46"/>
        <v>0</v>
      </c>
      <c r="M227" s="10"/>
      <c r="N227" s="24">
        <f t="shared" si="47"/>
        <v>0</v>
      </c>
      <c r="O227" s="10"/>
      <c r="P227" s="24">
        <f t="shared" si="48"/>
        <v>0</v>
      </c>
      <c r="Q227" s="72"/>
      <c r="R227" s="24">
        <f t="shared" si="49"/>
        <v>0</v>
      </c>
      <c r="S227" s="73"/>
      <c r="T227" s="24">
        <f t="shared" si="50"/>
        <v>0</v>
      </c>
      <c r="U227" s="73"/>
      <c r="V227" s="24">
        <f t="shared" si="51"/>
        <v>0</v>
      </c>
      <c r="W227" s="72"/>
      <c r="X227" s="24">
        <f t="shared" si="52"/>
        <v>0</v>
      </c>
      <c r="Y227" s="73"/>
      <c r="Z227" s="24">
        <f t="shared" si="53"/>
        <v>0</v>
      </c>
      <c r="AA227" s="73"/>
      <c r="AB227" s="24">
        <f t="shared" si="54"/>
        <v>0</v>
      </c>
      <c r="AC227" s="8">
        <f t="shared" si="55"/>
        <v>0</v>
      </c>
      <c r="AD227" s="130">
        <f t="shared" si="56"/>
        <v>0</v>
      </c>
    </row>
    <row r="228" spans="1:30" x14ac:dyDescent="0.25">
      <c r="A228" t="str">
        <f t="shared" si="44"/>
        <v>26-08</v>
      </c>
      <c r="B228" s="165">
        <f>_xlfn.ISOWEEKNUM(Tabel1[[#This Row],[col03]])</f>
        <v>33</v>
      </c>
      <c r="C228" s="153">
        <f>DATE(Année,1,ROW()-ROW(Tabel1[[#Headers],[col03]])-1)</f>
        <v>46246</v>
      </c>
      <c r="D228" s="10"/>
      <c r="E228" s="7"/>
      <c r="F228" s="17" t="e">
        <f t="shared" ca="1" si="43"/>
        <v>#VALUE!</v>
      </c>
      <c r="G228" s="10"/>
      <c r="H228" s="24" t="str" cm="1">
        <f t="array" aca="1" ref="H228" ca="1">IF(OFFSET(G228,WORKDAY.INTL(C228,1,11,Fériés)-C228,,,)=0,
"-",
OFFSET(G228,WORKDAY.INTL(C228,1,11,Fériés)-C228,,,)-G228)</f>
        <v>-</v>
      </c>
      <c r="I228" s="10"/>
      <c r="J228" s="24">
        <f t="shared" si="45"/>
        <v>0</v>
      </c>
      <c r="K228" s="10"/>
      <c r="L228" s="24">
        <f t="shared" si="46"/>
        <v>0</v>
      </c>
      <c r="M228" s="10"/>
      <c r="N228" s="24">
        <f t="shared" si="47"/>
        <v>0</v>
      </c>
      <c r="O228" s="10"/>
      <c r="P228" s="24">
        <f t="shared" si="48"/>
        <v>0</v>
      </c>
      <c r="Q228" s="72"/>
      <c r="R228" s="24">
        <f t="shared" si="49"/>
        <v>0</v>
      </c>
      <c r="S228" s="73"/>
      <c r="T228" s="24">
        <f t="shared" si="50"/>
        <v>0</v>
      </c>
      <c r="U228" s="73"/>
      <c r="V228" s="24">
        <f t="shared" si="51"/>
        <v>0</v>
      </c>
      <c r="W228" s="72"/>
      <c r="X228" s="24">
        <f t="shared" si="52"/>
        <v>0</v>
      </c>
      <c r="Y228" s="73"/>
      <c r="Z228" s="24">
        <f t="shared" si="53"/>
        <v>0</v>
      </c>
      <c r="AA228" s="73"/>
      <c r="AB228" s="24">
        <f t="shared" si="54"/>
        <v>0</v>
      </c>
      <c r="AC228" s="8">
        <f t="shared" si="55"/>
        <v>0</v>
      </c>
      <c r="AD228" s="130">
        <f t="shared" si="56"/>
        <v>0</v>
      </c>
    </row>
    <row r="229" spans="1:30" x14ac:dyDescent="0.25">
      <c r="A229" t="str">
        <f t="shared" si="44"/>
        <v>26-08</v>
      </c>
      <c r="B229" s="165">
        <f>_xlfn.ISOWEEKNUM(Tabel1[[#This Row],[col03]])</f>
        <v>33</v>
      </c>
      <c r="C229" s="153">
        <f>DATE(Année,1,ROW()-ROW(Tabel1[[#Headers],[col03]])-1)</f>
        <v>46247</v>
      </c>
      <c r="D229" s="10"/>
      <c r="E229" s="7"/>
      <c r="F229" s="17" t="e">
        <f t="shared" ca="1" si="43"/>
        <v>#VALUE!</v>
      </c>
      <c r="G229" s="10"/>
      <c r="H229" s="24" t="str" cm="1">
        <f t="array" aca="1" ref="H229" ca="1">IF(OFFSET(G229,WORKDAY.INTL(C229,1,11,Fériés)-C229,,,)=0,
"-",
OFFSET(G229,WORKDAY.INTL(C229,1,11,Fériés)-C229,,,)-G229)</f>
        <v>-</v>
      </c>
      <c r="I229" s="10"/>
      <c r="J229" s="24">
        <f t="shared" si="45"/>
        <v>0</v>
      </c>
      <c r="K229" s="10"/>
      <c r="L229" s="24">
        <f t="shared" si="46"/>
        <v>0</v>
      </c>
      <c r="M229" s="10"/>
      <c r="N229" s="24">
        <f t="shared" si="47"/>
        <v>0</v>
      </c>
      <c r="O229" s="10"/>
      <c r="P229" s="24">
        <f t="shared" si="48"/>
        <v>0</v>
      </c>
      <c r="Q229" s="72"/>
      <c r="R229" s="24">
        <f t="shared" si="49"/>
        <v>0</v>
      </c>
      <c r="S229" s="73"/>
      <c r="T229" s="24">
        <f t="shared" si="50"/>
        <v>0</v>
      </c>
      <c r="U229" s="73"/>
      <c r="V229" s="24">
        <f t="shared" si="51"/>
        <v>0</v>
      </c>
      <c r="W229" s="72"/>
      <c r="X229" s="24">
        <f t="shared" si="52"/>
        <v>0</v>
      </c>
      <c r="Y229" s="73"/>
      <c r="Z229" s="24">
        <f t="shared" si="53"/>
        <v>0</v>
      </c>
      <c r="AA229" s="73"/>
      <c r="AB229" s="24">
        <f t="shared" si="54"/>
        <v>0</v>
      </c>
      <c r="AC229" s="8">
        <f t="shared" si="55"/>
        <v>0</v>
      </c>
      <c r="AD229" s="130">
        <f t="shared" si="56"/>
        <v>0</v>
      </c>
    </row>
    <row r="230" spans="1:30" x14ac:dyDescent="0.25">
      <c r="A230" t="str">
        <f t="shared" si="44"/>
        <v>26-08</v>
      </c>
      <c r="B230" s="165">
        <f>_xlfn.ISOWEEKNUM(Tabel1[[#This Row],[col03]])</f>
        <v>33</v>
      </c>
      <c r="C230" s="153">
        <f>DATE(Année,1,ROW()-ROW(Tabel1[[#Headers],[col03]])-1)</f>
        <v>46248</v>
      </c>
      <c r="D230" s="10"/>
      <c r="E230" s="7"/>
      <c r="F230" s="17" t="e">
        <f t="shared" ca="1" si="43"/>
        <v>#VALUE!</v>
      </c>
      <c r="G230" s="10"/>
      <c r="H230" s="24" t="str" cm="1">
        <f t="array" aca="1" ref="H230" ca="1">IF(OFFSET(G230,WORKDAY.INTL(C230,1,11,Fériés)-C230,,,)=0,
"-",
OFFSET(G230,WORKDAY.INTL(C230,1,11,Fériés)-C230,,,)-G230)</f>
        <v>-</v>
      </c>
      <c r="I230" s="10"/>
      <c r="J230" s="24">
        <f t="shared" si="45"/>
        <v>0</v>
      </c>
      <c r="K230" s="10"/>
      <c r="L230" s="24">
        <f t="shared" si="46"/>
        <v>0</v>
      </c>
      <c r="M230" s="10"/>
      <c r="N230" s="24">
        <f t="shared" si="47"/>
        <v>0</v>
      </c>
      <c r="O230" s="10"/>
      <c r="P230" s="24">
        <f t="shared" si="48"/>
        <v>0</v>
      </c>
      <c r="Q230" s="72"/>
      <c r="R230" s="24">
        <f t="shared" si="49"/>
        <v>0</v>
      </c>
      <c r="S230" s="73"/>
      <c r="T230" s="24">
        <f t="shared" si="50"/>
        <v>0</v>
      </c>
      <c r="U230" s="73"/>
      <c r="V230" s="24">
        <f t="shared" si="51"/>
        <v>0</v>
      </c>
      <c r="W230" s="72"/>
      <c r="X230" s="24">
        <f t="shared" si="52"/>
        <v>0</v>
      </c>
      <c r="Y230" s="73"/>
      <c r="Z230" s="24">
        <f t="shared" si="53"/>
        <v>0</v>
      </c>
      <c r="AA230" s="73"/>
      <c r="AB230" s="24">
        <f t="shared" si="54"/>
        <v>0</v>
      </c>
      <c r="AC230" s="8">
        <f t="shared" si="55"/>
        <v>0</v>
      </c>
      <c r="AD230" s="130">
        <f t="shared" si="56"/>
        <v>0</v>
      </c>
    </row>
    <row r="231" spans="1:30" x14ac:dyDescent="0.25">
      <c r="A231" t="str">
        <f t="shared" si="44"/>
        <v>26-08</v>
      </c>
      <c r="B231" s="165">
        <f>_xlfn.ISOWEEKNUM(Tabel1[[#This Row],[col03]])</f>
        <v>33</v>
      </c>
      <c r="C231" s="153">
        <f>DATE(Année,1,ROW()-ROW(Tabel1[[#Headers],[col03]])-1)</f>
        <v>46249</v>
      </c>
      <c r="D231" s="10"/>
      <c r="E231" s="7"/>
      <c r="F231" s="17" t="str">
        <f t="shared" si="43"/>
        <v/>
      </c>
      <c r="G231" s="10"/>
      <c r="H231" s="24" t="str" cm="1">
        <f t="array" aca="1" ref="H231" ca="1">IF(OFFSET(G231,WORKDAY.INTL(C231,1,11,Fériés)-C231,,,)=0,
"-",
OFFSET(G231,WORKDAY.INTL(C231,1,11,Fériés)-C231,,,)-G231)</f>
        <v>-</v>
      </c>
      <c r="I231" s="10"/>
      <c r="J231" s="24">
        <f t="shared" si="45"/>
        <v>0</v>
      </c>
      <c r="K231" s="10"/>
      <c r="L231" s="24">
        <f t="shared" si="46"/>
        <v>0</v>
      </c>
      <c r="M231" s="10"/>
      <c r="N231" s="24">
        <f t="shared" si="47"/>
        <v>0</v>
      </c>
      <c r="O231" s="10"/>
      <c r="P231" s="24">
        <f t="shared" si="48"/>
        <v>0</v>
      </c>
      <c r="Q231" s="72"/>
      <c r="R231" s="24">
        <f t="shared" si="49"/>
        <v>0</v>
      </c>
      <c r="S231" s="73"/>
      <c r="T231" s="24">
        <f t="shared" si="50"/>
        <v>0</v>
      </c>
      <c r="U231" s="73"/>
      <c r="V231" s="24">
        <f t="shared" si="51"/>
        <v>0</v>
      </c>
      <c r="W231" s="72"/>
      <c r="X231" s="24">
        <f t="shared" si="52"/>
        <v>0</v>
      </c>
      <c r="Y231" s="73"/>
      <c r="Z231" s="24">
        <f t="shared" si="53"/>
        <v>0</v>
      </c>
      <c r="AA231" s="73"/>
      <c r="AB231" s="24">
        <f t="shared" si="54"/>
        <v>0</v>
      </c>
      <c r="AC231" s="8">
        <f t="shared" si="55"/>
        <v>0</v>
      </c>
      <c r="AD231" s="130">
        <f t="shared" si="56"/>
        <v>0</v>
      </c>
    </row>
    <row r="232" spans="1:30" x14ac:dyDescent="0.25">
      <c r="A232" t="str">
        <f t="shared" si="44"/>
        <v>26-08</v>
      </c>
      <c r="B232" s="165">
        <f>_xlfn.ISOWEEKNUM(Tabel1[[#This Row],[col03]])</f>
        <v>33</v>
      </c>
      <c r="C232" s="153">
        <f>DATE(Année,1,ROW()-ROW(Tabel1[[#Headers],[col03]])-1)</f>
        <v>46250</v>
      </c>
      <c r="D232" s="10"/>
      <c r="E232" s="7"/>
      <c r="F232" s="17" t="str">
        <f t="shared" si="43"/>
        <v/>
      </c>
      <c r="G232" s="10"/>
      <c r="H232" s="24" t="str" cm="1">
        <f t="array" aca="1" ref="H232" ca="1">IF(OFFSET(G232,WORKDAY.INTL(C232,1,11,Fériés)-C232,,,)=0,
"-",
OFFSET(G232,WORKDAY.INTL(C232,1,11,Fériés)-C232,,,)-G232)</f>
        <v>-</v>
      </c>
      <c r="I232" s="10"/>
      <c r="J232" s="24">
        <f t="shared" si="45"/>
        <v>0</v>
      </c>
      <c r="K232" s="10"/>
      <c r="L232" s="24">
        <f t="shared" si="46"/>
        <v>0</v>
      </c>
      <c r="M232" s="10"/>
      <c r="N232" s="24">
        <f t="shared" si="47"/>
        <v>0</v>
      </c>
      <c r="O232" s="10"/>
      <c r="P232" s="24">
        <f t="shared" si="48"/>
        <v>0</v>
      </c>
      <c r="Q232" s="72"/>
      <c r="R232" s="24">
        <f t="shared" si="49"/>
        <v>0</v>
      </c>
      <c r="S232" s="73"/>
      <c r="T232" s="24">
        <f t="shared" si="50"/>
        <v>0</v>
      </c>
      <c r="U232" s="73"/>
      <c r="V232" s="24">
        <f t="shared" si="51"/>
        <v>0</v>
      </c>
      <c r="W232" s="72"/>
      <c r="X232" s="24">
        <f t="shared" si="52"/>
        <v>0</v>
      </c>
      <c r="Y232" s="73"/>
      <c r="Z232" s="24">
        <f t="shared" si="53"/>
        <v>0</v>
      </c>
      <c r="AA232" s="73"/>
      <c r="AB232" s="24">
        <f t="shared" si="54"/>
        <v>0</v>
      </c>
      <c r="AC232" s="8">
        <f t="shared" si="55"/>
        <v>0</v>
      </c>
      <c r="AD232" s="130">
        <f t="shared" si="56"/>
        <v>0</v>
      </c>
    </row>
    <row r="233" spans="1:30" x14ac:dyDescent="0.25">
      <c r="A233" t="str">
        <f t="shared" si="44"/>
        <v>26-08</v>
      </c>
      <c r="B233" s="165">
        <f>_xlfn.ISOWEEKNUM(Tabel1[[#This Row],[col03]])</f>
        <v>34</v>
      </c>
      <c r="C233" s="153">
        <f>DATE(Année,1,ROW()-ROW(Tabel1[[#Headers],[col03]])-1)</f>
        <v>46251</v>
      </c>
      <c r="D233" s="10"/>
      <c r="E233" s="7"/>
      <c r="F233" s="17" t="e">
        <f t="shared" ca="1" si="43"/>
        <v>#VALUE!</v>
      </c>
      <c r="G233" s="10"/>
      <c r="H233" s="24" t="str" cm="1">
        <f t="array" aca="1" ref="H233" ca="1">IF(OFFSET(G233,WORKDAY.INTL(C233,1,11,Fériés)-C233,,,)=0,
"-",
OFFSET(G233,WORKDAY.INTL(C233,1,11,Fériés)-C233,,,)-G233)</f>
        <v>-</v>
      </c>
      <c r="I233" s="10"/>
      <c r="J233" s="24">
        <f t="shared" si="45"/>
        <v>0</v>
      </c>
      <c r="K233" s="10"/>
      <c r="L233" s="24">
        <f t="shared" si="46"/>
        <v>0</v>
      </c>
      <c r="M233" s="10"/>
      <c r="N233" s="24">
        <f t="shared" si="47"/>
        <v>0</v>
      </c>
      <c r="O233" s="10"/>
      <c r="P233" s="24">
        <f t="shared" si="48"/>
        <v>0</v>
      </c>
      <c r="Q233" s="72"/>
      <c r="R233" s="24">
        <f t="shared" si="49"/>
        <v>0</v>
      </c>
      <c r="S233" s="73"/>
      <c r="T233" s="24">
        <f t="shared" si="50"/>
        <v>0</v>
      </c>
      <c r="U233" s="73"/>
      <c r="V233" s="24">
        <f t="shared" si="51"/>
        <v>0</v>
      </c>
      <c r="W233" s="72"/>
      <c r="X233" s="24">
        <f t="shared" si="52"/>
        <v>0</v>
      </c>
      <c r="Y233" s="73"/>
      <c r="Z233" s="24">
        <f t="shared" si="53"/>
        <v>0</v>
      </c>
      <c r="AA233" s="73"/>
      <c r="AB233" s="24">
        <f t="shared" si="54"/>
        <v>0</v>
      </c>
      <c r="AC233" s="8">
        <f t="shared" si="55"/>
        <v>0</v>
      </c>
      <c r="AD233" s="130">
        <f t="shared" si="56"/>
        <v>0</v>
      </c>
    </row>
    <row r="234" spans="1:30" x14ac:dyDescent="0.25">
      <c r="A234" t="str">
        <f t="shared" si="44"/>
        <v>26-08</v>
      </c>
      <c r="B234" s="165">
        <f>_xlfn.ISOWEEKNUM(Tabel1[[#This Row],[col03]])</f>
        <v>34</v>
      </c>
      <c r="C234" s="153">
        <f>DATE(Année,1,ROW()-ROW(Tabel1[[#Headers],[col03]])-1)</f>
        <v>46252</v>
      </c>
      <c r="D234" s="10"/>
      <c r="E234" s="7"/>
      <c r="F234" s="17" t="e">
        <f t="shared" ca="1" si="43"/>
        <v>#VALUE!</v>
      </c>
      <c r="G234" s="10"/>
      <c r="H234" s="24" t="str" cm="1">
        <f t="array" aca="1" ref="H234" ca="1">IF(OFFSET(G234,WORKDAY.INTL(C234,1,11,Fériés)-C234,,,)=0,
"-",
OFFSET(G234,WORKDAY.INTL(C234,1,11,Fériés)-C234,,,)-G234)</f>
        <v>-</v>
      </c>
      <c r="I234" s="10"/>
      <c r="J234" s="24">
        <f t="shared" si="45"/>
        <v>0</v>
      </c>
      <c r="K234" s="10"/>
      <c r="L234" s="24">
        <f t="shared" si="46"/>
        <v>0</v>
      </c>
      <c r="M234" s="10"/>
      <c r="N234" s="24">
        <f t="shared" si="47"/>
        <v>0</v>
      </c>
      <c r="O234" s="10"/>
      <c r="P234" s="24">
        <f t="shared" si="48"/>
        <v>0</v>
      </c>
      <c r="Q234" s="72"/>
      <c r="R234" s="24">
        <f t="shared" si="49"/>
        <v>0</v>
      </c>
      <c r="S234" s="73"/>
      <c r="T234" s="24">
        <f t="shared" si="50"/>
        <v>0</v>
      </c>
      <c r="U234" s="73"/>
      <c r="V234" s="24">
        <f t="shared" si="51"/>
        <v>0</v>
      </c>
      <c r="W234" s="72"/>
      <c r="X234" s="24">
        <f t="shared" si="52"/>
        <v>0</v>
      </c>
      <c r="Y234" s="73"/>
      <c r="Z234" s="24">
        <f t="shared" si="53"/>
        <v>0</v>
      </c>
      <c r="AA234" s="73"/>
      <c r="AB234" s="24">
        <f t="shared" si="54"/>
        <v>0</v>
      </c>
      <c r="AC234" s="8">
        <f t="shared" si="55"/>
        <v>0</v>
      </c>
      <c r="AD234" s="130">
        <f t="shared" si="56"/>
        <v>0</v>
      </c>
    </row>
    <row r="235" spans="1:30" x14ac:dyDescent="0.25">
      <c r="A235" t="str">
        <f t="shared" si="44"/>
        <v>26-08</v>
      </c>
      <c r="B235" s="165">
        <f>_xlfn.ISOWEEKNUM(Tabel1[[#This Row],[col03]])</f>
        <v>34</v>
      </c>
      <c r="C235" s="153">
        <f>DATE(Année,1,ROW()-ROW(Tabel1[[#Headers],[col03]])-1)</f>
        <v>46253</v>
      </c>
      <c r="D235" s="10"/>
      <c r="E235" s="7"/>
      <c r="F235" s="17" t="e">
        <f t="shared" ca="1" si="43"/>
        <v>#VALUE!</v>
      </c>
      <c r="G235" s="10"/>
      <c r="H235" s="24" t="str" cm="1">
        <f t="array" aca="1" ref="H235" ca="1">IF(OFFSET(G235,WORKDAY.INTL(C235,1,11,Fériés)-C235,,,)=0,
"-",
OFFSET(G235,WORKDAY.INTL(C235,1,11,Fériés)-C235,,,)-G235)</f>
        <v>-</v>
      </c>
      <c r="I235" s="10"/>
      <c r="J235" s="24">
        <f t="shared" si="45"/>
        <v>0</v>
      </c>
      <c r="K235" s="10"/>
      <c r="L235" s="24">
        <f t="shared" si="46"/>
        <v>0</v>
      </c>
      <c r="M235" s="10"/>
      <c r="N235" s="24">
        <f t="shared" si="47"/>
        <v>0</v>
      </c>
      <c r="O235" s="10"/>
      <c r="P235" s="24">
        <f t="shared" si="48"/>
        <v>0</v>
      </c>
      <c r="Q235" s="72"/>
      <c r="R235" s="24">
        <f t="shared" si="49"/>
        <v>0</v>
      </c>
      <c r="S235" s="73"/>
      <c r="T235" s="24">
        <f t="shared" si="50"/>
        <v>0</v>
      </c>
      <c r="U235" s="73"/>
      <c r="V235" s="24">
        <f t="shared" si="51"/>
        <v>0</v>
      </c>
      <c r="W235" s="72"/>
      <c r="X235" s="24">
        <f t="shared" si="52"/>
        <v>0</v>
      </c>
      <c r="Y235" s="73"/>
      <c r="Z235" s="24">
        <f t="shared" si="53"/>
        <v>0</v>
      </c>
      <c r="AA235" s="73"/>
      <c r="AB235" s="24">
        <f t="shared" si="54"/>
        <v>0</v>
      </c>
      <c r="AC235" s="8">
        <f t="shared" si="55"/>
        <v>0</v>
      </c>
      <c r="AD235" s="130">
        <f t="shared" si="56"/>
        <v>0</v>
      </c>
    </row>
    <row r="236" spans="1:30" x14ac:dyDescent="0.25">
      <c r="A236" t="str">
        <f t="shared" si="44"/>
        <v>26-08</v>
      </c>
      <c r="B236" s="165">
        <f>_xlfn.ISOWEEKNUM(Tabel1[[#This Row],[col03]])</f>
        <v>34</v>
      </c>
      <c r="C236" s="153">
        <f>DATE(Année,1,ROW()-ROW(Tabel1[[#Headers],[col03]])-1)</f>
        <v>46254</v>
      </c>
      <c r="D236" s="10"/>
      <c r="E236" s="7"/>
      <c r="F236" s="17" t="e">
        <f t="shared" ca="1" si="43"/>
        <v>#VALUE!</v>
      </c>
      <c r="G236" s="10"/>
      <c r="H236" s="24" t="str" cm="1">
        <f t="array" aca="1" ref="H236" ca="1">IF(OFFSET(G236,WORKDAY.INTL(C236,1,11,Fériés)-C236,,,)=0,
"-",
OFFSET(G236,WORKDAY.INTL(C236,1,11,Fériés)-C236,,,)-G236)</f>
        <v>-</v>
      </c>
      <c r="I236" s="10"/>
      <c r="J236" s="24">
        <f t="shared" si="45"/>
        <v>0</v>
      </c>
      <c r="K236" s="10"/>
      <c r="L236" s="24">
        <f t="shared" si="46"/>
        <v>0</v>
      </c>
      <c r="M236" s="10"/>
      <c r="N236" s="24">
        <f t="shared" si="47"/>
        <v>0</v>
      </c>
      <c r="O236" s="10"/>
      <c r="P236" s="24">
        <f t="shared" si="48"/>
        <v>0</v>
      </c>
      <c r="Q236" s="72"/>
      <c r="R236" s="24">
        <f t="shared" si="49"/>
        <v>0</v>
      </c>
      <c r="S236" s="73"/>
      <c r="T236" s="24">
        <f t="shared" si="50"/>
        <v>0</v>
      </c>
      <c r="U236" s="73"/>
      <c r="V236" s="24">
        <f t="shared" si="51"/>
        <v>0</v>
      </c>
      <c r="W236" s="72"/>
      <c r="X236" s="24">
        <f t="shared" si="52"/>
        <v>0</v>
      </c>
      <c r="Y236" s="73"/>
      <c r="Z236" s="24">
        <f t="shared" si="53"/>
        <v>0</v>
      </c>
      <c r="AA236" s="73"/>
      <c r="AB236" s="24">
        <f t="shared" si="54"/>
        <v>0</v>
      </c>
      <c r="AC236" s="8">
        <f t="shared" si="55"/>
        <v>0</v>
      </c>
      <c r="AD236" s="130">
        <f t="shared" si="56"/>
        <v>0</v>
      </c>
    </row>
    <row r="237" spans="1:30" x14ac:dyDescent="0.25">
      <c r="A237" t="str">
        <f t="shared" si="44"/>
        <v>26-08</v>
      </c>
      <c r="B237" s="165">
        <f>_xlfn.ISOWEEKNUM(Tabel1[[#This Row],[col03]])</f>
        <v>34</v>
      </c>
      <c r="C237" s="153">
        <f>DATE(Année,1,ROW()-ROW(Tabel1[[#Headers],[col03]])-1)</f>
        <v>46255</v>
      </c>
      <c r="D237" s="10"/>
      <c r="E237" s="7"/>
      <c r="F237" s="17" t="e">
        <f t="shared" ca="1" si="43"/>
        <v>#VALUE!</v>
      </c>
      <c r="G237" s="10"/>
      <c r="H237" s="24" t="str" cm="1">
        <f t="array" aca="1" ref="H237" ca="1">IF(OFFSET(G237,WORKDAY.INTL(C237,1,11,Fériés)-C237,,,)=0,
"-",
OFFSET(G237,WORKDAY.INTL(C237,1,11,Fériés)-C237,,,)-G237)</f>
        <v>-</v>
      </c>
      <c r="I237" s="10"/>
      <c r="J237" s="24">
        <f t="shared" si="45"/>
        <v>0</v>
      </c>
      <c r="K237" s="10"/>
      <c r="L237" s="24">
        <f t="shared" si="46"/>
        <v>0</v>
      </c>
      <c r="M237" s="10"/>
      <c r="N237" s="24">
        <f t="shared" si="47"/>
        <v>0</v>
      </c>
      <c r="O237" s="10"/>
      <c r="P237" s="24">
        <f t="shared" si="48"/>
        <v>0</v>
      </c>
      <c r="Q237" s="72"/>
      <c r="R237" s="24">
        <f t="shared" si="49"/>
        <v>0</v>
      </c>
      <c r="S237" s="73"/>
      <c r="T237" s="24">
        <f t="shared" si="50"/>
        <v>0</v>
      </c>
      <c r="U237" s="73"/>
      <c r="V237" s="24">
        <f t="shared" si="51"/>
        <v>0</v>
      </c>
      <c r="W237" s="72"/>
      <c r="X237" s="24">
        <f t="shared" si="52"/>
        <v>0</v>
      </c>
      <c r="Y237" s="73"/>
      <c r="Z237" s="24">
        <f t="shared" si="53"/>
        <v>0</v>
      </c>
      <c r="AA237" s="73"/>
      <c r="AB237" s="24">
        <f t="shared" si="54"/>
        <v>0</v>
      </c>
      <c r="AC237" s="8">
        <f t="shared" si="55"/>
        <v>0</v>
      </c>
      <c r="AD237" s="130">
        <f t="shared" si="56"/>
        <v>0</v>
      </c>
    </row>
    <row r="238" spans="1:30" x14ac:dyDescent="0.25">
      <c r="A238" t="str">
        <f t="shared" si="44"/>
        <v>26-08</v>
      </c>
      <c r="B238" s="165">
        <f>_xlfn.ISOWEEKNUM(Tabel1[[#This Row],[col03]])</f>
        <v>34</v>
      </c>
      <c r="C238" s="153">
        <f>DATE(Année,1,ROW()-ROW(Tabel1[[#Headers],[col03]])-1)</f>
        <v>46256</v>
      </c>
      <c r="D238" s="10"/>
      <c r="E238" s="7"/>
      <c r="F238" s="17" t="e">
        <f t="shared" ca="1" si="43"/>
        <v>#VALUE!</v>
      </c>
      <c r="G238" s="10"/>
      <c r="H238" s="24" t="str" cm="1">
        <f t="array" aca="1" ref="H238" ca="1">IF(OFFSET(G238,WORKDAY.INTL(C238,1,11,Fériés)-C238,,,)=0,
"-",
OFFSET(G238,WORKDAY.INTL(C238,1,11,Fériés)-C238,,,)-G238)</f>
        <v>-</v>
      </c>
      <c r="I238" s="10"/>
      <c r="J238" s="24">
        <f t="shared" si="45"/>
        <v>0</v>
      </c>
      <c r="K238" s="10"/>
      <c r="L238" s="24">
        <f t="shared" si="46"/>
        <v>0</v>
      </c>
      <c r="M238" s="10"/>
      <c r="N238" s="24">
        <f t="shared" si="47"/>
        <v>0</v>
      </c>
      <c r="O238" s="10"/>
      <c r="P238" s="24">
        <f t="shared" si="48"/>
        <v>0</v>
      </c>
      <c r="Q238" s="72"/>
      <c r="R238" s="24">
        <f t="shared" si="49"/>
        <v>0</v>
      </c>
      <c r="S238" s="73"/>
      <c r="T238" s="24">
        <f t="shared" si="50"/>
        <v>0</v>
      </c>
      <c r="U238" s="73"/>
      <c r="V238" s="24">
        <f t="shared" si="51"/>
        <v>0</v>
      </c>
      <c r="W238" s="72"/>
      <c r="X238" s="24">
        <f t="shared" si="52"/>
        <v>0</v>
      </c>
      <c r="Y238" s="73"/>
      <c r="Z238" s="24">
        <f t="shared" si="53"/>
        <v>0</v>
      </c>
      <c r="AA238" s="73"/>
      <c r="AB238" s="24">
        <f t="shared" si="54"/>
        <v>0</v>
      </c>
      <c r="AC238" s="8">
        <f t="shared" si="55"/>
        <v>0</v>
      </c>
      <c r="AD238" s="130">
        <f t="shared" si="56"/>
        <v>0</v>
      </c>
    </row>
    <row r="239" spans="1:30" x14ac:dyDescent="0.25">
      <c r="A239" t="str">
        <f t="shared" si="44"/>
        <v>26-08</v>
      </c>
      <c r="B239" s="165">
        <f>_xlfn.ISOWEEKNUM(Tabel1[[#This Row],[col03]])</f>
        <v>34</v>
      </c>
      <c r="C239" s="153">
        <f>DATE(Année,1,ROW()-ROW(Tabel1[[#Headers],[col03]])-1)</f>
        <v>46257</v>
      </c>
      <c r="D239" s="10"/>
      <c r="E239" s="7"/>
      <c r="F239" s="17" t="str">
        <f t="shared" si="43"/>
        <v/>
      </c>
      <c r="G239" s="10"/>
      <c r="H239" s="24" t="str" cm="1">
        <f t="array" aca="1" ref="H239" ca="1">IF(OFFSET(G239,WORKDAY.INTL(C239,1,11,Fériés)-C239,,,)=0,
"-",
OFFSET(G239,WORKDAY.INTL(C239,1,11,Fériés)-C239,,,)-G239)</f>
        <v>-</v>
      </c>
      <c r="I239" s="10"/>
      <c r="J239" s="24">
        <f t="shared" si="45"/>
        <v>0</v>
      </c>
      <c r="K239" s="10"/>
      <c r="L239" s="24">
        <f t="shared" si="46"/>
        <v>0</v>
      </c>
      <c r="M239" s="10"/>
      <c r="N239" s="24">
        <f t="shared" si="47"/>
        <v>0</v>
      </c>
      <c r="O239" s="10"/>
      <c r="P239" s="24">
        <f t="shared" si="48"/>
        <v>0</v>
      </c>
      <c r="Q239" s="72"/>
      <c r="R239" s="24">
        <f t="shared" si="49"/>
        <v>0</v>
      </c>
      <c r="S239" s="73"/>
      <c r="T239" s="24">
        <f t="shared" si="50"/>
        <v>0</v>
      </c>
      <c r="U239" s="73"/>
      <c r="V239" s="24">
        <f t="shared" si="51"/>
        <v>0</v>
      </c>
      <c r="W239" s="72"/>
      <c r="X239" s="24">
        <f t="shared" si="52"/>
        <v>0</v>
      </c>
      <c r="Y239" s="73"/>
      <c r="Z239" s="24">
        <f t="shared" si="53"/>
        <v>0</v>
      </c>
      <c r="AA239" s="73"/>
      <c r="AB239" s="24">
        <f t="shared" si="54"/>
        <v>0</v>
      </c>
      <c r="AC239" s="8">
        <f t="shared" si="55"/>
        <v>0</v>
      </c>
      <c r="AD239" s="130">
        <f t="shared" si="56"/>
        <v>0</v>
      </c>
    </row>
    <row r="240" spans="1:30" x14ac:dyDescent="0.25">
      <c r="A240" t="str">
        <f t="shared" si="44"/>
        <v>26-08</v>
      </c>
      <c r="B240" s="165">
        <f>_xlfn.ISOWEEKNUM(Tabel1[[#This Row],[col03]])</f>
        <v>35</v>
      </c>
      <c r="C240" s="153">
        <f>DATE(Année,1,ROW()-ROW(Tabel1[[#Headers],[col03]])-1)</f>
        <v>46258</v>
      </c>
      <c r="D240" s="10"/>
      <c r="E240" s="7"/>
      <c r="F240" s="17" t="e">
        <f t="shared" ca="1" si="43"/>
        <v>#VALUE!</v>
      </c>
      <c r="G240" s="10"/>
      <c r="H240" s="24" t="str" cm="1">
        <f t="array" aca="1" ref="H240" ca="1">IF(OFFSET(G240,WORKDAY.INTL(C240,1,11,Fériés)-C240,,,)=0,
"-",
OFFSET(G240,WORKDAY.INTL(C240,1,11,Fériés)-C240,,,)-G240)</f>
        <v>-</v>
      </c>
      <c r="I240" s="10"/>
      <c r="J240" s="24">
        <f t="shared" si="45"/>
        <v>0</v>
      </c>
      <c r="K240" s="10"/>
      <c r="L240" s="24">
        <f t="shared" si="46"/>
        <v>0</v>
      </c>
      <c r="M240" s="10"/>
      <c r="N240" s="24">
        <f t="shared" si="47"/>
        <v>0</v>
      </c>
      <c r="O240" s="10"/>
      <c r="P240" s="24">
        <f t="shared" si="48"/>
        <v>0</v>
      </c>
      <c r="Q240" s="72"/>
      <c r="R240" s="24">
        <f t="shared" si="49"/>
        <v>0</v>
      </c>
      <c r="S240" s="73"/>
      <c r="T240" s="24">
        <f t="shared" si="50"/>
        <v>0</v>
      </c>
      <c r="U240" s="73"/>
      <c r="V240" s="24">
        <f t="shared" si="51"/>
        <v>0</v>
      </c>
      <c r="W240" s="72"/>
      <c r="X240" s="24">
        <f t="shared" si="52"/>
        <v>0</v>
      </c>
      <c r="Y240" s="73"/>
      <c r="Z240" s="24">
        <f t="shared" si="53"/>
        <v>0</v>
      </c>
      <c r="AA240" s="73"/>
      <c r="AB240" s="24">
        <f t="shared" si="54"/>
        <v>0</v>
      </c>
      <c r="AC240" s="8">
        <f t="shared" si="55"/>
        <v>0</v>
      </c>
      <c r="AD240" s="130">
        <f t="shared" si="56"/>
        <v>0</v>
      </c>
    </row>
    <row r="241" spans="1:30" x14ac:dyDescent="0.25">
      <c r="A241" t="str">
        <f t="shared" si="44"/>
        <v>26-08</v>
      </c>
      <c r="B241" s="165">
        <f>_xlfn.ISOWEEKNUM(Tabel1[[#This Row],[col03]])</f>
        <v>35</v>
      </c>
      <c r="C241" s="153">
        <f>DATE(Année,1,ROW()-ROW(Tabel1[[#Headers],[col03]])-1)</f>
        <v>46259</v>
      </c>
      <c r="D241" s="10"/>
      <c r="E241" s="7"/>
      <c r="F241" s="17" t="e">
        <f t="shared" ca="1" si="43"/>
        <v>#VALUE!</v>
      </c>
      <c r="G241" s="10"/>
      <c r="H241" s="24" t="str" cm="1">
        <f t="array" aca="1" ref="H241" ca="1">IF(OFFSET(G241,WORKDAY.INTL(C241,1,11,Fériés)-C241,,,)=0,
"-",
OFFSET(G241,WORKDAY.INTL(C241,1,11,Fériés)-C241,,,)-G241)</f>
        <v>-</v>
      </c>
      <c r="I241" s="10"/>
      <c r="J241" s="24">
        <f t="shared" si="45"/>
        <v>0</v>
      </c>
      <c r="K241" s="10"/>
      <c r="L241" s="24">
        <f t="shared" si="46"/>
        <v>0</v>
      </c>
      <c r="M241" s="10"/>
      <c r="N241" s="24">
        <f t="shared" si="47"/>
        <v>0</v>
      </c>
      <c r="O241" s="10"/>
      <c r="P241" s="24">
        <f t="shared" si="48"/>
        <v>0</v>
      </c>
      <c r="Q241" s="72"/>
      <c r="R241" s="24">
        <f t="shared" si="49"/>
        <v>0</v>
      </c>
      <c r="S241" s="73"/>
      <c r="T241" s="24">
        <f t="shared" si="50"/>
        <v>0</v>
      </c>
      <c r="U241" s="73"/>
      <c r="V241" s="24">
        <f t="shared" si="51"/>
        <v>0</v>
      </c>
      <c r="W241" s="72"/>
      <c r="X241" s="24">
        <f t="shared" si="52"/>
        <v>0</v>
      </c>
      <c r="Y241" s="73"/>
      <c r="Z241" s="24">
        <f t="shared" si="53"/>
        <v>0</v>
      </c>
      <c r="AA241" s="73"/>
      <c r="AB241" s="24">
        <f t="shared" si="54"/>
        <v>0</v>
      </c>
      <c r="AC241" s="8">
        <f t="shared" si="55"/>
        <v>0</v>
      </c>
      <c r="AD241" s="130">
        <f t="shared" si="56"/>
        <v>0</v>
      </c>
    </row>
    <row r="242" spans="1:30" x14ac:dyDescent="0.25">
      <c r="A242" t="str">
        <f t="shared" si="44"/>
        <v>26-08</v>
      </c>
      <c r="B242" s="165">
        <f>_xlfn.ISOWEEKNUM(Tabel1[[#This Row],[col03]])</f>
        <v>35</v>
      </c>
      <c r="C242" s="153">
        <f>DATE(Année,1,ROW()-ROW(Tabel1[[#Headers],[col03]])-1)</f>
        <v>46260</v>
      </c>
      <c r="D242" s="10"/>
      <c r="E242" s="7"/>
      <c r="F242" s="17" t="e">
        <f t="shared" ca="1" si="43"/>
        <v>#VALUE!</v>
      </c>
      <c r="G242" s="10"/>
      <c r="H242" s="24" t="str" cm="1">
        <f t="array" aca="1" ref="H242" ca="1">IF(OFFSET(G242,WORKDAY.INTL(C242,1,11,Fériés)-C242,,,)=0,
"-",
OFFSET(G242,WORKDAY.INTL(C242,1,11,Fériés)-C242,,,)-G242)</f>
        <v>-</v>
      </c>
      <c r="I242" s="10"/>
      <c r="J242" s="24">
        <f t="shared" si="45"/>
        <v>0</v>
      </c>
      <c r="K242" s="10"/>
      <c r="L242" s="24">
        <f t="shared" si="46"/>
        <v>0</v>
      </c>
      <c r="M242" s="10"/>
      <c r="N242" s="24">
        <f t="shared" si="47"/>
        <v>0</v>
      </c>
      <c r="O242" s="10"/>
      <c r="P242" s="24">
        <f t="shared" si="48"/>
        <v>0</v>
      </c>
      <c r="Q242" s="72"/>
      <c r="R242" s="24">
        <f t="shared" si="49"/>
        <v>0</v>
      </c>
      <c r="S242" s="73"/>
      <c r="T242" s="24">
        <f t="shared" si="50"/>
        <v>0</v>
      </c>
      <c r="U242" s="73"/>
      <c r="V242" s="24">
        <f t="shared" si="51"/>
        <v>0</v>
      </c>
      <c r="W242" s="72"/>
      <c r="X242" s="24">
        <f t="shared" si="52"/>
        <v>0</v>
      </c>
      <c r="Y242" s="73"/>
      <c r="Z242" s="24">
        <f t="shared" si="53"/>
        <v>0</v>
      </c>
      <c r="AA242" s="73"/>
      <c r="AB242" s="24">
        <f t="shared" si="54"/>
        <v>0</v>
      </c>
      <c r="AC242" s="8">
        <f t="shared" si="55"/>
        <v>0</v>
      </c>
      <c r="AD242" s="130">
        <f t="shared" si="56"/>
        <v>0</v>
      </c>
    </row>
    <row r="243" spans="1:30" x14ac:dyDescent="0.25">
      <c r="A243" t="str">
        <f t="shared" si="44"/>
        <v>26-08</v>
      </c>
      <c r="B243" s="165">
        <f>_xlfn.ISOWEEKNUM(Tabel1[[#This Row],[col03]])</f>
        <v>35</v>
      </c>
      <c r="C243" s="153">
        <f>DATE(Année,1,ROW()-ROW(Tabel1[[#Headers],[col03]])-1)</f>
        <v>46261</v>
      </c>
      <c r="D243" s="10"/>
      <c r="E243" s="7"/>
      <c r="F243" s="17" t="e">
        <f t="shared" ca="1" si="43"/>
        <v>#VALUE!</v>
      </c>
      <c r="G243" s="10"/>
      <c r="H243" s="24" t="str" cm="1">
        <f t="array" aca="1" ref="H243" ca="1">IF(OFFSET(G243,WORKDAY.INTL(C243,1,11,Fériés)-C243,,,)=0,
"-",
OFFSET(G243,WORKDAY.INTL(C243,1,11,Fériés)-C243,,,)-G243)</f>
        <v>-</v>
      </c>
      <c r="I243" s="10"/>
      <c r="J243" s="24">
        <f t="shared" si="45"/>
        <v>0</v>
      </c>
      <c r="K243" s="10"/>
      <c r="L243" s="24">
        <f t="shared" si="46"/>
        <v>0</v>
      </c>
      <c r="M243" s="10"/>
      <c r="N243" s="24">
        <f t="shared" si="47"/>
        <v>0</v>
      </c>
      <c r="O243" s="10"/>
      <c r="P243" s="24">
        <f t="shared" si="48"/>
        <v>0</v>
      </c>
      <c r="Q243" s="72"/>
      <c r="R243" s="24">
        <f t="shared" si="49"/>
        <v>0</v>
      </c>
      <c r="S243" s="73"/>
      <c r="T243" s="24">
        <f t="shared" si="50"/>
        <v>0</v>
      </c>
      <c r="U243" s="73"/>
      <c r="V243" s="24">
        <f t="shared" si="51"/>
        <v>0</v>
      </c>
      <c r="W243" s="72"/>
      <c r="X243" s="24">
        <f t="shared" si="52"/>
        <v>0</v>
      </c>
      <c r="Y243" s="73"/>
      <c r="Z243" s="24">
        <f t="shared" si="53"/>
        <v>0</v>
      </c>
      <c r="AA243" s="73"/>
      <c r="AB243" s="24">
        <f t="shared" si="54"/>
        <v>0</v>
      </c>
      <c r="AC243" s="8">
        <f t="shared" si="55"/>
        <v>0</v>
      </c>
      <c r="AD243" s="130">
        <f t="shared" si="56"/>
        <v>0</v>
      </c>
    </row>
    <row r="244" spans="1:30" x14ac:dyDescent="0.25">
      <c r="A244" t="str">
        <f t="shared" si="44"/>
        <v>26-08</v>
      </c>
      <c r="B244" s="165">
        <f>_xlfn.ISOWEEKNUM(Tabel1[[#This Row],[col03]])</f>
        <v>35</v>
      </c>
      <c r="C244" s="153">
        <f>DATE(Année,1,ROW()-ROW(Tabel1[[#Headers],[col03]])-1)</f>
        <v>46262</v>
      </c>
      <c r="D244" s="10"/>
      <c r="E244" s="7"/>
      <c r="F244" s="17" t="e">
        <f t="shared" ca="1" si="43"/>
        <v>#VALUE!</v>
      </c>
      <c r="G244" s="10"/>
      <c r="H244" s="24" t="str" cm="1">
        <f t="array" aca="1" ref="H244" ca="1">IF(OFFSET(G244,WORKDAY.INTL(C244,1,11,Fériés)-C244,,,)=0,
"-",
OFFSET(G244,WORKDAY.INTL(C244,1,11,Fériés)-C244,,,)-G244)</f>
        <v>-</v>
      </c>
      <c r="I244" s="10"/>
      <c r="J244" s="24">
        <f t="shared" si="45"/>
        <v>0</v>
      </c>
      <c r="K244" s="10"/>
      <c r="L244" s="24">
        <f t="shared" si="46"/>
        <v>0</v>
      </c>
      <c r="M244" s="10"/>
      <c r="N244" s="24">
        <f t="shared" si="47"/>
        <v>0</v>
      </c>
      <c r="O244" s="10"/>
      <c r="P244" s="24">
        <f t="shared" si="48"/>
        <v>0</v>
      </c>
      <c r="Q244" s="72"/>
      <c r="R244" s="24">
        <f t="shared" si="49"/>
        <v>0</v>
      </c>
      <c r="S244" s="73"/>
      <c r="T244" s="24">
        <f t="shared" si="50"/>
        <v>0</v>
      </c>
      <c r="U244" s="73"/>
      <c r="V244" s="24">
        <f t="shared" si="51"/>
        <v>0</v>
      </c>
      <c r="W244" s="72"/>
      <c r="X244" s="24">
        <f t="shared" si="52"/>
        <v>0</v>
      </c>
      <c r="Y244" s="73"/>
      <c r="Z244" s="24">
        <f t="shared" si="53"/>
        <v>0</v>
      </c>
      <c r="AA244" s="73"/>
      <c r="AB244" s="24">
        <f t="shared" si="54"/>
        <v>0</v>
      </c>
      <c r="AC244" s="8">
        <f t="shared" si="55"/>
        <v>0</v>
      </c>
      <c r="AD244" s="130">
        <f t="shared" si="56"/>
        <v>0</v>
      </c>
    </row>
    <row r="245" spans="1:30" x14ac:dyDescent="0.25">
      <c r="A245" t="str">
        <f t="shared" si="44"/>
        <v>26-08</v>
      </c>
      <c r="B245" s="165">
        <f>_xlfn.ISOWEEKNUM(Tabel1[[#This Row],[col03]])</f>
        <v>35</v>
      </c>
      <c r="C245" s="153">
        <f>DATE(Année,1,ROW()-ROW(Tabel1[[#Headers],[col03]])-1)</f>
        <v>46263</v>
      </c>
      <c r="D245" s="10"/>
      <c r="E245" s="7"/>
      <c r="F245" s="17" t="e">
        <f t="shared" ca="1" si="43"/>
        <v>#VALUE!</v>
      </c>
      <c r="G245" s="10"/>
      <c r="H245" s="24" t="str" cm="1">
        <f t="array" aca="1" ref="H245" ca="1">IF(OFFSET(G245,WORKDAY.INTL(C245,1,11,Fériés)-C245,,,)=0,
"-",
OFFSET(G245,WORKDAY.INTL(C245,1,11,Fériés)-C245,,,)-G245)</f>
        <v>-</v>
      </c>
      <c r="I245" s="10"/>
      <c r="J245" s="24">
        <f t="shared" si="45"/>
        <v>0</v>
      </c>
      <c r="K245" s="10"/>
      <c r="L245" s="24">
        <f t="shared" si="46"/>
        <v>0</v>
      </c>
      <c r="M245" s="10"/>
      <c r="N245" s="24">
        <f t="shared" si="47"/>
        <v>0</v>
      </c>
      <c r="O245" s="10"/>
      <c r="P245" s="24">
        <f t="shared" si="48"/>
        <v>0</v>
      </c>
      <c r="Q245" s="72"/>
      <c r="R245" s="24">
        <f t="shared" si="49"/>
        <v>0</v>
      </c>
      <c r="S245" s="73"/>
      <c r="T245" s="24">
        <f t="shared" si="50"/>
        <v>0</v>
      </c>
      <c r="U245" s="73"/>
      <c r="V245" s="24">
        <f t="shared" si="51"/>
        <v>0</v>
      </c>
      <c r="W245" s="72"/>
      <c r="X245" s="24">
        <f t="shared" si="52"/>
        <v>0</v>
      </c>
      <c r="Y245" s="73"/>
      <c r="Z245" s="24">
        <f t="shared" si="53"/>
        <v>0</v>
      </c>
      <c r="AA245" s="73"/>
      <c r="AB245" s="24">
        <f t="shared" si="54"/>
        <v>0</v>
      </c>
      <c r="AC245" s="8">
        <f t="shared" si="55"/>
        <v>0</v>
      </c>
      <c r="AD245" s="130">
        <f t="shared" si="56"/>
        <v>0</v>
      </c>
    </row>
    <row r="246" spans="1:30" x14ac:dyDescent="0.25">
      <c r="A246" t="str">
        <f t="shared" si="44"/>
        <v>26-08</v>
      </c>
      <c r="B246" s="165">
        <f>_xlfn.ISOWEEKNUM(Tabel1[[#This Row],[col03]])</f>
        <v>35</v>
      </c>
      <c r="C246" s="153">
        <f>DATE(Année,1,ROW()-ROW(Tabel1[[#Headers],[col03]])-1)</f>
        <v>46264</v>
      </c>
      <c r="D246" s="10"/>
      <c r="E246" s="7"/>
      <c r="F246" s="17" t="str">
        <f t="shared" si="43"/>
        <v/>
      </c>
      <c r="G246" s="10"/>
      <c r="H246" s="24" t="str" cm="1">
        <f t="array" aca="1" ref="H246" ca="1">IF(OFFSET(G246,WORKDAY.INTL(C246,1,11,Fériés)-C246,,,)=0,
"-",
OFFSET(G246,WORKDAY.INTL(C246,1,11,Fériés)-C246,,,)-G246)</f>
        <v>-</v>
      </c>
      <c r="I246" s="10"/>
      <c r="J246" s="24">
        <f t="shared" si="45"/>
        <v>0</v>
      </c>
      <c r="K246" s="10"/>
      <c r="L246" s="24">
        <f t="shared" si="46"/>
        <v>0</v>
      </c>
      <c r="M246" s="10"/>
      <c r="N246" s="24">
        <f t="shared" si="47"/>
        <v>0</v>
      </c>
      <c r="O246" s="10"/>
      <c r="P246" s="24">
        <f t="shared" si="48"/>
        <v>0</v>
      </c>
      <c r="Q246" s="72"/>
      <c r="R246" s="24">
        <f t="shared" si="49"/>
        <v>0</v>
      </c>
      <c r="S246" s="73"/>
      <c r="T246" s="24">
        <f t="shared" si="50"/>
        <v>0</v>
      </c>
      <c r="U246" s="73"/>
      <c r="V246" s="24">
        <f t="shared" si="51"/>
        <v>0</v>
      </c>
      <c r="W246" s="72"/>
      <c r="X246" s="24">
        <f t="shared" si="52"/>
        <v>0</v>
      </c>
      <c r="Y246" s="73"/>
      <c r="Z246" s="24">
        <f t="shared" si="53"/>
        <v>0</v>
      </c>
      <c r="AA246" s="73"/>
      <c r="AB246" s="24">
        <f t="shared" si="54"/>
        <v>0</v>
      </c>
      <c r="AC246" s="8">
        <f t="shared" si="55"/>
        <v>0</v>
      </c>
      <c r="AD246" s="130">
        <f t="shared" si="56"/>
        <v>0</v>
      </c>
    </row>
    <row r="247" spans="1:30" x14ac:dyDescent="0.25">
      <c r="A247" t="str">
        <f t="shared" si="44"/>
        <v>26-08</v>
      </c>
      <c r="B247" s="165">
        <f>_xlfn.ISOWEEKNUM(Tabel1[[#This Row],[col03]])</f>
        <v>36</v>
      </c>
      <c r="C247" s="153">
        <f>DATE(Année,1,ROW()-ROW(Tabel1[[#Headers],[col03]])-1)</f>
        <v>46265</v>
      </c>
      <c r="D247" s="10"/>
      <c r="E247" s="7"/>
      <c r="F247" s="17" t="e">
        <f t="shared" ca="1" si="43"/>
        <v>#VALUE!</v>
      </c>
      <c r="G247" s="10"/>
      <c r="H247" s="24" t="str" cm="1">
        <f t="array" aca="1" ref="H247" ca="1">IF(OFFSET(G247,WORKDAY.INTL(C247,1,11,Fériés)-C247,,,)=0,
"-",
OFFSET(G247,WORKDAY.INTL(C247,1,11,Fériés)-C247,,,)-G247)</f>
        <v>-</v>
      </c>
      <c r="I247" s="10"/>
      <c r="J247" s="24">
        <f t="shared" si="45"/>
        <v>0</v>
      </c>
      <c r="K247" s="10"/>
      <c r="L247" s="24">
        <f t="shared" si="46"/>
        <v>0</v>
      </c>
      <c r="M247" s="10"/>
      <c r="N247" s="24">
        <f t="shared" si="47"/>
        <v>0</v>
      </c>
      <c r="O247" s="10"/>
      <c r="P247" s="24">
        <f t="shared" si="48"/>
        <v>0</v>
      </c>
      <c r="Q247" s="72"/>
      <c r="R247" s="24">
        <f t="shared" si="49"/>
        <v>0</v>
      </c>
      <c r="S247" s="73"/>
      <c r="T247" s="24">
        <f t="shared" si="50"/>
        <v>0</v>
      </c>
      <c r="U247" s="73"/>
      <c r="V247" s="24">
        <f t="shared" si="51"/>
        <v>0</v>
      </c>
      <c r="W247" s="72"/>
      <c r="X247" s="24">
        <f t="shared" si="52"/>
        <v>0</v>
      </c>
      <c r="Y247" s="73"/>
      <c r="Z247" s="24">
        <f t="shared" si="53"/>
        <v>0</v>
      </c>
      <c r="AA247" s="73"/>
      <c r="AB247" s="24">
        <f t="shared" si="54"/>
        <v>0</v>
      </c>
      <c r="AC247" s="8">
        <f t="shared" si="55"/>
        <v>0</v>
      </c>
      <c r="AD247" s="130">
        <f t="shared" si="56"/>
        <v>0</v>
      </c>
    </row>
    <row r="248" spans="1:30" x14ac:dyDescent="0.25">
      <c r="A248" t="str">
        <f t="shared" si="44"/>
        <v>26-09</v>
      </c>
      <c r="B248" s="165">
        <f>_xlfn.ISOWEEKNUM(Tabel1[[#This Row],[col03]])</f>
        <v>36</v>
      </c>
      <c r="C248" s="153">
        <f>DATE(Année,1,ROW()-ROW(Tabel1[[#Headers],[col03]])-1)</f>
        <v>46266</v>
      </c>
      <c r="D248" s="10"/>
      <c r="E248" s="7"/>
      <c r="F248" s="17" t="e">
        <f t="shared" ca="1" si="43"/>
        <v>#VALUE!</v>
      </c>
      <c r="G248" s="10"/>
      <c r="H248" s="24" t="str" cm="1">
        <f t="array" aca="1" ref="H248" ca="1">IF(OFFSET(G248,WORKDAY.INTL(C248,1,11,Fériés)-C248,,,)=0,
"-",
OFFSET(G248,WORKDAY.INTL(C248,1,11,Fériés)-C248,,,)-G248)</f>
        <v>-</v>
      </c>
      <c r="I248" s="10"/>
      <c r="J248" s="24">
        <f t="shared" si="45"/>
        <v>0</v>
      </c>
      <c r="K248" s="10"/>
      <c r="L248" s="24">
        <f t="shared" si="46"/>
        <v>0</v>
      </c>
      <c r="M248" s="10"/>
      <c r="N248" s="24">
        <f t="shared" si="47"/>
        <v>0</v>
      </c>
      <c r="O248" s="10"/>
      <c r="P248" s="24">
        <f t="shared" si="48"/>
        <v>0</v>
      </c>
      <c r="Q248" s="72"/>
      <c r="R248" s="24">
        <f t="shared" si="49"/>
        <v>0</v>
      </c>
      <c r="S248" s="73"/>
      <c r="T248" s="24">
        <f t="shared" si="50"/>
        <v>0</v>
      </c>
      <c r="U248" s="73"/>
      <c r="V248" s="24">
        <f t="shared" si="51"/>
        <v>0</v>
      </c>
      <c r="W248" s="72"/>
      <c r="X248" s="24">
        <f t="shared" si="52"/>
        <v>0</v>
      </c>
      <c r="Y248" s="73"/>
      <c r="Z248" s="24">
        <f t="shared" si="53"/>
        <v>0</v>
      </c>
      <c r="AA248" s="73"/>
      <c r="AB248" s="24">
        <f t="shared" si="54"/>
        <v>0</v>
      </c>
      <c r="AC248" s="8">
        <f t="shared" si="55"/>
        <v>0</v>
      </c>
      <c r="AD248" s="130">
        <f t="shared" si="56"/>
        <v>0</v>
      </c>
    </row>
    <row r="249" spans="1:30" x14ac:dyDescent="0.25">
      <c r="A249" t="str">
        <f t="shared" si="44"/>
        <v>26-09</v>
      </c>
      <c r="B249" s="165">
        <f>_xlfn.ISOWEEKNUM(Tabel1[[#This Row],[col03]])</f>
        <v>36</v>
      </c>
      <c r="C249" s="153">
        <f>DATE(Année,1,ROW()-ROW(Tabel1[[#Headers],[col03]])-1)</f>
        <v>46267</v>
      </c>
      <c r="D249" s="10"/>
      <c r="E249" s="7"/>
      <c r="F249" s="17" t="e">
        <f t="shared" ca="1" si="43"/>
        <v>#VALUE!</v>
      </c>
      <c r="G249" s="10"/>
      <c r="H249" s="24" t="str" cm="1">
        <f t="array" aca="1" ref="H249" ca="1">IF(OFFSET(G249,WORKDAY.INTL(C249,1,11,Fériés)-C249,,,)=0,
"-",
OFFSET(G249,WORKDAY.INTL(C249,1,11,Fériés)-C249,,,)-G249)</f>
        <v>-</v>
      </c>
      <c r="I249" s="10"/>
      <c r="J249" s="24">
        <f t="shared" si="45"/>
        <v>0</v>
      </c>
      <c r="K249" s="10"/>
      <c r="L249" s="24">
        <f t="shared" si="46"/>
        <v>0</v>
      </c>
      <c r="M249" s="10"/>
      <c r="N249" s="24">
        <f t="shared" si="47"/>
        <v>0</v>
      </c>
      <c r="O249" s="10"/>
      <c r="P249" s="24">
        <f t="shared" si="48"/>
        <v>0</v>
      </c>
      <c r="Q249" s="72"/>
      <c r="R249" s="24">
        <f t="shared" si="49"/>
        <v>0</v>
      </c>
      <c r="S249" s="73"/>
      <c r="T249" s="24">
        <f t="shared" si="50"/>
        <v>0</v>
      </c>
      <c r="U249" s="73"/>
      <c r="V249" s="24">
        <f t="shared" si="51"/>
        <v>0</v>
      </c>
      <c r="W249" s="72"/>
      <c r="X249" s="24">
        <f t="shared" si="52"/>
        <v>0</v>
      </c>
      <c r="Y249" s="73"/>
      <c r="Z249" s="24">
        <f t="shared" si="53"/>
        <v>0</v>
      </c>
      <c r="AA249" s="73"/>
      <c r="AB249" s="24">
        <f t="shared" si="54"/>
        <v>0</v>
      </c>
      <c r="AC249" s="8">
        <f t="shared" si="55"/>
        <v>0</v>
      </c>
      <c r="AD249" s="130">
        <f t="shared" si="56"/>
        <v>0</v>
      </c>
    </row>
    <row r="250" spans="1:30" x14ac:dyDescent="0.25">
      <c r="A250" t="str">
        <f t="shared" si="44"/>
        <v>26-09</v>
      </c>
      <c r="B250" s="165">
        <f>_xlfn.ISOWEEKNUM(Tabel1[[#This Row],[col03]])</f>
        <v>36</v>
      </c>
      <c r="C250" s="153">
        <f>DATE(Année,1,ROW()-ROW(Tabel1[[#Headers],[col03]])-1)</f>
        <v>46268</v>
      </c>
      <c r="D250" s="10"/>
      <c r="E250" s="7"/>
      <c r="F250" s="17" t="e">
        <f t="shared" ca="1" si="43"/>
        <v>#VALUE!</v>
      </c>
      <c r="G250" s="10"/>
      <c r="H250" s="24" t="str" cm="1">
        <f t="array" aca="1" ref="H250" ca="1">IF(OFFSET(G250,WORKDAY.INTL(C250,1,11,Fériés)-C250,,,)=0,
"-",
OFFSET(G250,WORKDAY.INTL(C250,1,11,Fériés)-C250,,,)-G250)</f>
        <v>-</v>
      </c>
      <c r="I250" s="10"/>
      <c r="J250" s="24">
        <f t="shared" si="45"/>
        <v>0</v>
      </c>
      <c r="K250" s="10"/>
      <c r="L250" s="24">
        <f t="shared" si="46"/>
        <v>0</v>
      </c>
      <c r="M250" s="10"/>
      <c r="N250" s="24">
        <f t="shared" si="47"/>
        <v>0</v>
      </c>
      <c r="O250" s="10"/>
      <c r="P250" s="24">
        <f t="shared" si="48"/>
        <v>0</v>
      </c>
      <c r="Q250" s="72"/>
      <c r="R250" s="24">
        <f t="shared" si="49"/>
        <v>0</v>
      </c>
      <c r="S250" s="73"/>
      <c r="T250" s="24">
        <f t="shared" si="50"/>
        <v>0</v>
      </c>
      <c r="U250" s="73"/>
      <c r="V250" s="24">
        <f t="shared" si="51"/>
        <v>0</v>
      </c>
      <c r="W250" s="72"/>
      <c r="X250" s="24">
        <f t="shared" si="52"/>
        <v>0</v>
      </c>
      <c r="Y250" s="73"/>
      <c r="Z250" s="24">
        <f t="shared" si="53"/>
        <v>0</v>
      </c>
      <c r="AA250" s="73"/>
      <c r="AB250" s="24">
        <f t="shared" si="54"/>
        <v>0</v>
      </c>
      <c r="AC250" s="8">
        <f t="shared" si="55"/>
        <v>0</v>
      </c>
      <c r="AD250" s="130">
        <f t="shared" si="56"/>
        <v>0</v>
      </c>
    </row>
    <row r="251" spans="1:30" x14ac:dyDescent="0.25">
      <c r="A251" t="str">
        <f t="shared" si="44"/>
        <v>26-09</v>
      </c>
      <c r="B251" s="165">
        <f>_xlfn.ISOWEEKNUM(Tabel1[[#This Row],[col03]])</f>
        <v>36</v>
      </c>
      <c r="C251" s="153">
        <f>DATE(Année,1,ROW()-ROW(Tabel1[[#Headers],[col03]])-1)</f>
        <v>46269</v>
      </c>
      <c r="D251" s="10"/>
      <c r="E251" s="7"/>
      <c r="F251" s="17" t="e">
        <f t="shared" ca="1" si="43"/>
        <v>#VALUE!</v>
      </c>
      <c r="G251" s="10"/>
      <c r="H251" s="24" t="str" cm="1">
        <f t="array" aca="1" ref="H251" ca="1">IF(OFFSET(G251,WORKDAY.INTL(C251,1,11,Fériés)-C251,,,)=0,
"-",
OFFSET(G251,WORKDAY.INTL(C251,1,11,Fériés)-C251,,,)-G251)</f>
        <v>-</v>
      </c>
      <c r="I251" s="10"/>
      <c r="J251" s="24">
        <f t="shared" si="45"/>
        <v>0</v>
      </c>
      <c r="K251" s="10"/>
      <c r="L251" s="24">
        <f t="shared" si="46"/>
        <v>0</v>
      </c>
      <c r="M251" s="10"/>
      <c r="N251" s="24">
        <f t="shared" si="47"/>
        <v>0</v>
      </c>
      <c r="O251" s="10"/>
      <c r="P251" s="24">
        <f t="shared" si="48"/>
        <v>0</v>
      </c>
      <c r="Q251" s="72"/>
      <c r="R251" s="24">
        <f t="shared" si="49"/>
        <v>0</v>
      </c>
      <c r="S251" s="73"/>
      <c r="T251" s="24">
        <f t="shared" si="50"/>
        <v>0</v>
      </c>
      <c r="U251" s="73"/>
      <c r="V251" s="24">
        <f t="shared" si="51"/>
        <v>0</v>
      </c>
      <c r="W251" s="72"/>
      <c r="X251" s="24">
        <f t="shared" si="52"/>
        <v>0</v>
      </c>
      <c r="Y251" s="73"/>
      <c r="Z251" s="24">
        <f t="shared" si="53"/>
        <v>0</v>
      </c>
      <c r="AA251" s="73"/>
      <c r="AB251" s="24">
        <f t="shared" si="54"/>
        <v>0</v>
      </c>
      <c r="AC251" s="8">
        <f t="shared" si="55"/>
        <v>0</v>
      </c>
      <c r="AD251" s="130">
        <f t="shared" si="56"/>
        <v>0</v>
      </c>
    </row>
    <row r="252" spans="1:30" x14ac:dyDescent="0.25">
      <c r="A252" t="str">
        <f t="shared" si="44"/>
        <v>26-09</v>
      </c>
      <c r="B252" s="165">
        <f>_xlfn.ISOWEEKNUM(Tabel1[[#This Row],[col03]])</f>
        <v>36</v>
      </c>
      <c r="C252" s="153">
        <f>DATE(Année,1,ROW()-ROW(Tabel1[[#Headers],[col03]])-1)</f>
        <v>46270</v>
      </c>
      <c r="D252" s="10"/>
      <c r="E252" s="7"/>
      <c r="F252" s="17" t="e">
        <f t="shared" ca="1" si="43"/>
        <v>#VALUE!</v>
      </c>
      <c r="G252" s="10"/>
      <c r="H252" s="24" t="str" cm="1">
        <f t="array" aca="1" ref="H252" ca="1">IF(OFFSET(G252,WORKDAY.INTL(C252,1,11,Fériés)-C252,,,)=0,
"-",
OFFSET(G252,WORKDAY.INTL(C252,1,11,Fériés)-C252,,,)-G252)</f>
        <v>-</v>
      </c>
      <c r="I252" s="10"/>
      <c r="J252" s="24">
        <f t="shared" si="45"/>
        <v>0</v>
      </c>
      <c r="K252" s="10"/>
      <c r="L252" s="24">
        <f t="shared" si="46"/>
        <v>0</v>
      </c>
      <c r="M252" s="10"/>
      <c r="N252" s="24">
        <f t="shared" si="47"/>
        <v>0</v>
      </c>
      <c r="O252" s="10"/>
      <c r="P252" s="24">
        <f t="shared" si="48"/>
        <v>0</v>
      </c>
      <c r="Q252" s="72"/>
      <c r="R252" s="24">
        <f t="shared" si="49"/>
        <v>0</v>
      </c>
      <c r="S252" s="73"/>
      <c r="T252" s="24">
        <f t="shared" si="50"/>
        <v>0</v>
      </c>
      <c r="U252" s="73"/>
      <c r="V252" s="24">
        <f t="shared" si="51"/>
        <v>0</v>
      </c>
      <c r="W252" s="72"/>
      <c r="X252" s="24">
        <f t="shared" si="52"/>
        <v>0</v>
      </c>
      <c r="Y252" s="73"/>
      <c r="Z252" s="24">
        <f t="shared" si="53"/>
        <v>0</v>
      </c>
      <c r="AA252" s="73"/>
      <c r="AB252" s="24">
        <f t="shared" si="54"/>
        <v>0</v>
      </c>
      <c r="AC252" s="8">
        <f t="shared" si="55"/>
        <v>0</v>
      </c>
      <c r="AD252" s="130">
        <f t="shared" si="56"/>
        <v>0</v>
      </c>
    </row>
    <row r="253" spans="1:30" x14ac:dyDescent="0.25">
      <c r="A253" t="str">
        <f t="shared" si="44"/>
        <v>26-09</v>
      </c>
      <c r="B253" s="165">
        <f>_xlfn.ISOWEEKNUM(Tabel1[[#This Row],[col03]])</f>
        <v>36</v>
      </c>
      <c r="C253" s="153">
        <f>DATE(Année,1,ROW()-ROW(Tabel1[[#Headers],[col03]])-1)</f>
        <v>46271</v>
      </c>
      <c r="D253" s="10"/>
      <c r="E253" s="7"/>
      <c r="F253" s="17" t="str">
        <f t="shared" si="43"/>
        <v/>
      </c>
      <c r="G253" s="10"/>
      <c r="H253" s="24" t="str" cm="1">
        <f t="array" aca="1" ref="H253" ca="1">IF(OFFSET(G253,WORKDAY.INTL(C253,1,11,Fériés)-C253,,,)=0,
"-",
OFFSET(G253,WORKDAY.INTL(C253,1,11,Fériés)-C253,,,)-G253)</f>
        <v>-</v>
      </c>
      <c r="I253" s="10"/>
      <c r="J253" s="24">
        <f t="shared" si="45"/>
        <v>0</v>
      </c>
      <c r="K253" s="10"/>
      <c r="L253" s="24">
        <f t="shared" si="46"/>
        <v>0</v>
      </c>
      <c r="M253" s="10"/>
      <c r="N253" s="24">
        <f t="shared" si="47"/>
        <v>0</v>
      </c>
      <c r="O253" s="10"/>
      <c r="P253" s="24">
        <f t="shared" si="48"/>
        <v>0</v>
      </c>
      <c r="Q253" s="72"/>
      <c r="R253" s="24">
        <f t="shared" si="49"/>
        <v>0</v>
      </c>
      <c r="S253" s="73"/>
      <c r="T253" s="24">
        <f t="shared" si="50"/>
        <v>0</v>
      </c>
      <c r="U253" s="73"/>
      <c r="V253" s="24">
        <f t="shared" si="51"/>
        <v>0</v>
      </c>
      <c r="W253" s="72"/>
      <c r="X253" s="24">
        <f t="shared" si="52"/>
        <v>0</v>
      </c>
      <c r="Y253" s="73"/>
      <c r="Z253" s="24">
        <f t="shared" si="53"/>
        <v>0</v>
      </c>
      <c r="AA253" s="73"/>
      <c r="AB253" s="24">
        <f t="shared" si="54"/>
        <v>0</v>
      </c>
      <c r="AC253" s="8">
        <f t="shared" si="55"/>
        <v>0</v>
      </c>
      <c r="AD253" s="130">
        <f t="shared" si="56"/>
        <v>0</v>
      </c>
    </row>
    <row r="254" spans="1:30" x14ac:dyDescent="0.25">
      <c r="A254" t="str">
        <f t="shared" si="44"/>
        <v>26-09</v>
      </c>
      <c r="B254" s="165">
        <f>_xlfn.ISOWEEKNUM(Tabel1[[#This Row],[col03]])</f>
        <v>37</v>
      </c>
      <c r="C254" s="153">
        <f>DATE(Année,1,ROW()-ROW(Tabel1[[#Headers],[col03]])-1)</f>
        <v>46272</v>
      </c>
      <c r="D254" s="10"/>
      <c r="E254" s="7"/>
      <c r="F254" s="17" t="e">
        <f t="shared" ca="1" si="43"/>
        <v>#VALUE!</v>
      </c>
      <c r="G254" s="10"/>
      <c r="H254" s="24" t="str" cm="1">
        <f t="array" aca="1" ref="H254" ca="1">IF(OFFSET(G254,WORKDAY.INTL(C254,1,11,Fériés)-C254,,,)=0,
"-",
OFFSET(G254,WORKDAY.INTL(C254,1,11,Fériés)-C254,,,)-G254)</f>
        <v>-</v>
      </c>
      <c r="I254" s="10"/>
      <c r="J254" s="24">
        <f t="shared" si="45"/>
        <v>0</v>
      </c>
      <c r="K254" s="10"/>
      <c r="L254" s="24">
        <f t="shared" si="46"/>
        <v>0</v>
      </c>
      <c r="M254" s="10"/>
      <c r="N254" s="24">
        <f t="shared" si="47"/>
        <v>0</v>
      </c>
      <c r="O254" s="10"/>
      <c r="P254" s="24">
        <f t="shared" si="48"/>
        <v>0</v>
      </c>
      <c r="Q254" s="72"/>
      <c r="R254" s="24">
        <f t="shared" si="49"/>
        <v>0</v>
      </c>
      <c r="S254" s="73"/>
      <c r="T254" s="24">
        <f t="shared" si="50"/>
        <v>0</v>
      </c>
      <c r="U254" s="73"/>
      <c r="V254" s="24">
        <f t="shared" si="51"/>
        <v>0</v>
      </c>
      <c r="W254" s="72"/>
      <c r="X254" s="24">
        <f t="shared" si="52"/>
        <v>0</v>
      </c>
      <c r="Y254" s="73"/>
      <c r="Z254" s="24">
        <f t="shared" si="53"/>
        <v>0</v>
      </c>
      <c r="AA254" s="73"/>
      <c r="AB254" s="24">
        <f t="shared" si="54"/>
        <v>0</v>
      </c>
      <c r="AC254" s="8">
        <f t="shared" si="55"/>
        <v>0</v>
      </c>
      <c r="AD254" s="130">
        <f t="shared" si="56"/>
        <v>0</v>
      </c>
    </row>
    <row r="255" spans="1:30" x14ac:dyDescent="0.25">
      <c r="A255" t="str">
        <f t="shared" si="44"/>
        <v>26-09</v>
      </c>
      <c r="B255" s="165">
        <f>_xlfn.ISOWEEKNUM(Tabel1[[#This Row],[col03]])</f>
        <v>37</v>
      </c>
      <c r="C255" s="153">
        <f>DATE(Année,1,ROW()-ROW(Tabel1[[#Headers],[col03]])-1)</f>
        <v>46273</v>
      </c>
      <c r="D255" s="10"/>
      <c r="E255" s="7"/>
      <c r="F255" s="17" t="e">
        <f t="shared" ca="1" si="43"/>
        <v>#VALUE!</v>
      </c>
      <c r="G255" s="10"/>
      <c r="H255" s="24" t="str" cm="1">
        <f t="array" aca="1" ref="H255" ca="1">IF(OFFSET(G255,WORKDAY.INTL(C255,1,11,Fériés)-C255,,,)=0,
"-",
OFFSET(G255,WORKDAY.INTL(C255,1,11,Fériés)-C255,,,)-G255)</f>
        <v>-</v>
      </c>
      <c r="I255" s="10"/>
      <c r="J255" s="24">
        <f t="shared" si="45"/>
        <v>0</v>
      </c>
      <c r="K255" s="10"/>
      <c r="L255" s="24">
        <f t="shared" si="46"/>
        <v>0</v>
      </c>
      <c r="M255" s="10"/>
      <c r="N255" s="24">
        <f t="shared" si="47"/>
        <v>0</v>
      </c>
      <c r="O255" s="10"/>
      <c r="P255" s="24">
        <f t="shared" si="48"/>
        <v>0</v>
      </c>
      <c r="Q255" s="72"/>
      <c r="R255" s="24">
        <f t="shared" si="49"/>
        <v>0</v>
      </c>
      <c r="S255" s="73"/>
      <c r="T255" s="24">
        <f t="shared" si="50"/>
        <v>0</v>
      </c>
      <c r="U255" s="73"/>
      <c r="V255" s="24">
        <f t="shared" si="51"/>
        <v>0</v>
      </c>
      <c r="W255" s="72"/>
      <c r="X255" s="24">
        <f t="shared" si="52"/>
        <v>0</v>
      </c>
      <c r="Y255" s="73"/>
      <c r="Z255" s="24">
        <f t="shared" si="53"/>
        <v>0</v>
      </c>
      <c r="AA255" s="73"/>
      <c r="AB255" s="24">
        <f t="shared" si="54"/>
        <v>0</v>
      </c>
      <c r="AC255" s="8">
        <f t="shared" si="55"/>
        <v>0</v>
      </c>
      <c r="AD255" s="130">
        <f t="shared" si="56"/>
        <v>0</v>
      </c>
    </row>
    <row r="256" spans="1:30" x14ac:dyDescent="0.25">
      <c r="A256" t="str">
        <f t="shared" si="44"/>
        <v>26-09</v>
      </c>
      <c r="B256" s="165">
        <f>_xlfn.ISOWEEKNUM(Tabel1[[#This Row],[col03]])</f>
        <v>37</v>
      </c>
      <c r="C256" s="153">
        <f>DATE(Année,1,ROW()-ROW(Tabel1[[#Headers],[col03]])-1)</f>
        <v>46274</v>
      </c>
      <c r="D256" s="10"/>
      <c r="E256" s="7"/>
      <c r="F256" s="17" t="e">
        <f t="shared" ca="1" si="43"/>
        <v>#VALUE!</v>
      </c>
      <c r="G256" s="10"/>
      <c r="H256" s="24" t="str" cm="1">
        <f t="array" aca="1" ref="H256" ca="1">IF(OFFSET(G256,WORKDAY.INTL(C256,1,11,Fériés)-C256,,,)=0,
"-",
OFFSET(G256,WORKDAY.INTL(C256,1,11,Fériés)-C256,,,)-G256)</f>
        <v>-</v>
      </c>
      <c r="I256" s="10"/>
      <c r="J256" s="24">
        <f t="shared" si="45"/>
        <v>0</v>
      </c>
      <c r="K256" s="10"/>
      <c r="L256" s="24">
        <f t="shared" si="46"/>
        <v>0</v>
      </c>
      <c r="M256" s="10"/>
      <c r="N256" s="24">
        <f t="shared" si="47"/>
        <v>0</v>
      </c>
      <c r="O256" s="10"/>
      <c r="P256" s="24">
        <f t="shared" si="48"/>
        <v>0</v>
      </c>
      <c r="Q256" s="72"/>
      <c r="R256" s="24">
        <f t="shared" si="49"/>
        <v>0</v>
      </c>
      <c r="S256" s="73"/>
      <c r="T256" s="24">
        <f t="shared" si="50"/>
        <v>0</v>
      </c>
      <c r="U256" s="73"/>
      <c r="V256" s="24">
        <f t="shared" si="51"/>
        <v>0</v>
      </c>
      <c r="W256" s="72"/>
      <c r="X256" s="24">
        <f t="shared" si="52"/>
        <v>0</v>
      </c>
      <c r="Y256" s="73"/>
      <c r="Z256" s="24">
        <f t="shared" si="53"/>
        <v>0</v>
      </c>
      <c r="AA256" s="73"/>
      <c r="AB256" s="24">
        <f t="shared" si="54"/>
        <v>0</v>
      </c>
      <c r="AC256" s="8">
        <f t="shared" si="55"/>
        <v>0</v>
      </c>
      <c r="AD256" s="130">
        <f t="shared" si="56"/>
        <v>0</v>
      </c>
    </row>
    <row r="257" spans="1:30" x14ac:dyDescent="0.25">
      <c r="A257" t="str">
        <f t="shared" si="44"/>
        <v>26-09</v>
      </c>
      <c r="B257" s="165">
        <f>_xlfn.ISOWEEKNUM(Tabel1[[#This Row],[col03]])</f>
        <v>37</v>
      </c>
      <c r="C257" s="153">
        <f>DATE(Année,1,ROW()-ROW(Tabel1[[#Headers],[col03]])-1)</f>
        <v>46275</v>
      </c>
      <c r="D257" s="10"/>
      <c r="E257" s="7"/>
      <c r="F257" s="17" t="e">
        <f t="shared" ca="1" si="43"/>
        <v>#VALUE!</v>
      </c>
      <c r="G257" s="10"/>
      <c r="H257" s="24" t="str" cm="1">
        <f t="array" aca="1" ref="H257" ca="1">IF(OFFSET(G257,WORKDAY.INTL(C257,1,11,Fériés)-C257,,,)=0,
"-",
OFFSET(G257,WORKDAY.INTL(C257,1,11,Fériés)-C257,,,)-G257)</f>
        <v>-</v>
      </c>
      <c r="I257" s="10"/>
      <c r="J257" s="24">
        <f t="shared" si="45"/>
        <v>0</v>
      </c>
      <c r="K257" s="10"/>
      <c r="L257" s="24">
        <f t="shared" si="46"/>
        <v>0</v>
      </c>
      <c r="M257" s="10"/>
      <c r="N257" s="24">
        <f t="shared" si="47"/>
        <v>0</v>
      </c>
      <c r="O257" s="10"/>
      <c r="P257" s="24">
        <f t="shared" si="48"/>
        <v>0</v>
      </c>
      <c r="Q257" s="72"/>
      <c r="R257" s="24">
        <f t="shared" si="49"/>
        <v>0</v>
      </c>
      <c r="S257" s="73"/>
      <c r="T257" s="24">
        <f t="shared" si="50"/>
        <v>0</v>
      </c>
      <c r="U257" s="73"/>
      <c r="V257" s="24">
        <f t="shared" si="51"/>
        <v>0</v>
      </c>
      <c r="W257" s="72"/>
      <c r="X257" s="24">
        <f t="shared" si="52"/>
        <v>0</v>
      </c>
      <c r="Y257" s="73"/>
      <c r="Z257" s="24">
        <f t="shared" si="53"/>
        <v>0</v>
      </c>
      <c r="AA257" s="73"/>
      <c r="AB257" s="24">
        <f t="shared" si="54"/>
        <v>0</v>
      </c>
      <c r="AC257" s="8">
        <f t="shared" si="55"/>
        <v>0</v>
      </c>
      <c r="AD257" s="130">
        <f t="shared" si="56"/>
        <v>0</v>
      </c>
    </row>
    <row r="258" spans="1:30" x14ac:dyDescent="0.25">
      <c r="A258" t="str">
        <f t="shared" si="44"/>
        <v>26-09</v>
      </c>
      <c r="B258" s="165">
        <f>_xlfn.ISOWEEKNUM(Tabel1[[#This Row],[col03]])</f>
        <v>37</v>
      </c>
      <c r="C258" s="153">
        <f>DATE(Année,1,ROW()-ROW(Tabel1[[#Headers],[col03]])-1)</f>
        <v>46276</v>
      </c>
      <c r="D258" s="10"/>
      <c r="E258" s="7"/>
      <c r="F258" s="17" t="e">
        <f t="shared" ca="1" si="43"/>
        <v>#VALUE!</v>
      </c>
      <c r="G258" s="10"/>
      <c r="H258" s="24" t="str" cm="1">
        <f t="array" aca="1" ref="H258" ca="1">IF(OFFSET(G258,WORKDAY.INTL(C258,1,11,Fériés)-C258,,,)=0,
"-",
OFFSET(G258,WORKDAY.INTL(C258,1,11,Fériés)-C258,,,)-G258)</f>
        <v>-</v>
      </c>
      <c r="I258" s="10"/>
      <c r="J258" s="24">
        <f t="shared" si="45"/>
        <v>0</v>
      </c>
      <c r="K258" s="10"/>
      <c r="L258" s="24">
        <f t="shared" si="46"/>
        <v>0</v>
      </c>
      <c r="M258" s="10"/>
      <c r="N258" s="24">
        <f t="shared" si="47"/>
        <v>0</v>
      </c>
      <c r="O258" s="10"/>
      <c r="P258" s="24">
        <f t="shared" si="48"/>
        <v>0</v>
      </c>
      <c r="Q258" s="72"/>
      <c r="R258" s="24">
        <f t="shared" si="49"/>
        <v>0</v>
      </c>
      <c r="S258" s="73"/>
      <c r="T258" s="24">
        <f t="shared" si="50"/>
        <v>0</v>
      </c>
      <c r="U258" s="73"/>
      <c r="V258" s="24">
        <f t="shared" si="51"/>
        <v>0</v>
      </c>
      <c r="W258" s="72"/>
      <c r="X258" s="24">
        <f t="shared" si="52"/>
        <v>0</v>
      </c>
      <c r="Y258" s="73"/>
      <c r="Z258" s="24">
        <f t="shared" si="53"/>
        <v>0</v>
      </c>
      <c r="AA258" s="73"/>
      <c r="AB258" s="24">
        <f t="shared" si="54"/>
        <v>0</v>
      </c>
      <c r="AC258" s="8">
        <f t="shared" si="55"/>
        <v>0</v>
      </c>
      <c r="AD258" s="130">
        <f t="shared" si="56"/>
        <v>0</v>
      </c>
    </row>
    <row r="259" spans="1:30" x14ac:dyDescent="0.25">
      <c r="A259" t="str">
        <f t="shared" si="44"/>
        <v>26-09</v>
      </c>
      <c r="B259" s="165">
        <f>_xlfn.ISOWEEKNUM(Tabel1[[#This Row],[col03]])</f>
        <v>37</v>
      </c>
      <c r="C259" s="153">
        <f>DATE(Année,1,ROW()-ROW(Tabel1[[#Headers],[col03]])-1)</f>
        <v>46277</v>
      </c>
      <c r="D259" s="10"/>
      <c r="E259" s="7"/>
      <c r="F259" s="17" t="e">
        <f t="shared" ca="1" si="43"/>
        <v>#VALUE!</v>
      </c>
      <c r="G259" s="10"/>
      <c r="H259" s="24" t="str" cm="1">
        <f t="array" aca="1" ref="H259" ca="1">IF(OFFSET(G259,WORKDAY.INTL(C259,1,11,Fériés)-C259,,,)=0,
"-",
OFFSET(G259,WORKDAY.INTL(C259,1,11,Fériés)-C259,,,)-G259)</f>
        <v>-</v>
      </c>
      <c r="I259" s="10"/>
      <c r="J259" s="24">
        <f t="shared" si="45"/>
        <v>0</v>
      </c>
      <c r="K259" s="10"/>
      <c r="L259" s="24">
        <f t="shared" si="46"/>
        <v>0</v>
      </c>
      <c r="M259" s="10"/>
      <c r="N259" s="24">
        <f t="shared" si="47"/>
        <v>0</v>
      </c>
      <c r="O259" s="10"/>
      <c r="P259" s="24">
        <f t="shared" si="48"/>
        <v>0</v>
      </c>
      <c r="Q259" s="72"/>
      <c r="R259" s="24">
        <f t="shared" si="49"/>
        <v>0</v>
      </c>
      <c r="S259" s="73"/>
      <c r="T259" s="24">
        <f t="shared" si="50"/>
        <v>0</v>
      </c>
      <c r="U259" s="73"/>
      <c r="V259" s="24">
        <f t="shared" si="51"/>
        <v>0</v>
      </c>
      <c r="W259" s="72"/>
      <c r="X259" s="24">
        <f t="shared" si="52"/>
        <v>0</v>
      </c>
      <c r="Y259" s="73"/>
      <c r="Z259" s="24">
        <f t="shared" si="53"/>
        <v>0</v>
      </c>
      <c r="AA259" s="73"/>
      <c r="AB259" s="24">
        <f t="shared" si="54"/>
        <v>0</v>
      </c>
      <c r="AC259" s="8">
        <f t="shared" si="55"/>
        <v>0</v>
      </c>
      <c r="AD259" s="130">
        <f t="shared" si="56"/>
        <v>0</v>
      </c>
    </row>
    <row r="260" spans="1:30" x14ac:dyDescent="0.25">
      <c r="A260" t="str">
        <f t="shared" si="44"/>
        <v>26-09</v>
      </c>
      <c r="B260" s="165">
        <f>_xlfn.ISOWEEKNUM(Tabel1[[#This Row],[col03]])</f>
        <v>37</v>
      </c>
      <c r="C260" s="153">
        <f>DATE(Année,1,ROW()-ROW(Tabel1[[#Headers],[col03]])-1)</f>
        <v>46278</v>
      </c>
      <c r="D260" s="10"/>
      <c r="E260" s="7"/>
      <c r="F260" s="17" t="str">
        <f t="shared" ref="F260:F323" si="57">IF(WORKDAY.INTL($C260-1,1,11,Fériés)=$C260,H260+J260+L260+N260+P260,"")</f>
        <v/>
      </c>
      <c r="G260" s="10"/>
      <c r="H260" s="24" t="str" cm="1">
        <f t="array" aca="1" ref="H260" ca="1">IF(OFFSET(G260,WORKDAY.INTL(C260,1,11,Fériés)-C260,,,)=0,
"-",
OFFSET(G260,WORKDAY.INTL(C260,1,11,Fériés)-C260,,,)-G260)</f>
        <v>-</v>
      </c>
      <c r="I260" s="10"/>
      <c r="J260" s="24">
        <f t="shared" si="45"/>
        <v>0</v>
      </c>
      <c r="K260" s="10"/>
      <c r="L260" s="24">
        <f t="shared" si="46"/>
        <v>0</v>
      </c>
      <c r="M260" s="10"/>
      <c r="N260" s="24">
        <f t="shared" si="47"/>
        <v>0</v>
      </c>
      <c r="O260" s="10"/>
      <c r="P260" s="24">
        <f t="shared" si="48"/>
        <v>0</v>
      </c>
      <c r="Q260" s="72"/>
      <c r="R260" s="24">
        <f t="shared" si="49"/>
        <v>0</v>
      </c>
      <c r="S260" s="73"/>
      <c r="T260" s="24">
        <f t="shared" si="50"/>
        <v>0</v>
      </c>
      <c r="U260" s="73"/>
      <c r="V260" s="24">
        <f t="shared" si="51"/>
        <v>0</v>
      </c>
      <c r="W260" s="72"/>
      <c r="X260" s="24">
        <f t="shared" si="52"/>
        <v>0</v>
      </c>
      <c r="Y260" s="73"/>
      <c r="Z260" s="24">
        <f t="shared" si="53"/>
        <v>0</v>
      </c>
      <c r="AA260" s="73"/>
      <c r="AB260" s="24">
        <f t="shared" si="54"/>
        <v>0</v>
      </c>
      <c r="AC260" s="8">
        <f t="shared" si="55"/>
        <v>0</v>
      </c>
      <c r="AD260" s="130">
        <f t="shared" si="56"/>
        <v>0</v>
      </c>
    </row>
    <row r="261" spans="1:30" x14ac:dyDescent="0.25">
      <c r="A261" t="str">
        <f t="shared" si="44"/>
        <v>26-09</v>
      </c>
      <c r="B261" s="165">
        <f>_xlfn.ISOWEEKNUM(Tabel1[[#This Row],[col03]])</f>
        <v>38</v>
      </c>
      <c r="C261" s="153">
        <f>DATE(Année,1,ROW()-ROW(Tabel1[[#Headers],[col03]])-1)</f>
        <v>46279</v>
      </c>
      <c r="D261" s="10"/>
      <c r="E261" s="7"/>
      <c r="F261" s="17" t="e">
        <f t="shared" ca="1" si="57"/>
        <v>#VALUE!</v>
      </c>
      <c r="G261" s="10"/>
      <c r="H261" s="24" t="str" cm="1">
        <f t="array" aca="1" ref="H261" ca="1">IF(OFFSET(G261,WORKDAY.INTL(C261,1,11,Fériés)-C261,,,)=0,
"-",
OFFSET(G261,WORKDAY.INTL(C261,1,11,Fériés)-C261,,,)-G261)</f>
        <v>-</v>
      </c>
      <c r="I261" s="10"/>
      <c r="J261" s="24">
        <f t="shared" si="45"/>
        <v>0</v>
      </c>
      <c r="K261" s="10"/>
      <c r="L261" s="24">
        <f t="shared" si="46"/>
        <v>0</v>
      </c>
      <c r="M261" s="10"/>
      <c r="N261" s="24">
        <f t="shared" si="47"/>
        <v>0</v>
      </c>
      <c r="O261" s="10"/>
      <c r="P261" s="24">
        <f t="shared" si="48"/>
        <v>0</v>
      </c>
      <c r="Q261" s="72"/>
      <c r="R261" s="24">
        <f t="shared" si="49"/>
        <v>0</v>
      </c>
      <c r="S261" s="73"/>
      <c r="T261" s="24">
        <f t="shared" si="50"/>
        <v>0</v>
      </c>
      <c r="U261" s="73"/>
      <c r="V261" s="24">
        <f t="shared" si="51"/>
        <v>0</v>
      </c>
      <c r="W261" s="72"/>
      <c r="X261" s="24">
        <f t="shared" si="52"/>
        <v>0</v>
      </c>
      <c r="Y261" s="73"/>
      <c r="Z261" s="24">
        <f t="shared" si="53"/>
        <v>0</v>
      </c>
      <c r="AA261" s="73"/>
      <c r="AB261" s="24">
        <f t="shared" si="54"/>
        <v>0</v>
      </c>
      <c r="AC261" s="8">
        <f t="shared" si="55"/>
        <v>0</v>
      </c>
      <c r="AD261" s="130">
        <f t="shared" si="56"/>
        <v>0</v>
      </c>
    </row>
    <row r="262" spans="1:30" x14ac:dyDescent="0.25">
      <c r="A262" t="str">
        <f t="shared" ref="A262:A325" si="58">MOD(YEAR(C262),100)&amp;"-"&amp;TEXT(MONTH(C262),"00")</f>
        <v>26-09</v>
      </c>
      <c r="B262" s="165">
        <f>_xlfn.ISOWEEKNUM(Tabel1[[#This Row],[col03]])</f>
        <v>38</v>
      </c>
      <c r="C262" s="153">
        <f>DATE(Année,1,ROW()-ROW(Tabel1[[#Headers],[col03]])-1)</f>
        <v>46280</v>
      </c>
      <c r="D262" s="10"/>
      <c r="E262" s="7"/>
      <c r="F262" s="17" t="e">
        <f t="shared" ca="1" si="57"/>
        <v>#VALUE!</v>
      </c>
      <c r="G262" s="10"/>
      <c r="H262" s="24" t="str" cm="1">
        <f t="array" aca="1" ref="H262" ca="1">IF(OFFSET(G262,WORKDAY.INTL(C262,1,11,Fériés)-C262,,,)=0,
"-",
OFFSET(G262,WORKDAY.INTL(C262,1,11,Fériés)-C262,,,)-G262)</f>
        <v>-</v>
      </c>
      <c r="I262" s="10"/>
      <c r="J262" s="24">
        <f t="shared" si="45"/>
        <v>0</v>
      </c>
      <c r="K262" s="10"/>
      <c r="L262" s="24">
        <f t="shared" si="46"/>
        <v>0</v>
      </c>
      <c r="M262" s="10"/>
      <c r="N262" s="24">
        <f t="shared" si="47"/>
        <v>0</v>
      </c>
      <c r="O262" s="10"/>
      <c r="P262" s="24">
        <f t="shared" si="48"/>
        <v>0</v>
      </c>
      <c r="Q262" s="72"/>
      <c r="R262" s="24">
        <f t="shared" si="49"/>
        <v>0</v>
      </c>
      <c r="S262" s="73"/>
      <c r="T262" s="24">
        <f t="shared" si="50"/>
        <v>0</v>
      </c>
      <c r="U262" s="73"/>
      <c r="V262" s="24">
        <f t="shared" si="51"/>
        <v>0</v>
      </c>
      <c r="W262" s="72"/>
      <c r="X262" s="24">
        <f t="shared" si="52"/>
        <v>0</v>
      </c>
      <c r="Y262" s="73"/>
      <c r="Z262" s="24">
        <f t="shared" si="53"/>
        <v>0</v>
      </c>
      <c r="AA262" s="73"/>
      <c r="AB262" s="24">
        <f t="shared" si="54"/>
        <v>0</v>
      </c>
      <c r="AC262" s="8">
        <f t="shared" si="55"/>
        <v>0</v>
      </c>
      <c r="AD262" s="130">
        <f t="shared" si="56"/>
        <v>0</v>
      </c>
    </row>
    <row r="263" spans="1:30" x14ac:dyDescent="0.25">
      <c r="A263" t="str">
        <f t="shared" si="58"/>
        <v>26-09</v>
      </c>
      <c r="B263" s="165">
        <f>_xlfn.ISOWEEKNUM(Tabel1[[#This Row],[col03]])</f>
        <v>38</v>
      </c>
      <c r="C263" s="153">
        <f>DATE(Année,1,ROW()-ROW(Tabel1[[#Headers],[col03]])-1)</f>
        <v>46281</v>
      </c>
      <c r="D263" s="10"/>
      <c r="E263" s="7"/>
      <c r="F263" s="17" t="e">
        <f t="shared" ca="1" si="57"/>
        <v>#VALUE!</v>
      </c>
      <c r="G263" s="10"/>
      <c r="H263" s="24" t="str" cm="1">
        <f t="array" aca="1" ref="H263" ca="1">IF(OFFSET(G263,WORKDAY.INTL(C263,1,11,Fériés)-C263,,,)=0,
"-",
OFFSET(G263,WORKDAY.INTL(C263,1,11,Fériés)-C263,,,)-G263)</f>
        <v>-</v>
      </c>
      <c r="I263" s="10"/>
      <c r="J263" s="24">
        <f t="shared" ref="J263:J326" si="59">IF(I264=0,,I264-I263)</f>
        <v>0</v>
      </c>
      <c r="K263" s="10"/>
      <c r="L263" s="24">
        <f t="shared" ref="L263:L326" si="60">IF(K264=0,,K264-K263)</f>
        <v>0</v>
      </c>
      <c r="M263" s="10"/>
      <c r="N263" s="24">
        <f t="shared" ref="N263:N326" si="61">IF(M264=0,,M264-M263)</f>
        <v>0</v>
      </c>
      <c r="O263" s="10"/>
      <c r="P263" s="24">
        <f t="shared" ref="P263:P326" si="62">IF(O264=0,,O264-O263)</f>
        <v>0</v>
      </c>
      <c r="Q263" s="72"/>
      <c r="R263" s="24">
        <f t="shared" ref="R263:R326" si="63">IF(Q264=0,,Q264-Q263)</f>
        <v>0</v>
      </c>
      <c r="S263" s="73"/>
      <c r="T263" s="24">
        <f t="shared" ref="T263:T326" si="64">IF(S264=0,,S264-S263)</f>
        <v>0</v>
      </c>
      <c r="U263" s="73"/>
      <c r="V263" s="24">
        <f t="shared" ref="V263:V326" si="65">IF(U264=0,,U264-U263)</f>
        <v>0</v>
      </c>
      <c r="W263" s="72"/>
      <c r="X263" s="24">
        <f t="shared" ref="X263:X326" si="66">IF(W264=0,,W264-W263)</f>
        <v>0</v>
      </c>
      <c r="Y263" s="73"/>
      <c r="Z263" s="24">
        <f t="shared" ref="Z263:Z326" si="67">IF(Y264=0,,Y264-Y263)</f>
        <v>0</v>
      </c>
      <c r="AA263" s="73"/>
      <c r="AB263" s="24">
        <f t="shared" ref="AB263:AB326" si="68">IF(AA264=0,,AA264-AA263)</f>
        <v>0</v>
      </c>
      <c r="AC263" s="8">
        <f t="shared" ref="AC263:AC326" si="69">(AB263+Z263+X263)*1000</f>
        <v>0</v>
      </c>
      <c r="AD263" s="130">
        <f t="shared" ref="AD263:AD326" si="70">IF(AC263=0,,AC263/E263)</f>
        <v>0</v>
      </c>
    </row>
    <row r="264" spans="1:30" x14ac:dyDescent="0.25">
      <c r="A264" t="str">
        <f t="shared" si="58"/>
        <v>26-09</v>
      </c>
      <c r="B264" s="165">
        <f>_xlfn.ISOWEEKNUM(Tabel1[[#This Row],[col03]])</f>
        <v>38</v>
      </c>
      <c r="C264" s="153">
        <f>DATE(Année,1,ROW()-ROW(Tabel1[[#Headers],[col03]])-1)</f>
        <v>46282</v>
      </c>
      <c r="D264" s="10"/>
      <c r="E264" s="7"/>
      <c r="F264" s="17" t="e">
        <f t="shared" ca="1" si="57"/>
        <v>#VALUE!</v>
      </c>
      <c r="G264" s="10"/>
      <c r="H264" s="24" t="str" cm="1">
        <f t="array" aca="1" ref="H264" ca="1">IF(OFFSET(G264,WORKDAY.INTL(C264,1,11,Fériés)-C264,,,)=0,
"-",
OFFSET(G264,WORKDAY.INTL(C264,1,11,Fériés)-C264,,,)-G264)</f>
        <v>-</v>
      </c>
      <c r="I264" s="10"/>
      <c r="J264" s="24">
        <f t="shared" si="59"/>
        <v>0</v>
      </c>
      <c r="K264" s="10"/>
      <c r="L264" s="24">
        <f t="shared" si="60"/>
        <v>0</v>
      </c>
      <c r="M264" s="10"/>
      <c r="N264" s="24">
        <f t="shared" si="61"/>
        <v>0</v>
      </c>
      <c r="O264" s="10"/>
      <c r="P264" s="24">
        <f t="shared" si="62"/>
        <v>0</v>
      </c>
      <c r="Q264" s="72"/>
      <c r="R264" s="24">
        <f t="shared" si="63"/>
        <v>0</v>
      </c>
      <c r="S264" s="73"/>
      <c r="T264" s="24">
        <f t="shared" si="64"/>
        <v>0</v>
      </c>
      <c r="U264" s="73"/>
      <c r="V264" s="24">
        <f t="shared" si="65"/>
        <v>0</v>
      </c>
      <c r="W264" s="72"/>
      <c r="X264" s="24">
        <f t="shared" si="66"/>
        <v>0</v>
      </c>
      <c r="Y264" s="73"/>
      <c r="Z264" s="24">
        <f t="shared" si="67"/>
        <v>0</v>
      </c>
      <c r="AA264" s="73"/>
      <c r="AB264" s="24">
        <f t="shared" si="68"/>
        <v>0</v>
      </c>
      <c r="AC264" s="8">
        <f t="shared" si="69"/>
        <v>0</v>
      </c>
      <c r="AD264" s="130">
        <f t="shared" si="70"/>
        <v>0</v>
      </c>
    </row>
    <row r="265" spans="1:30" x14ac:dyDescent="0.25">
      <c r="A265" t="str">
        <f t="shared" si="58"/>
        <v>26-09</v>
      </c>
      <c r="B265" s="165">
        <f>_xlfn.ISOWEEKNUM(Tabel1[[#This Row],[col03]])</f>
        <v>38</v>
      </c>
      <c r="C265" s="153">
        <f>DATE(Année,1,ROW()-ROW(Tabel1[[#Headers],[col03]])-1)</f>
        <v>46283</v>
      </c>
      <c r="D265" s="10"/>
      <c r="E265" s="7"/>
      <c r="F265" s="17" t="e">
        <f t="shared" ca="1" si="57"/>
        <v>#VALUE!</v>
      </c>
      <c r="G265" s="10"/>
      <c r="H265" s="24" t="str" cm="1">
        <f t="array" aca="1" ref="H265" ca="1">IF(OFFSET(G265,WORKDAY.INTL(C265,1,11,Fériés)-C265,,,)=0,
"-",
OFFSET(G265,WORKDAY.INTL(C265,1,11,Fériés)-C265,,,)-G265)</f>
        <v>-</v>
      </c>
      <c r="I265" s="10"/>
      <c r="J265" s="24">
        <f t="shared" si="59"/>
        <v>0</v>
      </c>
      <c r="K265" s="10"/>
      <c r="L265" s="24">
        <f t="shared" si="60"/>
        <v>0</v>
      </c>
      <c r="M265" s="10"/>
      <c r="N265" s="24">
        <f t="shared" si="61"/>
        <v>0</v>
      </c>
      <c r="O265" s="10"/>
      <c r="P265" s="24">
        <f t="shared" si="62"/>
        <v>0</v>
      </c>
      <c r="Q265" s="72"/>
      <c r="R265" s="24">
        <f t="shared" si="63"/>
        <v>0</v>
      </c>
      <c r="S265" s="73"/>
      <c r="T265" s="24">
        <f t="shared" si="64"/>
        <v>0</v>
      </c>
      <c r="U265" s="73"/>
      <c r="V265" s="24">
        <f t="shared" si="65"/>
        <v>0</v>
      </c>
      <c r="W265" s="72"/>
      <c r="X265" s="24">
        <f t="shared" si="66"/>
        <v>0</v>
      </c>
      <c r="Y265" s="73"/>
      <c r="Z265" s="24">
        <f t="shared" si="67"/>
        <v>0</v>
      </c>
      <c r="AA265" s="73"/>
      <c r="AB265" s="24">
        <f t="shared" si="68"/>
        <v>0</v>
      </c>
      <c r="AC265" s="8">
        <f t="shared" si="69"/>
        <v>0</v>
      </c>
      <c r="AD265" s="130">
        <f t="shared" si="70"/>
        <v>0</v>
      </c>
    </row>
    <row r="266" spans="1:30" x14ac:dyDescent="0.25">
      <c r="A266" t="str">
        <f t="shared" si="58"/>
        <v>26-09</v>
      </c>
      <c r="B266" s="165">
        <f>_xlfn.ISOWEEKNUM(Tabel1[[#This Row],[col03]])</f>
        <v>38</v>
      </c>
      <c r="C266" s="153">
        <f>DATE(Année,1,ROW()-ROW(Tabel1[[#Headers],[col03]])-1)</f>
        <v>46284</v>
      </c>
      <c r="D266" s="10"/>
      <c r="E266" s="7"/>
      <c r="F266" s="17" t="e">
        <f t="shared" ca="1" si="57"/>
        <v>#VALUE!</v>
      </c>
      <c r="G266" s="10"/>
      <c r="H266" s="24" t="str" cm="1">
        <f t="array" aca="1" ref="H266" ca="1">IF(OFFSET(G266,WORKDAY.INTL(C266,1,11,Fériés)-C266,,,)=0,
"-",
OFFSET(G266,WORKDAY.INTL(C266,1,11,Fériés)-C266,,,)-G266)</f>
        <v>-</v>
      </c>
      <c r="I266" s="10"/>
      <c r="J266" s="24">
        <f t="shared" si="59"/>
        <v>0</v>
      </c>
      <c r="K266" s="10"/>
      <c r="L266" s="24">
        <f t="shared" si="60"/>
        <v>0</v>
      </c>
      <c r="M266" s="10"/>
      <c r="N266" s="24">
        <f t="shared" si="61"/>
        <v>0</v>
      </c>
      <c r="O266" s="10"/>
      <c r="P266" s="24">
        <f t="shared" si="62"/>
        <v>0</v>
      </c>
      <c r="Q266" s="72"/>
      <c r="R266" s="24">
        <f t="shared" si="63"/>
        <v>0</v>
      </c>
      <c r="S266" s="73"/>
      <c r="T266" s="24">
        <f t="shared" si="64"/>
        <v>0</v>
      </c>
      <c r="U266" s="73"/>
      <c r="V266" s="24">
        <f t="shared" si="65"/>
        <v>0</v>
      </c>
      <c r="W266" s="72"/>
      <c r="X266" s="24">
        <f t="shared" si="66"/>
        <v>0</v>
      </c>
      <c r="Y266" s="73"/>
      <c r="Z266" s="24">
        <f t="shared" si="67"/>
        <v>0</v>
      </c>
      <c r="AA266" s="73"/>
      <c r="AB266" s="24">
        <f t="shared" si="68"/>
        <v>0</v>
      </c>
      <c r="AC266" s="8">
        <f t="shared" si="69"/>
        <v>0</v>
      </c>
      <c r="AD266" s="130">
        <f t="shared" si="70"/>
        <v>0</v>
      </c>
    </row>
    <row r="267" spans="1:30" x14ac:dyDescent="0.25">
      <c r="A267" t="str">
        <f t="shared" si="58"/>
        <v>26-09</v>
      </c>
      <c r="B267" s="165">
        <f>_xlfn.ISOWEEKNUM(Tabel1[[#This Row],[col03]])</f>
        <v>38</v>
      </c>
      <c r="C267" s="153">
        <f>DATE(Année,1,ROW()-ROW(Tabel1[[#Headers],[col03]])-1)</f>
        <v>46285</v>
      </c>
      <c r="D267" s="10"/>
      <c r="E267" s="7"/>
      <c r="F267" s="17" t="str">
        <f t="shared" si="57"/>
        <v/>
      </c>
      <c r="G267" s="10"/>
      <c r="H267" s="24" t="str" cm="1">
        <f t="array" aca="1" ref="H267" ca="1">IF(OFFSET(G267,WORKDAY.INTL(C267,1,11,Fériés)-C267,,,)=0,
"-",
OFFSET(G267,WORKDAY.INTL(C267,1,11,Fériés)-C267,,,)-G267)</f>
        <v>-</v>
      </c>
      <c r="I267" s="10"/>
      <c r="J267" s="24">
        <f t="shared" si="59"/>
        <v>0</v>
      </c>
      <c r="K267" s="10"/>
      <c r="L267" s="24">
        <f t="shared" si="60"/>
        <v>0</v>
      </c>
      <c r="M267" s="10"/>
      <c r="N267" s="24">
        <f t="shared" si="61"/>
        <v>0</v>
      </c>
      <c r="O267" s="10"/>
      <c r="P267" s="24">
        <f t="shared" si="62"/>
        <v>0</v>
      </c>
      <c r="Q267" s="72"/>
      <c r="R267" s="24">
        <f t="shared" si="63"/>
        <v>0</v>
      </c>
      <c r="S267" s="73"/>
      <c r="T267" s="24">
        <f t="shared" si="64"/>
        <v>0</v>
      </c>
      <c r="U267" s="73"/>
      <c r="V267" s="24">
        <f t="shared" si="65"/>
        <v>0</v>
      </c>
      <c r="W267" s="72"/>
      <c r="X267" s="24">
        <f t="shared" si="66"/>
        <v>0</v>
      </c>
      <c r="Y267" s="73"/>
      <c r="Z267" s="24">
        <f t="shared" si="67"/>
        <v>0</v>
      </c>
      <c r="AA267" s="73"/>
      <c r="AB267" s="24">
        <f t="shared" si="68"/>
        <v>0</v>
      </c>
      <c r="AC267" s="8">
        <f t="shared" si="69"/>
        <v>0</v>
      </c>
      <c r="AD267" s="130">
        <f t="shared" si="70"/>
        <v>0</v>
      </c>
    </row>
    <row r="268" spans="1:30" x14ac:dyDescent="0.25">
      <c r="A268" t="str">
        <f t="shared" si="58"/>
        <v>26-09</v>
      </c>
      <c r="B268" s="165">
        <f>_xlfn.ISOWEEKNUM(Tabel1[[#This Row],[col03]])</f>
        <v>39</v>
      </c>
      <c r="C268" s="153">
        <f>DATE(Année,1,ROW()-ROW(Tabel1[[#Headers],[col03]])-1)</f>
        <v>46286</v>
      </c>
      <c r="D268" s="10"/>
      <c r="E268" s="7"/>
      <c r="F268" s="17" t="e">
        <f t="shared" ca="1" si="57"/>
        <v>#VALUE!</v>
      </c>
      <c r="G268" s="10"/>
      <c r="H268" s="24" t="str" cm="1">
        <f t="array" aca="1" ref="H268" ca="1">IF(OFFSET(G268,WORKDAY.INTL(C268,1,11,Fériés)-C268,,,)=0,
"-",
OFFSET(G268,WORKDAY.INTL(C268,1,11,Fériés)-C268,,,)-G268)</f>
        <v>-</v>
      </c>
      <c r="I268" s="10"/>
      <c r="J268" s="24">
        <f t="shared" si="59"/>
        <v>0</v>
      </c>
      <c r="K268" s="10"/>
      <c r="L268" s="24">
        <f t="shared" si="60"/>
        <v>0</v>
      </c>
      <c r="M268" s="10"/>
      <c r="N268" s="24">
        <f t="shared" si="61"/>
        <v>0</v>
      </c>
      <c r="O268" s="10"/>
      <c r="P268" s="24">
        <f t="shared" si="62"/>
        <v>0</v>
      </c>
      <c r="Q268" s="72"/>
      <c r="R268" s="24">
        <f t="shared" si="63"/>
        <v>0</v>
      </c>
      <c r="S268" s="73"/>
      <c r="T268" s="24">
        <f t="shared" si="64"/>
        <v>0</v>
      </c>
      <c r="U268" s="73"/>
      <c r="V268" s="24">
        <f t="shared" si="65"/>
        <v>0</v>
      </c>
      <c r="W268" s="72"/>
      <c r="X268" s="24">
        <f t="shared" si="66"/>
        <v>0</v>
      </c>
      <c r="Y268" s="73"/>
      <c r="Z268" s="24">
        <f t="shared" si="67"/>
        <v>0</v>
      </c>
      <c r="AA268" s="73"/>
      <c r="AB268" s="24">
        <f t="shared" si="68"/>
        <v>0</v>
      </c>
      <c r="AC268" s="8">
        <f t="shared" si="69"/>
        <v>0</v>
      </c>
      <c r="AD268" s="130">
        <f t="shared" si="70"/>
        <v>0</v>
      </c>
    </row>
    <row r="269" spans="1:30" x14ac:dyDescent="0.25">
      <c r="A269" t="str">
        <f t="shared" si="58"/>
        <v>26-09</v>
      </c>
      <c r="B269" s="165">
        <f>_xlfn.ISOWEEKNUM(Tabel1[[#This Row],[col03]])</f>
        <v>39</v>
      </c>
      <c r="C269" s="153">
        <f>DATE(Année,1,ROW()-ROW(Tabel1[[#Headers],[col03]])-1)</f>
        <v>46287</v>
      </c>
      <c r="D269" s="10"/>
      <c r="E269" s="7"/>
      <c r="F269" s="17" t="e">
        <f t="shared" ca="1" si="57"/>
        <v>#VALUE!</v>
      </c>
      <c r="G269" s="10"/>
      <c r="H269" s="24" t="str" cm="1">
        <f t="array" aca="1" ref="H269" ca="1">IF(OFFSET(G269,WORKDAY.INTL(C269,1,11,Fériés)-C269,,,)=0,
"-",
OFFSET(G269,WORKDAY.INTL(C269,1,11,Fériés)-C269,,,)-G269)</f>
        <v>-</v>
      </c>
      <c r="I269" s="10"/>
      <c r="J269" s="24">
        <f t="shared" si="59"/>
        <v>0</v>
      </c>
      <c r="K269" s="10"/>
      <c r="L269" s="24">
        <f t="shared" si="60"/>
        <v>0</v>
      </c>
      <c r="M269" s="10"/>
      <c r="N269" s="24">
        <f t="shared" si="61"/>
        <v>0</v>
      </c>
      <c r="O269" s="10"/>
      <c r="P269" s="24">
        <f t="shared" si="62"/>
        <v>0</v>
      </c>
      <c r="Q269" s="72"/>
      <c r="R269" s="24">
        <f t="shared" si="63"/>
        <v>0</v>
      </c>
      <c r="S269" s="73"/>
      <c r="T269" s="24">
        <f t="shared" si="64"/>
        <v>0</v>
      </c>
      <c r="U269" s="73"/>
      <c r="V269" s="24">
        <f t="shared" si="65"/>
        <v>0</v>
      </c>
      <c r="W269" s="72"/>
      <c r="X269" s="24">
        <f t="shared" si="66"/>
        <v>0</v>
      </c>
      <c r="Y269" s="73"/>
      <c r="Z269" s="24">
        <f t="shared" si="67"/>
        <v>0</v>
      </c>
      <c r="AA269" s="73"/>
      <c r="AB269" s="24">
        <f t="shared" si="68"/>
        <v>0</v>
      </c>
      <c r="AC269" s="8">
        <f t="shared" si="69"/>
        <v>0</v>
      </c>
      <c r="AD269" s="130">
        <f t="shared" si="70"/>
        <v>0</v>
      </c>
    </row>
    <row r="270" spans="1:30" x14ac:dyDescent="0.25">
      <c r="A270" t="str">
        <f t="shared" si="58"/>
        <v>26-09</v>
      </c>
      <c r="B270" s="165">
        <f>_xlfn.ISOWEEKNUM(Tabel1[[#This Row],[col03]])</f>
        <v>39</v>
      </c>
      <c r="C270" s="153">
        <f>DATE(Année,1,ROW()-ROW(Tabel1[[#Headers],[col03]])-1)</f>
        <v>46288</v>
      </c>
      <c r="D270" s="10"/>
      <c r="E270" s="7"/>
      <c r="F270" s="17" t="e">
        <f t="shared" ca="1" si="57"/>
        <v>#VALUE!</v>
      </c>
      <c r="G270" s="10"/>
      <c r="H270" s="24" t="str" cm="1">
        <f t="array" aca="1" ref="H270" ca="1">IF(OFFSET(G270,WORKDAY.INTL(C270,1,11,Fériés)-C270,,,)=0,
"-",
OFFSET(G270,WORKDAY.INTL(C270,1,11,Fériés)-C270,,,)-G270)</f>
        <v>-</v>
      </c>
      <c r="I270" s="10"/>
      <c r="J270" s="24">
        <f t="shared" si="59"/>
        <v>0</v>
      </c>
      <c r="K270" s="10"/>
      <c r="L270" s="24">
        <f t="shared" si="60"/>
        <v>0</v>
      </c>
      <c r="M270" s="10"/>
      <c r="N270" s="24">
        <f t="shared" si="61"/>
        <v>0</v>
      </c>
      <c r="O270" s="10"/>
      <c r="P270" s="24">
        <f t="shared" si="62"/>
        <v>0</v>
      </c>
      <c r="Q270" s="72"/>
      <c r="R270" s="24">
        <f t="shared" si="63"/>
        <v>0</v>
      </c>
      <c r="S270" s="73"/>
      <c r="T270" s="24">
        <f t="shared" si="64"/>
        <v>0</v>
      </c>
      <c r="U270" s="73"/>
      <c r="V270" s="24">
        <f t="shared" si="65"/>
        <v>0</v>
      </c>
      <c r="W270" s="72"/>
      <c r="X270" s="24">
        <f t="shared" si="66"/>
        <v>0</v>
      </c>
      <c r="Y270" s="73"/>
      <c r="Z270" s="24">
        <f t="shared" si="67"/>
        <v>0</v>
      </c>
      <c r="AA270" s="73"/>
      <c r="AB270" s="24">
        <f t="shared" si="68"/>
        <v>0</v>
      </c>
      <c r="AC270" s="8">
        <f t="shared" si="69"/>
        <v>0</v>
      </c>
      <c r="AD270" s="130">
        <f t="shared" si="70"/>
        <v>0</v>
      </c>
    </row>
    <row r="271" spans="1:30" x14ac:dyDescent="0.25">
      <c r="A271" t="str">
        <f t="shared" si="58"/>
        <v>26-09</v>
      </c>
      <c r="B271" s="165">
        <f>_xlfn.ISOWEEKNUM(Tabel1[[#This Row],[col03]])</f>
        <v>39</v>
      </c>
      <c r="C271" s="153">
        <f>DATE(Année,1,ROW()-ROW(Tabel1[[#Headers],[col03]])-1)</f>
        <v>46289</v>
      </c>
      <c r="D271" s="10"/>
      <c r="E271" s="7"/>
      <c r="F271" s="17" t="e">
        <f t="shared" ca="1" si="57"/>
        <v>#VALUE!</v>
      </c>
      <c r="G271" s="10"/>
      <c r="H271" s="24" t="str" cm="1">
        <f t="array" aca="1" ref="H271" ca="1">IF(OFFSET(G271,WORKDAY.INTL(C271,1,11,Fériés)-C271,,,)=0,
"-",
OFFSET(G271,WORKDAY.INTL(C271,1,11,Fériés)-C271,,,)-G271)</f>
        <v>-</v>
      </c>
      <c r="I271" s="10"/>
      <c r="J271" s="24">
        <f t="shared" si="59"/>
        <v>0</v>
      </c>
      <c r="K271" s="10"/>
      <c r="L271" s="24">
        <f t="shared" si="60"/>
        <v>0</v>
      </c>
      <c r="M271" s="10"/>
      <c r="N271" s="24">
        <f t="shared" si="61"/>
        <v>0</v>
      </c>
      <c r="O271" s="10"/>
      <c r="P271" s="24">
        <f t="shared" si="62"/>
        <v>0</v>
      </c>
      <c r="Q271" s="72"/>
      <c r="R271" s="24">
        <f t="shared" si="63"/>
        <v>0</v>
      </c>
      <c r="S271" s="73"/>
      <c r="T271" s="24">
        <f t="shared" si="64"/>
        <v>0</v>
      </c>
      <c r="U271" s="73"/>
      <c r="V271" s="24">
        <f t="shared" si="65"/>
        <v>0</v>
      </c>
      <c r="W271" s="72"/>
      <c r="X271" s="24">
        <f t="shared" si="66"/>
        <v>0</v>
      </c>
      <c r="Y271" s="73"/>
      <c r="Z271" s="24">
        <f t="shared" si="67"/>
        <v>0</v>
      </c>
      <c r="AA271" s="73"/>
      <c r="AB271" s="24">
        <f t="shared" si="68"/>
        <v>0</v>
      </c>
      <c r="AC271" s="8">
        <f t="shared" si="69"/>
        <v>0</v>
      </c>
      <c r="AD271" s="130">
        <f t="shared" si="70"/>
        <v>0</v>
      </c>
    </row>
    <row r="272" spans="1:30" x14ac:dyDescent="0.25">
      <c r="A272" t="str">
        <f t="shared" si="58"/>
        <v>26-09</v>
      </c>
      <c r="B272" s="165">
        <f>_xlfn.ISOWEEKNUM(Tabel1[[#This Row],[col03]])</f>
        <v>39</v>
      </c>
      <c r="C272" s="153">
        <f>DATE(Année,1,ROW()-ROW(Tabel1[[#Headers],[col03]])-1)</f>
        <v>46290</v>
      </c>
      <c r="D272" s="10"/>
      <c r="E272" s="7"/>
      <c r="F272" s="17" t="e">
        <f t="shared" ca="1" si="57"/>
        <v>#VALUE!</v>
      </c>
      <c r="G272" s="10"/>
      <c r="H272" s="24" t="str" cm="1">
        <f t="array" aca="1" ref="H272" ca="1">IF(OFFSET(G272,WORKDAY.INTL(C272,1,11,Fériés)-C272,,,)=0,
"-",
OFFSET(G272,WORKDAY.INTL(C272,1,11,Fériés)-C272,,,)-G272)</f>
        <v>-</v>
      </c>
      <c r="I272" s="10"/>
      <c r="J272" s="24">
        <f t="shared" si="59"/>
        <v>0</v>
      </c>
      <c r="K272" s="10"/>
      <c r="L272" s="24">
        <f t="shared" si="60"/>
        <v>0</v>
      </c>
      <c r="M272" s="10"/>
      <c r="N272" s="24">
        <f t="shared" si="61"/>
        <v>0</v>
      </c>
      <c r="O272" s="10"/>
      <c r="P272" s="24">
        <f t="shared" si="62"/>
        <v>0</v>
      </c>
      <c r="Q272" s="72"/>
      <c r="R272" s="24">
        <f t="shared" si="63"/>
        <v>0</v>
      </c>
      <c r="S272" s="73"/>
      <c r="T272" s="24">
        <f t="shared" si="64"/>
        <v>0</v>
      </c>
      <c r="U272" s="73"/>
      <c r="V272" s="24">
        <f t="shared" si="65"/>
        <v>0</v>
      </c>
      <c r="W272" s="72"/>
      <c r="X272" s="24">
        <f t="shared" si="66"/>
        <v>0</v>
      </c>
      <c r="Y272" s="73"/>
      <c r="Z272" s="24">
        <f t="shared" si="67"/>
        <v>0</v>
      </c>
      <c r="AA272" s="73"/>
      <c r="AB272" s="24">
        <f t="shared" si="68"/>
        <v>0</v>
      </c>
      <c r="AC272" s="8">
        <f t="shared" si="69"/>
        <v>0</v>
      </c>
      <c r="AD272" s="130">
        <f t="shared" si="70"/>
        <v>0</v>
      </c>
    </row>
    <row r="273" spans="1:30" x14ac:dyDescent="0.25">
      <c r="A273" t="str">
        <f t="shared" si="58"/>
        <v>26-09</v>
      </c>
      <c r="B273" s="165">
        <f>_xlfn.ISOWEEKNUM(Tabel1[[#This Row],[col03]])</f>
        <v>39</v>
      </c>
      <c r="C273" s="153">
        <f>DATE(Année,1,ROW()-ROW(Tabel1[[#Headers],[col03]])-1)</f>
        <v>46291</v>
      </c>
      <c r="D273" s="10"/>
      <c r="E273" s="7"/>
      <c r="F273" s="17" t="e">
        <f t="shared" ca="1" si="57"/>
        <v>#VALUE!</v>
      </c>
      <c r="G273" s="10"/>
      <c r="H273" s="24" t="str" cm="1">
        <f t="array" aca="1" ref="H273" ca="1">IF(OFFSET(G273,WORKDAY.INTL(C273,1,11,Fériés)-C273,,,)=0,
"-",
OFFSET(G273,WORKDAY.INTL(C273,1,11,Fériés)-C273,,,)-G273)</f>
        <v>-</v>
      </c>
      <c r="I273" s="10"/>
      <c r="J273" s="24">
        <f t="shared" si="59"/>
        <v>0</v>
      </c>
      <c r="K273" s="10"/>
      <c r="L273" s="24">
        <f t="shared" si="60"/>
        <v>0</v>
      </c>
      <c r="M273" s="10"/>
      <c r="N273" s="24">
        <f t="shared" si="61"/>
        <v>0</v>
      </c>
      <c r="O273" s="10"/>
      <c r="P273" s="24">
        <f t="shared" si="62"/>
        <v>0</v>
      </c>
      <c r="Q273" s="72"/>
      <c r="R273" s="24">
        <f t="shared" si="63"/>
        <v>0</v>
      </c>
      <c r="S273" s="73"/>
      <c r="T273" s="24">
        <f t="shared" si="64"/>
        <v>0</v>
      </c>
      <c r="U273" s="73"/>
      <c r="V273" s="24">
        <f t="shared" si="65"/>
        <v>0</v>
      </c>
      <c r="W273" s="72"/>
      <c r="X273" s="24">
        <f t="shared" si="66"/>
        <v>0</v>
      </c>
      <c r="Y273" s="73"/>
      <c r="Z273" s="24">
        <f t="shared" si="67"/>
        <v>0</v>
      </c>
      <c r="AA273" s="73"/>
      <c r="AB273" s="24">
        <f t="shared" si="68"/>
        <v>0</v>
      </c>
      <c r="AC273" s="8">
        <f t="shared" si="69"/>
        <v>0</v>
      </c>
      <c r="AD273" s="130">
        <f t="shared" si="70"/>
        <v>0</v>
      </c>
    </row>
    <row r="274" spans="1:30" x14ac:dyDescent="0.25">
      <c r="A274" t="str">
        <f t="shared" si="58"/>
        <v>26-09</v>
      </c>
      <c r="B274" s="165">
        <f>_xlfn.ISOWEEKNUM(Tabel1[[#This Row],[col03]])</f>
        <v>39</v>
      </c>
      <c r="C274" s="153">
        <f>DATE(Année,1,ROW()-ROW(Tabel1[[#Headers],[col03]])-1)</f>
        <v>46292</v>
      </c>
      <c r="D274" s="10"/>
      <c r="E274" s="7"/>
      <c r="F274" s="17" t="str">
        <f t="shared" si="57"/>
        <v/>
      </c>
      <c r="G274" s="10"/>
      <c r="H274" s="24" t="str" cm="1">
        <f t="array" aca="1" ref="H274" ca="1">IF(OFFSET(G274,WORKDAY.INTL(C274,1,11,Fériés)-C274,,,)=0,
"-",
OFFSET(G274,WORKDAY.INTL(C274,1,11,Fériés)-C274,,,)-G274)</f>
        <v>-</v>
      </c>
      <c r="I274" s="10"/>
      <c r="J274" s="24">
        <f t="shared" si="59"/>
        <v>0</v>
      </c>
      <c r="K274" s="10"/>
      <c r="L274" s="24">
        <f t="shared" si="60"/>
        <v>0</v>
      </c>
      <c r="M274" s="10"/>
      <c r="N274" s="24">
        <f t="shared" si="61"/>
        <v>0</v>
      </c>
      <c r="O274" s="10"/>
      <c r="P274" s="24">
        <f t="shared" si="62"/>
        <v>0</v>
      </c>
      <c r="Q274" s="72"/>
      <c r="R274" s="24">
        <f t="shared" si="63"/>
        <v>0</v>
      </c>
      <c r="S274" s="73"/>
      <c r="T274" s="24">
        <f t="shared" si="64"/>
        <v>0</v>
      </c>
      <c r="U274" s="73"/>
      <c r="V274" s="24">
        <f t="shared" si="65"/>
        <v>0</v>
      </c>
      <c r="W274" s="72"/>
      <c r="X274" s="24">
        <f t="shared" si="66"/>
        <v>0</v>
      </c>
      <c r="Y274" s="73"/>
      <c r="Z274" s="24">
        <f t="shared" si="67"/>
        <v>0</v>
      </c>
      <c r="AA274" s="73"/>
      <c r="AB274" s="24">
        <f t="shared" si="68"/>
        <v>0</v>
      </c>
      <c r="AC274" s="8">
        <f t="shared" si="69"/>
        <v>0</v>
      </c>
      <c r="AD274" s="130">
        <f t="shared" si="70"/>
        <v>0</v>
      </c>
    </row>
    <row r="275" spans="1:30" x14ac:dyDescent="0.25">
      <c r="A275" t="str">
        <f t="shared" si="58"/>
        <v>26-09</v>
      </c>
      <c r="B275" s="165">
        <f>_xlfn.ISOWEEKNUM(Tabel1[[#This Row],[col03]])</f>
        <v>40</v>
      </c>
      <c r="C275" s="153">
        <f>DATE(Année,1,ROW()-ROW(Tabel1[[#Headers],[col03]])-1)</f>
        <v>46293</v>
      </c>
      <c r="D275" s="10"/>
      <c r="E275" s="7"/>
      <c r="F275" s="17" t="e">
        <f t="shared" ca="1" si="57"/>
        <v>#VALUE!</v>
      </c>
      <c r="G275" s="10"/>
      <c r="H275" s="24" t="str" cm="1">
        <f t="array" aca="1" ref="H275" ca="1">IF(OFFSET(G275,WORKDAY.INTL(C275,1,11,Fériés)-C275,,,)=0,
"-",
OFFSET(G275,WORKDAY.INTL(C275,1,11,Fériés)-C275,,,)-G275)</f>
        <v>-</v>
      </c>
      <c r="I275" s="10"/>
      <c r="J275" s="24">
        <f t="shared" si="59"/>
        <v>0</v>
      </c>
      <c r="K275" s="10"/>
      <c r="L275" s="24">
        <f t="shared" si="60"/>
        <v>0</v>
      </c>
      <c r="M275" s="10"/>
      <c r="N275" s="24">
        <f t="shared" si="61"/>
        <v>0</v>
      </c>
      <c r="O275" s="10"/>
      <c r="P275" s="24">
        <f t="shared" si="62"/>
        <v>0</v>
      </c>
      <c r="Q275" s="72"/>
      <c r="R275" s="24">
        <f t="shared" si="63"/>
        <v>0</v>
      </c>
      <c r="S275" s="73"/>
      <c r="T275" s="24">
        <f t="shared" si="64"/>
        <v>0</v>
      </c>
      <c r="U275" s="73"/>
      <c r="V275" s="24">
        <f t="shared" si="65"/>
        <v>0</v>
      </c>
      <c r="W275" s="72"/>
      <c r="X275" s="24">
        <f t="shared" si="66"/>
        <v>0</v>
      </c>
      <c r="Y275" s="73"/>
      <c r="Z275" s="24">
        <f t="shared" si="67"/>
        <v>0</v>
      </c>
      <c r="AA275" s="73"/>
      <c r="AB275" s="24">
        <f t="shared" si="68"/>
        <v>0</v>
      </c>
      <c r="AC275" s="8">
        <f t="shared" si="69"/>
        <v>0</v>
      </c>
      <c r="AD275" s="130">
        <f t="shared" si="70"/>
        <v>0</v>
      </c>
    </row>
    <row r="276" spans="1:30" x14ac:dyDescent="0.25">
      <c r="A276" t="str">
        <f t="shared" si="58"/>
        <v>26-09</v>
      </c>
      <c r="B276" s="165">
        <f>_xlfn.ISOWEEKNUM(Tabel1[[#This Row],[col03]])</f>
        <v>40</v>
      </c>
      <c r="C276" s="153">
        <f>DATE(Année,1,ROW()-ROW(Tabel1[[#Headers],[col03]])-1)</f>
        <v>46294</v>
      </c>
      <c r="D276" s="10"/>
      <c r="E276" s="7"/>
      <c r="F276" s="17" t="e">
        <f t="shared" ca="1" si="57"/>
        <v>#VALUE!</v>
      </c>
      <c r="G276" s="10"/>
      <c r="H276" s="24" t="str" cm="1">
        <f t="array" aca="1" ref="H276" ca="1">IF(OFFSET(G276,WORKDAY.INTL(C276,1,11,Fériés)-C276,,,)=0,
"-",
OFFSET(G276,WORKDAY.INTL(C276,1,11,Fériés)-C276,,,)-G276)</f>
        <v>-</v>
      </c>
      <c r="I276" s="10"/>
      <c r="J276" s="24">
        <f t="shared" si="59"/>
        <v>0</v>
      </c>
      <c r="K276" s="10"/>
      <c r="L276" s="24">
        <f t="shared" si="60"/>
        <v>0</v>
      </c>
      <c r="M276" s="10"/>
      <c r="N276" s="24">
        <f t="shared" si="61"/>
        <v>0</v>
      </c>
      <c r="O276" s="10"/>
      <c r="P276" s="24">
        <f t="shared" si="62"/>
        <v>0</v>
      </c>
      <c r="Q276" s="72"/>
      <c r="R276" s="24">
        <f t="shared" si="63"/>
        <v>0</v>
      </c>
      <c r="S276" s="73"/>
      <c r="T276" s="24">
        <f t="shared" si="64"/>
        <v>0</v>
      </c>
      <c r="U276" s="73"/>
      <c r="V276" s="24">
        <f t="shared" si="65"/>
        <v>0</v>
      </c>
      <c r="W276" s="72"/>
      <c r="X276" s="24">
        <f t="shared" si="66"/>
        <v>0</v>
      </c>
      <c r="Y276" s="73"/>
      <c r="Z276" s="24">
        <f t="shared" si="67"/>
        <v>0</v>
      </c>
      <c r="AA276" s="73"/>
      <c r="AB276" s="24">
        <f t="shared" si="68"/>
        <v>0</v>
      </c>
      <c r="AC276" s="8">
        <f t="shared" si="69"/>
        <v>0</v>
      </c>
      <c r="AD276" s="130">
        <f t="shared" si="70"/>
        <v>0</v>
      </c>
    </row>
    <row r="277" spans="1:30" x14ac:dyDescent="0.25">
      <c r="A277" t="str">
        <f t="shared" si="58"/>
        <v>26-09</v>
      </c>
      <c r="B277" s="165">
        <f>_xlfn.ISOWEEKNUM(Tabel1[[#This Row],[col03]])</f>
        <v>40</v>
      </c>
      <c r="C277" s="153">
        <f>DATE(Année,1,ROW()-ROW(Tabel1[[#Headers],[col03]])-1)</f>
        <v>46295</v>
      </c>
      <c r="D277" s="10"/>
      <c r="E277" s="7"/>
      <c r="F277" s="17" t="e">
        <f t="shared" ca="1" si="57"/>
        <v>#VALUE!</v>
      </c>
      <c r="G277" s="10"/>
      <c r="H277" s="24" t="str" cm="1">
        <f t="array" aca="1" ref="H277" ca="1">IF(OFFSET(G277,WORKDAY.INTL(C277,1,11,Fériés)-C277,,,)=0,
"-",
OFFSET(G277,WORKDAY.INTL(C277,1,11,Fériés)-C277,,,)-G277)</f>
        <v>-</v>
      </c>
      <c r="I277" s="10"/>
      <c r="J277" s="24">
        <f t="shared" si="59"/>
        <v>0</v>
      </c>
      <c r="K277" s="10"/>
      <c r="L277" s="24">
        <f t="shared" si="60"/>
        <v>0</v>
      </c>
      <c r="M277" s="10"/>
      <c r="N277" s="24">
        <f t="shared" si="61"/>
        <v>0</v>
      </c>
      <c r="O277" s="10"/>
      <c r="P277" s="24">
        <f t="shared" si="62"/>
        <v>0</v>
      </c>
      <c r="Q277" s="72"/>
      <c r="R277" s="24">
        <f t="shared" si="63"/>
        <v>0</v>
      </c>
      <c r="S277" s="73"/>
      <c r="T277" s="24">
        <f t="shared" si="64"/>
        <v>0</v>
      </c>
      <c r="U277" s="73"/>
      <c r="V277" s="24">
        <f t="shared" si="65"/>
        <v>0</v>
      </c>
      <c r="W277" s="72"/>
      <c r="X277" s="24">
        <f t="shared" si="66"/>
        <v>0</v>
      </c>
      <c r="Y277" s="73"/>
      <c r="Z277" s="24">
        <f t="shared" si="67"/>
        <v>0</v>
      </c>
      <c r="AA277" s="73"/>
      <c r="AB277" s="24">
        <f t="shared" si="68"/>
        <v>0</v>
      </c>
      <c r="AC277" s="8">
        <f t="shared" si="69"/>
        <v>0</v>
      </c>
      <c r="AD277" s="130">
        <f t="shared" si="70"/>
        <v>0</v>
      </c>
    </row>
    <row r="278" spans="1:30" x14ac:dyDescent="0.25">
      <c r="A278" t="str">
        <f t="shared" si="58"/>
        <v>26-10</v>
      </c>
      <c r="B278" s="165">
        <f>_xlfn.ISOWEEKNUM(Tabel1[[#This Row],[col03]])</f>
        <v>40</v>
      </c>
      <c r="C278" s="153">
        <f>DATE(Année,1,ROW()-ROW(Tabel1[[#Headers],[col03]])-1)</f>
        <v>46296</v>
      </c>
      <c r="D278" s="10"/>
      <c r="E278" s="7"/>
      <c r="F278" s="17" t="e">
        <f t="shared" ca="1" si="57"/>
        <v>#VALUE!</v>
      </c>
      <c r="G278" s="10"/>
      <c r="H278" s="24" t="str" cm="1">
        <f t="array" aca="1" ref="H278" ca="1">IF(OFFSET(G278,WORKDAY.INTL(C278,1,11,Fériés)-C278,,,)=0,
"-",
OFFSET(G278,WORKDAY.INTL(C278,1,11,Fériés)-C278,,,)-G278)</f>
        <v>-</v>
      </c>
      <c r="I278" s="10"/>
      <c r="J278" s="24">
        <f t="shared" si="59"/>
        <v>0</v>
      </c>
      <c r="K278" s="10"/>
      <c r="L278" s="24">
        <f t="shared" si="60"/>
        <v>0</v>
      </c>
      <c r="M278" s="10"/>
      <c r="N278" s="24">
        <f t="shared" si="61"/>
        <v>0</v>
      </c>
      <c r="O278" s="10"/>
      <c r="P278" s="24">
        <f t="shared" si="62"/>
        <v>0</v>
      </c>
      <c r="Q278" s="72"/>
      <c r="R278" s="24">
        <f t="shared" si="63"/>
        <v>0</v>
      </c>
      <c r="S278" s="73"/>
      <c r="T278" s="24">
        <f t="shared" si="64"/>
        <v>0</v>
      </c>
      <c r="U278" s="73"/>
      <c r="V278" s="24">
        <f t="shared" si="65"/>
        <v>0</v>
      </c>
      <c r="W278" s="72"/>
      <c r="X278" s="24">
        <f t="shared" si="66"/>
        <v>0</v>
      </c>
      <c r="Y278" s="73"/>
      <c r="Z278" s="24">
        <f t="shared" si="67"/>
        <v>0</v>
      </c>
      <c r="AA278" s="73"/>
      <c r="AB278" s="24">
        <f t="shared" si="68"/>
        <v>0</v>
      </c>
      <c r="AC278" s="8">
        <f t="shared" si="69"/>
        <v>0</v>
      </c>
      <c r="AD278" s="130">
        <f t="shared" si="70"/>
        <v>0</v>
      </c>
    </row>
    <row r="279" spans="1:30" x14ac:dyDescent="0.25">
      <c r="A279" t="str">
        <f t="shared" si="58"/>
        <v>26-10</v>
      </c>
      <c r="B279" s="165">
        <f>_xlfn.ISOWEEKNUM(Tabel1[[#This Row],[col03]])</f>
        <v>40</v>
      </c>
      <c r="C279" s="153">
        <f>DATE(Année,1,ROW()-ROW(Tabel1[[#Headers],[col03]])-1)</f>
        <v>46297</v>
      </c>
      <c r="D279" s="10"/>
      <c r="E279" s="7"/>
      <c r="F279" s="17" t="e">
        <f t="shared" ca="1" si="57"/>
        <v>#VALUE!</v>
      </c>
      <c r="G279" s="10"/>
      <c r="H279" s="24" t="str" cm="1">
        <f t="array" aca="1" ref="H279" ca="1">IF(OFFSET(G279,WORKDAY.INTL(C279,1,11,Fériés)-C279,,,)=0,
"-",
OFFSET(G279,WORKDAY.INTL(C279,1,11,Fériés)-C279,,,)-G279)</f>
        <v>-</v>
      </c>
      <c r="I279" s="10"/>
      <c r="J279" s="24">
        <f t="shared" si="59"/>
        <v>0</v>
      </c>
      <c r="K279" s="10"/>
      <c r="L279" s="24">
        <f t="shared" si="60"/>
        <v>0</v>
      </c>
      <c r="M279" s="10"/>
      <c r="N279" s="24">
        <f t="shared" si="61"/>
        <v>0</v>
      </c>
      <c r="O279" s="10"/>
      <c r="P279" s="24">
        <f t="shared" si="62"/>
        <v>0</v>
      </c>
      <c r="Q279" s="72"/>
      <c r="R279" s="24">
        <f t="shared" si="63"/>
        <v>0</v>
      </c>
      <c r="S279" s="73"/>
      <c r="T279" s="24">
        <f t="shared" si="64"/>
        <v>0</v>
      </c>
      <c r="U279" s="73"/>
      <c r="V279" s="24">
        <f t="shared" si="65"/>
        <v>0</v>
      </c>
      <c r="W279" s="72"/>
      <c r="X279" s="24">
        <f t="shared" si="66"/>
        <v>0</v>
      </c>
      <c r="Y279" s="73"/>
      <c r="Z279" s="24">
        <f t="shared" si="67"/>
        <v>0</v>
      </c>
      <c r="AA279" s="73"/>
      <c r="AB279" s="24">
        <f t="shared" si="68"/>
        <v>0</v>
      </c>
      <c r="AC279" s="8">
        <f t="shared" si="69"/>
        <v>0</v>
      </c>
      <c r="AD279" s="130">
        <f t="shared" si="70"/>
        <v>0</v>
      </c>
    </row>
    <row r="280" spans="1:30" x14ac:dyDescent="0.25">
      <c r="A280" t="str">
        <f t="shared" si="58"/>
        <v>26-10</v>
      </c>
      <c r="B280" s="165">
        <f>_xlfn.ISOWEEKNUM(Tabel1[[#This Row],[col03]])</f>
        <v>40</v>
      </c>
      <c r="C280" s="153">
        <f>DATE(Année,1,ROW()-ROW(Tabel1[[#Headers],[col03]])-1)</f>
        <v>46298</v>
      </c>
      <c r="D280" s="10"/>
      <c r="E280" s="7"/>
      <c r="F280" s="17" t="e">
        <f t="shared" ca="1" si="57"/>
        <v>#VALUE!</v>
      </c>
      <c r="G280" s="10"/>
      <c r="H280" s="24" t="str" cm="1">
        <f t="array" aca="1" ref="H280" ca="1">IF(OFFSET(G280,WORKDAY.INTL(C280,1,11,Fériés)-C280,,,)=0,
"-",
OFFSET(G280,WORKDAY.INTL(C280,1,11,Fériés)-C280,,,)-G280)</f>
        <v>-</v>
      </c>
      <c r="I280" s="10"/>
      <c r="J280" s="24">
        <f t="shared" si="59"/>
        <v>0</v>
      </c>
      <c r="K280" s="10"/>
      <c r="L280" s="24">
        <f t="shared" si="60"/>
        <v>0</v>
      </c>
      <c r="M280" s="10"/>
      <c r="N280" s="24">
        <f t="shared" si="61"/>
        <v>0</v>
      </c>
      <c r="O280" s="10"/>
      <c r="P280" s="24">
        <f t="shared" si="62"/>
        <v>0</v>
      </c>
      <c r="Q280" s="72"/>
      <c r="R280" s="24">
        <f t="shared" si="63"/>
        <v>0</v>
      </c>
      <c r="S280" s="73"/>
      <c r="T280" s="24">
        <f t="shared" si="64"/>
        <v>0</v>
      </c>
      <c r="U280" s="73"/>
      <c r="V280" s="24">
        <f t="shared" si="65"/>
        <v>0</v>
      </c>
      <c r="W280" s="72"/>
      <c r="X280" s="24">
        <f t="shared" si="66"/>
        <v>0</v>
      </c>
      <c r="Y280" s="73"/>
      <c r="Z280" s="24">
        <f t="shared" si="67"/>
        <v>0</v>
      </c>
      <c r="AA280" s="73"/>
      <c r="AB280" s="24">
        <f t="shared" si="68"/>
        <v>0</v>
      </c>
      <c r="AC280" s="8">
        <f t="shared" si="69"/>
        <v>0</v>
      </c>
      <c r="AD280" s="130">
        <f t="shared" si="70"/>
        <v>0</v>
      </c>
    </row>
    <row r="281" spans="1:30" x14ac:dyDescent="0.25">
      <c r="A281" t="str">
        <f t="shared" si="58"/>
        <v>26-10</v>
      </c>
      <c r="B281" s="165">
        <f>_xlfn.ISOWEEKNUM(Tabel1[[#This Row],[col03]])</f>
        <v>40</v>
      </c>
      <c r="C281" s="153">
        <f>DATE(Année,1,ROW()-ROW(Tabel1[[#Headers],[col03]])-1)</f>
        <v>46299</v>
      </c>
      <c r="D281" s="10"/>
      <c r="E281" s="7"/>
      <c r="F281" s="17" t="str">
        <f t="shared" si="57"/>
        <v/>
      </c>
      <c r="G281" s="10"/>
      <c r="H281" s="24" t="str" cm="1">
        <f t="array" aca="1" ref="H281" ca="1">IF(OFFSET(G281,WORKDAY.INTL(C281,1,11,Fériés)-C281,,,)=0,
"-",
OFFSET(G281,WORKDAY.INTL(C281,1,11,Fériés)-C281,,,)-G281)</f>
        <v>-</v>
      </c>
      <c r="I281" s="10"/>
      <c r="J281" s="24">
        <f t="shared" si="59"/>
        <v>0</v>
      </c>
      <c r="K281" s="10"/>
      <c r="L281" s="24">
        <f t="shared" si="60"/>
        <v>0</v>
      </c>
      <c r="M281" s="10"/>
      <c r="N281" s="24">
        <f t="shared" si="61"/>
        <v>0</v>
      </c>
      <c r="O281" s="10"/>
      <c r="P281" s="24">
        <f t="shared" si="62"/>
        <v>0</v>
      </c>
      <c r="Q281" s="72"/>
      <c r="R281" s="24">
        <f t="shared" si="63"/>
        <v>0</v>
      </c>
      <c r="S281" s="73"/>
      <c r="T281" s="24">
        <f t="shared" si="64"/>
        <v>0</v>
      </c>
      <c r="U281" s="73"/>
      <c r="V281" s="24">
        <f t="shared" si="65"/>
        <v>0</v>
      </c>
      <c r="W281" s="72"/>
      <c r="X281" s="24">
        <f t="shared" si="66"/>
        <v>0</v>
      </c>
      <c r="Y281" s="73"/>
      <c r="Z281" s="24">
        <f t="shared" si="67"/>
        <v>0</v>
      </c>
      <c r="AA281" s="73"/>
      <c r="AB281" s="24">
        <f t="shared" si="68"/>
        <v>0</v>
      </c>
      <c r="AC281" s="8">
        <f t="shared" si="69"/>
        <v>0</v>
      </c>
      <c r="AD281" s="130">
        <f t="shared" si="70"/>
        <v>0</v>
      </c>
    </row>
    <row r="282" spans="1:30" x14ac:dyDescent="0.25">
      <c r="A282" t="str">
        <f t="shared" si="58"/>
        <v>26-10</v>
      </c>
      <c r="B282" s="165">
        <f>_xlfn.ISOWEEKNUM(Tabel1[[#This Row],[col03]])</f>
        <v>41</v>
      </c>
      <c r="C282" s="153">
        <f>DATE(Année,1,ROW()-ROW(Tabel1[[#Headers],[col03]])-1)</f>
        <v>46300</v>
      </c>
      <c r="D282" s="10"/>
      <c r="E282" s="7"/>
      <c r="F282" s="17" t="e">
        <f t="shared" ca="1" si="57"/>
        <v>#VALUE!</v>
      </c>
      <c r="G282" s="10"/>
      <c r="H282" s="24" t="str" cm="1">
        <f t="array" aca="1" ref="H282" ca="1">IF(OFFSET(G282,WORKDAY.INTL(C282,1,11,Fériés)-C282,,,)=0,
"-",
OFFSET(G282,WORKDAY.INTL(C282,1,11,Fériés)-C282,,,)-G282)</f>
        <v>-</v>
      </c>
      <c r="I282" s="10"/>
      <c r="J282" s="24">
        <f t="shared" si="59"/>
        <v>0</v>
      </c>
      <c r="K282" s="10"/>
      <c r="L282" s="24">
        <f t="shared" si="60"/>
        <v>0</v>
      </c>
      <c r="M282" s="10"/>
      <c r="N282" s="24">
        <f t="shared" si="61"/>
        <v>0</v>
      </c>
      <c r="O282" s="10"/>
      <c r="P282" s="24">
        <f t="shared" si="62"/>
        <v>0</v>
      </c>
      <c r="Q282" s="72"/>
      <c r="R282" s="24">
        <f t="shared" si="63"/>
        <v>0</v>
      </c>
      <c r="S282" s="73"/>
      <c r="T282" s="24">
        <f t="shared" si="64"/>
        <v>0</v>
      </c>
      <c r="U282" s="73"/>
      <c r="V282" s="24">
        <f t="shared" si="65"/>
        <v>0</v>
      </c>
      <c r="W282" s="72"/>
      <c r="X282" s="24">
        <f t="shared" si="66"/>
        <v>0</v>
      </c>
      <c r="Y282" s="73"/>
      <c r="Z282" s="24">
        <f t="shared" si="67"/>
        <v>0</v>
      </c>
      <c r="AA282" s="73"/>
      <c r="AB282" s="24">
        <f t="shared" si="68"/>
        <v>0</v>
      </c>
      <c r="AC282" s="8">
        <f t="shared" si="69"/>
        <v>0</v>
      </c>
      <c r="AD282" s="130">
        <f t="shared" si="70"/>
        <v>0</v>
      </c>
    </row>
    <row r="283" spans="1:30" x14ac:dyDescent="0.25">
      <c r="A283" t="str">
        <f t="shared" si="58"/>
        <v>26-10</v>
      </c>
      <c r="B283" s="165">
        <f>_xlfn.ISOWEEKNUM(Tabel1[[#This Row],[col03]])</f>
        <v>41</v>
      </c>
      <c r="C283" s="153">
        <f>DATE(Année,1,ROW()-ROW(Tabel1[[#Headers],[col03]])-1)</f>
        <v>46301</v>
      </c>
      <c r="D283" s="10"/>
      <c r="E283" s="7"/>
      <c r="F283" s="17" t="e">
        <f t="shared" ca="1" si="57"/>
        <v>#VALUE!</v>
      </c>
      <c r="G283" s="10"/>
      <c r="H283" s="24" t="str" cm="1">
        <f t="array" aca="1" ref="H283" ca="1">IF(OFFSET(G283,WORKDAY.INTL(C283,1,11,Fériés)-C283,,,)=0,
"-",
OFFSET(G283,WORKDAY.INTL(C283,1,11,Fériés)-C283,,,)-G283)</f>
        <v>-</v>
      </c>
      <c r="I283" s="10"/>
      <c r="J283" s="24">
        <f t="shared" si="59"/>
        <v>0</v>
      </c>
      <c r="K283" s="10"/>
      <c r="L283" s="24">
        <f t="shared" si="60"/>
        <v>0</v>
      </c>
      <c r="M283" s="10"/>
      <c r="N283" s="24">
        <f t="shared" si="61"/>
        <v>0</v>
      </c>
      <c r="O283" s="10"/>
      <c r="P283" s="24">
        <f t="shared" si="62"/>
        <v>0</v>
      </c>
      <c r="Q283" s="72"/>
      <c r="R283" s="24">
        <f t="shared" si="63"/>
        <v>0</v>
      </c>
      <c r="S283" s="73"/>
      <c r="T283" s="24">
        <f t="shared" si="64"/>
        <v>0</v>
      </c>
      <c r="U283" s="73"/>
      <c r="V283" s="24">
        <f t="shared" si="65"/>
        <v>0</v>
      </c>
      <c r="W283" s="72"/>
      <c r="X283" s="24">
        <f t="shared" si="66"/>
        <v>0</v>
      </c>
      <c r="Y283" s="73"/>
      <c r="Z283" s="24">
        <f t="shared" si="67"/>
        <v>0</v>
      </c>
      <c r="AA283" s="73"/>
      <c r="AB283" s="24">
        <f t="shared" si="68"/>
        <v>0</v>
      </c>
      <c r="AC283" s="8">
        <f t="shared" si="69"/>
        <v>0</v>
      </c>
      <c r="AD283" s="130">
        <f t="shared" si="70"/>
        <v>0</v>
      </c>
    </row>
    <row r="284" spans="1:30" x14ac:dyDescent="0.25">
      <c r="A284" t="str">
        <f t="shared" si="58"/>
        <v>26-10</v>
      </c>
      <c r="B284" s="165">
        <f>_xlfn.ISOWEEKNUM(Tabel1[[#This Row],[col03]])</f>
        <v>41</v>
      </c>
      <c r="C284" s="153">
        <f>DATE(Année,1,ROW()-ROW(Tabel1[[#Headers],[col03]])-1)</f>
        <v>46302</v>
      </c>
      <c r="D284" s="10"/>
      <c r="E284" s="7"/>
      <c r="F284" s="17" t="e">
        <f t="shared" ca="1" si="57"/>
        <v>#VALUE!</v>
      </c>
      <c r="G284" s="10"/>
      <c r="H284" s="24" t="str" cm="1">
        <f t="array" aca="1" ref="H284" ca="1">IF(OFFSET(G284,WORKDAY.INTL(C284,1,11,Fériés)-C284,,,)=0,
"-",
OFFSET(G284,WORKDAY.INTL(C284,1,11,Fériés)-C284,,,)-G284)</f>
        <v>-</v>
      </c>
      <c r="I284" s="10"/>
      <c r="J284" s="24">
        <f t="shared" si="59"/>
        <v>0</v>
      </c>
      <c r="K284" s="10"/>
      <c r="L284" s="24">
        <f t="shared" si="60"/>
        <v>0</v>
      </c>
      <c r="M284" s="10"/>
      <c r="N284" s="24">
        <f t="shared" si="61"/>
        <v>0</v>
      </c>
      <c r="O284" s="10"/>
      <c r="P284" s="24">
        <f t="shared" si="62"/>
        <v>0</v>
      </c>
      <c r="Q284" s="72"/>
      <c r="R284" s="24">
        <f t="shared" si="63"/>
        <v>0</v>
      </c>
      <c r="S284" s="73"/>
      <c r="T284" s="24">
        <f t="shared" si="64"/>
        <v>0</v>
      </c>
      <c r="U284" s="73"/>
      <c r="V284" s="24">
        <f t="shared" si="65"/>
        <v>0</v>
      </c>
      <c r="W284" s="72"/>
      <c r="X284" s="24">
        <f t="shared" si="66"/>
        <v>0</v>
      </c>
      <c r="Y284" s="73"/>
      <c r="Z284" s="24">
        <f t="shared" si="67"/>
        <v>0</v>
      </c>
      <c r="AA284" s="73"/>
      <c r="AB284" s="24">
        <f t="shared" si="68"/>
        <v>0</v>
      </c>
      <c r="AC284" s="8">
        <f t="shared" si="69"/>
        <v>0</v>
      </c>
      <c r="AD284" s="130">
        <f t="shared" si="70"/>
        <v>0</v>
      </c>
    </row>
    <row r="285" spans="1:30" x14ac:dyDescent="0.25">
      <c r="A285" t="str">
        <f t="shared" si="58"/>
        <v>26-10</v>
      </c>
      <c r="B285" s="165">
        <f>_xlfn.ISOWEEKNUM(Tabel1[[#This Row],[col03]])</f>
        <v>41</v>
      </c>
      <c r="C285" s="153">
        <f>DATE(Année,1,ROW()-ROW(Tabel1[[#Headers],[col03]])-1)</f>
        <v>46303</v>
      </c>
      <c r="D285" s="10"/>
      <c r="E285" s="7"/>
      <c r="F285" s="17" t="e">
        <f t="shared" ca="1" si="57"/>
        <v>#VALUE!</v>
      </c>
      <c r="G285" s="10"/>
      <c r="H285" s="24" t="str" cm="1">
        <f t="array" aca="1" ref="H285" ca="1">IF(OFFSET(G285,WORKDAY.INTL(C285,1,11,Fériés)-C285,,,)=0,
"-",
OFFSET(G285,WORKDAY.INTL(C285,1,11,Fériés)-C285,,,)-G285)</f>
        <v>-</v>
      </c>
      <c r="I285" s="10"/>
      <c r="J285" s="24">
        <f t="shared" si="59"/>
        <v>0</v>
      </c>
      <c r="K285" s="10"/>
      <c r="L285" s="24">
        <f t="shared" si="60"/>
        <v>0</v>
      </c>
      <c r="M285" s="10"/>
      <c r="N285" s="24">
        <f t="shared" si="61"/>
        <v>0</v>
      </c>
      <c r="O285" s="10"/>
      <c r="P285" s="24">
        <f t="shared" si="62"/>
        <v>0</v>
      </c>
      <c r="Q285" s="72"/>
      <c r="R285" s="24">
        <f t="shared" si="63"/>
        <v>0</v>
      </c>
      <c r="S285" s="73"/>
      <c r="T285" s="24">
        <f t="shared" si="64"/>
        <v>0</v>
      </c>
      <c r="U285" s="73"/>
      <c r="V285" s="24">
        <f t="shared" si="65"/>
        <v>0</v>
      </c>
      <c r="W285" s="72"/>
      <c r="X285" s="24">
        <f t="shared" si="66"/>
        <v>0</v>
      </c>
      <c r="Y285" s="73"/>
      <c r="Z285" s="24">
        <f t="shared" si="67"/>
        <v>0</v>
      </c>
      <c r="AA285" s="73"/>
      <c r="AB285" s="24">
        <f t="shared" si="68"/>
        <v>0</v>
      </c>
      <c r="AC285" s="8">
        <f t="shared" si="69"/>
        <v>0</v>
      </c>
      <c r="AD285" s="130">
        <f t="shared" si="70"/>
        <v>0</v>
      </c>
    </row>
    <row r="286" spans="1:30" x14ac:dyDescent="0.25">
      <c r="A286" t="str">
        <f t="shared" si="58"/>
        <v>26-10</v>
      </c>
      <c r="B286" s="165">
        <f>_xlfn.ISOWEEKNUM(Tabel1[[#This Row],[col03]])</f>
        <v>41</v>
      </c>
      <c r="C286" s="153">
        <f>DATE(Année,1,ROW()-ROW(Tabel1[[#Headers],[col03]])-1)</f>
        <v>46304</v>
      </c>
      <c r="D286" s="10"/>
      <c r="E286" s="7"/>
      <c r="F286" s="17" t="e">
        <f t="shared" ca="1" si="57"/>
        <v>#VALUE!</v>
      </c>
      <c r="G286" s="10"/>
      <c r="H286" s="24" t="str" cm="1">
        <f t="array" aca="1" ref="H286" ca="1">IF(OFFSET(G286,WORKDAY.INTL(C286,1,11,Fériés)-C286,,,)=0,
"-",
OFFSET(G286,WORKDAY.INTL(C286,1,11,Fériés)-C286,,,)-G286)</f>
        <v>-</v>
      </c>
      <c r="I286" s="10"/>
      <c r="J286" s="24">
        <f t="shared" si="59"/>
        <v>0</v>
      </c>
      <c r="K286" s="10"/>
      <c r="L286" s="24">
        <f t="shared" si="60"/>
        <v>0</v>
      </c>
      <c r="M286" s="10"/>
      <c r="N286" s="24">
        <f t="shared" si="61"/>
        <v>0</v>
      </c>
      <c r="O286" s="10"/>
      <c r="P286" s="24">
        <f t="shared" si="62"/>
        <v>0</v>
      </c>
      <c r="Q286" s="72"/>
      <c r="R286" s="24">
        <f t="shared" si="63"/>
        <v>0</v>
      </c>
      <c r="S286" s="73"/>
      <c r="T286" s="24">
        <f t="shared" si="64"/>
        <v>0</v>
      </c>
      <c r="U286" s="73"/>
      <c r="V286" s="24">
        <f t="shared" si="65"/>
        <v>0</v>
      </c>
      <c r="W286" s="72"/>
      <c r="X286" s="24">
        <f t="shared" si="66"/>
        <v>0</v>
      </c>
      <c r="Y286" s="73"/>
      <c r="Z286" s="24">
        <f t="shared" si="67"/>
        <v>0</v>
      </c>
      <c r="AA286" s="73"/>
      <c r="AB286" s="24">
        <f t="shared" si="68"/>
        <v>0</v>
      </c>
      <c r="AC286" s="8">
        <f t="shared" si="69"/>
        <v>0</v>
      </c>
      <c r="AD286" s="130">
        <f t="shared" si="70"/>
        <v>0</v>
      </c>
    </row>
    <row r="287" spans="1:30" x14ac:dyDescent="0.25">
      <c r="A287" t="str">
        <f t="shared" si="58"/>
        <v>26-10</v>
      </c>
      <c r="B287" s="165">
        <f>_xlfn.ISOWEEKNUM(Tabel1[[#This Row],[col03]])</f>
        <v>41</v>
      </c>
      <c r="C287" s="153">
        <f>DATE(Année,1,ROW()-ROW(Tabel1[[#Headers],[col03]])-1)</f>
        <v>46305</v>
      </c>
      <c r="D287" s="10"/>
      <c r="E287" s="7"/>
      <c r="F287" s="17" t="e">
        <f t="shared" ca="1" si="57"/>
        <v>#VALUE!</v>
      </c>
      <c r="G287" s="10"/>
      <c r="H287" s="24" t="str" cm="1">
        <f t="array" aca="1" ref="H287" ca="1">IF(OFFSET(G287,WORKDAY.INTL(C287,1,11,Fériés)-C287,,,)=0,
"-",
OFFSET(G287,WORKDAY.INTL(C287,1,11,Fériés)-C287,,,)-G287)</f>
        <v>-</v>
      </c>
      <c r="I287" s="10"/>
      <c r="J287" s="24">
        <f t="shared" si="59"/>
        <v>0</v>
      </c>
      <c r="K287" s="10"/>
      <c r="L287" s="24">
        <f t="shared" si="60"/>
        <v>0</v>
      </c>
      <c r="M287" s="10"/>
      <c r="N287" s="24">
        <f t="shared" si="61"/>
        <v>0</v>
      </c>
      <c r="O287" s="10"/>
      <c r="P287" s="24">
        <f t="shared" si="62"/>
        <v>0</v>
      </c>
      <c r="Q287" s="72"/>
      <c r="R287" s="24">
        <f t="shared" si="63"/>
        <v>0</v>
      </c>
      <c r="S287" s="73"/>
      <c r="T287" s="24">
        <f t="shared" si="64"/>
        <v>0</v>
      </c>
      <c r="U287" s="73"/>
      <c r="V287" s="24">
        <f t="shared" si="65"/>
        <v>0</v>
      </c>
      <c r="W287" s="72"/>
      <c r="X287" s="24">
        <f t="shared" si="66"/>
        <v>0</v>
      </c>
      <c r="Y287" s="73"/>
      <c r="Z287" s="24">
        <f t="shared" si="67"/>
        <v>0</v>
      </c>
      <c r="AA287" s="73"/>
      <c r="AB287" s="24">
        <f t="shared" si="68"/>
        <v>0</v>
      </c>
      <c r="AC287" s="8">
        <f t="shared" si="69"/>
        <v>0</v>
      </c>
      <c r="AD287" s="130">
        <f t="shared" si="70"/>
        <v>0</v>
      </c>
    </row>
    <row r="288" spans="1:30" x14ac:dyDescent="0.25">
      <c r="A288" t="str">
        <f t="shared" si="58"/>
        <v>26-10</v>
      </c>
      <c r="B288" s="165">
        <f>_xlfn.ISOWEEKNUM(Tabel1[[#This Row],[col03]])</f>
        <v>41</v>
      </c>
      <c r="C288" s="153">
        <f>DATE(Année,1,ROW()-ROW(Tabel1[[#Headers],[col03]])-1)</f>
        <v>46306</v>
      </c>
      <c r="D288" s="10"/>
      <c r="E288" s="7"/>
      <c r="F288" s="17" t="str">
        <f t="shared" si="57"/>
        <v/>
      </c>
      <c r="G288" s="10"/>
      <c r="H288" s="24" t="str" cm="1">
        <f t="array" aca="1" ref="H288" ca="1">IF(OFFSET(G288,WORKDAY.INTL(C288,1,11,Fériés)-C288,,,)=0,
"-",
OFFSET(G288,WORKDAY.INTL(C288,1,11,Fériés)-C288,,,)-G288)</f>
        <v>-</v>
      </c>
      <c r="I288" s="10"/>
      <c r="J288" s="24">
        <f t="shared" si="59"/>
        <v>0</v>
      </c>
      <c r="K288" s="10"/>
      <c r="L288" s="24">
        <f t="shared" si="60"/>
        <v>0</v>
      </c>
      <c r="M288" s="10"/>
      <c r="N288" s="24">
        <f t="shared" si="61"/>
        <v>0</v>
      </c>
      <c r="O288" s="10"/>
      <c r="P288" s="24">
        <f t="shared" si="62"/>
        <v>0</v>
      </c>
      <c r="Q288" s="72"/>
      <c r="R288" s="24">
        <f t="shared" si="63"/>
        <v>0</v>
      </c>
      <c r="S288" s="73"/>
      <c r="T288" s="24">
        <f t="shared" si="64"/>
        <v>0</v>
      </c>
      <c r="U288" s="73"/>
      <c r="V288" s="24">
        <f t="shared" si="65"/>
        <v>0</v>
      </c>
      <c r="W288" s="72"/>
      <c r="X288" s="24">
        <f t="shared" si="66"/>
        <v>0</v>
      </c>
      <c r="Y288" s="73"/>
      <c r="Z288" s="24">
        <f t="shared" si="67"/>
        <v>0</v>
      </c>
      <c r="AA288" s="73"/>
      <c r="AB288" s="24">
        <f t="shared" si="68"/>
        <v>0</v>
      </c>
      <c r="AC288" s="8">
        <f t="shared" si="69"/>
        <v>0</v>
      </c>
      <c r="AD288" s="130">
        <f t="shared" si="70"/>
        <v>0</v>
      </c>
    </row>
    <row r="289" spans="1:30" x14ac:dyDescent="0.25">
      <c r="A289" t="str">
        <f t="shared" si="58"/>
        <v>26-10</v>
      </c>
      <c r="B289" s="165">
        <f>_xlfn.ISOWEEKNUM(Tabel1[[#This Row],[col03]])</f>
        <v>42</v>
      </c>
      <c r="C289" s="153">
        <f>DATE(Année,1,ROW()-ROW(Tabel1[[#Headers],[col03]])-1)</f>
        <v>46307</v>
      </c>
      <c r="D289" s="10"/>
      <c r="E289" s="7"/>
      <c r="F289" s="17" t="e">
        <f t="shared" ca="1" si="57"/>
        <v>#VALUE!</v>
      </c>
      <c r="G289" s="10"/>
      <c r="H289" s="24" t="str" cm="1">
        <f t="array" aca="1" ref="H289" ca="1">IF(OFFSET(G289,WORKDAY.INTL(C289,1,11,Fériés)-C289,,,)=0,
"-",
OFFSET(G289,WORKDAY.INTL(C289,1,11,Fériés)-C289,,,)-G289)</f>
        <v>-</v>
      </c>
      <c r="I289" s="10"/>
      <c r="J289" s="24">
        <f t="shared" si="59"/>
        <v>0</v>
      </c>
      <c r="K289" s="10"/>
      <c r="L289" s="24">
        <f t="shared" si="60"/>
        <v>0</v>
      </c>
      <c r="M289" s="10"/>
      <c r="N289" s="24">
        <f t="shared" si="61"/>
        <v>0</v>
      </c>
      <c r="O289" s="10"/>
      <c r="P289" s="24">
        <f t="shared" si="62"/>
        <v>0</v>
      </c>
      <c r="Q289" s="72"/>
      <c r="R289" s="24">
        <f t="shared" si="63"/>
        <v>0</v>
      </c>
      <c r="S289" s="73"/>
      <c r="T289" s="24">
        <f t="shared" si="64"/>
        <v>0</v>
      </c>
      <c r="U289" s="73"/>
      <c r="V289" s="24">
        <f t="shared" si="65"/>
        <v>0</v>
      </c>
      <c r="W289" s="72"/>
      <c r="X289" s="24">
        <f t="shared" si="66"/>
        <v>0</v>
      </c>
      <c r="Y289" s="73"/>
      <c r="Z289" s="24">
        <f t="shared" si="67"/>
        <v>0</v>
      </c>
      <c r="AA289" s="73"/>
      <c r="AB289" s="24">
        <f t="shared" si="68"/>
        <v>0</v>
      </c>
      <c r="AC289" s="8">
        <f t="shared" si="69"/>
        <v>0</v>
      </c>
      <c r="AD289" s="130">
        <f t="shared" si="70"/>
        <v>0</v>
      </c>
    </row>
    <row r="290" spans="1:30" x14ac:dyDescent="0.25">
      <c r="A290" t="str">
        <f t="shared" si="58"/>
        <v>26-10</v>
      </c>
      <c r="B290" s="165">
        <f>_xlfn.ISOWEEKNUM(Tabel1[[#This Row],[col03]])</f>
        <v>42</v>
      </c>
      <c r="C290" s="153">
        <f>DATE(Année,1,ROW()-ROW(Tabel1[[#Headers],[col03]])-1)</f>
        <v>46308</v>
      </c>
      <c r="D290" s="10"/>
      <c r="E290" s="7"/>
      <c r="F290" s="17" t="e">
        <f t="shared" ca="1" si="57"/>
        <v>#VALUE!</v>
      </c>
      <c r="G290" s="10"/>
      <c r="H290" s="24" t="str" cm="1">
        <f t="array" aca="1" ref="H290" ca="1">IF(OFFSET(G290,WORKDAY.INTL(C290,1,11,Fériés)-C290,,,)=0,
"-",
OFFSET(G290,WORKDAY.INTL(C290,1,11,Fériés)-C290,,,)-G290)</f>
        <v>-</v>
      </c>
      <c r="I290" s="10"/>
      <c r="J290" s="24">
        <f t="shared" si="59"/>
        <v>0</v>
      </c>
      <c r="K290" s="10"/>
      <c r="L290" s="24">
        <f t="shared" si="60"/>
        <v>0</v>
      </c>
      <c r="M290" s="10"/>
      <c r="N290" s="24">
        <f t="shared" si="61"/>
        <v>0</v>
      </c>
      <c r="O290" s="10"/>
      <c r="P290" s="24">
        <f t="shared" si="62"/>
        <v>0</v>
      </c>
      <c r="Q290" s="72"/>
      <c r="R290" s="24">
        <f t="shared" si="63"/>
        <v>0</v>
      </c>
      <c r="S290" s="73"/>
      <c r="T290" s="24">
        <f t="shared" si="64"/>
        <v>0</v>
      </c>
      <c r="U290" s="73"/>
      <c r="V290" s="24">
        <f t="shared" si="65"/>
        <v>0</v>
      </c>
      <c r="W290" s="72"/>
      <c r="X290" s="24">
        <f t="shared" si="66"/>
        <v>0</v>
      </c>
      <c r="Y290" s="73"/>
      <c r="Z290" s="24">
        <f t="shared" si="67"/>
        <v>0</v>
      </c>
      <c r="AA290" s="73"/>
      <c r="AB290" s="24">
        <f t="shared" si="68"/>
        <v>0</v>
      </c>
      <c r="AC290" s="8">
        <f t="shared" si="69"/>
        <v>0</v>
      </c>
      <c r="AD290" s="130">
        <f t="shared" si="70"/>
        <v>0</v>
      </c>
    </row>
    <row r="291" spans="1:30" x14ac:dyDescent="0.25">
      <c r="A291" t="str">
        <f t="shared" si="58"/>
        <v>26-10</v>
      </c>
      <c r="B291" s="165">
        <f>_xlfn.ISOWEEKNUM(Tabel1[[#This Row],[col03]])</f>
        <v>42</v>
      </c>
      <c r="C291" s="153">
        <f>DATE(Année,1,ROW()-ROW(Tabel1[[#Headers],[col03]])-1)</f>
        <v>46309</v>
      </c>
      <c r="D291" s="10"/>
      <c r="E291" s="7"/>
      <c r="F291" s="17" t="e">
        <f t="shared" ca="1" si="57"/>
        <v>#VALUE!</v>
      </c>
      <c r="G291" s="10"/>
      <c r="H291" s="24" t="str" cm="1">
        <f t="array" aca="1" ref="H291" ca="1">IF(OFFSET(G291,WORKDAY.INTL(C291,1,11,Fériés)-C291,,,)=0,
"-",
OFFSET(G291,WORKDAY.INTL(C291,1,11,Fériés)-C291,,,)-G291)</f>
        <v>-</v>
      </c>
      <c r="I291" s="10"/>
      <c r="J291" s="24">
        <f t="shared" si="59"/>
        <v>0</v>
      </c>
      <c r="K291" s="10"/>
      <c r="L291" s="24">
        <f t="shared" si="60"/>
        <v>0</v>
      </c>
      <c r="M291" s="10"/>
      <c r="N291" s="24">
        <f t="shared" si="61"/>
        <v>0</v>
      </c>
      <c r="O291" s="10"/>
      <c r="P291" s="24">
        <f t="shared" si="62"/>
        <v>0</v>
      </c>
      <c r="Q291" s="72"/>
      <c r="R291" s="24">
        <f t="shared" si="63"/>
        <v>0</v>
      </c>
      <c r="S291" s="73"/>
      <c r="T291" s="24">
        <f t="shared" si="64"/>
        <v>0</v>
      </c>
      <c r="U291" s="73"/>
      <c r="V291" s="24">
        <f t="shared" si="65"/>
        <v>0</v>
      </c>
      <c r="W291" s="72"/>
      <c r="X291" s="24">
        <f t="shared" si="66"/>
        <v>0</v>
      </c>
      <c r="Y291" s="73"/>
      <c r="Z291" s="24">
        <f t="shared" si="67"/>
        <v>0</v>
      </c>
      <c r="AA291" s="73"/>
      <c r="AB291" s="24">
        <f t="shared" si="68"/>
        <v>0</v>
      </c>
      <c r="AC291" s="8">
        <f t="shared" si="69"/>
        <v>0</v>
      </c>
      <c r="AD291" s="130">
        <f t="shared" si="70"/>
        <v>0</v>
      </c>
    </row>
    <row r="292" spans="1:30" x14ac:dyDescent="0.25">
      <c r="A292" t="str">
        <f t="shared" si="58"/>
        <v>26-10</v>
      </c>
      <c r="B292" s="165">
        <f>_xlfn.ISOWEEKNUM(Tabel1[[#This Row],[col03]])</f>
        <v>42</v>
      </c>
      <c r="C292" s="153">
        <f>DATE(Année,1,ROW()-ROW(Tabel1[[#Headers],[col03]])-1)</f>
        <v>46310</v>
      </c>
      <c r="D292" s="10"/>
      <c r="E292" s="7"/>
      <c r="F292" s="17" t="e">
        <f t="shared" ca="1" si="57"/>
        <v>#VALUE!</v>
      </c>
      <c r="G292" s="10"/>
      <c r="H292" s="24" t="str" cm="1">
        <f t="array" aca="1" ref="H292" ca="1">IF(OFFSET(G292,WORKDAY.INTL(C292,1,11,Fériés)-C292,,,)=0,
"-",
OFFSET(G292,WORKDAY.INTL(C292,1,11,Fériés)-C292,,,)-G292)</f>
        <v>-</v>
      </c>
      <c r="I292" s="10"/>
      <c r="J292" s="24">
        <f t="shared" si="59"/>
        <v>0</v>
      </c>
      <c r="K292" s="10"/>
      <c r="L292" s="24">
        <f t="shared" si="60"/>
        <v>0</v>
      </c>
      <c r="M292" s="10"/>
      <c r="N292" s="24">
        <f t="shared" si="61"/>
        <v>0</v>
      </c>
      <c r="O292" s="10"/>
      <c r="P292" s="24">
        <f t="shared" si="62"/>
        <v>0</v>
      </c>
      <c r="Q292" s="72"/>
      <c r="R292" s="24">
        <f t="shared" si="63"/>
        <v>0</v>
      </c>
      <c r="S292" s="73"/>
      <c r="T292" s="24">
        <f t="shared" si="64"/>
        <v>0</v>
      </c>
      <c r="U292" s="73"/>
      <c r="V292" s="24">
        <f t="shared" si="65"/>
        <v>0</v>
      </c>
      <c r="W292" s="72"/>
      <c r="X292" s="24">
        <f t="shared" si="66"/>
        <v>0</v>
      </c>
      <c r="Y292" s="73"/>
      <c r="Z292" s="24">
        <f t="shared" si="67"/>
        <v>0</v>
      </c>
      <c r="AA292" s="73"/>
      <c r="AB292" s="24">
        <f t="shared" si="68"/>
        <v>0</v>
      </c>
      <c r="AC292" s="8">
        <f t="shared" si="69"/>
        <v>0</v>
      </c>
      <c r="AD292" s="130">
        <f t="shared" si="70"/>
        <v>0</v>
      </c>
    </row>
    <row r="293" spans="1:30" x14ac:dyDescent="0.25">
      <c r="A293" t="str">
        <f t="shared" si="58"/>
        <v>26-10</v>
      </c>
      <c r="B293" s="165">
        <f>_xlfn.ISOWEEKNUM(Tabel1[[#This Row],[col03]])</f>
        <v>42</v>
      </c>
      <c r="C293" s="153">
        <f>DATE(Année,1,ROW()-ROW(Tabel1[[#Headers],[col03]])-1)</f>
        <v>46311</v>
      </c>
      <c r="D293" s="10"/>
      <c r="E293" s="7"/>
      <c r="F293" s="17" t="e">
        <f t="shared" ca="1" si="57"/>
        <v>#VALUE!</v>
      </c>
      <c r="G293" s="10"/>
      <c r="H293" s="24" t="str" cm="1">
        <f t="array" aca="1" ref="H293" ca="1">IF(OFFSET(G293,WORKDAY.INTL(C293,1,11,Fériés)-C293,,,)=0,
"-",
OFFSET(G293,WORKDAY.INTL(C293,1,11,Fériés)-C293,,,)-G293)</f>
        <v>-</v>
      </c>
      <c r="I293" s="10"/>
      <c r="J293" s="24">
        <f t="shared" si="59"/>
        <v>0</v>
      </c>
      <c r="K293" s="10"/>
      <c r="L293" s="24">
        <f t="shared" si="60"/>
        <v>0</v>
      </c>
      <c r="M293" s="10"/>
      <c r="N293" s="24">
        <f t="shared" si="61"/>
        <v>0</v>
      </c>
      <c r="O293" s="10"/>
      <c r="P293" s="24">
        <f t="shared" si="62"/>
        <v>0</v>
      </c>
      <c r="Q293" s="72"/>
      <c r="R293" s="24">
        <f t="shared" si="63"/>
        <v>0</v>
      </c>
      <c r="S293" s="73"/>
      <c r="T293" s="24">
        <f t="shared" si="64"/>
        <v>0</v>
      </c>
      <c r="U293" s="73"/>
      <c r="V293" s="24">
        <f t="shared" si="65"/>
        <v>0</v>
      </c>
      <c r="W293" s="72"/>
      <c r="X293" s="24">
        <f t="shared" si="66"/>
        <v>0</v>
      </c>
      <c r="Y293" s="73"/>
      <c r="Z293" s="24">
        <f t="shared" si="67"/>
        <v>0</v>
      </c>
      <c r="AA293" s="73"/>
      <c r="AB293" s="24">
        <f t="shared" si="68"/>
        <v>0</v>
      </c>
      <c r="AC293" s="8">
        <f t="shared" si="69"/>
        <v>0</v>
      </c>
      <c r="AD293" s="130">
        <f t="shared" si="70"/>
        <v>0</v>
      </c>
    </row>
    <row r="294" spans="1:30" x14ac:dyDescent="0.25">
      <c r="A294" t="str">
        <f t="shared" si="58"/>
        <v>26-10</v>
      </c>
      <c r="B294" s="165">
        <f>_xlfn.ISOWEEKNUM(Tabel1[[#This Row],[col03]])</f>
        <v>42</v>
      </c>
      <c r="C294" s="153">
        <f>DATE(Année,1,ROW()-ROW(Tabel1[[#Headers],[col03]])-1)</f>
        <v>46312</v>
      </c>
      <c r="D294" s="10"/>
      <c r="E294" s="7"/>
      <c r="F294" s="17" t="e">
        <f t="shared" ca="1" si="57"/>
        <v>#VALUE!</v>
      </c>
      <c r="G294" s="10"/>
      <c r="H294" s="24" t="str" cm="1">
        <f t="array" aca="1" ref="H294" ca="1">IF(OFFSET(G294,WORKDAY.INTL(C294,1,11,Fériés)-C294,,,)=0,
"-",
OFFSET(G294,WORKDAY.INTL(C294,1,11,Fériés)-C294,,,)-G294)</f>
        <v>-</v>
      </c>
      <c r="I294" s="10"/>
      <c r="J294" s="24">
        <f t="shared" si="59"/>
        <v>0</v>
      </c>
      <c r="K294" s="10"/>
      <c r="L294" s="24">
        <f t="shared" si="60"/>
        <v>0</v>
      </c>
      <c r="M294" s="10"/>
      <c r="N294" s="24">
        <f t="shared" si="61"/>
        <v>0</v>
      </c>
      <c r="O294" s="10"/>
      <c r="P294" s="24">
        <f t="shared" si="62"/>
        <v>0</v>
      </c>
      <c r="Q294" s="72"/>
      <c r="R294" s="24">
        <f t="shared" si="63"/>
        <v>0</v>
      </c>
      <c r="S294" s="73"/>
      <c r="T294" s="24">
        <f t="shared" si="64"/>
        <v>0</v>
      </c>
      <c r="U294" s="73"/>
      <c r="V294" s="24">
        <f t="shared" si="65"/>
        <v>0</v>
      </c>
      <c r="W294" s="72"/>
      <c r="X294" s="24">
        <f t="shared" si="66"/>
        <v>0</v>
      </c>
      <c r="Y294" s="73"/>
      <c r="Z294" s="24">
        <f t="shared" si="67"/>
        <v>0</v>
      </c>
      <c r="AA294" s="73"/>
      <c r="AB294" s="24">
        <f t="shared" si="68"/>
        <v>0</v>
      </c>
      <c r="AC294" s="8">
        <f t="shared" si="69"/>
        <v>0</v>
      </c>
      <c r="AD294" s="130">
        <f t="shared" si="70"/>
        <v>0</v>
      </c>
    </row>
    <row r="295" spans="1:30" x14ac:dyDescent="0.25">
      <c r="A295" t="str">
        <f t="shared" si="58"/>
        <v>26-10</v>
      </c>
      <c r="B295" s="165">
        <f>_xlfn.ISOWEEKNUM(Tabel1[[#This Row],[col03]])</f>
        <v>42</v>
      </c>
      <c r="C295" s="153">
        <f>DATE(Année,1,ROW()-ROW(Tabel1[[#Headers],[col03]])-1)</f>
        <v>46313</v>
      </c>
      <c r="D295" s="10"/>
      <c r="E295" s="7"/>
      <c r="F295" s="17" t="str">
        <f t="shared" si="57"/>
        <v/>
      </c>
      <c r="G295" s="10"/>
      <c r="H295" s="24" t="str" cm="1">
        <f t="array" aca="1" ref="H295" ca="1">IF(OFFSET(G295,WORKDAY.INTL(C295,1,11,Fériés)-C295,,,)=0,
"-",
OFFSET(G295,WORKDAY.INTL(C295,1,11,Fériés)-C295,,,)-G295)</f>
        <v>-</v>
      </c>
      <c r="I295" s="10"/>
      <c r="J295" s="24">
        <f t="shared" si="59"/>
        <v>0</v>
      </c>
      <c r="K295" s="10"/>
      <c r="L295" s="24">
        <f t="shared" si="60"/>
        <v>0</v>
      </c>
      <c r="M295" s="10"/>
      <c r="N295" s="24">
        <f t="shared" si="61"/>
        <v>0</v>
      </c>
      <c r="O295" s="10"/>
      <c r="P295" s="24">
        <f t="shared" si="62"/>
        <v>0</v>
      </c>
      <c r="Q295" s="72"/>
      <c r="R295" s="24">
        <f t="shared" si="63"/>
        <v>0</v>
      </c>
      <c r="S295" s="73"/>
      <c r="T295" s="24">
        <f t="shared" si="64"/>
        <v>0</v>
      </c>
      <c r="U295" s="73"/>
      <c r="V295" s="24">
        <f t="shared" si="65"/>
        <v>0</v>
      </c>
      <c r="W295" s="72"/>
      <c r="X295" s="24">
        <f t="shared" si="66"/>
        <v>0</v>
      </c>
      <c r="Y295" s="73"/>
      <c r="Z295" s="24">
        <f t="shared" si="67"/>
        <v>0</v>
      </c>
      <c r="AA295" s="73"/>
      <c r="AB295" s="24">
        <f t="shared" si="68"/>
        <v>0</v>
      </c>
      <c r="AC295" s="8">
        <f t="shared" si="69"/>
        <v>0</v>
      </c>
      <c r="AD295" s="130">
        <f t="shared" si="70"/>
        <v>0</v>
      </c>
    </row>
    <row r="296" spans="1:30" x14ac:dyDescent="0.25">
      <c r="A296" t="str">
        <f t="shared" si="58"/>
        <v>26-10</v>
      </c>
      <c r="B296" s="165">
        <f>_xlfn.ISOWEEKNUM(Tabel1[[#This Row],[col03]])</f>
        <v>43</v>
      </c>
      <c r="C296" s="153">
        <f>DATE(Année,1,ROW()-ROW(Tabel1[[#Headers],[col03]])-1)</f>
        <v>46314</v>
      </c>
      <c r="D296" s="10"/>
      <c r="E296" s="7"/>
      <c r="F296" s="17" t="e">
        <f t="shared" ca="1" si="57"/>
        <v>#VALUE!</v>
      </c>
      <c r="G296" s="10"/>
      <c r="H296" s="24" t="str" cm="1">
        <f t="array" aca="1" ref="H296" ca="1">IF(OFFSET(G296,WORKDAY.INTL(C296,1,11,Fériés)-C296,,,)=0,
"-",
OFFSET(G296,WORKDAY.INTL(C296,1,11,Fériés)-C296,,,)-G296)</f>
        <v>-</v>
      </c>
      <c r="I296" s="10"/>
      <c r="J296" s="24">
        <f t="shared" si="59"/>
        <v>0</v>
      </c>
      <c r="K296" s="10"/>
      <c r="L296" s="24">
        <f t="shared" si="60"/>
        <v>0</v>
      </c>
      <c r="M296" s="10"/>
      <c r="N296" s="24">
        <f t="shared" si="61"/>
        <v>0</v>
      </c>
      <c r="O296" s="10"/>
      <c r="P296" s="24">
        <f t="shared" si="62"/>
        <v>0</v>
      </c>
      <c r="Q296" s="72"/>
      <c r="R296" s="24">
        <f t="shared" si="63"/>
        <v>0</v>
      </c>
      <c r="S296" s="73"/>
      <c r="T296" s="24">
        <f t="shared" si="64"/>
        <v>0</v>
      </c>
      <c r="U296" s="73"/>
      <c r="V296" s="24">
        <f t="shared" si="65"/>
        <v>0</v>
      </c>
      <c r="W296" s="72"/>
      <c r="X296" s="24">
        <f t="shared" si="66"/>
        <v>0</v>
      </c>
      <c r="Y296" s="73"/>
      <c r="Z296" s="24">
        <f t="shared" si="67"/>
        <v>0</v>
      </c>
      <c r="AA296" s="73"/>
      <c r="AB296" s="24">
        <f t="shared" si="68"/>
        <v>0</v>
      </c>
      <c r="AC296" s="8">
        <f t="shared" si="69"/>
        <v>0</v>
      </c>
      <c r="AD296" s="130">
        <f t="shared" si="70"/>
        <v>0</v>
      </c>
    </row>
    <row r="297" spans="1:30" x14ac:dyDescent="0.25">
      <c r="A297" t="str">
        <f t="shared" si="58"/>
        <v>26-10</v>
      </c>
      <c r="B297" s="165">
        <f>_xlfn.ISOWEEKNUM(Tabel1[[#This Row],[col03]])</f>
        <v>43</v>
      </c>
      <c r="C297" s="153">
        <f>DATE(Année,1,ROW()-ROW(Tabel1[[#Headers],[col03]])-1)</f>
        <v>46315</v>
      </c>
      <c r="D297" s="10"/>
      <c r="E297" s="7"/>
      <c r="F297" s="17" t="e">
        <f t="shared" ca="1" si="57"/>
        <v>#VALUE!</v>
      </c>
      <c r="G297" s="10"/>
      <c r="H297" s="24" t="str" cm="1">
        <f t="array" aca="1" ref="H297" ca="1">IF(OFFSET(G297,WORKDAY.INTL(C297,1,11,Fériés)-C297,,,)=0,
"-",
OFFSET(G297,WORKDAY.INTL(C297,1,11,Fériés)-C297,,,)-G297)</f>
        <v>-</v>
      </c>
      <c r="I297" s="10"/>
      <c r="J297" s="24">
        <f t="shared" si="59"/>
        <v>0</v>
      </c>
      <c r="K297" s="10"/>
      <c r="L297" s="24">
        <f t="shared" si="60"/>
        <v>0</v>
      </c>
      <c r="M297" s="10"/>
      <c r="N297" s="24">
        <f t="shared" si="61"/>
        <v>0</v>
      </c>
      <c r="O297" s="10"/>
      <c r="P297" s="24">
        <f t="shared" si="62"/>
        <v>0</v>
      </c>
      <c r="Q297" s="72"/>
      <c r="R297" s="24">
        <f t="shared" si="63"/>
        <v>0</v>
      </c>
      <c r="S297" s="73"/>
      <c r="T297" s="24">
        <f t="shared" si="64"/>
        <v>0</v>
      </c>
      <c r="U297" s="73"/>
      <c r="V297" s="24">
        <f t="shared" si="65"/>
        <v>0</v>
      </c>
      <c r="W297" s="72"/>
      <c r="X297" s="24">
        <f t="shared" si="66"/>
        <v>0</v>
      </c>
      <c r="Y297" s="73"/>
      <c r="Z297" s="24">
        <f t="shared" si="67"/>
        <v>0</v>
      </c>
      <c r="AA297" s="73"/>
      <c r="AB297" s="24">
        <f t="shared" si="68"/>
        <v>0</v>
      </c>
      <c r="AC297" s="8">
        <f t="shared" si="69"/>
        <v>0</v>
      </c>
      <c r="AD297" s="130">
        <f t="shared" si="70"/>
        <v>0</v>
      </c>
    </row>
    <row r="298" spans="1:30" x14ac:dyDescent="0.25">
      <c r="A298" t="str">
        <f t="shared" si="58"/>
        <v>26-10</v>
      </c>
      <c r="B298" s="165">
        <f>_xlfn.ISOWEEKNUM(Tabel1[[#This Row],[col03]])</f>
        <v>43</v>
      </c>
      <c r="C298" s="153">
        <f>DATE(Année,1,ROW()-ROW(Tabel1[[#Headers],[col03]])-1)</f>
        <v>46316</v>
      </c>
      <c r="D298" s="10"/>
      <c r="E298" s="7"/>
      <c r="F298" s="17" t="e">
        <f t="shared" ca="1" si="57"/>
        <v>#VALUE!</v>
      </c>
      <c r="G298" s="10"/>
      <c r="H298" s="24" t="str" cm="1">
        <f t="array" aca="1" ref="H298" ca="1">IF(OFFSET(G298,WORKDAY.INTL(C298,1,11,Fériés)-C298,,,)=0,
"-",
OFFSET(G298,WORKDAY.INTL(C298,1,11,Fériés)-C298,,,)-G298)</f>
        <v>-</v>
      </c>
      <c r="I298" s="10"/>
      <c r="J298" s="24">
        <f t="shared" si="59"/>
        <v>0</v>
      </c>
      <c r="K298" s="10"/>
      <c r="L298" s="24">
        <f t="shared" si="60"/>
        <v>0</v>
      </c>
      <c r="M298" s="10"/>
      <c r="N298" s="24">
        <f t="shared" si="61"/>
        <v>0</v>
      </c>
      <c r="O298" s="10"/>
      <c r="P298" s="24">
        <f t="shared" si="62"/>
        <v>0</v>
      </c>
      <c r="Q298" s="72"/>
      <c r="R298" s="24">
        <f t="shared" si="63"/>
        <v>0</v>
      </c>
      <c r="S298" s="73"/>
      <c r="T298" s="24">
        <f t="shared" si="64"/>
        <v>0</v>
      </c>
      <c r="U298" s="73"/>
      <c r="V298" s="24">
        <f t="shared" si="65"/>
        <v>0</v>
      </c>
      <c r="W298" s="72"/>
      <c r="X298" s="24">
        <f t="shared" si="66"/>
        <v>0</v>
      </c>
      <c r="Y298" s="73"/>
      <c r="Z298" s="24">
        <f t="shared" si="67"/>
        <v>0</v>
      </c>
      <c r="AA298" s="73"/>
      <c r="AB298" s="24">
        <f t="shared" si="68"/>
        <v>0</v>
      </c>
      <c r="AC298" s="8">
        <f t="shared" si="69"/>
        <v>0</v>
      </c>
      <c r="AD298" s="130">
        <f t="shared" si="70"/>
        <v>0</v>
      </c>
    </row>
    <row r="299" spans="1:30" x14ac:dyDescent="0.25">
      <c r="A299" t="str">
        <f t="shared" si="58"/>
        <v>26-10</v>
      </c>
      <c r="B299" s="165">
        <f>_xlfn.ISOWEEKNUM(Tabel1[[#This Row],[col03]])</f>
        <v>43</v>
      </c>
      <c r="C299" s="153">
        <f>DATE(Année,1,ROW()-ROW(Tabel1[[#Headers],[col03]])-1)</f>
        <v>46317</v>
      </c>
      <c r="D299" s="10"/>
      <c r="E299" s="7"/>
      <c r="F299" s="17" t="e">
        <f t="shared" ca="1" si="57"/>
        <v>#VALUE!</v>
      </c>
      <c r="G299" s="10"/>
      <c r="H299" s="24" t="str" cm="1">
        <f t="array" aca="1" ref="H299" ca="1">IF(OFFSET(G299,WORKDAY.INTL(C299,1,11,Fériés)-C299,,,)=0,
"-",
OFFSET(G299,WORKDAY.INTL(C299,1,11,Fériés)-C299,,,)-G299)</f>
        <v>-</v>
      </c>
      <c r="I299" s="10"/>
      <c r="J299" s="24">
        <f t="shared" si="59"/>
        <v>0</v>
      </c>
      <c r="K299" s="10"/>
      <c r="L299" s="24">
        <f t="shared" si="60"/>
        <v>0</v>
      </c>
      <c r="M299" s="10"/>
      <c r="N299" s="24">
        <f t="shared" si="61"/>
        <v>0</v>
      </c>
      <c r="O299" s="10"/>
      <c r="P299" s="24">
        <f t="shared" si="62"/>
        <v>0</v>
      </c>
      <c r="Q299" s="72"/>
      <c r="R299" s="24">
        <f t="shared" si="63"/>
        <v>0</v>
      </c>
      <c r="S299" s="73"/>
      <c r="T299" s="24">
        <f t="shared" si="64"/>
        <v>0</v>
      </c>
      <c r="U299" s="73"/>
      <c r="V299" s="24">
        <f t="shared" si="65"/>
        <v>0</v>
      </c>
      <c r="W299" s="72"/>
      <c r="X299" s="24">
        <f t="shared" si="66"/>
        <v>0</v>
      </c>
      <c r="Y299" s="73"/>
      <c r="Z299" s="24">
        <f t="shared" si="67"/>
        <v>0</v>
      </c>
      <c r="AA299" s="73"/>
      <c r="AB299" s="24">
        <f t="shared" si="68"/>
        <v>0</v>
      </c>
      <c r="AC299" s="8">
        <f t="shared" si="69"/>
        <v>0</v>
      </c>
      <c r="AD299" s="130">
        <f t="shared" si="70"/>
        <v>0</v>
      </c>
    </row>
    <row r="300" spans="1:30" x14ac:dyDescent="0.25">
      <c r="A300" t="str">
        <f t="shared" si="58"/>
        <v>26-10</v>
      </c>
      <c r="B300" s="165">
        <f>_xlfn.ISOWEEKNUM(Tabel1[[#This Row],[col03]])</f>
        <v>43</v>
      </c>
      <c r="C300" s="153">
        <f>DATE(Année,1,ROW()-ROW(Tabel1[[#Headers],[col03]])-1)</f>
        <v>46318</v>
      </c>
      <c r="D300" s="10"/>
      <c r="E300" s="7"/>
      <c r="F300" s="17" t="e">
        <f t="shared" ca="1" si="57"/>
        <v>#VALUE!</v>
      </c>
      <c r="G300" s="10"/>
      <c r="H300" s="24" t="str" cm="1">
        <f t="array" aca="1" ref="H300" ca="1">IF(OFFSET(G300,WORKDAY.INTL(C300,1,11,Fériés)-C300,,,)=0,
"-",
OFFSET(G300,WORKDAY.INTL(C300,1,11,Fériés)-C300,,,)-G300)</f>
        <v>-</v>
      </c>
      <c r="I300" s="10"/>
      <c r="J300" s="24">
        <f t="shared" si="59"/>
        <v>0</v>
      </c>
      <c r="K300" s="10"/>
      <c r="L300" s="24">
        <f t="shared" si="60"/>
        <v>0</v>
      </c>
      <c r="M300" s="10"/>
      <c r="N300" s="24">
        <f t="shared" si="61"/>
        <v>0</v>
      </c>
      <c r="O300" s="10"/>
      <c r="P300" s="24">
        <f t="shared" si="62"/>
        <v>0</v>
      </c>
      <c r="Q300" s="72"/>
      <c r="R300" s="24">
        <f t="shared" si="63"/>
        <v>0</v>
      </c>
      <c r="S300" s="73"/>
      <c r="T300" s="24">
        <f t="shared" si="64"/>
        <v>0</v>
      </c>
      <c r="U300" s="73"/>
      <c r="V300" s="24">
        <f t="shared" si="65"/>
        <v>0</v>
      </c>
      <c r="W300" s="72"/>
      <c r="X300" s="24">
        <f t="shared" si="66"/>
        <v>0</v>
      </c>
      <c r="Y300" s="73"/>
      <c r="Z300" s="24">
        <f t="shared" si="67"/>
        <v>0</v>
      </c>
      <c r="AA300" s="73"/>
      <c r="AB300" s="24">
        <f t="shared" si="68"/>
        <v>0</v>
      </c>
      <c r="AC300" s="8">
        <f t="shared" si="69"/>
        <v>0</v>
      </c>
      <c r="AD300" s="130">
        <f t="shared" si="70"/>
        <v>0</v>
      </c>
    </row>
    <row r="301" spans="1:30" x14ac:dyDescent="0.25">
      <c r="A301" t="str">
        <f t="shared" si="58"/>
        <v>26-10</v>
      </c>
      <c r="B301" s="165">
        <f>_xlfn.ISOWEEKNUM(Tabel1[[#This Row],[col03]])</f>
        <v>43</v>
      </c>
      <c r="C301" s="153">
        <f>DATE(Année,1,ROW()-ROW(Tabel1[[#Headers],[col03]])-1)</f>
        <v>46319</v>
      </c>
      <c r="D301" s="10"/>
      <c r="E301" s="7"/>
      <c r="F301" s="17" t="e">
        <f t="shared" ca="1" si="57"/>
        <v>#VALUE!</v>
      </c>
      <c r="G301" s="10"/>
      <c r="H301" s="24" t="str" cm="1">
        <f t="array" aca="1" ref="H301" ca="1">IF(OFFSET(G301,WORKDAY.INTL(C301,1,11,Fériés)-C301,,,)=0,
"-",
OFFSET(G301,WORKDAY.INTL(C301,1,11,Fériés)-C301,,,)-G301)</f>
        <v>-</v>
      </c>
      <c r="I301" s="10"/>
      <c r="J301" s="24">
        <f t="shared" si="59"/>
        <v>0</v>
      </c>
      <c r="K301" s="10"/>
      <c r="L301" s="24">
        <f t="shared" si="60"/>
        <v>0</v>
      </c>
      <c r="M301" s="10"/>
      <c r="N301" s="24">
        <f t="shared" si="61"/>
        <v>0</v>
      </c>
      <c r="O301" s="10"/>
      <c r="P301" s="24">
        <f t="shared" si="62"/>
        <v>0</v>
      </c>
      <c r="Q301" s="72"/>
      <c r="R301" s="24">
        <f t="shared" si="63"/>
        <v>0</v>
      </c>
      <c r="S301" s="73"/>
      <c r="T301" s="24">
        <f t="shared" si="64"/>
        <v>0</v>
      </c>
      <c r="U301" s="73"/>
      <c r="V301" s="24">
        <f t="shared" si="65"/>
        <v>0</v>
      </c>
      <c r="W301" s="72"/>
      <c r="X301" s="24">
        <f t="shared" si="66"/>
        <v>0</v>
      </c>
      <c r="Y301" s="73"/>
      <c r="Z301" s="24">
        <f t="shared" si="67"/>
        <v>0</v>
      </c>
      <c r="AA301" s="73"/>
      <c r="AB301" s="24">
        <f t="shared" si="68"/>
        <v>0</v>
      </c>
      <c r="AC301" s="8">
        <f t="shared" si="69"/>
        <v>0</v>
      </c>
      <c r="AD301" s="130">
        <f t="shared" si="70"/>
        <v>0</v>
      </c>
    </row>
    <row r="302" spans="1:30" x14ac:dyDescent="0.25">
      <c r="A302" t="str">
        <f t="shared" si="58"/>
        <v>26-10</v>
      </c>
      <c r="B302" s="165">
        <f>_xlfn.ISOWEEKNUM(Tabel1[[#This Row],[col03]])</f>
        <v>43</v>
      </c>
      <c r="C302" s="153">
        <f>DATE(Année,1,ROW()-ROW(Tabel1[[#Headers],[col03]])-1)</f>
        <v>46320</v>
      </c>
      <c r="D302" s="10"/>
      <c r="E302" s="7"/>
      <c r="F302" s="17" t="str">
        <f t="shared" si="57"/>
        <v/>
      </c>
      <c r="G302" s="10"/>
      <c r="H302" s="24" t="str" cm="1">
        <f t="array" aca="1" ref="H302" ca="1">IF(OFFSET(G302,WORKDAY.INTL(C302,1,11,Fériés)-C302,,,)=0,
"-",
OFFSET(G302,WORKDAY.INTL(C302,1,11,Fériés)-C302,,,)-G302)</f>
        <v>-</v>
      </c>
      <c r="I302" s="10"/>
      <c r="J302" s="24">
        <f t="shared" si="59"/>
        <v>0</v>
      </c>
      <c r="K302" s="10"/>
      <c r="L302" s="24">
        <f t="shared" si="60"/>
        <v>0</v>
      </c>
      <c r="M302" s="10"/>
      <c r="N302" s="24">
        <f t="shared" si="61"/>
        <v>0</v>
      </c>
      <c r="O302" s="10"/>
      <c r="P302" s="24">
        <f t="shared" si="62"/>
        <v>0</v>
      </c>
      <c r="Q302" s="72"/>
      <c r="R302" s="24">
        <f t="shared" si="63"/>
        <v>0</v>
      </c>
      <c r="S302" s="73"/>
      <c r="T302" s="24">
        <f t="shared" si="64"/>
        <v>0</v>
      </c>
      <c r="U302" s="73"/>
      <c r="V302" s="24">
        <f t="shared" si="65"/>
        <v>0</v>
      </c>
      <c r="W302" s="72"/>
      <c r="X302" s="24">
        <f t="shared" si="66"/>
        <v>0</v>
      </c>
      <c r="Y302" s="73"/>
      <c r="Z302" s="24">
        <f t="shared" si="67"/>
        <v>0</v>
      </c>
      <c r="AA302" s="73"/>
      <c r="AB302" s="24">
        <f t="shared" si="68"/>
        <v>0</v>
      </c>
      <c r="AC302" s="8">
        <f t="shared" si="69"/>
        <v>0</v>
      </c>
      <c r="AD302" s="130">
        <f t="shared" si="70"/>
        <v>0</v>
      </c>
    </row>
    <row r="303" spans="1:30" x14ac:dyDescent="0.25">
      <c r="A303" t="str">
        <f t="shared" si="58"/>
        <v>26-10</v>
      </c>
      <c r="B303" s="165">
        <f>_xlfn.ISOWEEKNUM(Tabel1[[#This Row],[col03]])</f>
        <v>44</v>
      </c>
      <c r="C303" s="153">
        <f>DATE(Année,1,ROW()-ROW(Tabel1[[#Headers],[col03]])-1)</f>
        <v>46321</v>
      </c>
      <c r="D303" s="10"/>
      <c r="E303" s="7"/>
      <c r="F303" s="17" t="e">
        <f t="shared" ca="1" si="57"/>
        <v>#VALUE!</v>
      </c>
      <c r="G303" s="10"/>
      <c r="H303" s="24" t="str" cm="1">
        <f t="array" aca="1" ref="H303" ca="1">IF(OFFSET(G303,WORKDAY.INTL(C303,1,11,Fériés)-C303,,,)=0,
"-",
OFFSET(G303,WORKDAY.INTL(C303,1,11,Fériés)-C303,,,)-G303)</f>
        <v>-</v>
      </c>
      <c r="I303" s="10"/>
      <c r="J303" s="24">
        <f t="shared" si="59"/>
        <v>0</v>
      </c>
      <c r="K303" s="10"/>
      <c r="L303" s="24">
        <f t="shared" si="60"/>
        <v>0</v>
      </c>
      <c r="M303" s="10"/>
      <c r="N303" s="24">
        <f t="shared" si="61"/>
        <v>0</v>
      </c>
      <c r="O303" s="10"/>
      <c r="P303" s="24">
        <f t="shared" si="62"/>
        <v>0</v>
      </c>
      <c r="Q303" s="72"/>
      <c r="R303" s="24">
        <f t="shared" si="63"/>
        <v>0</v>
      </c>
      <c r="S303" s="73"/>
      <c r="T303" s="24">
        <f t="shared" si="64"/>
        <v>0</v>
      </c>
      <c r="U303" s="73"/>
      <c r="V303" s="24">
        <f t="shared" si="65"/>
        <v>0</v>
      </c>
      <c r="W303" s="72"/>
      <c r="X303" s="24">
        <f t="shared" si="66"/>
        <v>0</v>
      </c>
      <c r="Y303" s="73"/>
      <c r="Z303" s="24">
        <f t="shared" si="67"/>
        <v>0</v>
      </c>
      <c r="AA303" s="73"/>
      <c r="AB303" s="24">
        <f t="shared" si="68"/>
        <v>0</v>
      </c>
      <c r="AC303" s="8">
        <f t="shared" si="69"/>
        <v>0</v>
      </c>
      <c r="AD303" s="130">
        <f t="shared" si="70"/>
        <v>0</v>
      </c>
    </row>
    <row r="304" spans="1:30" x14ac:dyDescent="0.25">
      <c r="A304" t="str">
        <f t="shared" si="58"/>
        <v>26-10</v>
      </c>
      <c r="B304" s="165">
        <f>_xlfn.ISOWEEKNUM(Tabel1[[#This Row],[col03]])</f>
        <v>44</v>
      </c>
      <c r="C304" s="153">
        <f>DATE(Année,1,ROW()-ROW(Tabel1[[#Headers],[col03]])-1)</f>
        <v>46322</v>
      </c>
      <c r="D304" s="10"/>
      <c r="E304" s="7"/>
      <c r="F304" s="17" t="e">
        <f t="shared" ca="1" si="57"/>
        <v>#VALUE!</v>
      </c>
      <c r="G304" s="10"/>
      <c r="H304" s="24" t="str" cm="1">
        <f t="array" aca="1" ref="H304" ca="1">IF(OFFSET(G304,WORKDAY.INTL(C304,1,11,Fériés)-C304,,,)=0,
"-",
OFFSET(G304,WORKDAY.INTL(C304,1,11,Fériés)-C304,,,)-G304)</f>
        <v>-</v>
      </c>
      <c r="I304" s="10"/>
      <c r="J304" s="24">
        <f t="shared" si="59"/>
        <v>0</v>
      </c>
      <c r="K304" s="10"/>
      <c r="L304" s="24">
        <f t="shared" si="60"/>
        <v>0</v>
      </c>
      <c r="M304" s="10"/>
      <c r="N304" s="24">
        <f t="shared" si="61"/>
        <v>0</v>
      </c>
      <c r="O304" s="10"/>
      <c r="P304" s="24">
        <f t="shared" si="62"/>
        <v>0</v>
      </c>
      <c r="Q304" s="72"/>
      <c r="R304" s="24">
        <f t="shared" si="63"/>
        <v>0</v>
      </c>
      <c r="S304" s="73"/>
      <c r="T304" s="24">
        <f t="shared" si="64"/>
        <v>0</v>
      </c>
      <c r="U304" s="73"/>
      <c r="V304" s="24">
        <f t="shared" si="65"/>
        <v>0</v>
      </c>
      <c r="W304" s="72"/>
      <c r="X304" s="24">
        <f t="shared" si="66"/>
        <v>0</v>
      </c>
      <c r="Y304" s="73"/>
      <c r="Z304" s="24">
        <f t="shared" si="67"/>
        <v>0</v>
      </c>
      <c r="AA304" s="73"/>
      <c r="AB304" s="24">
        <f t="shared" si="68"/>
        <v>0</v>
      </c>
      <c r="AC304" s="8">
        <f t="shared" si="69"/>
        <v>0</v>
      </c>
      <c r="AD304" s="130">
        <f t="shared" si="70"/>
        <v>0</v>
      </c>
    </row>
    <row r="305" spans="1:30" x14ac:dyDescent="0.25">
      <c r="A305" t="str">
        <f t="shared" si="58"/>
        <v>26-10</v>
      </c>
      <c r="B305" s="165">
        <f>_xlfn.ISOWEEKNUM(Tabel1[[#This Row],[col03]])</f>
        <v>44</v>
      </c>
      <c r="C305" s="153">
        <f>DATE(Année,1,ROW()-ROW(Tabel1[[#Headers],[col03]])-1)</f>
        <v>46323</v>
      </c>
      <c r="D305" s="10"/>
      <c r="E305" s="7"/>
      <c r="F305" s="17" t="e">
        <f t="shared" ca="1" si="57"/>
        <v>#VALUE!</v>
      </c>
      <c r="G305" s="10"/>
      <c r="H305" s="24" t="str" cm="1">
        <f t="array" aca="1" ref="H305" ca="1">IF(OFFSET(G305,WORKDAY.INTL(C305,1,11,Fériés)-C305,,,)=0,
"-",
OFFSET(G305,WORKDAY.INTL(C305,1,11,Fériés)-C305,,,)-G305)</f>
        <v>-</v>
      </c>
      <c r="I305" s="10"/>
      <c r="J305" s="24">
        <f t="shared" si="59"/>
        <v>0</v>
      </c>
      <c r="K305" s="10"/>
      <c r="L305" s="24">
        <f t="shared" si="60"/>
        <v>0</v>
      </c>
      <c r="M305" s="10"/>
      <c r="N305" s="24">
        <f t="shared" si="61"/>
        <v>0</v>
      </c>
      <c r="O305" s="10"/>
      <c r="P305" s="24">
        <f t="shared" si="62"/>
        <v>0</v>
      </c>
      <c r="Q305" s="72"/>
      <c r="R305" s="24">
        <f t="shared" si="63"/>
        <v>0</v>
      </c>
      <c r="S305" s="73"/>
      <c r="T305" s="24">
        <f t="shared" si="64"/>
        <v>0</v>
      </c>
      <c r="U305" s="73"/>
      <c r="V305" s="24">
        <f t="shared" si="65"/>
        <v>0</v>
      </c>
      <c r="W305" s="72"/>
      <c r="X305" s="24">
        <f t="shared" si="66"/>
        <v>0</v>
      </c>
      <c r="Y305" s="73"/>
      <c r="Z305" s="24">
        <f t="shared" si="67"/>
        <v>0</v>
      </c>
      <c r="AA305" s="73"/>
      <c r="AB305" s="24">
        <f t="shared" si="68"/>
        <v>0</v>
      </c>
      <c r="AC305" s="8">
        <f t="shared" si="69"/>
        <v>0</v>
      </c>
      <c r="AD305" s="130">
        <f t="shared" si="70"/>
        <v>0</v>
      </c>
    </row>
    <row r="306" spans="1:30" x14ac:dyDescent="0.25">
      <c r="A306" t="str">
        <f t="shared" si="58"/>
        <v>26-10</v>
      </c>
      <c r="B306" s="165">
        <f>_xlfn.ISOWEEKNUM(Tabel1[[#This Row],[col03]])</f>
        <v>44</v>
      </c>
      <c r="C306" s="153">
        <f>DATE(Année,1,ROW()-ROW(Tabel1[[#Headers],[col03]])-1)</f>
        <v>46324</v>
      </c>
      <c r="D306" s="10"/>
      <c r="E306" s="7"/>
      <c r="F306" s="17" t="e">
        <f t="shared" ca="1" si="57"/>
        <v>#VALUE!</v>
      </c>
      <c r="G306" s="10"/>
      <c r="H306" s="24" t="str" cm="1">
        <f t="array" aca="1" ref="H306" ca="1">IF(OFFSET(G306,WORKDAY.INTL(C306,1,11,Fériés)-C306,,,)=0,
"-",
OFFSET(G306,WORKDAY.INTL(C306,1,11,Fériés)-C306,,,)-G306)</f>
        <v>-</v>
      </c>
      <c r="I306" s="10"/>
      <c r="J306" s="24">
        <f t="shared" si="59"/>
        <v>0</v>
      </c>
      <c r="K306" s="10"/>
      <c r="L306" s="24">
        <f t="shared" si="60"/>
        <v>0</v>
      </c>
      <c r="M306" s="10"/>
      <c r="N306" s="24">
        <f t="shared" si="61"/>
        <v>0</v>
      </c>
      <c r="O306" s="10"/>
      <c r="P306" s="24">
        <f t="shared" si="62"/>
        <v>0</v>
      </c>
      <c r="Q306" s="72"/>
      <c r="R306" s="24">
        <f t="shared" si="63"/>
        <v>0</v>
      </c>
      <c r="S306" s="73"/>
      <c r="T306" s="24">
        <f t="shared" si="64"/>
        <v>0</v>
      </c>
      <c r="U306" s="73"/>
      <c r="V306" s="24">
        <f t="shared" si="65"/>
        <v>0</v>
      </c>
      <c r="W306" s="72"/>
      <c r="X306" s="24">
        <f t="shared" si="66"/>
        <v>0</v>
      </c>
      <c r="Y306" s="73"/>
      <c r="Z306" s="24">
        <f t="shared" si="67"/>
        <v>0</v>
      </c>
      <c r="AA306" s="73"/>
      <c r="AB306" s="24">
        <f t="shared" si="68"/>
        <v>0</v>
      </c>
      <c r="AC306" s="8">
        <f t="shared" si="69"/>
        <v>0</v>
      </c>
      <c r="AD306" s="130">
        <f t="shared" si="70"/>
        <v>0</v>
      </c>
    </row>
    <row r="307" spans="1:30" x14ac:dyDescent="0.25">
      <c r="A307" t="str">
        <f t="shared" si="58"/>
        <v>26-10</v>
      </c>
      <c r="B307" s="165">
        <f>_xlfn.ISOWEEKNUM(Tabel1[[#This Row],[col03]])</f>
        <v>44</v>
      </c>
      <c r="C307" s="153">
        <f>DATE(Année,1,ROW()-ROW(Tabel1[[#Headers],[col03]])-1)</f>
        <v>46325</v>
      </c>
      <c r="D307" s="10"/>
      <c r="E307" s="7"/>
      <c r="F307" s="17" t="e">
        <f t="shared" ca="1" si="57"/>
        <v>#VALUE!</v>
      </c>
      <c r="G307" s="10"/>
      <c r="H307" s="24" t="str" cm="1">
        <f t="array" aca="1" ref="H307" ca="1">IF(OFFSET(G307,WORKDAY.INTL(C307,1,11,Fériés)-C307,,,)=0,
"-",
OFFSET(G307,WORKDAY.INTL(C307,1,11,Fériés)-C307,,,)-G307)</f>
        <v>-</v>
      </c>
      <c r="I307" s="10"/>
      <c r="J307" s="24">
        <f t="shared" si="59"/>
        <v>0</v>
      </c>
      <c r="K307" s="10"/>
      <c r="L307" s="24">
        <f t="shared" si="60"/>
        <v>0</v>
      </c>
      <c r="M307" s="10"/>
      <c r="N307" s="24">
        <f t="shared" si="61"/>
        <v>0</v>
      </c>
      <c r="O307" s="10"/>
      <c r="P307" s="24">
        <f t="shared" si="62"/>
        <v>0</v>
      </c>
      <c r="Q307" s="72"/>
      <c r="R307" s="24">
        <f t="shared" si="63"/>
        <v>0</v>
      </c>
      <c r="S307" s="73"/>
      <c r="T307" s="24">
        <f t="shared" si="64"/>
        <v>0</v>
      </c>
      <c r="U307" s="73"/>
      <c r="V307" s="24">
        <f t="shared" si="65"/>
        <v>0</v>
      </c>
      <c r="W307" s="72"/>
      <c r="X307" s="24">
        <f t="shared" si="66"/>
        <v>0</v>
      </c>
      <c r="Y307" s="73"/>
      <c r="Z307" s="24">
        <f t="shared" si="67"/>
        <v>0</v>
      </c>
      <c r="AA307" s="73"/>
      <c r="AB307" s="24">
        <f t="shared" si="68"/>
        <v>0</v>
      </c>
      <c r="AC307" s="8">
        <f t="shared" si="69"/>
        <v>0</v>
      </c>
      <c r="AD307" s="130">
        <f t="shared" si="70"/>
        <v>0</v>
      </c>
    </row>
    <row r="308" spans="1:30" x14ac:dyDescent="0.25">
      <c r="A308" t="str">
        <f t="shared" si="58"/>
        <v>26-10</v>
      </c>
      <c r="B308" s="165">
        <f>_xlfn.ISOWEEKNUM(Tabel1[[#This Row],[col03]])</f>
        <v>44</v>
      </c>
      <c r="C308" s="153">
        <f>DATE(Année,1,ROW()-ROW(Tabel1[[#Headers],[col03]])-1)</f>
        <v>46326</v>
      </c>
      <c r="D308" s="10"/>
      <c r="E308" s="7"/>
      <c r="F308" s="17" t="e">
        <f t="shared" ca="1" si="57"/>
        <v>#VALUE!</v>
      </c>
      <c r="G308" s="10"/>
      <c r="H308" s="24" t="str" cm="1">
        <f t="array" aca="1" ref="H308" ca="1">IF(OFFSET(G308,WORKDAY.INTL(C308,1,11,Fériés)-C308,,,)=0,
"-",
OFFSET(G308,WORKDAY.INTL(C308,1,11,Fériés)-C308,,,)-G308)</f>
        <v>-</v>
      </c>
      <c r="I308" s="10"/>
      <c r="J308" s="24">
        <f t="shared" si="59"/>
        <v>0</v>
      </c>
      <c r="K308" s="10"/>
      <c r="L308" s="24">
        <f t="shared" si="60"/>
        <v>0</v>
      </c>
      <c r="M308" s="10"/>
      <c r="N308" s="24">
        <f t="shared" si="61"/>
        <v>0</v>
      </c>
      <c r="O308" s="10"/>
      <c r="P308" s="24">
        <f t="shared" si="62"/>
        <v>0</v>
      </c>
      <c r="Q308" s="72"/>
      <c r="R308" s="24">
        <f t="shared" si="63"/>
        <v>0</v>
      </c>
      <c r="S308" s="73"/>
      <c r="T308" s="24">
        <f t="shared" si="64"/>
        <v>0</v>
      </c>
      <c r="U308" s="73"/>
      <c r="V308" s="24">
        <f t="shared" si="65"/>
        <v>0</v>
      </c>
      <c r="W308" s="72"/>
      <c r="X308" s="24">
        <f t="shared" si="66"/>
        <v>0</v>
      </c>
      <c r="Y308" s="73"/>
      <c r="Z308" s="24">
        <f t="shared" si="67"/>
        <v>0</v>
      </c>
      <c r="AA308" s="73"/>
      <c r="AB308" s="24">
        <f t="shared" si="68"/>
        <v>0</v>
      </c>
      <c r="AC308" s="8">
        <f t="shared" si="69"/>
        <v>0</v>
      </c>
      <c r="AD308" s="130">
        <f t="shared" si="70"/>
        <v>0</v>
      </c>
    </row>
    <row r="309" spans="1:30" x14ac:dyDescent="0.25">
      <c r="A309" t="str">
        <f t="shared" si="58"/>
        <v>26-11</v>
      </c>
      <c r="B309" s="165">
        <f>_xlfn.ISOWEEKNUM(Tabel1[[#This Row],[col03]])</f>
        <v>44</v>
      </c>
      <c r="C309" s="153">
        <f>DATE(Année,1,ROW()-ROW(Tabel1[[#Headers],[col03]])-1)</f>
        <v>46327</v>
      </c>
      <c r="D309" s="10"/>
      <c r="E309" s="7"/>
      <c r="F309" s="17" t="str">
        <f t="shared" si="57"/>
        <v/>
      </c>
      <c r="G309" s="10"/>
      <c r="H309" s="24" t="str" cm="1">
        <f t="array" aca="1" ref="H309" ca="1">IF(OFFSET(G309,WORKDAY.INTL(C309,1,11,Fériés)-C309,,,)=0,
"-",
OFFSET(G309,WORKDAY.INTL(C309,1,11,Fériés)-C309,,,)-G309)</f>
        <v>-</v>
      </c>
      <c r="I309" s="10"/>
      <c r="J309" s="24">
        <f t="shared" si="59"/>
        <v>0</v>
      </c>
      <c r="K309" s="10"/>
      <c r="L309" s="24">
        <f t="shared" si="60"/>
        <v>0</v>
      </c>
      <c r="M309" s="10"/>
      <c r="N309" s="24">
        <f t="shared" si="61"/>
        <v>0</v>
      </c>
      <c r="O309" s="10"/>
      <c r="P309" s="24">
        <f t="shared" si="62"/>
        <v>0</v>
      </c>
      <c r="Q309" s="72"/>
      <c r="R309" s="24">
        <f t="shared" si="63"/>
        <v>0</v>
      </c>
      <c r="S309" s="73"/>
      <c r="T309" s="24">
        <f t="shared" si="64"/>
        <v>0</v>
      </c>
      <c r="U309" s="73"/>
      <c r="V309" s="24">
        <f t="shared" si="65"/>
        <v>0</v>
      </c>
      <c r="W309" s="72"/>
      <c r="X309" s="24">
        <f t="shared" si="66"/>
        <v>0</v>
      </c>
      <c r="Y309" s="73"/>
      <c r="Z309" s="24">
        <f t="shared" si="67"/>
        <v>0</v>
      </c>
      <c r="AA309" s="73"/>
      <c r="AB309" s="24">
        <f t="shared" si="68"/>
        <v>0</v>
      </c>
      <c r="AC309" s="8">
        <f t="shared" si="69"/>
        <v>0</v>
      </c>
      <c r="AD309" s="130">
        <f t="shared" si="70"/>
        <v>0</v>
      </c>
    </row>
    <row r="310" spans="1:30" x14ac:dyDescent="0.25">
      <c r="A310" t="str">
        <f t="shared" si="58"/>
        <v>26-11</v>
      </c>
      <c r="B310" s="165">
        <f>_xlfn.ISOWEEKNUM(Tabel1[[#This Row],[col03]])</f>
        <v>45</v>
      </c>
      <c r="C310" s="153">
        <f>DATE(Année,1,ROW()-ROW(Tabel1[[#Headers],[col03]])-1)</f>
        <v>46328</v>
      </c>
      <c r="D310" s="10"/>
      <c r="E310" s="7"/>
      <c r="F310" s="17" t="e">
        <f t="shared" ca="1" si="57"/>
        <v>#VALUE!</v>
      </c>
      <c r="G310" s="10"/>
      <c r="H310" s="24" t="str" cm="1">
        <f t="array" aca="1" ref="H310" ca="1">IF(OFFSET(G310,WORKDAY.INTL(C310,1,11,Fériés)-C310,,,)=0,
"-",
OFFSET(G310,WORKDAY.INTL(C310,1,11,Fériés)-C310,,,)-G310)</f>
        <v>-</v>
      </c>
      <c r="I310" s="10"/>
      <c r="J310" s="24">
        <f t="shared" si="59"/>
        <v>0</v>
      </c>
      <c r="K310" s="10"/>
      <c r="L310" s="24">
        <f t="shared" si="60"/>
        <v>0</v>
      </c>
      <c r="M310" s="10"/>
      <c r="N310" s="24">
        <f t="shared" si="61"/>
        <v>0</v>
      </c>
      <c r="O310" s="10"/>
      <c r="P310" s="24">
        <f t="shared" si="62"/>
        <v>0</v>
      </c>
      <c r="Q310" s="72"/>
      <c r="R310" s="24">
        <f t="shared" si="63"/>
        <v>0</v>
      </c>
      <c r="S310" s="73"/>
      <c r="T310" s="24">
        <f t="shared" si="64"/>
        <v>0</v>
      </c>
      <c r="U310" s="73"/>
      <c r="V310" s="24">
        <f t="shared" si="65"/>
        <v>0</v>
      </c>
      <c r="W310" s="72"/>
      <c r="X310" s="24">
        <f t="shared" si="66"/>
        <v>0</v>
      </c>
      <c r="Y310" s="73"/>
      <c r="Z310" s="24">
        <f t="shared" si="67"/>
        <v>0</v>
      </c>
      <c r="AA310" s="73"/>
      <c r="AB310" s="24">
        <f t="shared" si="68"/>
        <v>0</v>
      </c>
      <c r="AC310" s="8">
        <f t="shared" si="69"/>
        <v>0</v>
      </c>
      <c r="AD310" s="130">
        <f t="shared" si="70"/>
        <v>0</v>
      </c>
    </row>
    <row r="311" spans="1:30" x14ac:dyDescent="0.25">
      <c r="A311" t="str">
        <f t="shared" si="58"/>
        <v>26-11</v>
      </c>
      <c r="B311" s="165">
        <f>_xlfn.ISOWEEKNUM(Tabel1[[#This Row],[col03]])</f>
        <v>45</v>
      </c>
      <c r="C311" s="153">
        <f>DATE(Année,1,ROW()-ROW(Tabel1[[#Headers],[col03]])-1)</f>
        <v>46329</v>
      </c>
      <c r="D311" s="10"/>
      <c r="E311" s="7"/>
      <c r="F311" s="17" t="e">
        <f t="shared" ca="1" si="57"/>
        <v>#VALUE!</v>
      </c>
      <c r="G311" s="10"/>
      <c r="H311" s="24" t="str" cm="1">
        <f t="array" aca="1" ref="H311" ca="1">IF(OFFSET(G311,WORKDAY.INTL(C311,1,11,Fériés)-C311,,,)=0,
"-",
OFFSET(G311,WORKDAY.INTL(C311,1,11,Fériés)-C311,,,)-G311)</f>
        <v>-</v>
      </c>
      <c r="I311" s="10"/>
      <c r="J311" s="24">
        <f t="shared" si="59"/>
        <v>0</v>
      </c>
      <c r="K311" s="10"/>
      <c r="L311" s="24">
        <f t="shared" si="60"/>
        <v>0</v>
      </c>
      <c r="M311" s="10"/>
      <c r="N311" s="24">
        <f t="shared" si="61"/>
        <v>0</v>
      </c>
      <c r="O311" s="10"/>
      <c r="P311" s="24">
        <f t="shared" si="62"/>
        <v>0</v>
      </c>
      <c r="Q311" s="72"/>
      <c r="R311" s="24">
        <f t="shared" si="63"/>
        <v>0</v>
      </c>
      <c r="S311" s="73"/>
      <c r="T311" s="24">
        <f t="shared" si="64"/>
        <v>0</v>
      </c>
      <c r="U311" s="73"/>
      <c r="V311" s="24">
        <f t="shared" si="65"/>
        <v>0</v>
      </c>
      <c r="W311" s="72"/>
      <c r="X311" s="24">
        <f t="shared" si="66"/>
        <v>0</v>
      </c>
      <c r="Y311" s="73"/>
      <c r="Z311" s="24">
        <f t="shared" si="67"/>
        <v>0</v>
      </c>
      <c r="AA311" s="73"/>
      <c r="AB311" s="24">
        <f t="shared" si="68"/>
        <v>0</v>
      </c>
      <c r="AC311" s="8">
        <f t="shared" si="69"/>
        <v>0</v>
      </c>
      <c r="AD311" s="130">
        <f t="shared" si="70"/>
        <v>0</v>
      </c>
    </row>
    <row r="312" spans="1:30" x14ac:dyDescent="0.25">
      <c r="A312" t="str">
        <f t="shared" si="58"/>
        <v>26-11</v>
      </c>
      <c r="B312" s="165">
        <f>_xlfn.ISOWEEKNUM(Tabel1[[#This Row],[col03]])</f>
        <v>45</v>
      </c>
      <c r="C312" s="153">
        <f>DATE(Année,1,ROW()-ROW(Tabel1[[#Headers],[col03]])-1)</f>
        <v>46330</v>
      </c>
      <c r="D312" s="10"/>
      <c r="E312" s="7"/>
      <c r="F312" s="17" t="e">
        <f t="shared" ca="1" si="57"/>
        <v>#VALUE!</v>
      </c>
      <c r="G312" s="10"/>
      <c r="H312" s="24" t="str" cm="1">
        <f t="array" aca="1" ref="H312" ca="1">IF(OFFSET(G312,WORKDAY.INTL(C312,1,11,Fériés)-C312,,,)=0,
"-",
OFFSET(G312,WORKDAY.INTL(C312,1,11,Fériés)-C312,,,)-G312)</f>
        <v>-</v>
      </c>
      <c r="I312" s="10"/>
      <c r="J312" s="24">
        <f t="shared" si="59"/>
        <v>0</v>
      </c>
      <c r="K312" s="10"/>
      <c r="L312" s="24">
        <f t="shared" si="60"/>
        <v>0</v>
      </c>
      <c r="M312" s="10"/>
      <c r="N312" s="24">
        <f t="shared" si="61"/>
        <v>0</v>
      </c>
      <c r="O312" s="10"/>
      <c r="P312" s="24">
        <f t="shared" si="62"/>
        <v>0</v>
      </c>
      <c r="Q312" s="72"/>
      <c r="R312" s="24">
        <f t="shared" si="63"/>
        <v>0</v>
      </c>
      <c r="S312" s="73"/>
      <c r="T312" s="24">
        <f t="shared" si="64"/>
        <v>0</v>
      </c>
      <c r="U312" s="73"/>
      <c r="V312" s="24">
        <f t="shared" si="65"/>
        <v>0</v>
      </c>
      <c r="W312" s="72"/>
      <c r="X312" s="24">
        <f t="shared" si="66"/>
        <v>0</v>
      </c>
      <c r="Y312" s="73"/>
      <c r="Z312" s="24">
        <f t="shared" si="67"/>
        <v>0</v>
      </c>
      <c r="AA312" s="73"/>
      <c r="AB312" s="24">
        <f t="shared" si="68"/>
        <v>0</v>
      </c>
      <c r="AC312" s="8">
        <f t="shared" si="69"/>
        <v>0</v>
      </c>
      <c r="AD312" s="130">
        <f t="shared" si="70"/>
        <v>0</v>
      </c>
    </row>
    <row r="313" spans="1:30" x14ac:dyDescent="0.25">
      <c r="A313" t="str">
        <f t="shared" si="58"/>
        <v>26-11</v>
      </c>
      <c r="B313" s="165">
        <f>_xlfn.ISOWEEKNUM(Tabel1[[#This Row],[col03]])</f>
        <v>45</v>
      </c>
      <c r="C313" s="153">
        <f>DATE(Année,1,ROW()-ROW(Tabel1[[#Headers],[col03]])-1)</f>
        <v>46331</v>
      </c>
      <c r="D313" s="10"/>
      <c r="E313" s="7"/>
      <c r="F313" s="17" t="e">
        <f t="shared" ca="1" si="57"/>
        <v>#VALUE!</v>
      </c>
      <c r="G313" s="10"/>
      <c r="H313" s="24" t="str" cm="1">
        <f t="array" aca="1" ref="H313" ca="1">IF(OFFSET(G313,WORKDAY.INTL(C313,1,11,Fériés)-C313,,,)=0,
"-",
OFFSET(G313,WORKDAY.INTL(C313,1,11,Fériés)-C313,,,)-G313)</f>
        <v>-</v>
      </c>
      <c r="I313" s="10"/>
      <c r="J313" s="24">
        <f t="shared" si="59"/>
        <v>0</v>
      </c>
      <c r="K313" s="10"/>
      <c r="L313" s="24">
        <f t="shared" si="60"/>
        <v>0</v>
      </c>
      <c r="M313" s="10"/>
      <c r="N313" s="24">
        <f t="shared" si="61"/>
        <v>0</v>
      </c>
      <c r="O313" s="10"/>
      <c r="P313" s="24">
        <f t="shared" si="62"/>
        <v>0</v>
      </c>
      <c r="Q313" s="72"/>
      <c r="R313" s="24">
        <f t="shared" si="63"/>
        <v>0</v>
      </c>
      <c r="S313" s="73"/>
      <c r="T313" s="24">
        <f t="shared" si="64"/>
        <v>0</v>
      </c>
      <c r="U313" s="73"/>
      <c r="V313" s="24">
        <f t="shared" si="65"/>
        <v>0</v>
      </c>
      <c r="W313" s="72"/>
      <c r="X313" s="24">
        <f t="shared" si="66"/>
        <v>0</v>
      </c>
      <c r="Y313" s="73"/>
      <c r="Z313" s="24">
        <f t="shared" si="67"/>
        <v>0</v>
      </c>
      <c r="AA313" s="73"/>
      <c r="AB313" s="24">
        <f t="shared" si="68"/>
        <v>0</v>
      </c>
      <c r="AC313" s="8">
        <f t="shared" si="69"/>
        <v>0</v>
      </c>
      <c r="AD313" s="130">
        <f t="shared" si="70"/>
        <v>0</v>
      </c>
    </row>
    <row r="314" spans="1:30" x14ac:dyDescent="0.25">
      <c r="A314" t="str">
        <f t="shared" si="58"/>
        <v>26-11</v>
      </c>
      <c r="B314" s="165">
        <f>_xlfn.ISOWEEKNUM(Tabel1[[#This Row],[col03]])</f>
        <v>45</v>
      </c>
      <c r="C314" s="153">
        <f>DATE(Année,1,ROW()-ROW(Tabel1[[#Headers],[col03]])-1)</f>
        <v>46332</v>
      </c>
      <c r="D314" s="10"/>
      <c r="E314" s="7"/>
      <c r="F314" s="17" t="e">
        <f t="shared" ca="1" si="57"/>
        <v>#VALUE!</v>
      </c>
      <c r="G314" s="10"/>
      <c r="H314" s="24" t="str" cm="1">
        <f t="array" aca="1" ref="H314" ca="1">IF(OFFSET(G314,WORKDAY.INTL(C314,1,11,Fériés)-C314,,,)=0,
"-",
OFFSET(G314,WORKDAY.INTL(C314,1,11,Fériés)-C314,,,)-G314)</f>
        <v>-</v>
      </c>
      <c r="I314" s="10"/>
      <c r="J314" s="24">
        <f t="shared" si="59"/>
        <v>0</v>
      </c>
      <c r="K314" s="10"/>
      <c r="L314" s="24">
        <f t="shared" si="60"/>
        <v>0</v>
      </c>
      <c r="M314" s="10"/>
      <c r="N314" s="24">
        <f t="shared" si="61"/>
        <v>0</v>
      </c>
      <c r="O314" s="10"/>
      <c r="P314" s="24">
        <f t="shared" si="62"/>
        <v>0</v>
      </c>
      <c r="Q314" s="72"/>
      <c r="R314" s="24">
        <f t="shared" si="63"/>
        <v>0</v>
      </c>
      <c r="S314" s="73"/>
      <c r="T314" s="24">
        <f t="shared" si="64"/>
        <v>0</v>
      </c>
      <c r="U314" s="73"/>
      <c r="V314" s="24">
        <f t="shared" si="65"/>
        <v>0</v>
      </c>
      <c r="W314" s="72"/>
      <c r="X314" s="24">
        <f t="shared" si="66"/>
        <v>0</v>
      </c>
      <c r="Y314" s="73"/>
      <c r="Z314" s="24">
        <f t="shared" si="67"/>
        <v>0</v>
      </c>
      <c r="AA314" s="73"/>
      <c r="AB314" s="24">
        <f t="shared" si="68"/>
        <v>0</v>
      </c>
      <c r="AC314" s="8">
        <f t="shared" si="69"/>
        <v>0</v>
      </c>
      <c r="AD314" s="130">
        <f t="shared" si="70"/>
        <v>0</v>
      </c>
    </row>
    <row r="315" spans="1:30" x14ac:dyDescent="0.25">
      <c r="A315" t="str">
        <f t="shared" si="58"/>
        <v>26-11</v>
      </c>
      <c r="B315" s="165">
        <f>_xlfn.ISOWEEKNUM(Tabel1[[#This Row],[col03]])</f>
        <v>45</v>
      </c>
      <c r="C315" s="153">
        <f>DATE(Année,1,ROW()-ROW(Tabel1[[#Headers],[col03]])-1)</f>
        <v>46333</v>
      </c>
      <c r="D315" s="10"/>
      <c r="E315" s="7"/>
      <c r="F315" s="17" t="e">
        <f t="shared" ca="1" si="57"/>
        <v>#VALUE!</v>
      </c>
      <c r="G315" s="10"/>
      <c r="H315" s="24" t="str" cm="1">
        <f t="array" aca="1" ref="H315" ca="1">IF(OFFSET(G315,WORKDAY.INTL(C315,1,11,Fériés)-C315,,,)=0,
"-",
OFFSET(G315,WORKDAY.INTL(C315,1,11,Fériés)-C315,,,)-G315)</f>
        <v>-</v>
      </c>
      <c r="I315" s="10"/>
      <c r="J315" s="24">
        <f t="shared" si="59"/>
        <v>0</v>
      </c>
      <c r="K315" s="10"/>
      <c r="L315" s="24">
        <f t="shared" si="60"/>
        <v>0</v>
      </c>
      <c r="M315" s="10"/>
      <c r="N315" s="24">
        <f t="shared" si="61"/>
        <v>0</v>
      </c>
      <c r="O315" s="10"/>
      <c r="P315" s="24">
        <f t="shared" si="62"/>
        <v>0</v>
      </c>
      <c r="Q315" s="72"/>
      <c r="R315" s="24">
        <f t="shared" si="63"/>
        <v>0</v>
      </c>
      <c r="S315" s="73"/>
      <c r="T315" s="24">
        <f t="shared" si="64"/>
        <v>0</v>
      </c>
      <c r="U315" s="73"/>
      <c r="V315" s="24">
        <f t="shared" si="65"/>
        <v>0</v>
      </c>
      <c r="W315" s="72"/>
      <c r="X315" s="24">
        <f t="shared" si="66"/>
        <v>0</v>
      </c>
      <c r="Y315" s="73"/>
      <c r="Z315" s="24">
        <f t="shared" si="67"/>
        <v>0</v>
      </c>
      <c r="AA315" s="73"/>
      <c r="AB315" s="24">
        <f t="shared" si="68"/>
        <v>0</v>
      </c>
      <c r="AC315" s="8">
        <f t="shared" si="69"/>
        <v>0</v>
      </c>
      <c r="AD315" s="130">
        <f t="shared" si="70"/>
        <v>0</v>
      </c>
    </row>
    <row r="316" spans="1:30" x14ac:dyDescent="0.25">
      <c r="A316" t="str">
        <f t="shared" si="58"/>
        <v>26-11</v>
      </c>
      <c r="B316" s="165">
        <f>_xlfn.ISOWEEKNUM(Tabel1[[#This Row],[col03]])</f>
        <v>45</v>
      </c>
      <c r="C316" s="153">
        <f>DATE(Année,1,ROW()-ROW(Tabel1[[#Headers],[col03]])-1)</f>
        <v>46334</v>
      </c>
      <c r="D316" s="10"/>
      <c r="E316" s="7"/>
      <c r="F316" s="17" t="str">
        <f t="shared" si="57"/>
        <v/>
      </c>
      <c r="G316" s="10"/>
      <c r="H316" s="24" t="str" cm="1">
        <f t="array" aca="1" ref="H316" ca="1">IF(OFFSET(G316,WORKDAY.INTL(C316,1,11,Fériés)-C316,,,)=0,
"-",
OFFSET(G316,WORKDAY.INTL(C316,1,11,Fériés)-C316,,,)-G316)</f>
        <v>-</v>
      </c>
      <c r="I316" s="10"/>
      <c r="J316" s="24">
        <f t="shared" si="59"/>
        <v>0</v>
      </c>
      <c r="K316" s="10"/>
      <c r="L316" s="24">
        <f t="shared" si="60"/>
        <v>0</v>
      </c>
      <c r="M316" s="10"/>
      <c r="N316" s="24">
        <f t="shared" si="61"/>
        <v>0</v>
      </c>
      <c r="O316" s="10"/>
      <c r="P316" s="24">
        <f t="shared" si="62"/>
        <v>0</v>
      </c>
      <c r="Q316" s="72"/>
      <c r="R316" s="24">
        <f t="shared" si="63"/>
        <v>0</v>
      </c>
      <c r="S316" s="73"/>
      <c r="T316" s="24">
        <f t="shared" si="64"/>
        <v>0</v>
      </c>
      <c r="U316" s="73"/>
      <c r="V316" s="24">
        <f t="shared" si="65"/>
        <v>0</v>
      </c>
      <c r="W316" s="72"/>
      <c r="X316" s="24">
        <f t="shared" si="66"/>
        <v>0</v>
      </c>
      <c r="Y316" s="73"/>
      <c r="Z316" s="24">
        <f t="shared" si="67"/>
        <v>0</v>
      </c>
      <c r="AA316" s="73"/>
      <c r="AB316" s="24">
        <f t="shared" si="68"/>
        <v>0</v>
      </c>
      <c r="AC316" s="8">
        <f t="shared" si="69"/>
        <v>0</v>
      </c>
      <c r="AD316" s="130">
        <f t="shared" si="70"/>
        <v>0</v>
      </c>
    </row>
    <row r="317" spans="1:30" x14ac:dyDescent="0.25">
      <c r="A317" t="str">
        <f t="shared" si="58"/>
        <v>26-11</v>
      </c>
      <c r="B317" s="165">
        <f>_xlfn.ISOWEEKNUM(Tabel1[[#This Row],[col03]])</f>
        <v>46</v>
      </c>
      <c r="C317" s="153">
        <f>DATE(Année,1,ROW()-ROW(Tabel1[[#Headers],[col03]])-1)</f>
        <v>46335</v>
      </c>
      <c r="D317" s="10"/>
      <c r="E317" s="7"/>
      <c r="F317" s="17" t="e">
        <f t="shared" ca="1" si="57"/>
        <v>#VALUE!</v>
      </c>
      <c r="G317" s="10"/>
      <c r="H317" s="24" t="str" cm="1">
        <f t="array" aca="1" ref="H317" ca="1">IF(OFFSET(G317,WORKDAY.INTL(C317,1,11,Fériés)-C317,,,)=0,
"-",
OFFSET(G317,WORKDAY.INTL(C317,1,11,Fériés)-C317,,,)-G317)</f>
        <v>-</v>
      </c>
      <c r="I317" s="10"/>
      <c r="J317" s="24">
        <f t="shared" si="59"/>
        <v>0</v>
      </c>
      <c r="K317" s="10"/>
      <c r="L317" s="24">
        <f t="shared" si="60"/>
        <v>0</v>
      </c>
      <c r="M317" s="10"/>
      <c r="N317" s="24">
        <f t="shared" si="61"/>
        <v>0</v>
      </c>
      <c r="O317" s="10"/>
      <c r="P317" s="24">
        <f t="shared" si="62"/>
        <v>0</v>
      </c>
      <c r="Q317" s="72"/>
      <c r="R317" s="24">
        <f t="shared" si="63"/>
        <v>0</v>
      </c>
      <c r="S317" s="73"/>
      <c r="T317" s="24">
        <f t="shared" si="64"/>
        <v>0</v>
      </c>
      <c r="U317" s="73"/>
      <c r="V317" s="24">
        <f t="shared" si="65"/>
        <v>0</v>
      </c>
      <c r="W317" s="72"/>
      <c r="X317" s="24">
        <f t="shared" si="66"/>
        <v>0</v>
      </c>
      <c r="Y317" s="73"/>
      <c r="Z317" s="24">
        <f t="shared" si="67"/>
        <v>0</v>
      </c>
      <c r="AA317" s="73"/>
      <c r="AB317" s="24">
        <f t="shared" si="68"/>
        <v>0</v>
      </c>
      <c r="AC317" s="8">
        <f t="shared" si="69"/>
        <v>0</v>
      </c>
      <c r="AD317" s="130">
        <f t="shared" si="70"/>
        <v>0</v>
      </c>
    </row>
    <row r="318" spans="1:30" x14ac:dyDescent="0.25">
      <c r="A318" t="str">
        <f t="shared" si="58"/>
        <v>26-11</v>
      </c>
      <c r="B318" s="165">
        <f>_xlfn.ISOWEEKNUM(Tabel1[[#This Row],[col03]])</f>
        <v>46</v>
      </c>
      <c r="C318" s="153">
        <f>DATE(Année,1,ROW()-ROW(Tabel1[[#Headers],[col03]])-1)</f>
        <v>46336</v>
      </c>
      <c r="D318" s="10"/>
      <c r="E318" s="7"/>
      <c r="F318" s="17" t="e">
        <f t="shared" ca="1" si="57"/>
        <v>#VALUE!</v>
      </c>
      <c r="G318" s="10"/>
      <c r="H318" s="24" t="str" cm="1">
        <f t="array" aca="1" ref="H318" ca="1">IF(OFFSET(G318,WORKDAY.INTL(C318,1,11,Fériés)-C318,,,)=0,
"-",
OFFSET(G318,WORKDAY.INTL(C318,1,11,Fériés)-C318,,,)-G318)</f>
        <v>-</v>
      </c>
      <c r="I318" s="10"/>
      <c r="J318" s="24">
        <f t="shared" si="59"/>
        <v>0</v>
      </c>
      <c r="K318" s="10"/>
      <c r="L318" s="24">
        <f t="shared" si="60"/>
        <v>0</v>
      </c>
      <c r="M318" s="10"/>
      <c r="N318" s="24">
        <f t="shared" si="61"/>
        <v>0</v>
      </c>
      <c r="O318" s="10"/>
      <c r="P318" s="24">
        <f t="shared" si="62"/>
        <v>0</v>
      </c>
      <c r="Q318" s="72"/>
      <c r="R318" s="24">
        <f t="shared" si="63"/>
        <v>0</v>
      </c>
      <c r="S318" s="73"/>
      <c r="T318" s="24">
        <f t="shared" si="64"/>
        <v>0</v>
      </c>
      <c r="U318" s="73"/>
      <c r="V318" s="24">
        <f t="shared" si="65"/>
        <v>0</v>
      </c>
      <c r="W318" s="72"/>
      <c r="X318" s="24">
        <f t="shared" si="66"/>
        <v>0</v>
      </c>
      <c r="Y318" s="73"/>
      <c r="Z318" s="24">
        <f t="shared" si="67"/>
        <v>0</v>
      </c>
      <c r="AA318" s="73"/>
      <c r="AB318" s="24">
        <f t="shared" si="68"/>
        <v>0</v>
      </c>
      <c r="AC318" s="8">
        <f t="shared" si="69"/>
        <v>0</v>
      </c>
      <c r="AD318" s="130">
        <f t="shared" si="70"/>
        <v>0</v>
      </c>
    </row>
    <row r="319" spans="1:30" x14ac:dyDescent="0.25">
      <c r="A319" t="str">
        <f t="shared" si="58"/>
        <v>26-11</v>
      </c>
      <c r="B319" s="165">
        <f>_xlfn.ISOWEEKNUM(Tabel1[[#This Row],[col03]])</f>
        <v>46</v>
      </c>
      <c r="C319" s="153">
        <f>DATE(Année,1,ROW()-ROW(Tabel1[[#Headers],[col03]])-1)</f>
        <v>46337</v>
      </c>
      <c r="D319" s="10"/>
      <c r="E319" s="7"/>
      <c r="F319" s="17" t="str">
        <f t="shared" si="57"/>
        <v/>
      </c>
      <c r="G319" s="10"/>
      <c r="H319" s="24" t="str" cm="1">
        <f t="array" aca="1" ref="H319" ca="1">IF(OFFSET(G319,WORKDAY.INTL(C319,1,11,Fériés)-C319,,,)=0,
"-",
OFFSET(G319,WORKDAY.INTL(C319,1,11,Fériés)-C319,,,)-G319)</f>
        <v>-</v>
      </c>
      <c r="I319" s="10"/>
      <c r="J319" s="24">
        <f t="shared" si="59"/>
        <v>0</v>
      </c>
      <c r="K319" s="10"/>
      <c r="L319" s="24">
        <f t="shared" si="60"/>
        <v>0</v>
      </c>
      <c r="M319" s="10"/>
      <c r="N319" s="24">
        <f t="shared" si="61"/>
        <v>0</v>
      </c>
      <c r="O319" s="10"/>
      <c r="P319" s="24">
        <f t="shared" si="62"/>
        <v>0</v>
      </c>
      <c r="Q319" s="72"/>
      <c r="R319" s="24">
        <f t="shared" si="63"/>
        <v>0</v>
      </c>
      <c r="S319" s="73"/>
      <c r="T319" s="24">
        <f t="shared" si="64"/>
        <v>0</v>
      </c>
      <c r="U319" s="73"/>
      <c r="V319" s="24">
        <f t="shared" si="65"/>
        <v>0</v>
      </c>
      <c r="W319" s="72"/>
      <c r="X319" s="24">
        <f t="shared" si="66"/>
        <v>0</v>
      </c>
      <c r="Y319" s="73"/>
      <c r="Z319" s="24">
        <f t="shared" si="67"/>
        <v>0</v>
      </c>
      <c r="AA319" s="73"/>
      <c r="AB319" s="24">
        <f t="shared" si="68"/>
        <v>0</v>
      </c>
      <c r="AC319" s="8">
        <f t="shared" si="69"/>
        <v>0</v>
      </c>
      <c r="AD319" s="130">
        <f t="shared" si="70"/>
        <v>0</v>
      </c>
    </row>
    <row r="320" spans="1:30" x14ac:dyDescent="0.25">
      <c r="A320" t="str">
        <f t="shared" si="58"/>
        <v>26-11</v>
      </c>
      <c r="B320" s="165">
        <f>_xlfn.ISOWEEKNUM(Tabel1[[#This Row],[col03]])</f>
        <v>46</v>
      </c>
      <c r="C320" s="153">
        <f>DATE(Année,1,ROW()-ROW(Tabel1[[#Headers],[col03]])-1)</f>
        <v>46338</v>
      </c>
      <c r="D320" s="10"/>
      <c r="E320" s="7"/>
      <c r="F320" s="17" t="e">
        <f t="shared" ca="1" si="57"/>
        <v>#VALUE!</v>
      </c>
      <c r="G320" s="10"/>
      <c r="H320" s="24" t="str" cm="1">
        <f t="array" aca="1" ref="H320" ca="1">IF(OFFSET(G320,WORKDAY.INTL(C320,1,11,Fériés)-C320,,,)=0,
"-",
OFFSET(G320,WORKDAY.INTL(C320,1,11,Fériés)-C320,,,)-G320)</f>
        <v>-</v>
      </c>
      <c r="I320" s="10"/>
      <c r="J320" s="24">
        <f t="shared" si="59"/>
        <v>0</v>
      </c>
      <c r="K320" s="10"/>
      <c r="L320" s="24">
        <f t="shared" si="60"/>
        <v>0</v>
      </c>
      <c r="M320" s="10"/>
      <c r="N320" s="24">
        <f t="shared" si="61"/>
        <v>0</v>
      </c>
      <c r="O320" s="10"/>
      <c r="P320" s="24">
        <f t="shared" si="62"/>
        <v>0</v>
      </c>
      <c r="Q320" s="72"/>
      <c r="R320" s="24">
        <f t="shared" si="63"/>
        <v>0</v>
      </c>
      <c r="S320" s="73"/>
      <c r="T320" s="24">
        <f t="shared" si="64"/>
        <v>0</v>
      </c>
      <c r="U320" s="73"/>
      <c r="V320" s="24">
        <f t="shared" si="65"/>
        <v>0</v>
      </c>
      <c r="W320" s="72"/>
      <c r="X320" s="24">
        <f t="shared" si="66"/>
        <v>0</v>
      </c>
      <c r="Y320" s="73"/>
      <c r="Z320" s="24">
        <f t="shared" si="67"/>
        <v>0</v>
      </c>
      <c r="AA320" s="73"/>
      <c r="AB320" s="24">
        <f t="shared" si="68"/>
        <v>0</v>
      </c>
      <c r="AC320" s="8">
        <f t="shared" si="69"/>
        <v>0</v>
      </c>
      <c r="AD320" s="130">
        <f t="shared" si="70"/>
        <v>0</v>
      </c>
    </row>
    <row r="321" spans="1:30" x14ac:dyDescent="0.25">
      <c r="A321" t="str">
        <f t="shared" si="58"/>
        <v>26-11</v>
      </c>
      <c r="B321" s="165">
        <f>_xlfn.ISOWEEKNUM(Tabel1[[#This Row],[col03]])</f>
        <v>46</v>
      </c>
      <c r="C321" s="153">
        <f>DATE(Année,1,ROW()-ROW(Tabel1[[#Headers],[col03]])-1)</f>
        <v>46339</v>
      </c>
      <c r="D321" s="10"/>
      <c r="E321" s="7"/>
      <c r="F321" s="17" t="e">
        <f t="shared" ca="1" si="57"/>
        <v>#VALUE!</v>
      </c>
      <c r="G321" s="10"/>
      <c r="H321" s="24" t="str" cm="1">
        <f t="array" aca="1" ref="H321" ca="1">IF(OFFSET(G321,WORKDAY.INTL(C321,1,11,Fériés)-C321,,,)=0,
"-",
OFFSET(G321,WORKDAY.INTL(C321,1,11,Fériés)-C321,,,)-G321)</f>
        <v>-</v>
      </c>
      <c r="I321" s="10"/>
      <c r="J321" s="24">
        <f t="shared" si="59"/>
        <v>0</v>
      </c>
      <c r="K321" s="10"/>
      <c r="L321" s="24">
        <f t="shared" si="60"/>
        <v>0</v>
      </c>
      <c r="M321" s="10"/>
      <c r="N321" s="24">
        <f t="shared" si="61"/>
        <v>0</v>
      </c>
      <c r="O321" s="10"/>
      <c r="P321" s="24">
        <f t="shared" si="62"/>
        <v>0</v>
      </c>
      <c r="Q321" s="72"/>
      <c r="R321" s="24">
        <f t="shared" si="63"/>
        <v>0</v>
      </c>
      <c r="S321" s="73"/>
      <c r="T321" s="24">
        <f t="shared" si="64"/>
        <v>0</v>
      </c>
      <c r="U321" s="73"/>
      <c r="V321" s="24">
        <f t="shared" si="65"/>
        <v>0</v>
      </c>
      <c r="W321" s="72"/>
      <c r="X321" s="24">
        <f t="shared" si="66"/>
        <v>0</v>
      </c>
      <c r="Y321" s="73"/>
      <c r="Z321" s="24">
        <f t="shared" si="67"/>
        <v>0</v>
      </c>
      <c r="AA321" s="73"/>
      <c r="AB321" s="24">
        <f t="shared" si="68"/>
        <v>0</v>
      </c>
      <c r="AC321" s="8">
        <f t="shared" si="69"/>
        <v>0</v>
      </c>
      <c r="AD321" s="130">
        <f t="shared" si="70"/>
        <v>0</v>
      </c>
    </row>
    <row r="322" spans="1:30" x14ac:dyDescent="0.25">
      <c r="A322" t="str">
        <f t="shared" si="58"/>
        <v>26-11</v>
      </c>
      <c r="B322" s="165">
        <f>_xlfn.ISOWEEKNUM(Tabel1[[#This Row],[col03]])</f>
        <v>46</v>
      </c>
      <c r="C322" s="153">
        <f>DATE(Année,1,ROW()-ROW(Tabel1[[#Headers],[col03]])-1)</f>
        <v>46340</v>
      </c>
      <c r="D322" s="10"/>
      <c r="E322" s="7"/>
      <c r="F322" s="17" t="e">
        <f t="shared" ca="1" si="57"/>
        <v>#VALUE!</v>
      </c>
      <c r="G322" s="10"/>
      <c r="H322" s="24" t="str" cm="1">
        <f t="array" aca="1" ref="H322" ca="1">IF(OFFSET(G322,WORKDAY.INTL(C322,1,11,Fériés)-C322,,,)=0,
"-",
OFFSET(G322,WORKDAY.INTL(C322,1,11,Fériés)-C322,,,)-G322)</f>
        <v>-</v>
      </c>
      <c r="I322" s="10"/>
      <c r="J322" s="24">
        <f t="shared" si="59"/>
        <v>0</v>
      </c>
      <c r="K322" s="10"/>
      <c r="L322" s="24">
        <f t="shared" si="60"/>
        <v>0</v>
      </c>
      <c r="M322" s="10"/>
      <c r="N322" s="24">
        <f t="shared" si="61"/>
        <v>0</v>
      </c>
      <c r="O322" s="10"/>
      <c r="P322" s="24">
        <f t="shared" si="62"/>
        <v>0</v>
      </c>
      <c r="Q322" s="72"/>
      <c r="R322" s="24">
        <f t="shared" si="63"/>
        <v>0</v>
      </c>
      <c r="S322" s="73"/>
      <c r="T322" s="24">
        <f t="shared" si="64"/>
        <v>0</v>
      </c>
      <c r="U322" s="73"/>
      <c r="V322" s="24">
        <f t="shared" si="65"/>
        <v>0</v>
      </c>
      <c r="W322" s="72"/>
      <c r="X322" s="24">
        <f t="shared" si="66"/>
        <v>0</v>
      </c>
      <c r="Y322" s="73"/>
      <c r="Z322" s="24">
        <f t="shared" si="67"/>
        <v>0</v>
      </c>
      <c r="AA322" s="73"/>
      <c r="AB322" s="24">
        <f t="shared" si="68"/>
        <v>0</v>
      </c>
      <c r="AC322" s="8">
        <f t="shared" si="69"/>
        <v>0</v>
      </c>
      <c r="AD322" s="130">
        <f t="shared" si="70"/>
        <v>0</v>
      </c>
    </row>
    <row r="323" spans="1:30" x14ac:dyDescent="0.25">
      <c r="A323" t="str">
        <f t="shared" si="58"/>
        <v>26-11</v>
      </c>
      <c r="B323" s="165">
        <f>_xlfn.ISOWEEKNUM(Tabel1[[#This Row],[col03]])</f>
        <v>46</v>
      </c>
      <c r="C323" s="153">
        <f>DATE(Année,1,ROW()-ROW(Tabel1[[#Headers],[col03]])-1)</f>
        <v>46341</v>
      </c>
      <c r="D323" s="10"/>
      <c r="E323" s="7"/>
      <c r="F323" s="17" t="str">
        <f t="shared" si="57"/>
        <v/>
      </c>
      <c r="G323" s="10"/>
      <c r="H323" s="24" t="str" cm="1">
        <f t="array" aca="1" ref="H323" ca="1">IF(OFFSET(G323,WORKDAY.INTL(C323,1,11,Fériés)-C323,,,)=0,
"-",
OFFSET(G323,WORKDAY.INTL(C323,1,11,Fériés)-C323,,,)-G323)</f>
        <v>-</v>
      </c>
      <c r="I323" s="10"/>
      <c r="J323" s="24">
        <f t="shared" si="59"/>
        <v>0</v>
      </c>
      <c r="K323" s="10"/>
      <c r="L323" s="24">
        <f t="shared" si="60"/>
        <v>0</v>
      </c>
      <c r="M323" s="10"/>
      <c r="N323" s="24">
        <f t="shared" si="61"/>
        <v>0</v>
      </c>
      <c r="O323" s="10"/>
      <c r="P323" s="24">
        <f t="shared" si="62"/>
        <v>0</v>
      </c>
      <c r="Q323" s="72"/>
      <c r="R323" s="24">
        <f t="shared" si="63"/>
        <v>0</v>
      </c>
      <c r="S323" s="73"/>
      <c r="T323" s="24">
        <f t="shared" si="64"/>
        <v>0</v>
      </c>
      <c r="U323" s="73"/>
      <c r="V323" s="24">
        <f t="shared" si="65"/>
        <v>0</v>
      </c>
      <c r="W323" s="72"/>
      <c r="X323" s="24">
        <f t="shared" si="66"/>
        <v>0</v>
      </c>
      <c r="Y323" s="73"/>
      <c r="Z323" s="24">
        <f t="shared" si="67"/>
        <v>0</v>
      </c>
      <c r="AA323" s="73"/>
      <c r="AB323" s="24">
        <f t="shared" si="68"/>
        <v>0</v>
      </c>
      <c r="AC323" s="8">
        <f t="shared" si="69"/>
        <v>0</v>
      </c>
      <c r="AD323" s="130">
        <f t="shared" si="70"/>
        <v>0</v>
      </c>
    </row>
    <row r="324" spans="1:30" x14ac:dyDescent="0.25">
      <c r="A324" t="str">
        <f t="shared" si="58"/>
        <v>26-11</v>
      </c>
      <c r="B324" s="165">
        <f>_xlfn.ISOWEEKNUM(Tabel1[[#This Row],[col03]])</f>
        <v>47</v>
      </c>
      <c r="C324" s="153">
        <f>DATE(Année,1,ROW()-ROW(Tabel1[[#Headers],[col03]])-1)</f>
        <v>46342</v>
      </c>
      <c r="D324" s="10"/>
      <c r="E324" s="7"/>
      <c r="F324" s="17" t="e">
        <f t="shared" ref="F324:F370" ca="1" si="71">IF(WORKDAY.INTL($C324-1,1,11,Fériés)=$C324,H324+J324+L324+N324+P324,"")</f>
        <v>#VALUE!</v>
      </c>
      <c r="G324" s="10"/>
      <c r="H324" s="24" t="str" cm="1">
        <f t="array" aca="1" ref="H324" ca="1">IF(OFFSET(G324,WORKDAY.INTL(C324,1,11,Fériés)-C324,,,)=0,
"-",
OFFSET(G324,WORKDAY.INTL(C324,1,11,Fériés)-C324,,,)-G324)</f>
        <v>-</v>
      </c>
      <c r="I324" s="10"/>
      <c r="J324" s="24">
        <f t="shared" si="59"/>
        <v>0</v>
      </c>
      <c r="K324" s="10"/>
      <c r="L324" s="24">
        <f t="shared" si="60"/>
        <v>0</v>
      </c>
      <c r="M324" s="10"/>
      <c r="N324" s="24">
        <f t="shared" si="61"/>
        <v>0</v>
      </c>
      <c r="O324" s="10"/>
      <c r="P324" s="24">
        <f t="shared" si="62"/>
        <v>0</v>
      </c>
      <c r="Q324" s="72"/>
      <c r="R324" s="24">
        <f t="shared" si="63"/>
        <v>0</v>
      </c>
      <c r="S324" s="73"/>
      <c r="T324" s="24">
        <f t="shared" si="64"/>
        <v>0</v>
      </c>
      <c r="U324" s="73"/>
      <c r="V324" s="24">
        <f t="shared" si="65"/>
        <v>0</v>
      </c>
      <c r="W324" s="72"/>
      <c r="X324" s="24">
        <f t="shared" si="66"/>
        <v>0</v>
      </c>
      <c r="Y324" s="73"/>
      <c r="Z324" s="24">
        <f t="shared" si="67"/>
        <v>0</v>
      </c>
      <c r="AA324" s="73"/>
      <c r="AB324" s="24">
        <f t="shared" si="68"/>
        <v>0</v>
      </c>
      <c r="AC324" s="8">
        <f t="shared" si="69"/>
        <v>0</v>
      </c>
      <c r="AD324" s="130">
        <f t="shared" si="70"/>
        <v>0</v>
      </c>
    </row>
    <row r="325" spans="1:30" x14ac:dyDescent="0.25">
      <c r="A325" t="str">
        <f t="shared" si="58"/>
        <v>26-11</v>
      </c>
      <c r="B325" s="165">
        <f>_xlfn.ISOWEEKNUM(Tabel1[[#This Row],[col03]])</f>
        <v>47</v>
      </c>
      <c r="C325" s="153">
        <f>DATE(Année,1,ROW()-ROW(Tabel1[[#Headers],[col03]])-1)</f>
        <v>46343</v>
      </c>
      <c r="D325" s="10"/>
      <c r="E325" s="7"/>
      <c r="F325" s="17" t="e">
        <f t="shared" ca="1" si="71"/>
        <v>#VALUE!</v>
      </c>
      <c r="G325" s="10"/>
      <c r="H325" s="24" t="str" cm="1">
        <f t="array" aca="1" ref="H325" ca="1">IF(OFFSET(G325,WORKDAY.INTL(C325,1,11,Fériés)-C325,,,)=0,
"-",
OFFSET(G325,WORKDAY.INTL(C325,1,11,Fériés)-C325,,,)-G325)</f>
        <v>-</v>
      </c>
      <c r="I325" s="10"/>
      <c r="J325" s="24">
        <f t="shared" si="59"/>
        <v>0</v>
      </c>
      <c r="K325" s="10"/>
      <c r="L325" s="24">
        <f t="shared" si="60"/>
        <v>0</v>
      </c>
      <c r="M325" s="10"/>
      <c r="N325" s="24">
        <f t="shared" si="61"/>
        <v>0</v>
      </c>
      <c r="O325" s="10"/>
      <c r="P325" s="24">
        <f t="shared" si="62"/>
        <v>0</v>
      </c>
      <c r="Q325" s="72"/>
      <c r="R325" s="24">
        <f t="shared" si="63"/>
        <v>0</v>
      </c>
      <c r="S325" s="73"/>
      <c r="T325" s="24">
        <f t="shared" si="64"/>
        <v>0</v>
      </c>
      <c r="U325" s="73"/>
      <c r="V325" s="24">
        <f t="shared" si="65"/>
        <v>0</v>
      </c>
      <c r="W325" s="72"/>
      <c r="X325" s="24">
        <f t="shared" si="66"/>
        <v>0</v>
      </c>
      <c r="Y325" s="73"/>
      <c r="Z325" s="24">
        <f t="shared" si="67"/>
        <v>0</v>
      </c>
      <c r="AA325" s="73"/>
      <c r="AB325" s="24">
        <f t="shared" si="68"/>
        <v>0</v>
      </c>
      <c r="AC325" s="8">
        <f t="shared" si="69"/>
        <v>0</v>
      </c>
      <c r="AD325" s="130">
        <f t="shared" si="70"/>
        <v>0</v>
      </c>
    </row>
    <row r="326" spans="1:30" x14ac:dyDescent="0.25">
      <c r="A326" t="str">
        <f t="shared" ref="A326:A370" si="72">MOD(YEAR(C326),100)&amp;"-"&amp;TEXT(MONTH(C326),"00")</f>
        <v>26-11</v>
      </c>
      <c r="B326" s="165">
        <f>_xlfn.ISOWEEKNUM(Tabel1[[#This Row],[col03]])</f>
        <v>47</v>
      </c>
      <c r="C326" s="153">
        <f>DATE(Année,1,ROW()-ROW(Tabel1[[#Headers],[col03]])-1)</f>
        <v>46344</v>
      </c>
      <c r="D326" s="10"/>
      <c r="E326" s="7"/>
      <c r="F326" s="17" t="e">
        <f t="shared" ca="1" si="71"/>
        <v>#VALUE!</v>
      </c>
      <c r="G326" s="10"/>
      <c r="H326" s="24" t="str" cm="1">
        <f t="array" aca="1" ref="H326" ca="1">IF(OFFSET(G326,WORKDAY.INTL(C326,1,11,Fériés)-C326,,,)=0,
"-",
OFFSET(G326,WORKDAY.INTL(C326,1,11,Fériés)-C326,,,)-G326)</f>
        <v>-</v>
      </c>
      <c r="I326" s="10"/>
      <c r="J326" s="24">
        <f t="shared" si="59"/>
        <v>0</v>
      </c>
      <c r="K326" s="10"/>
      <c r="L326" s="24">
        <f t="shared" si="60"/>
        <v>0</v>
      </c>
      <c r="M326" s="10"/>
      <c r="N326" s="24">
        <f t="shared" si="61"/>
        <v>0</v>
      </c>
      <c r="O326" s="10"/>
      <c r="P326" s="24">
        <f t="shared" si="62"/>
        <v>0</v>
      </c>
      <c r="Q326" s="72"/>
      <c r="R326" s="24">
        <f t="shared" si="63"/>
        <v>0</v>
      </c>
      <c r="S326" s="73"/>
      <c r="T326" s="24">
        <f t="shared" si="64"/>
        <v>0</v>
      </c>
      <c r="U326" s="73"/>
      <c r="V326" s="24">
        <f t="shared" si="65"/>
        <v>0</v>
      </c>
      <c r="W326" s="72"/>
      <c r="X326" s="24">
        <f t="shared" si="66"/>
        <v>0</v>
      </c>
      <c r="Y326" s="73"/>
      <c r="Z326" s="24">
        <f t="shared" si="67"/>
        <v>0</v>
      </c>
      <c r="AA326" s="73"/>
      <c r="AB326" s="24">
        <f t="shared" si="68"/>
        <v>0</v>
      </c>
      <c r="AC326" s="8">
        <f t="shared" si="69"/>
        <v>0</v>
      </c>
      <c r="AD326" s="130">
        <f t="shared" si="70"/>
        <v>0</v>
      </c>
    </row>
    <row r="327" spans="1:30" x14ac:dyDescent="0.25">
      <c r="A327" t="str">
        <f t="shared" si="72"/>
        <v>26-11</v>
      </c>
      <c r="B327" s="165">
        <f>_xlfn.ISOWEEKNUM(Tabel1[[#This Row],[col03]])</f>
        <v>47</v>
      </c>
      <c r="C327" s="153">
        <f>DATE(Année,1,ROW()-ROW(Tabel1[[#Headers],[col03]])-1)</f>
        <v>46345</v>
      </c>
      <c r="D327" s="10"/>
      <c r="E327" s="7"/>
      <c r="F327" s="17" t="e">
        <f t="shared" ca="1" si="71"/>
        <v>#VALUE!</v>
      </c>
      <c r="G327" s="10"/>
      <c r="H327" s="24" t="str" cm="1">
        <f t="array" aca="1" ref="H327" ca="1">IF(OFFSET(G327,WORKDAY.INTL(C327,1,11,Fériés)-C327,,,)=0,
"-",
OFFSET(G327,WORKDAY.INTL(C327,1,11,Fériés)-C327,,,)-G327)</f>
        <v>-</v>
      </c>
      <c r="I327" s="10"/>
      <c r="J327" s="24">
        <f t="shared" ref="J327:J369" si="73">IF(I328=0,,I328-I327)</f>
        <v>0</v>
      </c>
      <c r="K327" s="10"/>
      <c r="L327" s="24">
        <f t="shared" ref="L327:L369" si="74">IF(K328=0,,K328-K327)</f>
        <v>0</v>
      </c>
      <c r="M327" s="10"/>
      <c r="N327" s="24">
        <f t="shared" ref="N327:N369" si="75">IF(M328=0,,M328-M327)</f>
        <v>0</v>
      </c>
      <c r="O327" s="10"/>
      <c r="P327" s="24">
        <f t="shared" ref="P327:P369" si="76">IF(O328=0,,O328-O327)</f>
        <v>0</v>
      </c>
      <c r="Q327" s="72"/>
      <c r="R327" s="24">
        <f t="shared" ref="R327:R369" si="77">IF(Q328=0,,Q328-Q327)</f>
        <v>0</v>
      </c>
      <c r="S327" s="73"/>
      <c r="T327" s="24">
        <f t="shared" ref="T327:T369" si="78">IF(S328=0,,S328-S327)</f>
        <v>0</v>
      </c>
      <c r="U327" s="73"/>
      <c r="V327" s="24">
        <f t="shared" ref="V327:V369" si="79">IF(U328=0,,U328-U327)</f>
        <v>0</v>
      </c>
      <c r="W327" s="72"/>
      <c r="X327" s="24">
        <f t="shared" ref="X327:X369" si="80">IF(W328=0,,W328-W327)</f>
        <v>0</v>
      </c>
      <c r="Y327" s="73"/>
      <c r="Z327" s="24">
        <f t="shared" ref="Z327:Z369" si="81">IF(Y328=0,,Y328-Y327)</f>
        <v>0</v>
      </c>
      <c r="AA327" s="73"/>
      <c r="AB327" s="24">
        <f t="shared" ref="AB327:AB369" si="82">IF(AA328=0,,AA328-AA327)</f>
        <v>0</v>
      </c>
      <c r="AC327" s="8">
        <f t="shared" ref="AC327:AC370" si="83">(AB327+Z327+X327)*1000</f>
        <v>0</v>
      </c>
      <c r="AD327" s="130">
        <f t="shared" ref="AD327:AD370" si="84">IF(AC327=0,,AC327/E327)</f>
        <v>0</v>
      </c>
    </row>
    <row r="328" spans="1:30" x14ac:dyDescent="0.25">
      <c r="A328" t="str">
        <f t="shared" si="72"/>
        <v>26-11</v>
      </c>
      <c r="B328" s="165">
        <f>_xlfn.ISOWEEKNUM(Tabel1[[#This Row],[col03]])</f>
        <v>47</v>
      </c>
      <c r="C328" s="153">
        <f>DATE(Année,1,ROW()-ROW(Tabel1[[#Headers],[col03]])-1)</f>
        <v>46346</v>
      </c>
      <c r="D328" s="10"/>
      <c r="E328" s="7"/>
      <c r="F328" s="17" t="e">
        <f t="shared" ca="1" si="71"/>
        <v>#VALUE!</v>
      </c>
      <c r="G328" s="10"/>
      <c r="H328" s="24" t="str" cm="1">
        <f t="array" aca="1" ref="H328" ca="1">IF(OFFSET(G328,WORKDAY.INTL(C328,1,11,Fériés)-C328,,,)=0,
"-",
OFFSET(G328,WORKDAY.INTL(C328,1,11,Fériés)-C328,,,)-G328)</f>
        <v>-</v>
      </c>
      <c r="I328" s="10"/>
      <c r="J328" s="24">
        <f t="shared" si="73"/>
        <v>0</v>
      </c>
      <c r="K328" s="10"/>
      <c r="L328" s="24">
        <f t="shared" si="74"/>
        <v>0</v>
      </c>
      <c r="M328" s="10"/>
      <c r="N328" s="24">
        <f t="shared" si="75"/>
        <v>0</v>
      </c>
      <c r="O328" s="10"/>
      <c r="P328" s="24">
        <f t="shared" si="76"/>
        <v>0</v>
      </c>
      <c r="Q328" s="72"/>
      <c r="R328" s="24">
        <f t="shared" si="77"/>
        <v>0</v>
      </c>
      <c r="S328" s="73"/>
      <c r="T328" s="24">
        <f t="shared" si="78"/>
        <v>0</v>
      </c>
      <c r="U328" s="73"/>
      <c r="V328" s="24">
        <f t="shared" si="79"/>
        <v>0</v>
      </c>
      <c r="W328" s="72"/>
      <c r="X328" s="24">
        <f t="shared" si="80"/>
        <v>0</v>
      </c>
      <c r="Y328" s="73"/>
      <c r="Z328" s="24">
        <f t="shared" si="81"/>
        <v>0</v>
      </c>
      <c r="AA328" s="73"/>
      <c r="AB328" s="24">
        <f t="shared" si="82"/>
        <v>0</v>
      </c>
      <c r="AC328" s="8">
        <f t="shared" si="83"/>
        <v>0</v>
      </c>
      <c r="AD328" s="130">
        <f t="shared" si="84"/>
        <v>0</v>
      </c>
    </row>
    <row r="329" spans="1:30" x14ac:dyDescent="0.25">
      <c r="A329" t="str">
        <f t="shared" si="72"/>
        <v>26-11</v>
      </c>
      <c r="B329" s="165">
        <f>_xlfn.ISOWEEKNUM(Tabel1[[#This Row],[col03]])</f>
        <v>47</v>
      </c>
      <c r="C329" s="153">
        <f>DATE(Année,1,ROW()-ROW(Tabel1[[#Headers],[col03]])-1)</f>
        <v>46347</v>
      </c>
      <c r="D329" s="10"/>
      <c r="E329" s="7"/>
      <c r="F329" s="17" t="e">
        <f t="shared" ca="1" si="71"/>
        <v>#VALUE!</v>
      </c>
      <c r="G329" s="10"/>
      <c r="H329" s="24" t="str" cm="1">
        <f t="array" aca="1" ref="H329" ca="1">IF(OFFSET(G329,WORKDAY.INTL(C329,1,11,Fériés)-C329,,,)=0,
"-",
OFFSET(G329,WORKDAY.INTL(C329,1,11,Fériés)-C329,,,)-G329)</f>
        <v>-</v>
      </c>
      <c r="I329" s="10"/>
      <c r="J329" s="24">
        <f t="shared" si="73"/>
        <v>0</v>
      </c>
      <c r="K329" s="10"/>
      <c r="L329" s="24">
        <f t="shared" si="74"/>
        <v>0</v>
      </c>
      <c r="M329" s="10"/>
      <c r="N329" s="24">
        <f t="shared" si="75"/>
        <v>0</v>
      </c>
      <c r="O329" s="10"/>
      <c r="P329" s="24">
        <f t="shared" si="76"/>
        <v>0</v>
      </c>
      <c r="Q329" s="72"/>
      <c r="R329" s="24">
        <f t="shared" si="77"/>
        <v>0</v>
      </c>
      <c r="S329" s="73"/>
      <c r="T329" s="24">
        <f t="shared" si="78"/>
        <v>0</v>
      </c>
      <c r="U329" s="73"/>
      <c r="V329" s="24">
        <f t="shared" si="79"/>
        <v>0</v>
      </c>
      <c r="W329" s="72"/>
      <c r="X329" s="24">
        <f t="shared" si="80"/>
        <v>0</v>
      </c>
      <c r="Y329" s="73"/>
      <c r="Z329" s="24">
        <f t="shared" si="81"/>
        <v>0</v>
      </c>
      <c r="AA329" s="73"/>
      <c r="AB329" s="24">
        <f t="shared" si="82"/>
        <v>0</v>
      </c>
      <c r="AC329" s="8">
        <f t="shared" si="83"/>
        <v>0</v>
      </c>
      <c r="AD329" s="130">
        <f t="shared" si="84"/>
        <v>0</v>
      </c>
    </row>
    <row r="330" spans="1:30" x14ac:dyDescent="0.25">
      <c r="A330" t="str">
        <f t="shared" si="72"/>
        <v>26-11</v>
      </c>
      <c r="B330" s="165">
        <f>_xlfn.ISOWEEKNUM(Tabel1[[#This Row],[col03]])</f>
        <v>47</v>
      </c>
      <c r="C330" s="153">
        <f>DATE(Année,1,ROW()-ROW(Tabel1[[#Headers],[col03]])-1)</f>
        <v>46348</v>
      </c>
      <c r="D330" s="10"/>
      <c r="E330" s="7"/>
      <c r="F330" s="17" t="str">
        <f t="shared" si="71"/>
        <v/>
      </c>
      <c r="G330" s="10"/>
      <c r="H330" s="24" t="str" cm="1">
        <f t="array" aca="1" ref="H330" ca="1">IF(OFFSET(G330,WORKDAY.INTL(C330,1,11,Fériés)-C330,,,)=0,
"-",
OFFSET(G330,WORKDAY.INTL(C330,1,11,Fériés)-C330,,,)-G330)</f>
        <v>-</v>
      </c>
      <c r="I330" s="10"/>
      <c r="J330" s="24">
        <f t="shared" si="73"/>
        <v>0</v>
      </c>
      <c r="K330" s="10"/>
      <c r="L330" s="24">
        <f t="shared" si="74"/>
        <v>0</v>
      </c>
      <c r="M330" s="10"/>
      <c r="N330" s="24">
        <f t="shared" si="75"/>
        <v>0</v>
      </c>
      <c r="O330" s="10"/>
      <c r="P330" s="24">
        <f t="shared" si="76"/>
        <v>0</v>
      </c>
      <c r="Q330" s="72"/>
      <c r="R330" s="24">
        <f t="shared" si="77"/>
        <v>0</v>
      </c>
      <c r="S330" s="73"/>
      <c r="T330" s="24">
        <f t="shared" si="78"/>
        <v>0</v>
      </c>
      <c r="U330" s="73"/>
      <c r="V330" s="24">
        <f t="shared" si="79"/>
        <v>0</v>
      </c>
      <c r="W330" s="72"/>
      <c r="X330" s="24">
        <f t="shared" si="80"/>
        <v>0</v>
      </c>
      <c r="Y330" s="73"/>
      <c r="Z330" s="24">
        <f t="shared" si="81"/>
        <v>0</v>
      </c>
      <c r="AA330" s="73"/>
      <c r="AB330" s="24">
        <f t="shared" si="82"/>
        <v>0</v>
      </c>
      <c r="AC330" s="8">
        <f t="shared" si="83"/>
        <v>0</v>
      </c>
      <c r="AD330" s="130">
        <f t="shared" si="84"/>
        <v>0</v>
      </c>
    </row>
    <row r="331" spans="1:30" x14ac:dyDescent="0.25">
      <c r="A331" t="str">
        <f t="shared" si="72"/>
        <v>26-11</v>
      </c>
      <c r="B331" s="165">
        <f>_xlfn.ISOWEEKNUM(Tabel1[[#This Row],[col03]])</f>
        <v>48</v>
      </c>
      <c r="C331" s="153">
        <f>DATE(Année,1,ROW()-ROW(Tabel1[[#Headers],[col03]])-1)</f>
        <v>46349</v>
      </c>
      <c r="D331" s="10"/>
      <c r="E331" s="7"/>
      <c r="F331" s="17" t="e">
        <f t="shared" ca="1" si="71"/>
        <v>#VALUE!</v>
      </c>
      <c r="G331" s="10"/>
      <c r="H331" s="24" t="str" cm="1">
        <f t="array" aca="1" ref="H331" ca="1">IF(OFFSET(G331,WORKDAY.INTL(C331,1,11,Fériés)-C331,,,)=0,
"-",
OFFSET(G331,WORKDAY.INTL(C331,1,11,Fériés)-C331,,,)-G331)</f>
        <v>-</v>
      </c>
      <c r="I331" s="10"/>
      <c r="J331" s="24">
        <f t="shared" si="73"/>
        <v>0</v>
      </c>
      <c r="K331" s="10"/>
      <c r="L331" s="24">
        <f t="shared" si="74"/>
        <v>0</v>
      </c>
      <c r="M331" s="10"/>
      <c r="N331" s="24">
        <f t="shared" si="75"/>
        <v>0</v>
      </c>
      <c r="O331" s="10"/>
      <c r="P331" s="24">
        <f t="shared" si="76"/>
        <v>0</v>
      </c>
      <c r="Q331" s="72"/>
      <c r="R331" s="24">
        <f t="shared" si="77"/>
        <v>0</v>
      </c>
      <c r="S331" s="73"/>
      <c r="T331" s="24">
        <f t="shared" si="78"/>
        <v>0</v>
      </c>
      <c r="U331" s="73"/>
      <c r="V331" s="24">
        <f t="shared" si="79"/>
        <v>0</v>
      </c>
      <c r="W331" s="72"/>
      <c r="X331" s="24">
        <f t="shared" si="80"/>
        <v>0</v>
      </c>
      <c r="Y331" s="73"/>
      <c r="Z331" s="24">
        <f t="shared" si="81"/>
        <v>0</v>
      </c>
      <c r="AA331" s="73"/>
      <c r="AB331" s="24">
        <f t="shared" si="82"/>
        <v>0</v>
      </c>
      <c r="AC331" s="8">
        <f t="shared" si="83"/>
        <v>0</v>
      </c>
      <c r="AD331" s="130">
        <f t="shared" si="84"/>
        <v>0</v>
      </c>
    </row>
    <row r="332" spans="1:30" x14ac:dyDescent="0.25">
      <c r="A332" t="str">
        <f t="shared" si="72"/>
        <v>26-11</v>
      </c>
      <c r="B332" s="165">
        <f>_xlfn.ISOWEEKNUM(Tabel1[[#This Row],[col03]])</f>
        <v>48</v>
      </c>
      <c r="C332" s="153">
        <f>DATE(Année,1,ROW()-ROW(Tabel1[[#Headers],[col03]])-1)</f>
        <v>46350</v>
      </c>
      <c r="D332" s="10"/>
      <c r="E332" s="7"/>
      <c r="F332" s="17" t="e">
        <f t="shared" ca="1" si="71"/>
        <v>#VALUE!</v>
      </c>
      <c r="G332" s="10"/>
      <c r="H332" s="24" t="str" cm="1">
        <f t="array" aca="1" ref="H332" ca="1">IF(OFFSET(G332,WORKDAY.INTL(C332,1,11,Fériés)-C332,,,)=0,
"-",
OFFSET(G332,WORKDAY.INTL(C332,1,11,Fériés)-C332,,,)-G332)</f>
        <v>-</v>
      </c>
      <c r="I332" s="10"/>
      <c r="J332" s="24">
        <f t="shared" si="73"/>
        <v>0</v>
      </c>
      <c r="K332" s="10"/>
      <c r="L332" s="24">
        <f t="shared" si="74"/>
        <v>0</v>
      </c>
      <c r="M332" s="10"/>
      <c r="N332" s="24">
        <f t="shared" si="75"/>
        <v>0</v>
      </c>
      <c r="O332" s="10"/>
      <c r="P332" s="24">
        <f t="shared" si="76"/>
        <v>0</v>
      </c>
      <c r="Q332" s="72"/>
      <c r="R332" s="24">
        <f t="shared" si="77"/>
        <v>0</v>
      </c>
      <c r="S332" s="73"/>
      <c r="T332" s="24">
        <f t="shared" si="78"/>
        <v>0</v>
      </c>
      <c r="U332" s="73"/>
      <c r="V332" s="24">
        <f t="shared" si="79"/>
        <v>0</v>
      </c>
      <c r="W332" s="72"/>
      <c r="X332" s="24">
        <f t="shared" si="80"/>
        <v>0</v>
      </c>
      <c r="Y332" s="73"/>
      <c r="Z332" s="24">
        <f t="shared" si="81"/>
        <v>0</v>
      </c>
      <c r="AA332" s="73"/>
      <c r="AB332" s="24">
        <f t="shared" si="82"/>
        <v>0</v>
      </c>
      <c r="AC332" s="8">
        <f t="shared" si="83"/>
        <v>0</v>
      </c>
      <c r="AD332" s="130">
        <f t="shared" si="84"/>
        <v>0</v>
      </c>
    </row>
    <row r="333" spans="1:30" x14ac:dyDescent="0.25">
      <c r="A333" t="str">
        <f t="shared" si="72"/>
        <v>26-11</v>
      </c>
      <c r="B333" s="165">
        <f>_xlfn.ISOWEEKNUM(Tabel1[[#This Row],[col03]])</f>
        <v>48</v>
      </c>
      <c r="C333" s="153">
        <f>DATE(Année,1,ROW()-ROW(Tabel1[[#Headers],[col03]])-1)</f>
        <v>46351</v>
      </c>
      <c r="D333" s="10"/>
      <c r="E333" s="7"/>
      <c r="F333" s="17" t="e">
        <f t="shared" ca="1" si="71"/>
        <v>#VALUE!</v>
      </c>
      <c r="G333" s="10"/>
      <c r="H333" s="24" t="str" cm="1">
        <f t="array" aca="1" ref="H333" ca="1">IF(OFFSET(G333,WORKDAY.INTL(C333,1,11,Fériés)-C333,,,)=0,
"-",
OFFSET(G333,WORKDAY.INTL(C333,1,11,Fériés)-C333,,,)-G333)</f>
        <v>-</v>
      </c>
      <c r="I333" s="10"/>
      <c r="J333" s="24">
        <f t="shared" si="73"/>
        <v>0</v>
      </c>
      <c r="K333" s="10"/>
      <c r="L333" s="24">
        <f t="shared" si="74"/>
        <v>0</v>
      </c>
      <c r="M333" s="10"/>
      <c r="N333" s="24">
        <f t="shared" si="75"/>
        <v>0</v>
      </c>
      <c r="O333" s="10"/>
      <c r="P333" s="24">
        <f t="shared" si="76"/>
        <v>0</v>
      </c>
      <c r="Q333" s="72"/>
      <c r="R333" s="24">
        <f t="shared" si="77"/>
        <v>0</v>
      </c>
      <c r="S333" s="73"/>
      <c r="T333" s="24">
        <f t="shared" si="78"/>
        <v>0</v>
      </c>
      <c r="U333" s="73"/>
      <c r="V333" s="24">
        <f t="shared" si="79"/>
        <v>0</v>
      </c>
      <c r="W333" s="72"/>
      <c r="X333" s="24">
        <f t="shared" si="80"/>
        <v>0</v>
      </c>
      <c r="Y333" s="73"/>
      <c r="Z333" s="24">
        <f t="shared" si="81"/>
        <v>0</v>
      </c>
      <c r="AA333" s="73"/>
      <c r="AB333" s="24">
        <f t="shared" si="82"/>
        <v>0</v>
      </c>
      <c r="AC333" s="8">
        <f t="shared" si="83"/>
        <v>0</v>
      </c>
      <c r="AD333" s="130">
        <f t="shared" si="84"/>
        <v>0</v>
      </c>
    </row>
    <row r="334" spans="1:30" x14ac:dyDescent="0.25">
      <c r="A334" t="str">
        <f t="shared" si="72"/>
        <v>26-11</v>
      </c>
      <c r="B334" s="165">
        <f>_xlfn.ISOWEEKNUM(Tabel1[[#This Row],[col03]])</f>
        <v>48</v>
      </c>
      <c r="C334" s="153">
        <f>DATE(Année,1,ROW()-ROW(Tabel1[[#Headers],[col03]])-1)</f>
        <v>46352</v>
      </c>
      <c r="D334" s="10"/>
      <c r="E334" s="7"/>
      <c r="F334" s="17" t="e">
        <f t="shared" ca="1" si="71"/>
        <v>#VALUE!</v>
      </c>
      <c r="G334" s="10"/>
      <c r="H334" s="24" t="str" cm="1">
        <f t="array" aca="1" ref="H334" ca="1">IF(OFFSET(G334,WORKDAY.INTL(C334,1,11,Fériés)-C334,,,)=0,
"-",
OFFSET(G334,WORKDAY.INTL(C334,1,11,Fériés)-C334,,,)-G334)</f>
        <v>-</v>
      </c>
      <c r="I334" s="10"/>
      <c r="J334" s="24">
        <f t="shared" si="73"/>
        <v>0</v>
      </c>
      <c r="K334" s="10"/>
      <c r="L334" s="24">
        <f t="shared" si="74"/>
        <v>0</v>
      </c>
      <c r="M334" s="10"/>
      <c r="N334" s="24">
        <f t="shared" si="75"/>
        <v>0</v>
      </c>
      <c r="O334" s="10"/>
      <c r="P334" s="24">
        <f t="shared" si="76"/>
        <v>0</v>
      </c>
      <c r="Q334" s="72"/>
      <c r="R334" s="24">
        <f t="shared" si="77"/>
        <v>0</v>
      </c>
      <c r="S334" s="73"/>
      <c r="T334" s="24">
        <f t="shared" si="78"/>
        <v>0</v>
      </c>
      <c r="U334" s="73"/>
      <c r="V334" s="24">
        <f t="shared" si="79"/>
        <v>0</v>
      </c>
      <c r="W334" s="72"/>
      <c r="X334" s="24">
        <f t="shared" si="80"/>
        <v>0</v>
      </c>
      <c r="Y334" s="73"/>
      <c r="Z334" s="24">
        <f t="shared" si="81"/>
        <v>0</v>
      </c>
      <c r="AA334" s="73"/>
      <c r="AB334" s="24">
        <f t="shared" si="82"/>
        <v>0</v>
      </c>
      <c r="AC334" s="8">
        <f t="shared" si="83"/>
        <v>0</v>
      </c>
      <c r="AD334" s="130">
        <f t="shared" si="84"/>
        <v>0</v>
      </c>
    </row>
    <row r="335" spans="1:30" x14ac:dyDescent="0.25">
      <c r="A335" t="str">
        <f t="shared" si="72"/>
        <v>26-11</v>
      </c>
      <c r="B335" s="165">
        <f>_xlfn.ISOWEEKNUM(Tabel1[[#This Row],[col03]])</f>
        <v>48</v>
      </c>
      <c r="C335" s="153">
        <f>DATE(Année,1,ROW()-ROW(Tabel1[[#Headers],[col03]])-1)</f>
        <v>46353</v>
      </c>
      <c r="D335" s="10"/>
      <c r="E335" s="7"/>
      <c r="F335" s="17" t="e">
        <f t="shared" ca="1" si="71"/>
        <v>#VALUE!</v>
      </c>
      <c r="G335" s="10"/>
      <c r="H335" s="24" t="str" cm="1">
        <f t="array" aca="1" ref="H335" ca="1">IF(OFFSET(G335,WORKDAY.INTL(C335,1,11,Fériés)-C335,,,)=0,
"-",
OFFSET(G335,WORKDAY.INTL(C335,1,11,Fériés)-C335,,,)-G335)</f>
        <v>-</v>
      </c>
      <c r="I335" s="10"/>
      <c r="J335" s="24">
        <f t="shared" si="73"/>
        <v>0</v>
      </c>
      <c r="K335" s="10"/>
      <c r="L335" s="24">
        <f t="shared" si="74"/>
        <v>0</v>
      </c>
      <c r="M335" s="10"/>
      <c r="N335" s="24">
        <f t="shared" si="75"/>
        <v>0</v>
      </c>
      <c r="O335" s="10"/>
      <c r="P335" s="24">
        <f t="shared" si="76"/>
        <v>0</v>
      </c>
      <c r="Q335" s="72"/>
      <c r="R335" s="24">
        <f t="shared" si="77"/>
        <v>0</v>
      </c>
      <c r="S335" s="73"/>
      <c r="T335" s="24">
        <f t="shared" si="78"/>
        <v>0</v>
      </c>
      <c r="U335" s="73"/>
      <c r="V335" s="24">
        <f t="shared" si="79"/>
        <v>0</v>
      </c>
      <c r="W335" s="72"/>
      <c r="X335" s="24">
        <f t="shared" si="80"/>
        <v>0</v>
      </c>
      <c r="Y335" s="73"/>
      <c r="Z335" s="24">
        <f t="shared" si="81"/>
        <v>0</v>
      </c>
      <c r="AA335" s="73"/>
      <c r="AB335" s="24">
        <f t="shared" si="82"/>
        <v>0</v>
      </c>
      <c r="AC335" s="8">
        <f t="shared" si="83"/>
        <v>0</v>
      </c>
      <c r="AD335" s="130">
        <f t="shared" si="84"/>
        <v>0</v>
      </c>
    </row>
    <row r="336" spans="1:30" x14ac:dyDescent="0.25">
      <c r="A336" t="str">
        <f t="shared" si="72"/>
        <v>26-11</v>
      </c>
      <c r="B336" s="165">
        <f>_xlfn.ISOWEEKNUM(Tabel1[[#This Row],[col03]])</f>
        <v>48</v>
      </c>
      <c r="C336" s="153">
        <f>DATE(Année,1,ROW()-ROW(Tabel1[[#Headers],[col03]])-1)</f>
        <v>46354</v>
      </c>
      <c r="D336" s="10"/>
      <c r="E336" s="7"/>
      <c r="F336" s="17" t="e">
        <f t="shared" ca="1" si="71"/>
        <v>#VALUE!</v>
      </c>
      <c r="G336" s="10"/>
      <c r="H336" s="24" t="str" cm="1">
        <f t="array" aca="1" ref="H336" ca="1">IF(OFFSET(G336,WORKDAY.INTL(C336,1,11,Fériés)-C336,,,)=0,
"-",
OFFSET(G336,WORKDAY.INTL(C336,1,11,Fériés)-C336,,,)-G336)</f>
        <v>-</v>
      </c>
      <c r="I336" s="10"/>
      <c r="J336" s="24">
        <f t="shared" si="73"/>
        <v>0</v>
      </c>
      <c r="K336" s="10"/>
      <c r="L336" s="24">
        <f t="shared" si="74"/>
        <v>0</v>
      </c>
      <c r="M336" s="10"/>
      <c r="N336" s="24">
        <f t="shared" si="75"/>
        <v>0</v>
      </c>
      <c r="O336" s="10"/>
      <c r="P336" s="24">
        <f t="shared" si="76"/>
        <v>0</v>
      </c>
      <c r="Q336" s="72"/>
      <c r="R336" s="24">
        <f t="shared" si="77"/>
        <v>0</v>
      </c>
      <c r="S336" s="73"/>
      <c r="T336" s="24">
        <f t="shared" si="78"/>
        <v>0</v>
      </c>
      <c r="U336" s="73"/>
      <c r="V336" s="24">
        <f t="shared" si="79"/>
        <v>0</v>
      </c>
      <c r="W336" s="72"/>
      <c r="X336" s="24">
        <f t="shared" si="80"/>
        <v>0</v>
      </c>
      <c r="Y336" s="73"/>
      <c r="Z336" s="24">
        <f t="shared" si="81"/>
        <v>0</v>
      </c>
      <c r="AA336" s="73"/>
      <c r="AB336" s="24">
        <f t="shared" si="82"/>
        <v>0</v>
      </c>
      <c r="AC336" s="8">
        <f t="shared" si="83"/>
        <v>0</v>
      </c>
      <c r="AD336" s="130">
        <f t="shared" si="84"/>
        <v>0</v>
      </c>
    </row>
    <row r="337" spans="1:30" x14ac:dyDescent="0.25">
      <c r="A337" t="str">
        <f t="shared" si="72"/>
        <v>26-11</v>
      </c>
      <c r="B337" s="165">
        <f>_xlfn.ISOWEEKNUM(Tabel1[[#This Row],[col03]])</f>
        <v>48</v>
      </c>
      <c r="C337" s="153">
        <f>DATE(Année,1,ROW()-ROW(Tabel1[[#Headers],[col03]])-1)</f>
        <v>46355</v>
      </c>
      <c r="D337" s="10"/>
      <c r="E337" s="7"/>
      <c r="F337" s="17" t="str">
        <f t="shared" si="71"/>
        <v/>
      </c>
      <c r="G337" s="10"/>
      <c r="H337" s="24" t="str" cm="1">
        <f t="array" aca="1" ref="H337" ca="1">IF(OFFSET(G337,WORKDAY.INTL(C337,1,11,Fériés)-C337,,,)=0,
"-",
OFFSET(G337,WORKDAY.INTL(C337,1,11,Fériés)-C337,,,)-G337)</f>
        <v>-</v>
      </c>
      <c r="I337" s="10"/>
      <c r="J337" s="24">
        <f t="shared" si="73"/>
        <v>0</v>
      </c>
      <c r="K337" s="10"/>
      <c r="L337" s="24">
        <f t="shared" si="74"/>
        <v>0</v>
      </c>
      <c r="M337" s="10"/>
      <c r="N337" s="24">
        <f t="shared" si="75"/>
        <v>0</v>
      </c>
      <c r="O337" s="10"/>
      <c r="P337" s="24">
        <f t="shared" si="76"/>
        <v>0</v>
      </c>
      <c r="Q337" s="72"/>
      <c r="R337" s="24">
        <f t="shared" si="77"/>
        <v>0</v>
      </c>
      <c r="S337" s="73"/>
      <c r="T337" s="24">
        <f t="shared" si="78"/>
        <v>0</v>
      </c>
      <c r="U337" s="73"/>
      <c r="V337" s="24">
        <f t="shared" si="79"/>
        <v>0</v>
      </c>
      <c r="W337" s="72"/>
      <c r="X337" s="24">
        <f t="shared" si="80"/>
        <v>0</v>
      </c>
      <c r="Y337" s="73"/>
      <c r="Z337" s="24">
        <f t="shared" si="81"/>
        <v>0</v>
      </c>
      <c r="AA337" s="73"/>
      <c r="AB337" s="24">
        <f t="shared" si="82"/>
        <v>0</v>
      </c>
      <c r="AC337" s="8">
        <f t="shared" si="83"/>
        <v>0</v>
      </c>
      <c r="AD337" s="130">
        <f t="shared" si="84"/>
        <v>0</v>
      </c>
    </row>
    <row r="338" spans="1:30" x14ac:dyDescent="0.25">
      <c r="A338" t="str">
        <f t="shared" si="72"/>
        <v>26-11</v>
      </c>
      <c r="B338" s="165">
        <f>_xlfn.ISOWEEKNUM(Tabel1[[#This Row],[col03]])</f>
        <v>49</v>
      </c>
      <c r="C338" s="153">
        <f>DATE(Année,1,ROW()-ROW(Tabel1[[#Headers],[col03]])-1)</f>
        <v>46356</v>
      </c>
      <c r="D338" s="10"/>
      <c r="E338" s="7"/>
      <c r="F338" s="17" t="e">
        <f t="shared" ca="1" si="71"/>
        <v>#VALUE!</v>
      </c>
      <c r="G338" s="10"/>
      <c r="H338" s="24" t="str" cm="1">
        <f t="array" aca="1" ref="H338" ca="1">IF(OFFSET(G338,WORKDAY.INTL(C338,1,11,Fériés)-C338,,,)=0,
"-",
OFFSET(G338,WORKDAY.INTL(C338,1,11,Fériés)-C338,,,)-G338)</f>
        <v>-</v>
      </c>
      <c r="I338" s="10"/>
      <c r="J338" s="24">
        <f t="shared" si="73"/>
        <v>0</v>
      </c>
      <c r="K338" s="10"/>
      <c r="L338" s="24">
        <f t="shared" si="74"/>
        <v>0</v>
      </c>
      <c r="M338" s="10"/>
      <c r="N338" s="24">
        <f t="shared" si="75"/>
        <v>0</v>
      </c>
      <c r="O338" s="10"/>
      <c r="P338" s="24">
        <f t="shared" si="76"/>
        <v>0</v>
      </c>
      <c r="Q338" s="72"/>
      <c r="R338" s="24">
        <f t="shared" si="77"/>
        <v>0</v>
      </c>
      <c r="S338" s="73"/>
      <c r="T338" s="24">
        <f t="shared" si="78"/>
        <v>0</v>
      </c>
      <c r="U338" s="73"/>
      <c r="V338" s="24">
        <f t="shared" si="79"/>
        <v>0</v>
      </c>
      <c r="W338" s="72"/>
      <c r="X338" s="24">
        <f t="shared" si="80"/>
        <v>0</v>
      </c>
      <c r="Y338" s="73"/>
      <c r="Z338" s="24">
        <f t="shared" si="81"/>
        <v>0</v>
      </c>
      <c r="AA338" s="73"/>
      <c r="AB338" s="24">
        <f t="shared" si="82"/>
        <v>0</v>
      </c>
      <c r="AC338" s="8">
        <f t="shared" si="83"/>
        <v>0</v>
      </c>
      <c r="AD338" s="130">
        <f t="shared" si="84"/>
        <v>0</v>
      </c>
    </row>
    <row r="339" spans="1:30" x14ac:dyDescent="0.25">
      <c r="A339" t="str">
        <f t="shared" si="72"/>
        <v>26-12</v>
      </c>
      <c r="B339" s="165">
        <f>_xlfn.ISOWEEKNUM(Tabel1[[#This Row],[col03]])</f>
        <v>49</v>
      </c>
      <c r="C339" s="153">
        <f>DATE(Année,1,ROW()-ROW(Tabel1[[#Headers],[col03]])-1)</f>
        <v>46357</v>
      </c>
      <c r="D339" s="10"/>
      <c r="E339" s="7"/>
      <c r="F339" s="17" t="e">
        <f t="shared" ca="1" si="71"/>
        <v>#VALUE!</v>
      </c>
      <c r="G339" s="10"/>
      <c r="H339" s="24" t="str" cm="1">
        <f t="array" aca="1" ref="H339" ca="1">IF(OFFSET(G339,WORKDAY.INTL(C339,1,11,Fériés)-C339,,,)=0,
"-",
OFFSET(G339,WORKDAY.INTL(C339,1,11,Fériés)-C339,,,)-G339)</f>
        <v>-</v>
      </c>
      <c r="I339" s="10"/>
      <c r="J339" s="24">
        <f t="shared" si="73"/>
        <v>0</v>
      </c>
      <c r="K339" s="10"/>
      <c r="L339" s="24">
        <f t="shared" si="74"/>
        <v>0</v>
      </c>
      <c r="M339" s="10"/>
      <c r="N339" s="24">
        <f t="shared" si="75"/>
        <v>0</v>
      </c>
      <c r="O339" s="10"/>
      <c r="P339" s="24">
        <f t="shared" si="76"/>
        <v>0</v>
      </c>
      <c r="Q339" s="72"/>
      <c r="R339" s="24">
        <f t="shared" si="77"/>
        <v>0</v>
      </c>
      <c r="S339" s="73"/>
      <c r="T339" s="24">
        <f t="shared" si="78"/>
        <v>0</v>
      </c>
      <c r="U339" s="73"/>
      <c r="V339" s="24">
        <f t="shared" si="79"/>
        <v>0</v>
      </c>
      <c r="W339" s="72"/>
      <c r="X339" s="24">
        <f t="shared" si="80"/>
        <v>0</v>
      </c>
      <c r="Y339" s="73"/>
      <c r="Z339" s="24">
        <f t="shared" si="81"/>
        <v>0</v>
      </c>
      <c r="AA339" s="73"/>
      <c r="AB339" s="24">
        <f t="shared" si="82"/>
        <v>0</v>
      </c>
      <c r="AC339" s="8">
        <f t="shared" si="83"/>
        <v>0</v>
      </c>
      <c r="AD339" s="130">
        <f t="shared" si="84"/>
        <v>0</v>
      </c>
    </row>
    <row r="340" spans="1:30" x14ac:dyDescent="0.25">
      <c r="A340" t="str">
        <f t="shared" si="72"/>
        <v>26-12</v>
      </c>
      <c r="B340" s="165">
        <f>_xlfn.ISOWEEKNUM(Tabel1[[#This Row],[col03]])</f>
        <v>49</v>
      </c>
      <c r="C340" s="153">
        <f>DATE(Année,1,ROW()-ROW(Tabel1[[#Headers],[col03]])-1)</f>
        <v>46358</v>
      </c>
      <c r="D340" s="10"/>
      <c r="E340" s="7"/>
      <c r="F340" s="17" t="e">
        <f t="shared" ca="1" si="71"/>
        <v>#VALUE!</v>
      </c>
      <c r="G340" s="10"/>
      <c r="H340" s="24" t="str" cm="1">
        <f t="array" aca="1" ref="H340" ca="1">IF(OFFSET(G340,WORKDAY.INTL(C340,1,11,Fériés)-C340,,,)=0,
"-",
OFFSET(G340,WORKDAY.INTL(C340,1,11,Fériés)-C340,,,)-G340)</f>
        <v>-</v>
      </c>
      <c r="I340" s="10"/>
      <c r="J340" s="24">
        <f t="shared" si="73"/>
        <v>0</v>
      </c>
      <c r="K340" s="10"/>
      <c r="L340" s="24">
        <f t="shared" si="74"/>
        <v>0</v>
      </c>
      <c r="M340" s="10"/>
      <c r="N340" s="24">
        <f t="shared" si="75"/>
        <v>0</v>
      </c>
      <c r="O340" s="10"/>
      <c r="P340" s="24">
        <f t="shared" si="76"/>
        <v>0</v>
      </c>
      <c r="Q340" s="72"/>
      <c r="R340" s="24">
        <f t="shared" si="77"/>
        <v>0</v>
      </c>
      <c r="S340" s="73"/>
      <c r="T340" s="24">
        <f t="shared" si="78"/>
        <v>0</v>
      </c>
      <c r="U340" s="73"/>
      <c r="V340" s="24">
        <f t="shared" si="79"/>
        <v>0</v>
      </c>
      <c r="W340" s="72"/>
      <c r="X340" s="24">
        <f t="shared" si="80"/>
        <v>0</v>
      </c>
      <c r="Y340" s="73"/>
      <c r="Z340" s="24">
        <f t="shared" si="81"/>
        <v>0</v>
      </c>
      <c r="AA340" s="73"/>
      <c r="AB340" s="24">
        <f t="shared" si="82"/>
        <v>0</v>
      </c>
      <c r="AC340" s="8">
        <f t="shared" si="83"/>
        <v>0</v>
      </c>
      <c r="AD340" s="130">
        <f t="shared" si="84"/>
        <v>0</v>
      </c>
    </row>
    <row r="341" spans="1:30" x14ac:dyDescent="0.25">
      <c r="A341" t="str">
        <f t="shared" si="72"/>
        <v>26-12</v>
      </c>
      <c r="B341" s="165">
        <f>_xlfn.ISOWEEKNUM(Tabel1[[#This Row],[col03]])</f>
        <v>49</v>
      </c>
      <c r="C341" s="153">
        <f>DATE(Année,1,ROW()-ROW(Tabel1[[#Headers],[col03]])-1)</f>
        <v>46359</v>
      </c>
      <c r="D341" s="10"/>
      <c r="E341" s="7"/>
      <c r="F341" s="17" t="e">
        <f t="shared" ca="1" si="71"/>
        <v>#VALUE!</v>
      </c>
      <c r="G341" s="10"/>
      <c r="H341" s="24" t="str" cm="1">
        <f t="array" aca="1" ref="H341" ca="1">IF(OFFSET(G341,WORKDAY.INTL(C341,1,11,Fériés)-C341,,,)=0,
"-",
OFFSET(G341,WORKDAY.INTL(C341,1,11,Fériés)-C341,,,)-G341)</f>
        <v>-</v>
      </c>
      <c r="I341" s="10"/>
      <c r="J341" s="24">
        <f t="shared" si="73"/>
        <v>0</v>
      </c>
      <c r="K341" s="10"/>
      <c r="L341" s="24">
        <f t="shared" si="74"/>
        <v>0</v>
      </c>
      <c r="M341" s="10"/>
      <c r="N341" s="24">
        <f t="shared" si="75"/>
        <v>0</v>
      </c>
      <c r="O341" s="10"/>
      <c r="P341" s="24">
        <f t="shared" si="76"/>
        <v>0</v>
      </c>
      <c r="Q341" s="72"/>
      <c r="R341" s="24">
        <f t="shared" si="77"/>
        <v>0</v>
      </c>
      <c r="S341" s="73"/>
      <c r="T341" s="24">
        <f t="shared" si="78"/>
        <v>0</v>
      </c>
      <c r="U341" s="73"/>
      <c r="V341" s="24">
        <f t="shared" si="79"/>
        <v>0</v>
      </c>
      <c r="W341" s="72"/>
      <c r="X341" s="24">
        <f t="shared" si="80"/>
        <v>0</v>
      </c>
      <c r="Y341" s="73"/>
      <c r="Z341" s="24">
        <f t="shared" si="81"/>
        <v>0</v>
      </c>
      <c r="AA341" s="73"/>
      <c r="AB341" s="24">
        <f t="shared" si="82"/>
        <v>0</v>
      </c>
      <c r="AC341" s="8">
        <f t="shared" si="83"/>
        <v>0</v>
      </c>
      <c r="AD341" s="130">
        <f t="shared" si="84"/>
        <v>0</v>
      </c>
    </row>
    <row r="342" spans="1:30" x14ac:dyDescent="0.25">
      <c r="A342" t="str">
        <f t="shared" si="72"/>
        <v>26-12</v>
      </c>
      <c r="B342" s="165">
        <f>_xlfn.ISOWEEKNUM(Tabel1[[#This Row],[col03]])</f>
        <v>49</v>
      </c>
      <c r="C342" s="153">
        <f>DATE(Année,1,ROW()-ROW(Tabel1[[#Headers],[col03]])-1)</f>
        <v>46360</v>
      </c>
      <c r="D342" s="10"/>
      <c r="E342" s="7"/>
      <c r="F342" s="17" t="e">
        <f t="shared" ca="1" si="71"/>
        <v>#VALUE!</v>
      </c>
      <c r="G342" s="10"/>
      <c r="H342" s="24" t="str" cm="1">
        <f t="array" aca="1" ref="H342" ca="1">IF(OFFSET(G342,WORKDAY.INTL(C342,1,11,Fériés)-C342,,,)=0,
"-",
OFFSET(G342,WORKDAY.INTL(C342,1,11,Fériés)-C342,,,)-G342)</f>
        <v>-</v>
      </c>
      <c r="I342" s="10"/>
      <c r="J342" s="24">
        <f t="shared" si="73"/>
        <v>0</v>
      </c>
      <c r="K342" s="10"/>
      <c r="L342" s="24">
        <f t="shared" si="74"/>
        <v>0</v>
      </c>
      <c r="M342" s="10"/>
      <c r="N342" s="24">
        <f t="shared" si="75"/>
        <v>0</v>
      </c>
      <c r="O342" s="10"/>
      <c r="P342" s="24">
        <f t="shared" si="76"/>
        <v>0</v>
      </c>
      <c r="Q342" s="72"/>
      <c r="R342" s="24">
        <f t="shared" si="77"/>
        <v>0</v>
      </c>
      <c r="S342" s="73"/>
      <c r="T342" s="24">
        <f t="shared" si="78"/>
        <v>0</v>
      </c>
      <c r="U342" s="73"/>
      <c r="V342" s="24">
        <f t="shared" si="79"/>
        <v>0</v>
      </c>
      <c r="W342" s="72"/>
      <c r="X342" s="24">
        <f t="shared" si="80"/>
        <v>0</v>
      </c>
      <c r="Y342" s="73"/>
      <c r="Z342" s="24">
        <f t="shared" si="81"/>
        <v>0</v>
      </c>
      <c r="AA342" s="73"/>
      <c r="AB342" s="24">
        <f t="shared" si="82"/>
        <v>0</v>
      </c>
      <c r="AC342" s="8">
        <f t="shared" si="83"/>
        <v>0</v>
      </c>
      <c r="AD342" s="130">
        <f t="shared" si="84"/>
        <v>0</v>
      </c>
    </row>
    <row r="343" spans="1:30" x14ac:dyDescent="0.25">
      <c r="A343" t="str">
        <f t="shared" si="72"/>
        <v>26-12</v>
      </c>
      <c r="B343" s="165">
        <f>_xlfn.ISOWEEKNUM(Tabel1[[#This Row],[col03]])</f>
        <v>49</v>
      </c>
      <c r="C343" s="153">
        <f>DATE(Année,1,ROW()-ROW(Tabel1[[#Headers],[col03]])-1)</f>
        <v>46361</v>
      </c>
      <c r="D343" s="10"/>
      <c r="E343" s="7"/>
      <c r="F343" s="17" t="e">
        <f t="shared" ca="1" si="71"/>
        <v>#VALUE!</v>
      </c>
      <c r="G343" s="10"/>
      <c r="H343" s="24" t="str" cm="1">
        <f t="array" aca="1" ref="H343" ca="1">IF(OFFSET(G343,WORKDAY.INTL(C343,1,11,Fériés)-C343,,,)=0,
"-",
OFFSET(G343,WORKDAY.INTL(C343,1,11,Fériés)-C343,,,)-G343)</f>
        <v>-</v>
      </c>
      <c r="I343" s="10"/>
      <c r="J343" s="24">
        <f t="shared" si="73"/>
        <v>0</v>
      </c>
      <c r="K343" s="10"/>
      <c r="L343" s="24">
        <f t="shared" si="74"/>
        <v>0</v>
      </c>
      <c r="M343" s="10"/>
      <c r="N343" s="24">
        <f t="shared" si="75"/>
        <v>0</v>
      </c>
      <c r="O343" s="10"/>
      <c r="P343" s="24">
        <f t="shared" si="76"/>
        <v>0</v>
      </c>
      <c r="Q343" s="72"/>
      <c r="R343" s="24">
        <f t="shared" si="77"/>
        <v>0</v>
      </c>
      <c r="S343" s="73"/>
      <c r="T343" s="24">
        <f t="shared" si="78"/>
        <v>0</v>
      </c>
      <c r="U343" s="73"/>
      <c r="V343" s="24">
        <f t="shared" si="79"/>
        <v>0</v>
      </c>
      <c r="W343" s="72"/>
      <c r="X343" s="24">
        <f t="shared" si="80"/>
        <v>0</v>
      </c>
      <c r="Y343" s="73"/>
      <c r="Z343" s="24">
        <f t="shared" si="81"/>
        <v>0</v>
      </c>
      <c r="AA343" s="73"/>
      <c r="AB343" s="24">
        <f t="shared" si="82"/>
        <v>0</v>
      </c>
      <c r="AC343" s="8">
        <f t="shared" si="83"/>
        <v>0</v>
      </c>
      <c r="AD343" s="130">
        <f t="shared" si="84"/>
        <v>0</v>
      </c>
    </row>
    <row r="344" spans="1:30" x14ac:dyDescent="0.25">
      <c r="A344" t="str">
        <f t="shared" si="72"/>
        <v>26-12</v>
      </c>
      <c r="B344" s="165">
        <f>_xlfn.ISOWEEKNUM(Tabel1[[#This Row],[col03]])</f>
        <v>49</v>
      </c>
      <c r="C344" s="153">
        <f>DATE(Année,1,ROW()-ROW(Tabel1[[#Headers],[col03]])-1)</f>
        <v>46362</v>
      </c>
      <c r="D344" s="10"/>
      <c r="E344" s="7"/>
      <c r="F344" s="17" t="str">
        <f t="shared" si="71"/>
        <v/>
      </c>
      <c r="G344" s="10"/>
      <c r="H344" s="24" t="str" cm="1">
        <f t="array" aca="1" ref="H344" ca="1">IF(OFFSET(G344,WORKDAY.INTL(C344,1,11,Fériés)-C344,,,)=0,
"-",
OFFSET(G344,WORKDAY.INTL(C344,1,11,Fériés)-C344,,,)-G344)</f>
        <v>-</v>
      </c>
      <c r="I344" s="10"/>
      <c r="J344" s="24">
        <f t="shared" si="73"/>
        <v>0</v>
      </c>
      <c r="K344" s="10"/>
      <c r="L344" s="24">
        <f t="shared" si="74"/>
        <v>0</v>
      </c>
      <c r="M344" s="10"/>
      <c r="N344" s="24">
        <f t="shared" si="75"/>
        <v>0</v>
      </c>
      <c r="O344" s="10"/>
      <c r="P344" s="24">
        <f t="shared" si="76"/>
        <v>0</v>
      </c>
      <c r="Q344" s="72"/>
      <c r="R344" s="24">
        <f t="shared" si="77"/>
        <v>0</v>
      </c>
      <c r="S344" s="73"/>
      <c r="T344" s="24">
        <f t="shared" si="78"/>
        <v>0</v>
      </c>
      <c r="U344" s="73"/>
      <c r="V344" s="24">
        <f t="shared" si="79"/>
        <v>0</v>
      </c>
      <c r="W344" s="72"/>
      <c r="X344" s="24">
        <f t="shared" si="80"/>
        <v>0</v>
      </c>
      <c r="Y344" s="73"/>
      <c r="Z344" s="24">
        <f t="shared" si="81"/>
        <v>0</v>
      </c>
      <c r="AA344" s="73"/>
      <c r="AB344" s="24">
        <f t="shared" si="82"/>
        <v>0</v>
      </c>
      <c r="AC344" s="8">
        <f t="shared" si="83"/>
        <v>0</v>
      </c>
      <c r="AD344" s="130">
        <f t="shared" si="84"/>
        <v>0</v>
      </c>
    </row>
    <row r="345" spans="1:30" x14ac:dyDescent="0.25">
      <c r="A345" t="str">
        <f t="shared" si="72"/>
        <v>26-12</v>
      </c>
      <c r="B345" s="165">
        <f>_xlfn.ISOWEEKNUM(Tabel1[[#This Row],[col03]])</f>
        <v>50</v>
      </c>
      <c r="C345" s="153">
        <f>DATE(Année,1,ROW()-ROW(Tabel1[[#Headers],[col03]])-1)</f>
        <v>46363</v>
      </c>
      <c r="D345" s="10"/>
      <c r="E345" s="7"/>
      <c r="F345" s="17" t="e">
        <f t="shared" ca="1" si="71"/>
        <v>#VALUE!</v>
      </c>
      <c r="G345" s="10"/>
      <c r="H345" s="24" t="str" cm="1">
        <f t="array" aca="1" ref="H345" ca="1">IF(OFFSET(G345,WORKDAY.INTL(C345,1,11,Fériés)-C345,,,)=0,
"-",
OFFSET(G345,WORKDAY.INTL(C345,1,11,Fériés)-C345,,,)-G345)</f>
        <v>-</v>
      </c>
      <c r="I345" s="10"/>
      <c r="J345" s="24">
        <f t="shared" si="73"/>
        <v>0</v>
      </c>
      <c r="K345" s="10"/>
      <c r="L345" s="24">
        <f t="shared" si="74"/>
        <v>0</v>
      </c>
      <c r="M345" s="10"/>
      <c r="N345" s="24">
        <f t="shared" si="75"/>
        <v>0</v>
      </c>
      <c r="O345" s="10"/>
      <c r="P345" s="24">
        <f t="shared" si="76"/>
        <v>0</v>
      </c>
      <c r="Q345" s="72"/>
      <c r="R345" s="24">
        <f t="shared" si="77"/>
        <v>0</v>
      </c>
      <c r="S345" s="73"/>
      <c r="T345" s="24">
        <f t="shared" si="78"/>
        <v>0</v>
      </c>
      <c r="U345" s="73"/>
      <c r="V345" s="24">
        <f t="shared" si="79"/>
        <v>0</v>
      </c>
      <c r="W345" s="72"/>
      <c r="X345" s="24">
        <f t="shared" si="80"/>
        <v>0</v>
      </c>
      <c r="Y345" s="73"/>
      <c r="Z345" s="24">
        <f t="shared" si="81"/>
        <v>0</v>
      </c>
      <c r="AA345" s="73"/>
      <c r="AB345" s="24">
        <f t="shared" si="82"/>
        <v>0</v>
      </c>
      <c r="AC345" s="8">
        <f t="shared" si="83"/>
        <v>0</v>
      </c>
      <c r="AD345" s="130">
        <f t="shared" si="84"/>
        <v>0</v>
      </c>
    </row>
    <row r="346" spans="1:30" x14ac:dyDescent="0.25">
      <c r="A346" t="str">
        <f t="shared" si="72"/>
        <v>26-12</v>
      </c>
      <c r="B346" s="165">
        <f>_xlfn.ISOWEEKNUM(Tabel1[[#This Row],[col03]])</f>
        <v>50</v>
      </c>
      <c r="C346" s="153">
        <f>DATE(Année,1,ROW()-ROW(Tabel1[[#Headers],[col03]])-1)</f>
        <v>46364</v>
      </c>
      <c r="D346" s="10"/>
      <c r="E346" s="7"/>
      <c r="F346" s="17" t="e">
        <f t="shared" ca="1" si="71"/>
        <v>#VALUE!</v>
      </c>
      <c r="G346" s="10"/>
      <c r="H346" s="24" t="str" cm="1">
        <f t="array" aca="1" ref="H346" ca="1">IF(OFFSET(G346,WORKDAY.INTL(C346,1,11,Fériés)-C346,,,)=0,
"-",
OFFSET(G346,WORKDAY.INTL(C346,1,11,Fériés)-C346,,,)-G346)</f>
        <v>-</v>
      </c>
      <c r="I346" s="10"/>
      <c r="J346" s="24">
        <f t="shared" si="73"/>
        <v>0</v>
      </c>
      <c r="K346" s="10"/>
      <c r="L346" s="24">
        <f t="shared" si="74"/>
        <v>0</v>
      </c>
      <c r="M346" s="10"/>
      <c r="N346" s="24">
        <f t="shared" si="75"/>
        <v>0</v>
      </c>
      <c r="O346" s="10"/>
      <c r="P346" s="24">
        <f t="shared" si="76"/>
        <v>0</v>
      </c>
      <c r="Q346" s="72"/>
      <c r="R346" s="24">
        <f t="shared" si="77"/>
        <v>0</v>
      </c>
      <c r="S346" s="73"/>
      <c r="T346" s="24">
        <f t="shared" si="78"/>
        <v>0</v>
      </c>
      <c r="U346" s="73"/>
      <c r="V346" s="24">
        <f t="shared" si="79"/>
        <v>0</v>
      </c>
      <c r="W346" s="72"/>
      <c r="X346" s="24">
        <f t="shared" si="80"/>
        <v>0</v>
      </c>
      <c r="Y346" s="73"/>
      <c r="Z346" s="24">
        <f t="shared" si="81"/>
        <v>0</v>
      </c>
      <c r="AA346" s="73"/>
      <c r="AB346" s="24">
        <f t="shared" si="82"/>
        <v>0</v>
      </c>
      <c r="AC346" s="8">
        <f t="shared" si="83"/>
        <v>0</v>
      </c>
      <c r="AD346" s="130">
        <f t="shared" si="84"/>
        <v>0</v>
      </c>
    </row>
    <row r="347" spans="1:30" x14ac:dyDescent="0.25">
      <c r="A347" t="str">
        <f t="shared" si="72"/>
        <v>26-12</v>
      </c>
      <c r="B347" s="165">
        <f>_xlfn.ISOWEEKNUM(Tabel1[[#This Row],[col03]])</f>
        <v>50</v>
      </c>
      <c r="C347" s="153">
        <f>DATE(Année,1,ROW()-ROW(Tabel1[[#Headers],[col03]])-1)</f>
        <v>46365</v>
      </c>
      <c r="D347" s="10"/>
      <c r="E347" s="7"/>
      <c r="F347" s="17" t="e">
        <f t="shared" ca="1" si="71"/>
        <v>#VALUE!</v>
      </c>
      <c r="G347" s="10"/>
      <c r="H347" s="24" t="str" cm="1">
        <f t="array" aca="1" ref="H347" ca="1">IF(OFFSET(G347,WORKDAY.INTL(C347,1,11,Fériés)-C347,,,)=0,
"-",
OFFSET(G347,WORKDAY.INTL(C347,1,11,Fériés)-C347,,,)-G347)</f>
        <v>-</v>
      </c>
      <c r="I347" s="10"/>
      <c r="J347" s="24">
        <f t="shared" si="73"/>
        <v>0</v>
      </c>
      <c r="K347" s="10"/>
      <c r="L347" s="24">
        <f t="shared" si="74"/>
        <v>0</v>
      </c>
      <c r="M347" s="10"/>
      <c r="N347" s="24">
        <f t="shared" si="75"/>
        <v>0</v>
      </c>
      <c r="O347" s="10"/>
      <c r="P347" s="24">
        <f t="shared" si="76"/>
        <v>0</v>
      </c>
      <c r="Q347" s="72"/>
      <c r="R347" s="24">
        <f t="shared" si="77"/>
        <v>0</v>
      </c>
      <c r="S347" s="73"/>
      <c r="T347" s="24">
        <f t="shared" si="78"/>
        <v>0</v>
      </c>
      <c r="U347" s="73"/>
      <c r="V347" s="24">
        <f t="shared" si="79"/>
        <v>0</v>
      </c>
      <c r="W347" s="72"/>
      <c r="X347" s="24">
        <f t="shared" si="80"/>
        <v>0</v>
      </c>
      <c r="Y347" s="73"/>
      <c r="Z347" s="24">
        <f t="shared" si="81"/>
        <v>0</v>
      </c>
      <c r="AA347" s="73"/>
      <c r="AB347" s="24">
        <f t="shared" si="82"/>
        <v>0</v>
      </c>
      <c r="AC347" s="8">
        <f t="shared" si="83"/>
        <v>0</v>
      </c>
      <c r="AD347" s="130">
        <f t="shared" si="84"/>
        <v>0</v>
      </c>
    </row>
    <row r="348" spans="1:30" x14ac:dyDescent="0.25">
      <c r="A348" t="str">
        <f t="shared" si="72"/>
        <v>26-12</v>
      </c>
      <c r="B348" s="165">
        <f>_xlfn.ISOWEEKNUM(Tabel1[[#This Row],[col03]])</f>
        <v>50</v>
      </c>
      <c r="C348" s="153">
        <f>DATE(Année,1,ROW()-ROW(Tabel1[[#Headers],[col03]])-1)</f>
        <v>46366</v>
      </c>
      <c r="D348" s="10"/>
      <c r="E348" s="7"/>
      <c r="F348" s="17" t="e">
        <f t="shared" ca="1" si="71"/>
        <v>#VALUE!</v>
      </c>
      <c r="G348" s="10"/>
      <c r="H348" s="24" t="str" cm="1">
        <f t="array" aca="1" ref="H348" ca="1">IF(OFFSET(G348,WORKDAY.INTL(C348,1,11,Fériés)-C348,,,)=0,
"-",
OFFSET(G348,WORKDAY.INTL(C348,1,11,Fériés)-C348,,,)-G348)</f>
        <v>-</v>
      </c>
      <c r="I348" s="10"/>
      <c r="J348" s="24">
        <f t="shared" si="73"/>
        <v>0</v>
      </c>
      <c r="K348" s="10"/>
      <c r="L348" s="24">
        <f t="shared" si="74"/>
        <v>0</v>
      </c>
      <c r="M348" s="10"/>
      <c r="N348" s="24">
        <f t="shared" si="75"/>
        <v>0</v>
      </c>
      <c r="O348" s="10"/>
      <c r="P348" s="24">
        <f t="shared" si="76"/>
        <v>0</v>
      </c>
      <c r="Q348" s="72"/>
      <c r="R348" s="24">
        <f t="shared" si="77"/>
        <v>0</v>
      </c>
      <c r="S348" s="73"/>
      <c r="T348" s="24">
        <f t="shared" si="78"/>
        <v>0</v>
      </c>
      <c r="U348" s="73"/>
      <c r="V348" s="24">
        <f t="shared" si="79"/>
        <v>0</v>
      </c>
      <c r="W348" s="72"/>
      <c r="X348" s="24">
        <f t="shared" si="80"/>
        <v>0</v>
      </c>
      <c r="Y348" s="73"/>
      <c r="Z348" s="24">
        <f t="shared" si="81"/>
        <v>0</v>
      </c>
      <c r="AA348" s="73"/>
      <c r="AB348" s="24">
        <f t="shared" si="82"/>
        <v>0</v>
      </c>
      <c r="AC348" s="8">
        <f t="shared" si="83"/>
        <v>0</v>
      </c>
      <c r="AD348" s="130">
        <f t="shared" si="84"/>
        <v>0</v>
      </c>
    </row>
    <row r="349" spans="1:30" x14ac:dyDescent="0.25">
      <c r="A349" t="str">
        <f t="shared" si="72"/>
        <v>26-12</v>
      </c>
      <c r="B349" s="165">
        <f>_xlfn.ISOWEEKNUM(Tabel1[[#This Row],[col03]])</f>
        <v>50</v>
      </c>
      <c r="C349" s="153">
        <f>DATE(Année,1,ROW()-ROW(Tabel1[[#Headers],[col03]])-1)</f>
        <v>46367</v>
      </c>
      <c r="D349" s="10"/>
      <c r="E349" s="7"/>
      <c r="F349" s="17" t="e">
        <f t="shared" ca="1" si="71"/>
        <v>#VALUE!</v>
      </c>
      <c r="G349" s="10"/>
      <c r="H349" s="24" t="str" cm="1">
        <f t="array" aca="1" ref="H349" ca="1">IF(OFFSET(G349,WORKDAY.INTL(C349,1,11,Fériés)-C349,,,)=0,
"-",
OFFSET(G349,WORKDAY.INTL(C349,1,11,Fériés)-C349,,,)-G349)</f>
        <v>-</v>
      </c>
      <c r="I349" s="10"/>
      <c r="J349" s="24">
        <f t="shared" si="73"/>
        <v>0</v>
      </c>
      <c r="K349" s="10"/>
      <c r="L349" s="24">
        <f t="shared" si="74"/>
        <v>0</v>
      </c>
      <c r="M349" s="10"/>
      <c r="N349" s="24">
        <f t="shared" si="75"/>
        <v>0</v>
      </c>
      <c r="O349" s="10"/>
      <c r="P349" s="24">
        <f t="shared" si="76"/>
        <v>0</v>
      </c>
      <c r="Q349" s="72"/>
      <c r="R349" s="24">
        <f t="shared" si="77"/>
        <v>0</v>
      </c>
      <c r="S349" s="73"/>
      <c r="T349" s="24">
        <f t="shared" si="78"/>
        <v>0</v>
      </c>
      <c r="U349" s="73"/>
      <c r="V349" s="24">
        <f t="shared" si="79"/>
        <v>0</v>
      </c>
      <c r="W349" s="72"/>
      <c r="X349" s="24">
        <f t="shared" si="80"/>
        <v>0</v>
      </c>
      <c r="Y349" s="73"/>
      <c r="Z349" s="24">
        <f t="shared" si="81"/>
        <v>0</v>
      </c>
      <c r="AA349" s="73"/>
      <c r="AB349" s="24">
        <f t="shared" si="82"/>
        <v>0</v>
      </c>
      <c r="AC349" s="8">
        <f t="shared" si="83"/>
        <v>0</v>
      </c>
      <c r="AD349" s="130">
        <f t="shared" si="84"/>
        <v>0</v>
      </c>
    </row>
    <row r="350" spans="1:30" x14ac:dyDescent="0.25">
      <c r="A350" t="str">
        <f t="shared" si="72"/>
        <v>26-12</v>
      </c>
      <c r="B350" s="165">
        <f>_xlfn.ISOWEEKNUM(Tabel1[[#This Row],[col03]])</f>
        <v>50</v>
      </c>
      <c r="C350" s="153">
        <f>DATE(Année,1,ROW()-ROW(Tabel1[[#Headers],[col03]])-1)</f>
        <v>46368</v>
      </c>
      <c r="D350" s="10"/>
      <c r="E350" s="7"/>
      <c r="F350" s="17" t="e">
        <f t="shared" ca="1" si="71"/>
        <v>#VALUE!</v>
      </c>
      <c r="G350" s="10"/>
      <c r="H350" s="24" t="str" cm="1">
        <f t="array" aca="1" ref="H350" ca="1">IF(OFFSET(G350,WORKDAY.INTL(C350,1,11,Fériés)-C350,,,)=0,
"-",
OFFSET(G350,WORKDAY.INTL(C350,1,11,Fériés)-C350,,,)-G350)</f>
        <v>-</v>
      </c>
      <c r="I350" s="10"/>
      <c r="J350" s="24">
        <f t="shared" si="73"/>
        <v>0</v>
      </c>
      <c r="K350" s="10"/>
      <c r="L350" s="24">
        <f t="shared" si="74"/>
        <v>0</v>
      </c>
      <c r="M350" s="10"/>
      <c r="N350" s="24">
        <f t="shared" si="75"/>
        <v>0</v>
      </c>
      <c r="O350" s="10"/>
      <c r="P350" s="24">
        <f t="shared" si="76"/>
        <v>0</v>
      </c>
      <c r="Q350" s="72"/>
      <c r="R350" s="24">
        <f t="shared" si="77"/>
        <v>0</v>
      </c>
      <c r="S350" s="73"/>
      <c r="T350" s="24">
        <f t="shared" si="78"/>
        <v>0</v>
      </c>
      <c r="U350" s="73"/>
      <c r="V350" s="24">
        <f t="shared" si="79"/>
        <v>0</v>
      </c>
      <c r="W350" s="72"/>
      <c r="X350" s="24">
        <f t="shared" si="80"/>
        <v>0</v>
      </c>
      <c r="Y350" s="73"/>
      <c r="Z350" s="24">
        <f t="shared" si="81"/>
        <v>0</v>
      </c>
      <c r="AA350" s="73"/>
      <c r="AB350" s="24">
        <f t="shared" si="82"/>
        <v>0</v>
      </c>
      <c r="AC350" s="8">
        <f t="shared" si="83"/>
        <v>0</v>
      </c>
      <c r="AD350" s="130">
        <f t="shared" si="84"/>
        <v>0</v>
      </c>
    </row>
    <row r="351" spans="1:30" x14ac:dyDescent="0.25">
      <c r="A351" t="str">
        <f t="shared" si="72"/>
        <v>26-12</v>
      </c>
      <c r="B351" s="165">
        <f>_xlfn.ISOWEEKNUM(Tabel1[[#This Row],[col03]])</f>
        <v>50</v>
      </c>
      <c r="C351" s="153">
        <f>DATE(Année,1,ROW()-ROW(Tabel1[[#Headers],[col03]])-1)</f>
        <v>46369</v>
      </c>
      <c r="D351" s="10"/>
      <c r="E351" s="7"/>
      <c r="F351" s="17" t="str">
        <f t="shared" si="71"/>
        <v/>
      </c>
      <c r="G351" s="10"/>
      <c r="H351" s="24" t="str" cm="1">
        <f t="array" aca="1" ref="H351" ca="1">IF(OFFSET(G351,WORKDAY.INTL(C351,1,11,Fériés)-C351,,,)=0,
"-",
OFFSET(G351,WORKDAY.INTL(C351,1,11,Fériés)-C351,,,)-G351)</f>
        <v>-</v>
      </c>
      <c r="I351" s="10"/>
      <c r="J351" s="24">
        <f t="shared" si="73"/>
        <v>0</v>
      </c>
      <c r="K351" s="10"/>
      <c r="L351" s="24">
        <f t="shared" si="74"/>
        <v>0</v>
      </c>
      <c r="M351" s="10"/>
      <c r="N351" s="24">
        <f t="shared" si="75"/>
        <v>0</v>
      </c>
      <c r="O351" s="10"/>
      <c r="P351" s="24">
        <f t="shared" si="76"/>
        <v>0</v>
      </c>
      <c r="Q351" s="72"/>
      <c r="R351" s="24">
        <f t="shared" si="77"/>
        <v>0</v>
      </c>
      <c r="S351" s="73"/>
      <c r="T351" s="24">
        <f t="shared" si="78"/>
        <v>0</v>
      </c>
      <c r="U351" s="73"/>
      <c r="V351" s="24">
        <f t="shared" si="79"/>
        <v>0</v>
      </c>
      <c r="W351" s="72"/>
      <c r="X351" s="24">
        <f t="shared" si="80"/>
        <v>0</v>
      </c>
      <c r="Y351" s="73"/>
      <c r="Z351" s="24">
        <f t="shared" si="81"/>
        <v>0</v>
      </c>
      <c r="AA351" s="73"/>
      <c r="AB351" s="24">
        <f t="shared" si="82"/>
        <v>0</v>
      </c>
      <c r="AC351" s="8">
        <f t="shared" si="83"/>
        <v>0</v>
      </c>
      <c r="AD351" s="130">
        <f t="shared" si="84"/>
        <v>0</v>
      </c>
    </row>
    <row r="352" spans="1:30" x14ac:dyDescent="0.25">
      <c r="A352" t="str">
        <f t="shared" si="72"/>
        <v>26-12</v>
      </c>
      <c r="B352" s="165">
        <f>_xlfn.ISOWEEKNUM(Tabel1[[#This Row],[col03]])</f>
        <v>51</v>
      </c>
      <c r="C352" s="153">
        <f>DATE(Année,1,ROW()-ROW(Tabel1[[#Headers],[col03]])-1)</f>
        <v>46370</v>
      </c>
      <c r="D352" s="10"/>
      <c r="E352" s="7"/>
      <c r="F352" s="17" t="e">
        <f t="shared" ca="1" si="71"/>
        <v>#VALUE!</v>
      </c>
      <c r="G352" s="10"/>
      <c r="H352" s="24" t="str" cm="1">
        <f t="array" aca="1" ref="H352" ca="1">IF(OFFSET(G352,WORKDAY.INTL(C352,1,11,Fériés)-C352,,,)=0,
"-",
OFFSET(G352,WORKDAY.INTL(C352,1,11,Fériés)-C352,,,)-G352)</f>
        <v>-</v>
      </c>
      <c r="I352" s="10"/>
      <c r="J352" s="24">
        <f t="shared" si="73"/>
        <v>0</v>
      </c>
      <c r="K352" s="10"/>
      <c r="L352" s="24">
        <f t="shared" si="74"/>
        <v>0</v>
      </c>
      <c r="M352" s="10"/>
      <c r="N352" s="24">
        <f t="shared" si="75"/>
        <v>0</v>
      </c>
      <c r="O352" s="10"/>
      <c r="P352" s="24">
        <f t="shared" si="76"/>
        <v>0</v>
      </c>
      <c r="Q352" s="72"/>
      <c r="R352" s="24">
        <f t="shared" si="77"/>
        <v>0</v>
      </c>
      <c r="S352" s="73"/>
      <c r="T352" s="24">
        <f t="shared" si="78"/>
        <v>0</v>
      </c>
      <c r="U352" s="73"/>
      <c r="V352" s="24">
        <f t="shared" si="79"/>
        <v>0</v>
      </c>
      <c r="W352" s="72"/>
      <c r="X352" s="24">
        <f t="shared" si="80"/>
        <v>0</v>
      </c>
      <c r="Y352" s="73"/>
      <c r="Z352" s="24">
        <f t="shared" si="81"/>
        <v>0</v>
      </c>
      <c r="AA352" s="73"/>
      <c r="AB352" s="24">
        <f t="shared" si="82"/>
        <v>0</v>
      </c>
      <c r="AC352" s="8">
        <f t="shared" si="83"/>
        <v>0</v>
      </c>
      <c r="AD352" s="130">
        <f t="shared" si="84"/>
        <v>0</v>
      </c>
    </row>
    <row r="353" spans="1:30" x14ac:dyDescent="0.25">
      <c r="A353" t="str">
        <f t="shared" si="72"/>
        <v>26-12</v>
      </c>
      <c r="B353" s="165">
        <f>_xlfn.ISOWEEKNUM(Tabel1[[#This Row],[col03]])</f>
        <v>51</v>
      </c>
      <c r="C353" s="153">
        <f>DATE(Année,1,ROW()-ROW(Tabel1[[#Headers],[col03]])-1)</f>
        <v>46371</v>
      </c>
      <c r="D353" s="10"/>
      <c r="E353" s="7"/>
      <c r="F353" s="17" t="e">
        <f t="shared" ca="1" si="71"/>
        <v>#VALUE!</v>
      </c>
      <c r="G353" s="10"/>
      <c r="H353" s="24" t="str" cm="1">
        <f t="array" aca="1" ref="H353" ca="1">IF(OFFSET(G353,WORKDAY.INTL(C353,1,11,Fériés)-C353,,,)=0,
"-",
OFFSET(G353,WORKDAY.INTL(C353,1,11,Fériés)-C353,,,)-G353)</f>
        <v>-</v>
      </c>
      <c r="I353" s="10"/>
      <c r="J353" s="24">
        <f t="shared" si="73"/>
        <v>0</v>
      </c>
      <c r="K353" s="10"/>
      <c r="L353" s="24">
        <f t="shared" si="74"/>
        <v>0</v>
      </c>
      <c r="M353" s="10"/>
      <c r="N353" s="24">
        <f t="shared" si="75"/>
        <v>0</v>
      </c>
      <c r="O353" s="10"/>
      <c r="P353" s="24">
        <f t="shared" si="76"/>
        <v>0</v>
      </c>
      <c r="Q353" s="72"/>
      <c r="R353" s="24">
        <f t="shared" si="77"/>
        <v>0</v>
      </c>
      <c r="S353" s="73"/>
      <c r="T353" s="24">
        <f t="shared" si="78"/>
        <v>0</v>
      </c>
      <c r="U353" s="73"/>
      <c r="V353" s="24">
        <f t="shared" si="79"/>
        <v>0</v>
      </c>
      <c r="W353" s="72"/>
      <c r="X353" s="24">
        <f t="shared" si="80"/>
        <v>0</v>
      </c>
      <c r="Y353" s="73"/>
      <c r="Z353" s="24">
        <f t="shared" si="81"/>
        <v>0</v>
      </c>
      <c r="AA353" s="73"/>
      <c r="AB353" s="24">
        <f t="shared" si="82"/>
        <v>0</v>
      </c>
      <c r="AC353" s="8">
        <f t="shared" si="83"/>
        <v>0</v>
      </c>
      <c r="AD353" s="130">
        <f t="shared" si="84"/>
        <v>0</v>
      </c>
    </row>
    <row r="354" spans="1:30" x14ac:dyDescent="0.25">
      <c r="A354" t="str">
        <f t="shared" si="72"/>
        <v>26-12</v>
      </c>
      <c r="B354" s="165">
        <f>_xlfn.ISOWEEKNUM(Tabel1[[#This Row],[col03]])</f>
        <v>51</v>
      </c>
      <c r="C354" s="153">
        <f>DATE(Année,1,ROW()-ROW(Tabel1[[#Headers],[col03]])-1)</f>
        <v>46372</v>
      </c>
      <c r="D354" s="10"/>
      <c r="E354" s="7"/>
      <c r="F354" s="17" t="e">
        <f t="shared" ca="1" si="71"/>
        <v>#VALUE!</v>
      </c>
      <c r="G354" s="10"/>
      <c r="H354" s="24" t="str" cm="1">
        <f t="array" aca="1" ref="H354" ca="1">IF(OFFSET(G354,WORKDAY.INTL(C354,1,11,Fériés)-C354,,,)=0,
"-",
OFFSET(G354,WORKDAY.INTL(C354,1,11,Fériés)-C354,,,)-G354)</f>
        <v>-</v>
      </c>
      <c r="I354" s="10"/>
      <c r="J354" s="24">
        <f t="shared" si="73"/>
        <v>0</v>
      </c>
      <c r="K354" s="10"/>
      <c r="L354" s="24">
        <f t="shared" si="74"/>
        <v>0</v>
      </c>
      <c r="M354" s="10"/>
      <c r="N354" s="24">
        <f t="shared" si="75"/>
        <v>0</v>
      </c>
      <c r="O354" s="10"/>
      <c r="P354" s="24">
        <f t="shared" si="76"/>
        <v>0</v>
      </c>
      <c r="Q354" s="72"/>
      <c r="R354" s="24">
        <f t="shared" si="77"/>
        <v>0</v>
      </c>
      <c r="S354" s="73"/>
      <c r="T354" s="24">
        <f t="shared" si="78"/>
        <v>0</v>
      </c>
      <c r="U354" s="73"/>
      <c r="V354" s="24">
        <f t="shared" si="79"/>
        <v>0</v>
      </c>
      <c r="W354" s="72"/>
      <c r="X354" s="24">
        <f t="shared" si="80"/>
        <v>0</v>
      </c>
      <c r="Y354" s="73"/>
      <c r="Z354" s="24">
        <f t="shared" si="81"/>
        <v>0</v>
      </c>
      <c r="AA354" s="73"/>
      <c r="AB354" s="24">
        <f t="shared" si="82"/>
        <v>0</v>
      </c>
      <c r="AC354" s="8">
        <f t="shared" si="83"/>
        <v>0</v>
      </c>
      <c r="AD354" s="130">
        <f t="shared" si="84"/>
        <v>0</v>
      </c>
    </row>
    <row r="355" spans="1:30" x14ac:dyDescent="0.25">
      <c r="A355" t="str">
        <f t="shared" si="72"/>
        <v>26-12</v>
      </c>
      <c r="B355" s="165">
        <f>_xlfn.ISOWEEKNUM(Tabel1[[#This Row],[col03]])</f>
        <v>51</v>
      </c>
      <c r="C355" s="153">
        <f>DATE(Année,1,ROW()-ROW(Tabel1[[#Headers],[col03]])-1)</f>
        <v>46373</v>
      </c>
      <c r="D355" s="10"/>
      <c r="E355" s="7"/>
      <c r="F355" s="17" t="e">
        <f t="shared" ca="1" si="71"/>
        <v>#VALUE!</v>
      </c>
      <c r="G355" s="10"/>
      <c r="H355" s="24" t="str" cm="1">
        <f t="array" aca="1" ref="H355" ca="1">IF(OFFSET(G355,WORKDAY.INTL(C355,1,11,Fériés)-C355,,,)=0,
"-",
OFFSET(G355,WORKDAY.INTL(C355,1,11,Fériés)-C355,,,)-G355)</f>
        <v>-</v>
      </c>
      <c r="I355" s="10"/>
      <c r="J355" s="24">
        <f t="shared" si="73"/>
        <v>0</v>
      </c>
      <c r="K355" s="10"/>
      <c r="L355" s="24">
        <f t="shared" si="74"/>
        <v>0</v>
      </c>
      <c r="M355" s="10"/>
      <c r="N355" s="24">
        <f t="shared" si="75"/>
        <v>0</v>
      </c>
      <c r="O355" s="10"/>
      <c r="P355" s="24">
        <f t="shared" si="76"/>
        <v>0</v>
      </c>
      <c r="Q355" s="72"/>
      <c r="R355" s="24">
        <f t="shared" si="77"/>
        <v>0</v>
      </c>
      <c r="S355" s="73"/>
      <c r="T355" s="24">
        <f t="shared" si="78"/>
        <v>0</v>
      </c>
      <c r="U355" s="73"/>
      <c r="V355" s="24">
        <f t="shared" si="79"/>
        <v>0</v>
      </c>
      <c r="W355" s="72"/>
      <c r="X355" s="24">
        <f t="shared" si="80"/>
        <v>0</v>
      </c>
      <c r="Y355" s="73"/>
      <c r="Z355" s="24">
        <f t="shared" si="81"/>
        <v>0</v>
      </c>
      <c r="AA355" s="73"/>
      <c r="AB355" s="24">
        <f t="shared" si="82"/>
        <v>0</v>
      </c>
      <c r="AC355" s="8">
        <f t="shared" si="83"/>
        <v>0</v>
      </c>
      <c r="AD355" s="130">
        <f t="shared" si="84"/>
        <v>0</v>
      </c>
    </row>
    <row r="356" spans="1:30" x14ac:dyDescent="0.25">
      <c r="A356" t="str">
        <f t="shared" si="72"/>
        <v>26-12</v>
      </c>
      <c r="B356" s="165">
        <f>_xlfn.ISOWEEKNUM(Tabel1[[#This Row],[col03]])</f>
        <v>51</v>
      </c>
      <c r="C356" s="153">
        <f>DATE(Année,1,ROW()-ROW(Tabel1[[#Headers],[col03]])-1)</f>
        <v>46374</v>
      </c>
      <c r="D356" s="10"/>
      <c r="E356" s="7"/>
      <c r="F356" s="17" t="e">
        <f t="shared" ca="1" si="71"/>
        <v>#VALUE!</v>
      </c>
      <c r="G356" s="10"/>
      <c r="H356" s="24" t="str" cm="1">
        <f t="array" aca="1" ref="H356" ca="1">IF(OFFSET(G356,WORKDAY.INTL(C356,1,11,Fériés)-C356,,,)=0,
"-",
OFFSET(G356,WORKDAY.INTL(C356,1,11,Fériés)-C356,,,)-G356)</f>
        <v>-</v>
      </c>
      <c r="I356" s="10"/>
      <c r="J356" s="24">
        <f t="shared" si="73"/>
        <v>0</v>
      </c>
      <c r="K356" s="10"/>
      <c r="L356" s="24">
        <f t="shared" si="74"/>
        <v>0</v>
      </c>
      <c r="M356" s="10"/>
      <c r="N356" s="24">
        <f t="shared" si="75"/>
        <v>0</v>
      </c>
      <c r="O356" s="10"/>
      <c r="P356" s="24">
        <f t="shared" si="76"/>
        <v>0</v>
      </c>
      <c r="Q356" s="72"/>
      <c r="R356" s="24">
        <f t="shared" si="77"/>
        <v>0</v>
      </c>
      <c r="S356" s="73"/>
      <c r="T356" s="24">
        <f t="shared" si="78"/>
        <v>0</v>
      </c>
      <c r="U356" s="73"/>
      <c r="V356" s="24">
        <f t="shared" si="79"/>
        <v>0</v>
      </c>
      <c r="W356" s="72"/>
      <c r="X356" s="24">
        <f t="shared" si="80"/>
        <v>0</v>
      </c>
      <c r="Y356" s="73"/>
      <c r="Z356" s="24">
        <f t="shared" si="81"/>
        <v>0</v>
      </c>
      <c r="AA356" s="73"/>
      <c r="AB356" s="24">
        <f t="shared" si="82"/>
        <v>0</v>
      </c>
      <c r="AC356" s="8">
        <f t="shared" si="83"/>
        <v>0</v>
      </c>
      <c r="AD356" s="130">
        <f t="shared" si="84"/>
        <v>0</v>
      </c>
    </row>
    <row r="357" spans="1:30" x14ac:dyDescent="0.25">
      <c r="A357" t="str">
        <f t="shared" si="72"/>
        <v>26-12</v>
      </c>
      <c r="B357" s="165">
        <f>_xlfn.ISOWEEKNUM(Tabel1[[#This Row],[col03]])</f>
        <v>51</v>
      </c>
      <c r="C357" s="153">
        <f>DATE(Année,1,ROW()-ROW(Tabel1[[#Headers],[col03]])-1)</f>
        <v>46375</v>
      </c>
      <c r="D357" s="10"/>
      <c r="E357" s="7"/>
      <c r="F357" s="17" t="e">
        <f t="shared" ca="1" si="71"/>
        <v>#VALUE!</v>
      </c>
      <c r="G357" s="10"/>
      <c r="H357" s="24" t="str" cm="1">
        <f t="array" aca="1" ref="H357" ca="1">IF(OFFSET(G357,WORKDAY.INTL(C357,1,11,Fériés)-C357,,,)=0,
"-",
OFFSET(G357,WORKDAY.INTL(C357,1,11,Fériés)-C357,,,)-G357)</f>
        <v>-</v>
      </c>
      <c r="I357" s="10"/>
      <c r="J357" s="24">
        <f t="shared" si="73"/>
        <v>0</v>
      </c>
      <c r="K357" s="10"/>
      <c r="L357" s="24">
        <f t="shared" si="74"/>
        <v>0</v>
      </c>
      <c r="M357" s="10"/>
      <c r="N357" s="24">
        <f t="shared" si="75"/>
        <v>0</v>
      </c>
      <c r="O357" s="10"/>
      <c r="P357" s="24">
        <f t="shared" si="76"/>
        <v>0</v>
      </c>
      <c r="Q357" s="72"/>
      <c r="R357" s="24">
        <f t="shared" si="77"/>
        <v>0</v>
      </c>
      <c r="S357" s="73"/>
      <c r="T357" s="24">
        <f t="shared" si="78"/>
        <v>0</v>
      </c>
      <c r="U357" s="73"/>
      <c r="V357" s="24">
        <f t="shared" si="79"/>
        <v>0</v>
      </c>
      <c r="W357" s="72"/>
      <c r="X357" s="24">
        <f t="shared" si="80"/>
        <v>0</v>
      </c>
      <c r="Y357" s="73"/>
      <c r="Z357" s="24">
        <f t="shared" si="81"/>
        <v>0</v>
      </c>
      <c r="AA357" s="73"/>
      <c r="AB357" s="24">
        <f t="shared" si="82"/>
        <v>0</v>
      </c>
      <c r="AC357" s="8">
        <f t="shared" si="83"/>
        <v>0</v>
      </c>
      <c r="AD357" s="130">
        <f t="shared" si="84"/>
        <v>0</v>
      </c>
    </row>
    <row r="358" spans="1:30" x14ac:dyDescent="0.25">
      <c r="A358" t="str">
        <f t="shared" si="72"/>
        <v>26-12</v>
      </c>
      <c r="B358" s="165">
        <f>_xlfn.ISOWEEKNUM(Tabel1[[#This Row],[col03]])</f>
        <v>51</v>
      </c>
      <c r="C358" s="153">
        <f>DATE(Année,1,ROW()-ROW(Tabel1[[#Headers],[col03]])-1)</f>
        <v>46376</v>
      </c>
      <c r="D358" s="10"/>
      <c r="E358" s="7"/>
      <c r="F358" s="17" t="str">
        <f t="shared" si="71"/>
        <v/>
      </c>
      <c r="G358" s="10"/>
      <c r="H358" s="24" t="str" cm="1">
        <f t="array" aca="1" ref="H358" ca="1">IF(OFFSET(G358,WORKDAY.INTL(C358,1,11,Fériés)-C358,,,)=0,
"-",
OFFSET(G358,WORKDAY.INTL(C358,1,11,Fériés)-C358,,,)-G358)</f>
        <v>-</v>
      </c>
      <c r="I358" s="10"/>
      <c r="J358" s="24">
        <f t="shared" si="73"/>
        <v>0</v>
      </c>
      <c r="K358" s="10"/>
      <c r="L358" s="24">
        <f t="shared" si="74"/>
        <v>0</v>
      </c>
      <c r="M358" s="10"/>
      <c r="N358" s="24">
        <f t="shared" si="75"/>
        <v>0</v>
      </c>
      <c r="O358" s="10"/>
      <c r="P358" s="24">
        <f t="shared" si="76"/>
        <v>0</v>
      </c>
      <c r="Q358" s="72"/>
      <c r="R358" s="24">
        <f t="shared" si="77"/>
        <v>0</v>
      </c>
      <c r="S358" s="73"/>
      <c r="T358" s="24">
        <f t="shared" si="78"/>
        <v>0</v>
      </c>
      <c r="U358" s="73"/>
      <c r="V358" s="24">
        <f t="shared" si="79"/>
        <v>0</v>
      </c>
      <c r="W358" s="72"/>
      <c r="X358" s="24">
        <f t="shared" si="80"/>
        <v>0</v>
      </c>
      <c r="Y358" s="73"/>
      <c r="Z358" s="24">
        <f t="shared" si="81"/>
        <v>0</v>
      </c>
      <c r="AA358" s="73"/>
      <c r="AB358" s="24">
        <f t="shared" si="82"/>
        <v>0</v>
      </c>
      <c r="AC358" s="8">
        <f t="shared" si="83"/>
        <v>0</v>
      </c>
      <c r="AD358" s="130">
        <f t="shared" si="84"/>
        <v>0</v>
      </c>
    </row>
    <row r="359" spans="1:30" x14ac:dyDescent="0.25">
      <c r="A359" t="str">
        <f t="shared" si="72"/>
        <v>26-12</v>
      </c>
      <c r="B359" s="165">
        <f>_xlfn.ISOWEEKNUM(Tabel1[[#This Row],[col03]])</f>
        <v>52</v>
      </c>
      <c r="C359" s="153">
        <f>DATE(Année,1,ROW()-ROW(Tabel1[[#Headers],[col03]])-1)</f>
        <v>46377</v>
      </c>
      <c r="D359" s="10"/>
      <c r="E359" s="7"/>
      <c r="F359" s="17" t="e">
        <f t="shared" ca="1" si="71"/>
        <v>#VALUE!</v>
      </c>
      <c r="G359" s="10"/>
      <c r="H359" s="24" t="str" cm="1">
        <f t="array" aca="1" ref="H359" ca="1">IF(OFFSET(G359,WORKDAY.INTL(C359,1,11,Fériés)-C359,,,)=0,
"-",
OFFSET(G359,WORKDAY.INTL(C359,1,11,Fériés)-C359,,,)-G359)</f>
        <v>-</v>
      </c>
      <c r="I359" s="10"/>
      <c r="J359" s="24">
        <f t="shared" si="73"/>
        <v>0</v>
      </c>
      <c r="K359" s="10"/>
      <c r="L359" s="24">
        <f t="shared" si="74"/>
        <v>0</v>
      </c>
      <c r="M359" s="10"/>
      <c r="N359" s="24">
        <f t="shared" si="75"/>
        <v>0</v>
      </c>
      <c r="O359" s="10"/>
      <c r="P359" s="24">
        <f t="shared" si="76"/>
        <v>0</v>
      </c>
      <c r="Q359" s="72"/>
      <c r="R359" s="24">
        <f t="shared" si="77"/>
        <v>0</v>
      </c>
      <c r="S359" s="73"/>
      <c r="T359" s="24">
        <f t="shared" si="78"/>
        <v>0</v>
      </c>
      <c r="U359" s="73"/>
      <c r="V359" s="24">
        <f t="shared" si="79"/>
        <v>0</v>
      </c>
      <c r="W359" s="72"/>
      <c r="X359" s="24">
        <f t="shared" si="80"/>
        <v>0</v>
      </c>
      <c r="Y359" s="73"/>
      <c r="Z359" s="24">
        <f t="shared" si="81"/>
        <v>0</v>
      </c>
      <c r="AA359" s="73"/>
      <c r="AB359" s="24">
        <f t="shared" si="82"/>
        <v>0</v>
      </c>
      <c r="AC359" s="8">
        <f t="shared" si="83"/>
        <v>0</v>
      </c>
      <c r="AD359" s="130">
        <f t="shared" si="84"/>
        <v>0</v>
      </c>
    </row>
    <row r="360" spans="1:30" x14ac:dyDescent="0.25">
      <c r="A360" t="str">
        <f t="shared" si="72"/>
        <v>26-12</v>
      </c>
      <c r="B360" s="165">
        <f>_xlfn.ISOWEEKNUM(Tabel1[[#This Row],[col03]])</f>
        <v>52</v>
      </c>
      <c r="C360" s="153">
        <f>DATE(Année,1,ROW()-ROW(Tabel1[[#Headers],[col03]])-1)</f>
        <v>46378</v>
      </c>
      <c r="D360" s="10"/>
      <c r="E360" s="7"/>
      <c r="F360" s="17" t="e">
        <f t="shared" ca="1" si="71"/>
        <v>#VALUE!</v>
      </c>
      <c r="G360" s="10"/>
      <c r="H360" s="24" t="str" cm="1">
        <f t="array" aca="1" ref="H360" ca="1">IF(OFFSET(G360,WORKDAY.INTL(C360,1,11,Fériés)-C360,,,)=0,
"-",
OFFSET(G360,WORKDAY.INTL(C360,1,11,Fériés)-C360,,,)-G360)</f>
        <v>-</v>
      </c>
      <c r="I360" s="10"/>
      <c r="J360" s="24">
        <f t="shared" si="73"/>
        <v>0</v>
      </c>
      <c r="K360" s="10"/>
      <c r="L360" s="24">
        <f t="shared" si="74"/>
        <v>0</v>
      </c>
      <c r="M360" s="10"/>
      <c r="N360" s="24">
        <f t="shared" si="75"/>
        <v>0</v>
      </c>
      <c r="O360" s="10"/>
      <c r="P360" s="24">
        <f t="shared" si="76"/>
        <v>0</v>
      </c>
      <c r="Q360" s="72"/>
      <c r="R360" s="24">
        <f t="shared" si="77"/>
        <v>0</v>
      </c>
      <c r="S360" s="73"/>
      <c r="T360" s="24">
        <f t="shared" si="78"/>
        <v>0</v>
      </c>
      <c r="U360" s="73"/>
      <c r="V360" s="24">
        <f t="shared" si="79"/>
        <v>0</v>
      </c>
      <c r="W360" s="72"/>
      <c r="X360" s="24">
        <f t="shared" si="80"/>
        <v>0</v>
      </c>
      <c r="Y360" s="73"/>
      <c r="Z360" s="24">
        <f t="shared" si="81"/>
        <v>0</v>
      </c>
      <c r="AA360" s="73"/>
      <c r="AB360" s="24">
        <f t="shared" si="82"/>
        <v>0</v>
      </c>
      <c r="AC360" s="8">
        <f t="shared" si="83"/>
        <v>0</v>
      </c>
      <c r="AD360" s="130">
        <f t="shared" si="84"/>
        <v>0</v>
      </c>
    </row>
    <row r="361" spans="1:30" x14ac:dyDescent="0.25">
      <c r="A361" t="str">
        <f t="shared" si="72"/>
        <v>26-12</v>
      </c>
      <c r="B361" s="165">
        <f>_xlfn.ISOWEEKNUM(Tabel1[[#This Row],[col03]])</f>
        <v>52</v>
      </c>
      <c r="C361" s="153">
        <f>DATE(Année,1,ROW()-ROW(Tabel1[[#Headers],[col03]])-1)</f>
        <v>46379</v>
      </c>
      <c r="D361" s="10"/>
      <c r="E361" s="7"/>
      <c r="F361" s="17" t="e">
        <f t="shared" ca="1" si="71"/>
        <v>#VALUE!</v>
      </c>
      <c r="G361" s="10"/>
      <c r="H361" s="24" t="str" cm="1">
        <f t="array" aca="1" ref="H361" ca="1">IF(OFFSET(G361,WORKDAY.INTL(C361,1,11,Fériés)-C361,,,)=0,
"-",
OFFSET(G361,WORKDAY.INTL(C361,1,11,Fériés)-C361,,,)-G361)</f>
        <v>-</v>
      </c>
      <c r="I361" s="10"/>
      <c r="J361" s="24">
        <f t="shared" si="73"/>
        <v>0</v>
      </c>
      <c r="K361" s="10"/>
      <c r="L361" s="24">
        <f t="shared" si="74"/>
        <v>0</v>
      </c>
      <c r="M361" s="10"/>
      <c r="N361" s="24">
        <f t="shared" si="75"/>
        <v>0</v>
      </c>
      <c r="O361" s="10"/>
      <c r="P361" s="24">
        <f t="shared" si="76"/>
        <v>0</v>
      </c>
      <c r="Q361" s="72"/>
      <c r="R361" s="24">
        <f t="shared" si="77"/>
        <v>0</v>
      </c>
      <c r="S361" s="73"/>
      <c r="T361" s="24">
        <f t="shared" si="78"/>
        <v>0</v>
      </c>
      <c r="U361" s="73"/>
      <c r="V361" s="24">
        <f t="shared" si="79"/>
        <v>0</v>
      </c>
      <c r="W361" s="72"/>
      <c r="X361" s="24">
        <f t="shared" si="80"/>
        <v>0</v>
      </c>
      <c r="Y361" s="73"/>
      <c r="Z361" s="24">
        <f t="shared" si="81"/>
        <v>0</v>
      </c>
      <c r="AA361" s="73"/>
      <c r="AB361" s="24">
        <f t="shared" si="82"/>
        <v>0</v>
      </c>
      <c r="AC361" s="8">
        <f t="shared" si="83"/>
        <v>0</v>
      </c>
      <c r="AD361" s="130">
        <f t="shared" si="84"/>
        <v>0</v>
      </c>
    </row>
    <row r="362" spans="1:30" x14ac:dyDescent="0.25">
      <c r="A362" t="str">
        <f t="shared" si="72"/>
        <v>26-12</v>
      </c>
      <c r="B362" s="165">
        <f>_xlfn.ISOWEEKNUM(Tabel1[[#This Row],[col03]])</f>
        <v>52</v>
      </c>
      <c r="C362" s="153">
        <f>DATE(Année,1,ROW()-ROW(Tabel1[[#Headers],[col03]])-1)</f>
        <v>46380</v>
      </c>
      <c r="D362" s="10"/>
      <c r="E362" s="7"/>
      <c r="F362" s="17" t="e">
        <f t="shared" ca="1" si="71"/>
        <v>#VALUE!</v>
      </c>
      <c r="G362" s="10"/>
      <c r="H362" s="24" t="str" cm="1">
        <f t="array" aca="1" ref="H362" ca="1">IF(OFFSET(G362,WORKDAY.INTL(C362,1,11,Fériés)-C362,,,)=0,
"-",
OFFSET(G362,WORKDAY.INTL(C362,1,11,Fériés)-C362,,,)-G362)</f>
        <v>-</v>
      </c>
      <c r="I362" s="10"/>
      <c r="J362" s="24">
        <f t="shared" si="73"/>
        <v>0</v>
      </c>
      <c r="K362" s="10"/>
      <c r="L362" s="24">
        <f t="shared" si="74"/>
        <v>0</v>
      </c>
      <c r="M362" s="10"/>
      <c r="N362" s="24">
        <f t="shared" si="75"/>
        <v>0</v>
      </c>
      <c r="O362" s="10"/>
      <c r="P362" s="24">
        <f t="shared" si="76"/>
        <v>0</v>
      </c>
      <c r="Q362" s="72"/>
      <c r="R362" s="24">
        <f t="shared" si="77"/>
        <v>0</v>
      </c>
      <c r="S362" s="73"/>
      <c r="T362" s="24">
        <f t="shared" si="78"/>
        <v>0</v>
      </c>
      <c r="U362" s="73"/>
      <c r="V362" s="24">
        <f t="shared" si="79"/>
        <v>0</v>
      </c>
      <c r="W362" s="72"/>
      <c r="X362" s="24">
        <f t="shared" si="80"/>
        <v>0</v>
      </c>
      <c r="Y362" s="73"/>
      <c r="Z362" s="24">
        <f t="shared" si="81"/>
        <v>0</v>
      </c>
      <c r="AA362" s="73"/>
      <c r="AB362" s="24">
        <f t="shared" si="82"/>
        <v>0</v>
      </c>
      <c r="AC362" s="8">
        <f t="shared" si="83"/>
        <v>0</v>
      </c>
      <c r="AD362" s="130">
        <f t="shared" si="84"/>
        <v>0</v>
      </c>
    </row>
    <row r="363" spans="1:30" x14ac:dyDescent="0.25">
      <c r="A363" t="str">
        <f t="shared" si="72"/>
        <v>26-12</v>
      </c>
      <c r="B363" s="165">
        <f>_xlfn.ISOWEEKNUM(Tabel1[[#This Row],[col03]])</f>
        <v>52</v>
      </c>
      <c r="C363" s="153">
        <f>DATE(Année,1,ROW()-ROW(Tabel1[[#Headers],[col03]])-1)</f>
        <v>46381</v>
      </c>
      <c r="D363" s="10"/>
      <c r="E363" s="7"/>
      <c r="F363" s="17" t="str">
        <f t="shared" si="71"/>
        <v/>
      </c>
      <c r="G363" s="10"/>
      <c r="H363" s="24" t="str" cm="1">
        <f t="array" aca="1" ref="H363" ca="1">IF(OFFSET(G363,WORKDAY.INTL(C363,1,11,Fériés)-C363,,,)=0,
"-",
OFFSET(G363,WORKDAY.INTL(C363,1,11,Fériés)-C363,,,)-G363)</f>
        <v>-</v>
      </c>
      <c r="I363" s="10"/>
      <c r="J363" s="24">
        <f t="shared" si="73"/>
        <v>0</v>
      </c>
      <c r="K363" s="10"/>
      <c r="L363" s="24">
        <f t="shared" si="74"/>
        <v>0</v>
      </c>
      <c r="M363" s="10"/>
      <c r="N363" s="24">
        <f t="shared" si="75"/>
        <v>0</v>
      </c>
      <c r="O363" s="10"/>
      <c r="P363" s="24">
        <f t="shared" si="76"/>
        <v>0</v>
      </c>
      <c r="Q363" s="72"/>
      <c r="R363" s="24">
        <f t="shared" si="77"/>
        <v>0</v>
      </c>
      <c r="S363" s="73"/>
      <c r="T363" s="24">
        <f t="shared" si="78"/>
        <v>0</v>
      </c>
      <c r="U363" s="73"/>
      <c r="V363" s="24">
        <f t="shared" si="79"/>
        <v>0</v>
      </c>
      <c r="W363" s="72"/>
      <c r="X363" s="24">
        <f t="shared" si="80"/>
        <v>0</v>
      </c>
      <c r="Y363" s="73"/>
      <c r="Z363" s="24">
        <f t="shared" si="81"/>
        <v>0</v>
      </c>
      <c r="AA363" s="73"/>
      <c r="AB363" s="24">
        <f t="shared" si="82"/>
        <v>0</v>
      </c>
      <c r="AC363" s="8">
        <f t="shared" si="83"/>
        <v>0</v>
      </c>
      <c r="AD363" s="130">
        <f t="shared" si="84"/>
        <v>0</v>
      </c>
    </row>
    <row r="364" spans="1:30" x14ac:dyDescent="0.25">
      <c r="A364" t="str">
        <f t="shared" si="72"/>
        <v>26-12</v>
      </c>
      <c r="B364" s="165">
        <f>_xlfn.ISOWEEKNUM(Tabel1[[#This Row],[col03]])</f>
        <v>52</v>
      </c>
      <c r="C364" s="153">
        <f>DATE(Année,1,ROW()-ROW(Tabel1[[#Headers],[col03]])-1)</f>
        <v>46382</v>
      </c>
      <c r="D364" s="10"/>
      <c r="E364" s="7"/>
      <c r="F364" s="17" t="e">
        <f t="shared" ca="1" si="71"/>
        <v>#VALUE!</v>
      </c>
      <c r="G364" s="10"/>
      <c r="H364" s="24" t="str" cm="1">
        <f t="array" aca="1" ref="H364" ca="1">IF(OFFSET(G364,WORKDAY.INTL(C364,1,11,Fériés)-C364,,,)=0,
"-",
OFFSET(G364,WORKDAY.INTL(C364,1,11,Fériés)-C364,,,)-G364)</f>
        <v>-</v>
      </c>
      <c r="I364" s="10"/>
      <c r="J364" s="24">
        <f t="shared" si="73"/>
        <v>0</v>
      </c>
      <c r="K364" s="10"/>
      <c r="L364" s="24">
        <f t="shared" si="74"/>
        <v>0</v>
      </c>
      <c r="M364" s="10"/>
      <c r="N364" s="24">
        <f t="shared" si="75"/>
        <v>0</v>
      </c>
      <c r="O364" s="10"/>
      <c r="P364" s="24">
        <f t="shared" si="76"/>
        <v>0</v>
      </c>
      <c r="Q364" s="72"/>
      <c r="R364" s="24">
        <f t="shared" si="77"/>
        <v>0</v>
      </c>
      <c r="S364" s="73"/>
      <c r="T364" s="24">
        <f t="shared" si="78"/>
        <v>0</v>
      </c>
      <c r="U364" s="73"/>
      <c r="V364" s="24">
        <f t="shared" si="79"/>
        <v>0</v>
      </c>
      <c r="W364" s="72"/>
      <c r="X364" s="24">
        <f t="shared" si="80"/>
        <v>0</v>
      </c>
      <c r="Y364" s="73"/>
      <c r="Z364" s="24">
        <f t="shared" si="81"/>
        <v>0</v>
      </c>
      <c r="AA364" s="73"/>
      <c r="AB364" s="24">
        <f t="shared" si="82"/>
        <v>0</v>
      </c>
      <c r="AC364" s="8">
        <f t="shared" si="83"/>
        <v>0</v>
      </c>
      <c r="AD364" s="130">
        <f t="shared" si="84"/>
        <v>0</v>
      </c>
    </row>
    <row r="365" spans="1:30" x14ac:dyDescent="0.25">
      <c r="A365" t="str">
        <f t="shared" si="72"/>
        <v>26-12</v>
      </c>
      <c r="B365" s="165">
        <f>_xlfn.ISOWEEKNUM(Tabel1[[#This Row],[col03]])</f>
        <v>52</v>
      </c>
      <c r="C365" s="153">
        <f>DATE(Année,1,ROW()-ROW(Tabel1[[#Headers],[col03]])-1)</f>
        <v>46383</v>
      </c>
      <c r="D365" s="10"/>
      <c r="E365" s="7"/>
      <c r="F365" s="17" t="str">
        <f t="shared" si="71"/>
        <v/>
      </c>
      <c r="G365" s="10"/>
      <c r="H365" s="24" t="str" cm="1">
        <f t="array" aca="1" ref="H365" ca="1">IF(OFFSET(G365,WORKDAY.INTL(C365,1,11,Fériés)-C365,,,)=0,
"-",
OFFSET(G365,WORKDAY.INTL(C365,1,11,Fériés)-C365,,,)-G365)</f>
        <v>-</v>
      </c>
      <c r="I365" s="10"/>
      <c r="J365" s="24">
        <f t="shared" si="73"/>
        <v>0</v>
      </c>
      <c r="K365" s="10"/>
      <c r="L365" s="24">
        <f t="shared" si="74"/>
        <v>0</v>
      </c>
      <c r="M365" s="10"/>
      <c r="N365" s="24">
        <f t="shared" si="75"/>
        <v>0</v>
      </c>
      <c r="O365" s="10"/>
      <c r="P365" s="24">
        <f t="shared" si="76"/>
        <v>0</v>
      </c>
      <c r="Q365" s="72"/>
      <c r="R365" s="24">
        <f t="shared" si="77"/>
        <v>0</v>
      </c>
      <c r="S365" s="73"/>
      <c r="T365" s="24">
        <f t="shared" si="78"/>
        <v>0</v>
      </c>
      <c r="U365" s="73"/>
      <c r="V365" s="24">
        <f t="shared" si="79"/>
        <v>0</v>
      </c>
      <c r="W365" s="72"/>
      <c r="X365" s="24">
        <f t="shared" si="80"/>
        <v>0</v>
      </c>
      <c r="Y365" s="73"/>
      <c r="Z365" s="24">
        <f t="shared" si="81"/>
        <v>0</v>
      </c>
      <c r="AA365" s="73"/>
      <c r="AB365" s="24">
        <f t="shared" si="82"/>
        <v>0</v>
      </c>
      <c r="AC365" s="8">
        <f t="shared" si="83"/>
        <v>0</v>
      </c>
      <c r="AD365" s="130">
        <f t="shared" si="84"/>
        <v>0</v>
      </c>
    </row>
    <row r="366" spans="1:30" x14ac:dyDescent="0.25">
      <c r="A366" t="str">
        <f t="shared" si="72"/>
        <v>26-12</v>
      </c>
      <c r="B366" s="165">
        <f>_xlfn.ISOWEEKNUM(Tabel1[[#This Row],[col03]])</f>
        <v>53</v>
      </c>
      <c r="C366" s="153">
        <f>DATE(Année,1,ROW()-ROW(Tabel1[[#Headers],[col03]])-1)</f>
        <v>46384</v>
      </c>
      <c r="D366" s="10"/>
      <c r="E366" s="7"/>
      <c r="F366" s="17" t="e">
        <f t="shared" ca="1" si="71"/>
        <v>#VALUE!</v>
      </c>
      <c r="G366" s="10"/>
      <c r="H366" s="24" t="str" cm="1">
        <f t="array" aca="1" ref="H366" ca="1">IF(OFFSET(G366,WORKDAY.INTL(C366,1,11,Fériés)-C366,,,)=0,
"-",
OFFSET(G366,WORKDAY.INTL(C366,1,11,Fériés)-C366,,,)-G366)</f>
        <v>-</v>
      </c>
      <c r="I366" s="10"/>
      <c r="J366" s="24">
        <f t="shared" si="73"/>
        <v>0</v>
      </c>
      <c r="K366" s="10"/>
      <c r="L366" s="24">
        <f t="shared" si="74"/>
        <v>0</v>
      </c>
      <c r="M366" s="10"/>
      <c r="N366" s="24">
        <f t="shared" si="75"/>
        <v>0</v>
      </c>
      <c r="O366" s="10"/>
      <c r="P366" s="24">
        <f t="shared" si="76"/>
        <v>0</v>
      </c>
      <c r="Q366" s="72"/>
      <c r="R366" s="24">
        <f t="shared" si="77"/>
        <v>0</v>
      </c>
      <c r="S366" s="73"/>
      <c r="T366" s="24">
        <f t="shared" si="78"/>
        <v>0</v>
      </c>
      <c r="U366" s="73"/>
      <c r="V366" s="24">
        <f t="shared" si="79"/>
        <v>0</v>
      </c>
      <c r="W366" s="72"/>
      <c r="X366" s="24">
        <f t="shared" si="80"/>
        <v>0</v>
      </c>
      <c r="Y366" s="73"/>
      <c r="Z366" s="24">
        <f t="shared" si="81"/>
        <v>0</v>
      </c>
      <c r="AA366" s="73"/>
      <c r="AB366" s="24">
        <f t="shared" si="82"/>
        <v>0</v>
      </c>
      <c r="AC366" s="8">
        <f t="shared" si="83"/>
        <v>0</v>
      </c>
      <c r="AD366" s="130">
        <f t="shared" si="84"/>
        <v>0</v>
      </c>
    </row>
    <row r="367" spans="1:30" x14ac:dyDescent="0.25">
      <c r="A367" t="str">
        <f t="shared" si="72"/>
        <v>26-12</v>
      </c>
      <c r="B367" s="165">
        <f>_xlfn.ISOWEEKNUM(Tabel1[[#This Row],[col03]])</f>
        <v>53</v>
      </c>
      <c r="C367" s="153">
        <f>DATE(Année,1,ROW()-ROW(Tabel1[[#Headers],[col03]])-1)</f>
        <v>46385</v>
      </c>
      <c r="D367" s="10"/>
      <c r="E367" s="7"/>
      <c r="F367" s="17" t="e">
        <f t="shared" ca="1" si="71"/>
        <v>#VALUE!</v>
      </c>
      <c r="G367" s="10"/>
      <c r="H367" s="24" t="str" cm="1">
        <f t="array" aca="1" ref="H367" ca="1">IF(OFFSET(G367,WORKDAY.INTL(C367,1,11,Fériés)-C367,,,)=0,
"-",
OFFSET(G367,WORKDAY.INTL(C367,1,11,Fériés)-C367,,,)-G367)</f>
        <v>-</v>
      </c>
      <c r="I367" s="10"/>
      <c r="J367" s="24">
        <f t="shared" si="73"/>
        <v>0</v>
      </c>
      <c r="K367" s="10"/>
      <c r="L367" s="24">
        <f t="shared" si="74"/>
        <v>0</v>
      </c>
      <c r="M367" s="10"/>
      <c r="N367" s="24">
        <f t="shared" si="75"/>
        <v>0</v>
      </c>
      <c r="O367" s="10"/>
      <c r="P367" s="24">
        <f t="shared" si="76"/>
        <v>0</v>
      </c>
      <c r="Q367" s="72"/>
      <c r="R367" s="24">
        <f t="shared" si="77"/>
        <v>0</v>
      </c>
      <c r="S367" s="73"/>
      <c r="T367" s="24">
        <f t="shared" si="78"/>
        <v>0</v>
      </c>
      <c r="U367" s="73"/>
      <c r="V367" s="24">
        <f t="shared" si="79"/>
        <v>0</v>
      </c>
      <c r="W367" s="72"/>
      <c r="X367" s="24">
        <f t="shared" si="80"/>
        <v>0</v>
      </c>
      <c r="Y367" s="73"/>
      <c r="Z367" s="24">
        <f t="shared" si="81"/>
        <v>0</v>
      </c>
      <c r="AA367" s="73"/>
      <c r="AB367" s="24">
        <f t="shared" si="82"/>
        <v>0</v>
      </c>
      <c r="AC367" s="8">
        <f t="shared" si="83"/>
        <v>0</v>
      </c>
      <c r="AD367" s="130">
        <f t="shared" si="84"/>
        <v>0</v>
      </c>
    </row>
    <row r="368" spans="1:30" x14ac:dyDescent="0.25">
      <c r="A368" t="str">
        <f t="shared" si="72"/>
        <v>26-12</v>
      </c>
      <c r="B368" s="165">
        <f>_xlfn.ISOWEEKNUM(Tabel1[[#This Row],[col03]])</f>
        <v>53</v>
      </c>
      <c r="C368" s="153">
        <f>DATE(Année,1,ROW()-ROW(Tabel1[[#Headers],[col03]])-1)</f>
        <v>46386</v>
      </c>
      <c r="D368" s="10"/>
      <c r="E368" s="7"/>
      <c r="F368" s="17" t="e">
        <f t="shared" ca="1" si="71"/>
        <v>#VALUE!</v>
      </c>
      <c r="G368" s="10"/>
      <c r="H368" s="24" t="str" cm="1">
        <f t="array" aca="1" ref="H368" ca="1">IF(OFFSET(G368,WORKDAY.INTL(C368,1,11,Fériés)-C368,,,)=0,
"-",
OFFSET(G368,WORKDAY.INTL(C368,1,11,Fériés)-C368,,,)-G368)</f>
        <v>-</v>
      </c>
      <c r="I368" s="10"/>
      <c r="J368" s="24">
        <f t="shared" si="73"/>
        <v>0</v>
      </c>
      <c r="K368" s="10"/>
      <c r="L368" s="24">
        <f t="shared" si="74"/>
        <v>0</v>
      </c>
      <c r="M368" s="10"/>
      <c r="N368" s="24">
        <f t="shared" si="75"/>
        <v>0</v>
      </c>
      <c r="O368" s="10"/>
      <c r="P368" s="24">
        <f t="shared" si="76"/>
        <v>0</v>
      </c>
      <c r="Q368" s="72"/>
      <c r="R368" s="24">
        <f t="shared" si="77"/>
        <v>0</v>
      </c>
      <c r="S368" s="73"/>
      <c r="T368" s="24">
        <f t="shared" si="78"/>
        <v>0</v>
      </c>
      <c r="U368" s="73"/>
      <c r="V368" s="24">
        <f t="shared" si="79"/>
        <v>0</v>
      </c>
      <c r="W368" s="72"/>
      <c r="X368" s="24">
        <f t="shared" si="80"/>
        <v>0</v>
      </c>
      <c r="Y368" s="73"/>
      <c r="Z368" s="24">
        <f t="shared" si="81"/>
        <v>0</v>
      </c>
      <c r="AA368" s="73"/>
      <c r="AB368" s="24">
        <f t="shared" si="82"/>
        <v>0</v>
      </c>
      <c r="AC368" s="8">
        <f t="shared" si="83"/>
        <v>0</v>
      </c>
      <c r="AD368" s="130">
        <f t="shared" si="84"/>
        <v>0</v>
      </c>
    </row>
    <row r="369" spans="1:30" x14ac:dyDescent="0.25">
      <c r="A369" t="str">
        <f t="shared" si="72"/>
        <v>26-12</v>
      </c>
      <c r="B369" s="165">
        <f>_xlfn.ISOWEEKNUM(Tabel1[[#This Row],[col03]])</f>
        <v>53</v>
      </c>
      <c r="C369" s="153">
        <f>DATE(Année,1,ROW()-ROW(Tabel1[[#Headers],[col03]])-1)</f>
        <v>46387</v>
      </c>
      <c r="D369" s="10"/>
      <c r="E369" s="7"/>
      <c r="F369" s="17" t="e">
        <f t="shared" ca="1" si="71"/>
        <v>#VALUE!</v>
      </c>
      <c r="G369" s="10"/>
      <c r="H369" s="24" t="str" cm="1">
        <f t="array" aca="1" ref="H369" ca="1">IF(OFFSET(G369,WORKDAY.INTL(C369,1,11,Fériés)-C369,,,)=0,
"-",
OFFSET(G369,WORKDAY.INTL(C369,1,11,Fériés)-C369,,,)-G369)</f>
        <v>-</v>
      </c>
      <c r="I369" s="10"/>
      <c r="J369" s="24">
        <f t="shared" si="73"/>
        <v>0</v>
      </c>
      <c r="K369" s="10"/>
      <c r="L369" s="24">
        <f t="shared" si="74"/>
        <v>0</v>
      </c>
      <c r="M369" s="10"/>
      <c r="N369" s="24">
        <f t="shared" si="75"/>
        <v>0</v>
      </c>
      <c r="O369" s="10"/>
      <c r="P369" s="24">
        <f t="shared" si="76"/>
        <v>0</v>
      </c>
      <c r="Q369" s="72"/>
      <c r="R369" s="24">
        <f t="shared" si="77"/>
        <v>0</v>
      </c>
      <c r="S369" s="73"/>
      <c r="T369" s="24">
        <f t="shared" si="78"/>
        <v>0</v>
      </c>
      <c r="U369" s="73"/>
      <c r="V369" s="24">
        <f t="shared" si="79"/>
        <v>0</v>
      </c>
      <c r="W369" s="72"/>
      <c r="X369" s="24">
        <f t="shared" si="80"/>
        <v>0</v>
      </c>
      <c r="Y369" s="73"/>
      <c r="Z369" s="24">
        <f t="shared" si="81"/>
        <v>0</v>
      </c>
      <c r="AA369" s="73"/>
      <c r="AB369" s="24">
        <f t="shared" si="82"/>
        <v>0</v>
      </c>
      <c r="AC369" s="8">
        <f t="shared" si="83"/>
        <v>0</v>
      </c>
      <c r="AD369" s="130">
        <f t="shared" si="84"/>
        <v>0</v>
      </c>
    </row>
    <row r="370" spans="1:30" x14ac:dyDescent="0.25">
      <c r="A370" t="str">
        <f t="shared" si="72"/>
        <v>27-01</v>
      </c>
      <c r="B370" s="165">
        <f>_xlfn.ISOWEEKNUM(Tabel1[[#This Row],[col03]])</f>
        <v>53</v>
      </c>
      <c r="C370" s="153">
        <f>DATE(Année,1,ROW()-ROW(Tabel1[[#Headers],[col03]])-1)</f>
        <v>46388</v>
      </c>
      <c r="D370" s="10"/>
      <c r="E370" s="7"/>
      <c r="F370" s="17" t="str">
        <f t="shared" si="71"/>
        <v/>
      </c>
      <c r="G370" s="10"/>
      <c r="H370" s="24" t="str" cm="1">
        <f t="array" aca="1" ref="H370" ca="1">IF(OFFSET(G370,WORKDAY.INTL(C370,1,11,Fériés)-C370,,,)=0,
"-",
OFFSET(G370,WORKDAY.INTL(C370,1,11,Fériés)-C370,,,)-G370)</f>
        <v>-</v>
      </c>
      <c r="I370" s="10"/>
      <c r="J370" s="24"/>
      <c r="K370" s="10"/>
      <c r="L370" s="24"/>
      <c r="M370" s="10"/>
      <c r="N370" s="24"/>
      <c r="O370" s="10"/>
      <c r="P370" s="24"/>
      <c r="Q370" s="72"/>
      <c r="R370" s="24" t="e">
        <f>IF(#REF!=0,,#REF!-Q370)</f>
        <v>#REF!</v>
      </c>
      <c r="S370" s="73"/>
      <c r="T370" s="24" t="e">
        <f>IF(#REF!=0,,#REF!-S370)</f>
        <v>#REF!</v>
      </c>
      <c r="U370" s="73"/>
      <c r="V370" s="24" t="e">
        <f>IF(#REF!=0,,#REF!-U370)</f>
        <v>#REF!</v>
      </c>
      <c r="W370" s="72"/>
      <c r="X370" s="24" t="e">
        <f>IF(#REF!=0,,#REF!-W370)</f>
        <v>#REF!</v>
      </c>
      <c r="Y370" s="73"/>
      <c r="Z370" s="24" t="e">
        <f>IF(#REF!=0,,#REF!-Y370)</f>
        <v>#REF!</v>
      </c>
      <c r="AA370" s="73"/>
      <c r="AB370" s="24" t="e">
        <f>IF(#REF!=0,,#REF!-AA370)</f>
        <v>#REF!</v>
      </c>
      <c r="AC370" s="8" t="e">
        <f t="shared" si="83"/>
        <v>#REF!</v>
      </c>
      <c r="AD370" s="130" t="e">
        <f t="shared" si="84"/>
        <v>#REF!</v>
      </c>
    </row>
    <row r="371" spans="1:30" hidden="1" x14ac:dyDescent="0.25"/>
    <row r="372" spans="1:30" hidden="1" x14ac:dyDescent="0.25"/>
    <row r="373" spans="1:30" hidden="1" x14ac:dyDescent="0.25"/>
    <row r="375" spans="1:30" s="81" customFormat="1" ht="11.25" customHeight="1" x14ac:dyDescent="0.25">
      <c r="A375" s="81" t="s">
        <v>69</v>
      </c>
      <c r="B375" s="81" t="s">
        <v>70</v>
      </c>
      <c r="C375" s="81" t="s">
        <v>71</v>
      </c>
      <c r="D375" s="81" t="s">
        <v>72</v>
      </c>
      <c r="E375" s="81" t="s">
        <v>73</v>
      </c>
      <c r="F375" s="81" t="s">
        <v>74</v>
      </c>
      <c r="G375" s="81" t="s">
        <v>75</v>
      </c>
      <c r="H375" s="81" t="s">
        <v>76</v>
      </c>
      <c r="I375" s="81" t="s">
        <v>77</v>
      </c>
      <c r="J375" s="81" t="s">
        <v>78</v>
      </c>
      <c r="K375" s="81" t="s">
        <v>79</v>
      </c>
      <c r="L375" s="81" t="s">
        <v>80</v>
      </c>
      <c r="M375" s="81" t="s">
        <v>81</v>
      </c>
      <c r="N375" s="81" t="s">
        <v>82</v>
      </c>
      <c r="O375" s="81" t="s">
        <v>83</v>
      </c>
      <c r="P375" s="81" t="s">
        <v>84</v>
      </c>
      <c r="Q375" s="81" t="s">
        <v>85</v>
      </c>
      <c r="R375" s="81" t="s">
        <v>86</v>
      </c>
      <c r="S375" s="81" t="s">
        <v>87</v>
      </c>
      <c r="T375" s="81" t="s">
        <v>88</v>
      </c>
      <c r="U375" s="81" t="s">
        <v>89</v>
      </c>
      <c r="V375" s="81" t="s">
        <v>90</v>
      </c>
      <c r="W375" s="81" t="s">
        <v>91</v>
      </c>
      <c r="X375" s="81" t="s">
        <v>92</v>
      </c>
      <c r="Y375" s="81" t="s">
        <v>93</v>
      </c>
      <c r="Z375" s="81" t="s">
        <v>94</v>
      </c>
      <c r="AA375" s="81" t="s">
        <v>95</v>
      </c>
      <c r="AB375" s="81" t="s">
        <v>96</v>
      </c>
      <c r="AC375" s="81" t="s">
        <v>97</v>
      </c>
    </row>
    <row r="376" spans="1:30" s="81" customFormat="1" hidden="1" x14ac:dyDescent="0.25">
      <c r="A376" s="166" t="s">
        <v>99</v>
      </c>
      <c r="B376" s="82"/>
      <c r="C376" s="82"/>
      <c r="D376" s="82"/>
      <c r="E376" s="82"/>
      <c r="F376" s="82" t="e" cm="1">
        <f t="array" aca="1" ref="F376" ca="1">SUMIFS(Tabel1[col06],Tabel1[[col01]:[col01]],Tabel2[[#This Row],[col01]:[col01]])</f>
        <v>#VALUE!</v>
      </c>
      <c r="G376" s="82"/>
      <c r="H376" s="82" cm="1">
        <f t="array" aca="1" ref="H376" ca="1">SUMIFS(Tabel1[col08],Tabel1[[col01]:[col01]],Tabel2[[#This Row],[col01]:[col01]])</f>
        <v>0</v>
      </c>
      <c r="I376" s="82"/>
      <c r="J376" s="82" cm="1">
        <f t="array" ref="J376">SUMIFS(Tabel1[col10],Tabel1[[col01]:[col01]],Tabel2[[#This Row],[col01]:[col01]])</f>
        <v>0</v>
      </c>
      <c r="K376" s="82"/>
      <c r="L376" s="82" cm="1">
        <f t="array" ref="L376">SUMIFS(Tabel1[col12],Tabel1[[col01]:[col01]],Tabel2[[#This Row],[col01]:[col01]])</f>
        <v>0</v>
      </c>
      <c r="M376" s="82"/>
      <c r="N376" s="82" cm="1">
        <f t="array" ref="N376">SUMIFS(Tabel1[col14],Tabel1[[col01]:[col01]],Tabel2[[#This Row],[col01]:[col01]])</f>
        <v>0</v>
      </c>
      <c r="O376" s="82"/>
      <c r="P376" s="82" cm="1">
        <f t="array" ref="P376">SUMIFS(Tabel1[col16],Tabel1[[col01]:[col01]],Tabel2[[#This Row],[col01]:[col01]])</f>
        <v>0</v>
      </c>
      <c r="Q376" s="82"/>
      <c r="R376" s="82" cm="1">
        <f t="array" ref="R376">SUMIFS(Tabel1[col18],Tabel1[[col01]:[col01]],Tabel2[[#This Row],[col01]:[col01]])</f>
        <v>0</v>
      </c>
      <c r="S376" s="82"/>
      <c r="T376" s="82" cm="1">
        <f t="array" ref="T376">SUMIFS(Tabel1[col20],Tabel1[[col01]:[col01]],Tabel2[[#This Row],[col01]:[col01]])</f>
        <v>0</v>
      </c>
      <c r="U376" s="82"/>
      <c r="V376" s="82" cm="1">
        <f t="array" ref="V376">SUMIFS(Tabel1[col22],Tabel1[[col01]:[col01]],Tabel2[[#This Row],[col01]:[col01]])</f>
        <v>0</v>
      </c>
      <c r="W376" s="82"/>
      <c r="X376" s="82" cm="1">
        <f t="array" ref="X376">SUMIFS(Tabel1[col24],Tabel1[[col01]:[col01]],Tabel2[[#This Row],[col01]:[col01]])</f>
        <v>0</v>
      </c>
      <c r="Y376" s="82"/>
      <c r="Z376" s="82" cm="1">
        <f t="array" ref="Z376">SUMIFS(Tabel1[col26],Tabel1[[col01]:[col01]],Tabel2[[#This Row],[col01]:[col01]])</f>
        <v>0</v>
      </c>
      <c r="AA376" s="82"/>
      <c r="AB376" s="82" cm="1">
        <f t="array" ref="AB376">SUMIFS(Tabel1[col28],Tabel1[[col01]:[col01]],Tabel2[[#This Row],[col01]:[col01]])</f>
        <v>0</v>
      </c>
      <c r="AC376" s="82"/>
    </row>
    <row r="377" spans="1:30" s="81" customFormat="1" x14ac:dyDescent="0.25">
      <c r="A377" s="166" t="s">
        <v>100</v>
      </c>
      <c r="B377" s="82"/>
      <c r="C377" s="82"/>
      <c r="D377" s="82"/>
      <c r="E377" s="82"/>
      <c r="F377" s="82" t="e" cm="1">
        <f t="array" aca="1" ref="F377" ca="1">SUMIFS(Tabel1[col06],Tabel1[[col01]:[col01]],Tabel2[[#This Row],[col01]:[col01]])</f>
        <v>#VALUE!</v>
      </c>
      <c r="G377" s="82"/>
      <c r="H377" s="82" cm="1">
        <f t="array" aca="1" ref="H377" ca="1">SUMIFS(Tabel1[col08],Tabel1[[col01]:[col01]],Tabel2[[#This Row],[col01]:[col01]])</f>
        <v>0</v>
      </c>
      <c r="I377" s="82"/>
      <c r="J377" s="82" cm="1">
        <f t="array" ref="J377">SUMIFS(Tabel1[col10],Tabel1[[col01]:[col01]],Tabel2[[#This Row],[col01]:[col01]])</f>
        <v>0</v>
      </c>
      <c r="K377" s="82"/>
      <c r="L377" s="82" cm="1">
        <f t="array" ref="L377">SUMIFS(Tabel1[col12],Tabel1[[col01]:[col01]],Tabel2[[#This Row],[col01]:[col01]])</f>
        <v>0</v>
      </c>
      <c r="M377" s="82"/>
      <c r="N377" s="82" cm="1">
        <f t="array" ref="N377">SUMIFS(Tabel1[col14],Tabel1[[col01]:[col01]],Tabel2[[#This Row],[col01]:[col01]])</f>
        <v>0</v>
      </c>
      <c r="O377" s="82"/>
      <c r="P377" s="82" cm="1">
        <f t="array" ref="P377">SUMIFS(Tabel1[col16],Tabel1[[col01]:[col01]],Tabel2[[#This Row],[col01]:[col01]])</f>
        <v>0</v>
      </c>
      <c r="Q377" s="82"/>
      <c r="R377" s="82" cm="1">
        <f t="array" ref="R377">SUMIFS(Tabel1[col18],Tabel1[[col01]:[col01]],Tabel2[[#This Row],[col01]:[col01]])</f>
        <v>0</v>
      </c>
      <c r="S377" s="82"/>
      <c r="T377" s="82" cm="1">
        <f t="array" ref="T377">SUMIFS(Tabel1[col20],Tabel1[[col01]:[col01]],Tabel2[[#This Row],[col01]:[col01]])</f>
        <v>0</v>
      </c>
      <c r="U377" s="82"/>
      <c r="V377" s="82" cm="1">
        <f t="array" ref="V377">SUMIFS(Tabel1[col22],Tabel1[[col01]:[col01]],Tabel2[[#This Row],[col01]:[col01]])</f>
        <v>0</v>
      </c>
      <c r="W377" s="82"/>
      <c r="X377" s="82" cm="1">
        <f t="array" ref="X377">SUMIFS(Tabel1[col24],Tabel1[[col01]:[col01]],Tabel2[[#This Row],[col01]:[col01]])</f>
        <v>0</v>
      </c>
      <c r="Y377" s="82"/>
      <c r="Z377" s="82" cm="1">
        <f t="array" ref="Z377">SUMIFS(Tabel1[col26],Tabel1[[col01]:[col01]],Tabel2[[#This Row],[col01]:[col01]])</f>
        <v>0</v>
      </c>
      <c r="AA377" s="82"/>
      <c r="AB377" s="82" cm="1">
        <f t="array" ref="AB377">SUMIFS(Tabel1[col28],Tabel1[[col01]:[col01]],Tabel2[[#This Row],[col01]:[col01]])</f>
        <v>0</v>
      </c>
      <c r="AC377" s="82"/>
    </row>
    <row r="378" spans="1:30" s="81" customFormat="1" hidden="1" x14ac:dyDescent="0.25">
      <c r="A378" s="166" t="s">
        <v>101</v>
      </c>
      <c r="B378" s="82"/>
      <c r="C378" s="82"/>
      <c r="D378" s="82"/>
      <c r="E378" s="82"/>
      <c r="F378" s="82" t="e" cm="1">
        <f t="array" aca="1" ref="F378" ca="1">SUMIFS(Tabel1[col06],Tabel1[[col01]:[col01]],Tabel2[[#This Row],[col01]:[col01]])</f>
        <v>#VALUE!</v>
      </c>
      <c r="G378" s="82"/>
      <c r="H378" s="82" cm="1">
        <f t="array" aca="1" ref="H378" ca="1">SUMIFS(Tabel1[col08],Tabel1[[col01]:[col01]],Tabel2[[#This Row],[col01]:[col01]])</f>
        <v>0</v>
      </c>
      <c r="I378" s="82"/>
      <c r="J378" s="82" cm="1">
        <f t="array" ref="J378">SUMIFS(Tabel1[col10],Tabel1[[col01]:[col01]],Tabel2[[#This Row],[col01]:[col01]])</f>
        <v>0</v>
      </c>
      <c r="K378" s="82"/>
      <c r="L378" s="82" cm="1">
        <f t="array" ref="L378">SUMIFS(Tabel1[col12],Tabel1[[col01]:[col01]],Tabel2[[#This Row],[col01]:[col01]])</f>
        <v>0</v>
      </c>
      <c r="M378" s="82"/>
      <c r="N378" s="82" cm="1">
        <f t="array" ref="N378">SUMIFS(Tabel1[col14],Tabel1[[col01]:[col01]],Tabel2[[#This Row],[col01]:[col01]])</f>
        <v>0</v>
      </c>
      <c r="O378" s="82"/>
      <c r="P378" s="82" cm="1">
        <f t="array" ref="P378">SUMIFS(Tabel1[col16],Tabel1[[col01]:[col01]],Tabel2[[#This Row],[col01]:[col01]])</f>
        <v>0</v>
      </c>
      <c r="Q378" s="82"/>
      <c r="R378" s="82" cm="1">
        <f t="array" ref="R378">SUMIFS(Tabel1[col18],Tabel1[[col01]:[col01]],Tabel2[[#This Row],[col01]:[col01]])</f>
        <v>0</v>
      </c>
      <c r="S378" s="82"/>
      <c r="T378" s="82" cm="1">
        <f t="array" ref="T378">SUMIFS(Tabel1[col20],Tabel1[[col01]:[col01]],Tabel2[[#This Row],[col01]:[col01]])</f>
        <v>0</v>
      </c>
      <c r="U378" s="82"/>
      <c r="V378" s="82" cm="1">
        <f t="array" ref="V378">SUMIFS(Tabel1[col22],Tabel1[[col01]:[col01]],Tabel2[[#This Row],[col01]:[col01]])</f>
        <v>0</v>
      </c>
      <c r="W378" s="82"/>
      <c r="X378" s="82" cm="1">
        <f t="array" ref="X378">SUMIFS(Tabel1[col24],Tabel1[[col01]:[col01]],Tabel2[[#This Row],[col01]:[col01]])</f>
        <v>0</v>
      </c>
      <c r="Y378" s="82"/>
      <c r="Z378" s="82" cm="1">
        <f t="array" ref="Z378">SUMIFS(Tabel1[col26],Tabel1[[col01]:[col01]],Tabel2[[#This Row],[col01]:[col01]])</f>
        <v>0</v>
      </c>
      <c r="AA378" s="82"/>
      <c r="AB378" s="82" cm="1">
        <f t="array" ref="AB378">SUMIFS(Tabel1[col28],Tabel1[[col01]:[col01]],Tabel2[[#This Row],[col01]:[col01]])</f>
        <v>0</v>
      </c>
      <c r="AC378" s="82"/>
    </row>
    <row r="379" spans="1:30" s="81" customFormat="1" hidden="1" x14ac:dyDescent="0.25">
      <c r="A379" s="166" t="s">
        <v>102</v>
      </c>
      <c r="B379" s="82"/>
      <c r="C379" s="82"/>
      <c r="D379" s="82"/>
      <c r="E379" s="82"/>
      <c r="F379" s="82" t="e" cm="1">
        <f t="array" aca="1" ref="F379" ca="1">SUMIFS(Tabel1[col06],Tabel1[[col01]:[col01]],Tabel2[[#This Row],[col01]:[col01]])</f>
        <v>#VALUE!</v>
      </c>
      <c r="G379" s="82"/>
      <c r="H379" s="82" cm="1">
        <f t="array" aca="1" ref="H379" ca="1">SUMIFS(Tabel1[col08],Tabel1[[col01]:[col01]],Tabel2[[#This Row],[col01]:[col01]])</f>
        <v>0</v>
      </c>
      <c r="I379" s="82"/>
      <c r="J379" s="82" cm="1">
        <f t="array" ref="J379">SUMIFS(Tabel1[col10],Tabel1[[col01]:[col01]],Tabel2[[#This Row],[col01]:[col01]])</f>
        <v>0</v>
      </c>
      <c r="K379" s="82"/>
      <c r="L379" s="82" cm="1">
        <f t="array" ref="L379">SUMIFS(Tabel1[col12],Tabel1[[col01]:[col01]],Tabel2[[#This Row],[col01]:[col01]])</f>
        <v>0</v>
      </c>
      <c r="M379" s="82"/>
      <c r="N379" s="82" cm="1">
        <f t="array" ref="N379">SUMIFS(Tabel1[col14],Tabel1[[col01]:[col01]],Tabel2[[#This Row],[col01]:[col01]])</f>
        <v>0</v>
      </c>
      <c r="O379" s="82"/>
      <c r="P379" s="82" cm="1">
        <f t="array" ref="P379">SUMIFS(Tabel1[col16],Tabel1[[col01]:[col01]],Tabel2[[#This Row],[col01]:[col01]])</f>
        <v>0</v>
      </c>
      <c r="Q379" s="82"/>
      <c r="R379" s="82" cm="1">
        <f t="array" ref="R379">SUMIFS(Tabel1[col18],Tabel1[[col01]:[col01]],Tabel2[[#This Row],[col01]:[col01]])</f>
        <v>0</v>
      </c>
      <c r="S379" s="82"/>
      <c r="T379" s="82" cm="1">
        <f t="array" ref="T379">SUMIFS(Tabel1[col20],Tabel1[[col01]:[col01]],Tabel2[[#This Row],[col01]:[col01]])</f>
        <v>0</v>
      </c>
      <c r="U379" s="82"/>
      <c r="V379" s="82" cm="1">
        <f t="array" ref="V379">SUMIFS(Tabel1[col22],Tabel1[[col01]:[col01]],Tabel2[[#This Row],[col01]:[col01]])</f>
        <v>0</v>
      </c>
      <c r="W379" s="82"/>
      <c r="X379" s="82" cm="1">
        <f t="array" ref="X379">SUMIFS(Tabel1[col24],Tabel1[[col01]:[col01]],Tabel2[[#This Row],[col01]:[col01]])</f>
        <v>0</v>
      </c>
      <c r="Y379" s="82"/>
      <c r="Z379" s="82" cm="1">
        <f t="array" ref="Z379">SUMIFS(Tabel1[col26],Tabel1[[col01]:[col01]],Tabel2[[#This Row],[col01]:[col01]])</f>
        <v>0</v>
      </c>
      <c r="AA379" s="82"/>
      <c r="AB379" s="82" cm="1">
        <f t="array" ref="AB379">SUMIFS(Tabel1[col28],Tabel1[[col01]:[col01]],Tabel2[[#This Row],[col01]:[col01]])</f>
        <v>0</v>
      </c>
      <c r="AC379" s="82"/>
    </row>
    <row r="380" spans="1:30" s="81" customFormat="1" hidden="1" x14ac:dyDescent="0.25">
      <c r="A380" s="166" t="s">
        <v>103</v>
      </c>
      <c r="B380" s="82"/>
      <c r="C380" s="82"/>
      <c r="D380" s="82"/>
      <c r="E380" s="82"/>
      <c r="F380" s="82" t="e" cm="1">
        <f t="array" aca="1" ref="F380" ca="1">SUMIFS(Tabel1[col06],Tabel1[[col01]:[col01]],Tabel2[[#This Row],[col01]:[col01]])</f>
        <v>#VALUE!</v>
      </c>
      <c r="G380" s="82"/>
      <c r="H380" s="82" cm="1">
        <f t="array" aca="1" ref="H380" ca="1">SUMIFS(Tabel1[col08],Tabel1[[col01]:[col01]],Tabel2[[#This Row],[col01]:[col01]])</f>
        <v>0</v>
      </c>
      <c r="I380" s="82"/>
      <c r="J380" s="82" cm="1">
        <f t="array" ref="J380">SUMIFS(Tabel1[col10],Tabel1[[col01]:[col01]],Tabel2[[#This Row],[col01]:[col01]])</f>
        <v>0</v>
      </c>
      <c r="K380" s="82"/>
      <c r="L380" s="82" cm="1">
        <f t="array" ref="L380">SUMIFS(Tabel1[col12],Tabel1[[col01]:[col01]],Tabel2[[#This Row],[col01]:[col01]])</f>
        <v>0</v>
      </c>
      <c r="M380" s="82"/>
      <c r="N380" s="82" cm="1">
        <f t="array" ref="N380">SUMIFS(Tabel1[col14],Tabel1[[col01]:[col01]],Tabel2[[#This Row],[col01]:[col01]])</f>
        <v>0</v>
      </c>
      <c r="O380" s="82"/>
      <c r="P380" s="82" cm="1">
        <f t="array" ref="P380">SUMIFS(Tabel1[col16],Tabel1[[col01]:[col01]],Tabel2[[#This Row],[col01]:[col01]])</f>
        <v>0</v>
      </c>
      <c r="Q380" s="82"/>
      <c r="R380" s="82" cm="1">
        <f t="array" ref="R380">SUMIFS(Tabel1[col18],Tabel1[[col01]:[col01]],Tabel2[[#This Row],[col01]:[col01]])</f>
        <v>0</v>
      </c>
      <c r="S380" s="82"/>
      <c r="T380" s="82" cm="1">
        <f t="array" ref="T380">SUMIFS(Tabel1[col20],Tabel1[[col01]:[col01]],Tabel2[[#This Row],[col01]:[col01]])</f>
        <v>0</v>
      </c>
      <c r="U380" s="82"/>
      <c r="V380" s="82" cm="1">
        <f t="array" ref="V380">SUMIFS(Tabel1[col22],Tabel1[[col01]:[col01]],Tabel2[[#This Row],[col01]:[col01]])</f>
        <v>0</v>
      </c>
      <c r="W380" s="82"/>
      <c r="X380" s="82" cm="1">
        <f t="array" ref="X380">SUMIFS(Tabel1[col24],Tabel1[[col01]:[col01]],Tabel2[[#This Row],[col01]:[col01]])</f>
        <v>0</v>
      </c>
      <c r="Y380" s="82"/>
      <c r="Z380" s="82" cm="1">
        <f t="array" ref="Z380">SUMIFS(Tabel1[col26],Tabel1[[col01]:[col01]],Tabel2[[#This Row],[col01]:[col01]])</f>
        <v>0</v>
      </c>
      <c r="AA380" s="82"/>
      <c r="AB380" s="82" cm="1">
        <f t="array" ref="AB380">SUMIFS(Tabel1[col28],Tabel1[[col01]:[col01]],Tabel2[[#This Row],[col01]:[col01]])</f>
        <v>0</v>
      </c>
      <c r="AC380" s="82"/>
    </row>
    <row r="381" spans="1:30" s="81" customFormat="1" hidden="1" x14ac:dyDescent="0.25">
      <c r="A381" s="166" t="s">
        <v>104</v>
      </c>
      <c r="B381" s="82"/>
      <c r="C381" s="82"/>
      <c r="D381" s="82"/>
      <c r="E381" s="82"/>
      <c r="F381" s="82" t="e" cm="1">
        <f t="array" aca="1" ref="F381" ca="1">SUMIFS(Tabel1[col06],Tabel1[[col01]:[col01]],Tabel2[[#This Row],[col01]:[col01]])</f>
        <v>#VALUE!</v>
      </c>
      <c r="G381" s="82"/>
      <c r="H381" s="82" cm="1">
        <f t="array" aca="1" ref="H381" ca="1">SUMIFS(Tabel1[col08],Tabel1[[col01]:[col01]],Tabel2[[#This Row],[col01]:[col01]])</f>
        <v>0</v>
      </c>
      <c r="I381" s="82"/>
      <c r="J381" s="82" cm="1">
        <f t="array" ref="J381">SUMIFS(Tabel1[col10],Tabel1[[col01]:[col01]],Tabel2[[#This Row],[col01]:[col01]])</f>
        <v>0</v>
      </c>
      <c r="K381" s="82"/>
      <c r="L381" s="82" cm="1">
        <f t="array" ref="L381">SUMIFS(Tabel1[col12],Tabel1[[col01]:[col01]],Tabel2[[#This Row],[col01]:[col01]])</f>
        <v>0</v>
      </c>
      <c r="M381" s="82"/>
      <c r="N381" s="82" cm="1">
        <f t="array" ref="N381">SUMIFS(Tabel1[col14],Tabel1[[col01]:[col01]],Tabel2[[#This Row],[col01]:[col01]])</f>
        <v>0</v>
      </c>
      <c r="O381" s="82"/>
      <c r="P381" s="82" cm="1">
        <f t="array" ref="P381">SUMIFS(Tabel1[col16],Tabel1[[col01]:[col01]],Tabel2[[#This Row],[col01]:[col01]])</f>
        <v>0</v>
      </c>
      <c r="Q381" s="82"/>
      <c r="R381" s="82" cm="1">
        <f t="array" ref="R381">SUMIFS(Tabel1[col18],Tabel1[[col01]:[col01]],Tabel2[[#This Row],[col01]:[col01]])</f>
        <v>0</v>
      </c>
      <c r="S381" s="82"/>
      <c r="T381" s="82" cm="1">
        <f t="array" ref="T381">SUMIFS(Tabel1[col20],Tabel1[[col01]:[col01]],Tabel2[[#This Row],[col01]:[col01]])</f>
        <v>0</v>
      </c>
      <c r="U381" s="82"/>
      <c r="V381" s="82" cm="1">
        <f t="array" ref="V381">SUMIFS(Tabel1[col22],Tabel1[[col01]:[col01]],Tabel2[[#This Row],[col01]:[col01]])</f>
        <v>0</v>
      </c>
      <c r="W381" s="82"/>
      <c r="X381" s="82" cm="1">
        <f t="array" ref="X381">SUMIFS(Tabel1[col24],Tabel1[[col01]:[col01]],Tabel2[[#This Row],[col01]:[col01]])</f>
        <v>0</v>
      </c>
      <c r="Y381" s="82"/>
      <c r="Z381" s="82" cm="1">
        <f t="array" ref="Z381">SUMIFS(Tabel1[col26],Tabel1[[col01]:[col01]],Tabel2[[#This Row],[col01]:[col01]])</f>
        <v>0</v>
      </c>
      <c r="AA381" s="82"/>
      <c r="AB381" s="82" cm="1">
        <f t="array" ref="AB381">SUMIFS(Tabel1[col28],Tabel1[[col01]:[col01]],Tabel2[[#This Row],[col01]:[col01]])</f>
        <v>0</v>
      </c>
      <c r="AC381" s="82"/>
    </row>
    <row r="382" spans="1:30" s="81" customFormat="1" hidden="1" x14ac:dyDescent="0.25">
      <c r="A382" s="166" t="s">
        <v>105</v>
      </c>
      <c r="B382" s="82"/>
      <c r="C382" s="82"/>
      <c r="D382" s="82"/>
      <c r="E382" s="82"/>
      <c r="F382" s="82" t="e" cm="1">
        <f t="array" aca="1" ref="F382" ca="1">SUMIFS(Tabel1[col06],Tabel1[[col01]:[col01]],Tabel2[[#This Row],[col01]:[col01]])</f>
        <v>#VALUE!</v>
      </c>
      <c r="G382" s="82"/>
      <c r="H382" s="82" cm="1">
        <f t="array" aca="1" ref="H382" ca="1">SUMIFS(Tabel1[col08],Tabel1[[col01]:[col01]],Tabel2[[#This Row],[col01]:[col01]])</f>
        <v>0</v>
      </c>
      <c r="I382" s="82"/>
      <c r="J382" s="82" cm="1">
        <f t="array" ref="J382">SUMIFS(Tabel1[col10],Tabel1[[col01]:[col01]],Tabel2[[#This Row],[col01]:[col01]])</f>
        <v>0</v>
      </c>
      <c r="K382" s="82"/>
      <c r="L382" s="82" cm="1">
        <f t="array" ref="L382">SUMIFS(Tabel1[col12],Tabel1[[col01]:[col01]],Tabel2[[#This Row],[col01]:[col01]])</f>
        <v>0</v>
      </c>
      <c r="M382" s="82"/>
      <c r="N382" s="82" cm="1">
        <f t="array" ref="N382">SUMIFS(Tabel1[col14],Tabel1[[col01]:[col01]],Tabel2[[#This Row],[col01]:[col01]])</f>
        <v>0</v>
      </c>
      <c r="O382" s="82"/>
      <c r="P382" s="82" cm="1">
        <f t="array" ref="P382">SUMIFS(Tabel1[col16],Tabel1[[col01]:[col01]],Tabel2[[#This Row],[col01]:[col01]])</f>
        <v>0</v>
      </c>
      <c r="Q382" s="82"/>
      <c r="R382" s="82" cm="1">
        <f t="array" ref="R382">SUMIFS(Tabel1[col18],Tabel1[[col01]:[col01]],Tabel2[[#This Row],[col01]:[col01]])</f>
        <v>0</v>
      </c>
      <c r="S382" s="82"/>
      <c r="T382" s="82" cm="1">
        <f t="array" ref="T382">SUMIFS(Tabel1[col20],Tabel1[[col01]:[col01]],Tabel2[[#This Row],[col01]:[col01]])</f>
        <v>0</v>
      </c>
      <c r="U382" s="82"/>
      <c r="V382" s="82" cm="1">
        <f t="array" ref="V382">SUMIFS(Tabel1[col22],Tabel1[[col01]:[col01]],Tabel2[[#This Row],[col01]:[col01]])</f>
        <v>0</v>
      </c>
      <c r="W382" s="82"/>
      <c r="X382" s="82" cm="1">
        <f t="array" ref="X382">SUMIFS(Tabel1[col24],Tabel1[[col01]:[col01]],Tabel2[[#This Row],[col01]:[col01]])</f>
        <v>0</v>
      </c>
      <c r="Y382" s="82"/>
      <c r="Z382" s="82" cm="1">
        <f t="array" ref="Z382">SUMIFS(Tabel1[col26],Tabel1[[col01]:[col01]],Tabel2[[#This Row],[col01]:[col01]])</f>
        <v>0</v>
      </c>
      <c r="AA382" s="82"/>
      <c r="AB382" s="82" cm="1">
        <f t="array" ref="AB382">SUMIFS(Tabel1[col28],Tabel1[[col01]:[col01]],Tabel2[[#This Row],[col01]:[col01]])</f>
        <v>0</v>
      </c>
      <c r="AC382" s="82"/>
    </row>
    <row r="383" spans="1:30" s="81" customFormat="1" hidden="1" x14ac:dyDescent="0.25">
      <c r="A383" s="166" t="s">
        <v>106</v>
      </c>
      <c r="B383" s="82"/>
      <c r="C383" s="82"/>
      <c r="D383" s="82"/>
      <c r="E383" s="82"/>
      <c r="F383" s="82" t="e" cm="1">
        <f t="array" aca="1" ref="F383" ca="1">SUMIFS(Tabel1[col06],Tabel1[[col01]:[col01]],Tabel2[[#This Row],[col01]:[col01]])</f>
        <v>#VALUE!</v>
      </c>
      <c r="G383" s="82"/>
      <c r="H383" s="82" cm="1">
        <f t="array" aca="1" ref="H383" ca="1">SUMIFS(Tabel1[col08],Tabel1[[col01]:[col01]],Tabel2[[#This Row],[col01]:[col01]])</f>
        <v>0</v>
      </c>
      <c r="I383" s="82"/>
      <c r="J383" s="82" cm="1">
        <f t="array" ref="J383">SUMIFS(Tabel1[col10],Tabel1[[col01]:[col01]],Tabel2[[#This Row],[col01]:[col01]])</f>
        <v>0</v>
      </c>
      <c r="K383" s="82"/>
      <c r="L383" s="82" cm="1">
        <f t="array" ref="L383">SUMIFS(Tabel1[col12],Tabel1[[col01]:[col01]],Tabel2[[#This Row],[col01]:[col01]])</f>
        <v>0</v>
      </c>
      <c r="M383" s="82"/>
      <c r="N383" s="82" cm="1">
        <f t="array" ref="N383">SUMIFS(Tabel1[col14],Tabel1[[col01]:[col01]],Tabel2[[#This Row],[col01]:[col01]])</f>
        <v>0</v>
      </c>
      <c r="O383" s="82"/>
      <c r="P383" s="82" cm="1">
        <f t="array" ref="P383">SUMIFS(Tabel1[col16],Tabel1[[col01]:[col01]],Tabel2[[#This Row],[col01]:[col01]])</f>
        <v>0</v>
      </c>
      <c r="Q383" s="82"/>
      <c r="R383" s="82" cm="1">
        <f t="array" ref="R383">SUMIFS(Tabel1[col18],Tabel1[[col01]:[col01]],Tabel2[[#This Row],[col01]:[col01]])</f>
        <v>0</v>
      </c>
      <c r="S383" s="82"/>
      <c r="T383" s="82" cm="1">
        <f t="array" ref="T383">SUMIFS(Tabel1[col20],Tabel1[[col01]:[col01]],Tabel2[[#This Row],[col01]:[col01]])</f>
        <v>0</v>
      </c>
      <c r="U383" s="82"/>
      <c r="V383" s="82" cm="1">
        <f t="array" ref="V383">SUMIFS(Tabel1[col22],Tabel1[[col01]:[col01]],Tabel2[[#This Row],[col01]:[col01]])</f>
        <v>0</v>
      </c>
      <c r="W383" s="82"/>
      <c r="X383" s="82" cm="1">
        <f t="array" ref="X383">SUMIFS(Tabel1[col24],Tabel1[[col01]:[col01]],Tabel2[[#This Row],[col01]:[col01]])</f>
        <v>0</v>
      </c>
      <c r="Y383" s="82"/>
      <c r="Z383" s="82" cm="1">
        <f t="array" ref="Z383">SUMIFS(Tabel1[col26],Tabel1[[col01]:[col01]],Tabel2[[#This Row],[col01]:[col01]])</f>
        <v>0</v>
      </c>
      <c r="AA383" s="82"/>
      <c r="AB383" s="82" cm="1">
        <f t="array" ref="AB383">SUMIFS(Tabel1[col28],Tabel1[[col01]:[col01]],Tabel2[[#This Row],[col01]:[col01]])</f>
        <v>0</v>
      </c>
      <c r="AC383" s="82"/>
    </row>
    <row r="384" spans="1:30" s="81" customFormat="1" hidden="1" x14ac:dyDescent="0.25">
      <c r="A384" s="166" t="s">
        <v>107</v>
      </c>
      <c r="B384" s="82"/>
      <c r="C384" s="82"/>
      <c r="D384" s="82"/>
      <c r="E384" s="82"/>
      <c r="F384" s="82" t="e" cm="1">
        <f t="array" aca="1" ref="F384" ca="1">SUMIFS(Tabel1[col06],Tabel1[[col01]:[col01]],Tabel2[[#This Row],[col01]:[col01]])</f>
        <v>#VALUE!</v>
      </c>
      <c r="G384" s="82"/>
      <c r="H384" s="82" cm="1">
        <f t="array" aca="1" ref="H384" ca="1">SUMIFS(Tabel1[col08],Tabel1[[col01]:[col01]],Tabel2[[#This Row],[col01]:[col01]])</f>
        <v>0</v>
      </c>
      <c r="I384" s="82"/>
      <c r="J384" s="82" cm="1">
        <f t="array" ref="J384">SUMIFS(Tabel1[col10],Tabel1[[col01]:[col01]],Tabel2[[#This Row],[col01]:[col01]])</f>
        <v>0</v>
      </c>
      <c r="K384" s="82"/>
      <c r="L384" s="82" cm="1">
        <f t="array" ref="L384">SUMIFS(Tabel1[col12],Tabel1[[col01]:[col01]],Tabel2[[#This Row],[col01]:[col01]])</f>
        <v>0</v>
      </c>
      <c r="M384" s="82"/>
      <c r="N384" s="82" cm="1">
        <f t="array" ref="N384">SUMIFS(Tabel1[col14],Tabel1[[col01]:[col01]],Tabel2[[#This Row],[col01]:[col01]])</f>
        <v>0</v>
      </c>
      <c r="O384" s="82"/>
      <c r="P384" s="82" cm="1">
        <f t="array" ref="P384">SUMIFS(Tabel1[col16],Tabel1[[col01]:[col01]],Tabel2[[#This Row],[col01]:[col01]])</f>
        <v>0</v>
      </c>
      <c r="Q384" s="82"/>
      <c r="R384" s="82" cm="1">
        <f t="array" ref="R384">SUMIFS(Tabel1[col18],Tabel1[[col01]:[col01]],Tabel2[[#This Row],[col01]:[col01]])</f>
        <v>0</v>
      </c>
      <c r="S384" s="82"/>
      <c r="T384" s="82" cm="1">
        <f t="array" ref="T384">SUMIFS(Tabel1[col20],Tabel1[[col01]:[col01]],Tabel2[[#This Row],[col01]:[col01]])</f>
        <v>0</v>
      </c>
      <c r="U384" s="82"/>
      <c r="V384" s="82" cm="1">
        <f t="array" ref="V384">SUMIFS(Tabel1[col22],Tabel1[[col01]:[col01]],Tabel2[[#This Row],[col01]:[col01]])</f>
        <v>0</v>
      </c>
      <c r="W384" s="82"/>
      <c r="X384" s="82" cm="1">
        <f t="array" ref="X384">SUMIFS(Tabel1[col24],Tabel1[[col01]:[col01]],Tabel2[[#This Row],[col01]:[col01]])</f>
        <v>0</v>
      </c>
      <c r="Y384" s="82"/>
      <c r="Z384" s="82" cm="1">
        <f t="array" ref="Z384">SUMIFS(Tabel1[col26],Tabel1[[col01]:[col01]],Tabel2[[#This Row],[col01]:[col01]])</f>
        <v>0</v>
      </c>
      <c r="AA384" s="82"/>
      <c r="AB384" s="82" cm="1">
        <f t="array" ref="AB384">SUMIFS(Tabel1[col28],Tabel1[[col01]:[col01]],Tabel2[[#This Row],[col01]:[col01]])</f>
        <v>0</v>
      </c>
      <c r="AC384" s="82"/>
    </row>
    <row r="385" spans="1:29" s="81" customFormat="1" hidden="1" x14ac:dyDescent="0.25">
      <c r="A385" s="166" t="s">
        <v>108</v>
      </c>
      <c r="B385" s="82"/>
      <c r="C385" s="82"/>
      <c r="D385" s="82"/>
      <c r="E385" s="82"/>
      <c r="F385" s="82" t="e" cm="1">
        <f t="array" aca="1" ref="F385" ca="1">SUMIFS(Tabel1[col06],Tabel1[[col01]:[col01]],Tabel2[[#This Row],[col01]:[col01]])</f>
        <v>#VALUE!</v>
      </c>
      <c r="G385" s="82"/>
      <c r="H385" s="82" cm="1">
        <f t="array" aca="1" ref="H385" ca="1">SUMIFS(Tabel1[col08],Tabel1[[col01]:[col01]],Tabel2[[#This Row],[col01]:[col01]])</f>
        <v>0</v>
      </c>
      <c r="I385" s="82"/>
      <c r="J385" s="82" cm="1">
        <f t="array" ref="J385">SUMIFS(Tabel1[col10],Tabel1[[col01]:[col01]],Tabel2[[#This Row],[col01]:[col01]])</f>
        <v>0</v>
      </c>
      <c r="K385" s="82"/>
      <c r="L385" s="82" cm="1">
        <f t="array" ref="L385">SUMIFS(Tabel1[col12],Tabel1[[col01]:[col01]],Tabel2[[#This Row],[col01]:[col01]])</f>
        <v>0</v>
      </c>
      <c r="M385" s="82"/>
      <c r="N385" s="82" cm="1">
        <f t="array" ref="N385">SUMIFS(Tabel1[col14],Tabel1[[col01]:[col01]],Tabel2[[#This Row],[col01]:[col01]])</f>
        <v>0</v>
      </c>
      <c r="O385" s="82"/>
      <c r="P385" s="82" cm="1">
        <f t="array" ref="P385">SUMIFS(Tabel1[col16],Tabel1[[col01]:[col01]],Tabel2[[#This Row],[col01]:[col01]])</f>
        <v>0</v>
      </c>
      <c r="Q385" s="82"/>
      <c r="R385" s="82" cm="1">
        <f t="array" ref="R385">SUMIFS(Tabel1[col18],Tabel1[[col01]:[col01]],Tabel2[[#This Row],[col01]:[col01]])</f>
        <v>0</v>
      </c>
      <c r="S385" s="82"/>
      <c r="T385" s="82" cm="1">
        <f t="array" ref="T385">SUMIFS(Tabel1[col20],Tabel1[[col01]:[col01]],Tabel2[[#This Row],[col01]:[col01]])</f>
        <v>0</v>
      </c>
      <c r="U385" s="82"/>
      <c r="V385" s="82" cm="1">
        <f t="array" ref="V385">SUMIFS(Tabel1[col22],Tabel1[[col01]:[col01]],Tabel2[[#This Row],[col01]:[col01]])</f>
        <v>0</v>
      </c>
      <c r="W385" s="82"/>
      <c r="X385" s="82" cm="1">
        <f t="array" ref="X385">SUMIFS(Tabel1[col24],Tabel1[[col01]:[col01]],Tabel2[[#This Row],[col01]:[col01]])</f>
        <v>0</v>
      </c>
      <c r="Y385" s="82"/>
      <c r="Z385" s="82" cm="1">
        <f t="array" ref="Z385">SUMIFS(Tabel1[col26],Tabel1[[col01]:[col01]],Tabel2[[#This Row],[col01]:[col01]])</f>
        <v>0</v>
      </c>
      <c r="AA385" s="82"/>
      <c r="AB385" s="82" cm="1">
        <f t="array" ref="AB385">SUMIFS(Tabel1[col28],Tabel1[[col01]:[col01]],Tabel2[[#This Row],[col01]:[col01]])</f>
        <v>0</v>
      </c>
      <c r="AC385" s="82"/>
    </row>
    <row r="386" spans="1:29" s="81" customFormat="1" hidden="1" x14ac:dyDescent="0.25">
      <c r="A386" s="166" t="s">
        <v>109</v>
      </c>
      <c r="B386" s="82"/>
      <c r="C386" s="82"/>
      <c r="D386" s="82"/>
      <c r="E386" s="82"/>
      <c r="F386" s="82" t="e" cm="1">
        <f t="array" aca="1" ref="F386" ca="1">SUMIFS(Tabel1[col06],Tabel1[[col01]:[col01]],Tabel2[[#This Row],[col01]:[col01]])</f>
        <v>#VALUE!</v>
      </c>
      <c r="G386" s="82"/>
      <c r="H386" s="82" cm="1">
        <f t="array" aca="1" ref="H386" ca="1">SUMIFS(Tabel1[col08],Tabel1[[col01]:[col01]],Tabel2[[#This Row],[col01]:[col01]])</f>
        <v>0</v>
      </c>
      <c r="I386" s="82"/>
      <c r="J386" s="82" cm="1">
        <f t="array" ref="J386">SUMIFS(Tabel1[col10],Tabel1[[col01]:[col01]],Tabel2[[#This Row],[col01]:[col01]])</f>
        <v>0</v>
      </c>
      <c r="K386" s="82"/>
      <c r="L386" s="82" cm="1">
        <f t="array" ref="L386">SUMIFS(Tabel1[col12],Tabel1[[col01]:[col01]],Tabel2[[#This Row],[col01]:[col01]])</f>
        <v>0</v>
      </c>
      <c r="M386" s="82"/>
      <c r="N386" s="82" cm="1">
        <f t="array" ref="N386">SUMIFS(Tabel1[col14],Tabel1[[col01]:[col01]],Tabel2[[#This Row],[col01]:[col01]])</f>
        <v>0</v>
      </c>
      <c r="O386" s="82"/>
      <c r="P386" s="82" cm="1">
        <f t="array" ref="P386">SUMIFS(Tabel1[col16],Tabel1[[col01]:[col01]],Tabel2[[#This Row],[col01]:[col01]])</f>
        <v>0</v>
      </c>
      <c r="Q386" s="82"/>
      <c r="R386" s="82" cm="1">
        <f t="array" ref="R386">SUMIFS(Tabel1[col18],Tabel1[[col01]:[col01]],Tabel2[[#This Row],[col01]:[col01]])</f>
        <v>0</v>
      </c>
      <c r="S386" s="82"/>
      <c r="T386" s="82" cm="1">
        <f t="array" ref="T386">SUMIFS(Tabel1[col20],Tabel1[[col01]:[col01]],Tabel2[[#This Row],[col01]:[col01]])</f>
        <v>0</v>
      </c>
      <c r="U386" s="82"/>
      <c r="V386" s="82" cm="1">
        <f t="array" ref="V386">SUMIFS(Tabel1[col22],Tabel1[[col01]:[col01]],Tabel2[[#This Row],[col01]:[col01]])</f>
        <v>0</v>
      </c>
      <c r="W386" s="82"/>
      <c r="X386" s="82" cm="1">
        <f t="array" ref="X386">SUMIFS(Tabel1[col24],Tabel1[[col01]:[col01]],Tabel2[[#This Row],[col01]:[col01]])</f>
        <v>0</v>
      </c>
      <c r="Y386" s="82"/>
      <c r="Z386" s="82" cm="1">
        <f t="array" ref="Z386">SUMIFS(Tabel1[col26],Tabel1[[col01]:[col01]],Tabel2[[#This Row],[col01]:[col01]])</f>
        <v>0</v>
      </c>
      <c r="AA386" s="82"/>
      <c r="AB386" s="82" cm="1">
        <f t="array" ref="AB386">SUMIFS(Tabel1[col28],Tabel1[[col01]:[col01]],Tabel2[[#This Row],[col01]:[col01]])</f>
        <v>0</v>
      </c>
      <c r="AC386" s="82"/>
    </row>
    <row r="387" spans="1:29" s="81" customFormat="1" hidden="1" x14ac:dyDescent="0.25">
      <c r="A387" s="166" t="s">
        <v>110</v>
      </c>
      <c r="B387" s="82"/>
      <c r="C387" s="82"/>
      <c r="D387" s="82"/>
      <c r="E387" s="82"/>
      <c r="F387" s="82" t="e" cm="1">
        <f t="array" aca="1" ref="F387" ca="1">SUMIFS(Tabel1[col06],Tabel1[[col01]:[col01]],Tabel2[[#This Row],[col01]:[col01]])</f>
        <v>#VALUE!</v>
      </c>
      <c r="G387" s="82"/>
      <c r="H387" s="82" cm="1">
        <f t="array" aca="1" ref="H387" ca="1">SUMIFS(Tabel1[col08],Tabel1[[col01]:[col01]],Tabel2[[#This Row],[col01]:[col01]])</f>
        <v>0</v>
      </c>
      <c r="I387" s="82"/>
      <c r="J387" s="82" cm="1">
        <f t="array" ref="J387">SUMIFS(Tabel1[col10],Tabel1[[col01]:[col01]],Tabel2[[#This Row],[col01]:[col01]])</f>
        <v>0</v>
      </c>
      <c r="K387" s="82"/>
      <c r="L387" s="82" cm="1">
        <f t="array" ref="L387">SUMIFS(Tabel1[col12],Tabel1[[col01]:[col01]],Tabel2[[#This Row],[col01]:[col01]])</f>
        <v>0</v>
      </c>
      <c r="M387" s="82"/>
      <c r="N387" s="82" cm="1">
        <f t="array" ref="N387">SUMIFS(Tabel1[col14],Tabel1[[col01]:[col01]],Tabel2[[#This Row],[col01]:[col01]])</f>
        <v>0</v>
      </c>
      <c r="O387" s="82"/>
      <c r="P387" s="82" cm="1">
        <f t="array" ref="P387">SUMIFS(Tabel1[col16],Tabel1[[col01]:[col01]],Tabel2[[#This Row],[col01]:[col01]])</f>
        <v>0</v>
      </c>
      <c r="Q387" s="82"/>
      <c r="R387" s="82" cm="1">
        <f t="array" ref="R387">SUMIFS(Tabel1[col18],Tabel1[[col01]:[col01]],Tabel2[[#This Row],[col01]:[col01]])</f>
        <v>0</v>
      </c>
      <c r="S387" s="82"/>
      <c r="T387" s="82" cm="1">
        <f t="array" ref="T387">SUMIFS(Tabel1[col20],Tabel1[[col01]:[col01]],Tabel2[[#This Row],[col01]:[col01]])</f>
        <v>0</v>
      </c>
      <c r="U387" s="82"/>
      <c r="V387" s="82" cm="1">
        <f t="array" ref="V387">SUMIFS(Tabel1[col22],Tabel1[[col01]:[col01]],Tabel2[[#This Row],[col01]:[col01]])</f>
        <v>0</v>
      </c>
      <c r="W387" s="82"/>
      <c r="X387" s="82" cm="1">
        <f t="array" ref="X387">SUMIFS(Tabel1[col24],Tabel1[[col01]:[col01]],Tabel2[[#This Row],[col01]:[col01]])</f>
        <v>0</v>
      </c>
      <c r="Y387" s="82"/>
      <c r="Z387" s="82" cm="1">
        <f t="array" ref="Z387">SUMIFS(Tabel1[col26],Tabel1[[col01]:[col01]],Tabel2[[#This Row],[col01]:[col01]])</f>
        <v>0</v>
      </c>
      <c r="AA387" s="82"/>
      <c r="AB387" s="82" cm="1">
        <f t="array" ref="AB387">SUMIFS(Tabel1[col28],Tabel1[[col01]:[col01]],Tabel2[[#This Row],[col01]:[col01]])</f>
        <v>0</v>
      </c>
      <c r="AC387" s="82"/>
    </row>
  </sheetData>
  <mergeCells count="8">
    <mergeCell ref="AH6:AI6"/>
    <mergeCell ref="AH8:AI8"/>
    <mergeCell ref="AH7:AI7"/>
    <mergeCell ref="W1:AB1"/>
    <mergeCell ref="F1:P1"/>
    <mergeCell ref="Q1:V1"/>
    <mergeCell ref="AH4:AI4"/>
    <mergeCell ref="AH5:AI5"/>
  </mergeCells>
  <phoneticPr fontId="12" type="noConversion"/>
  <conditionalFormatting sqref="A5:AC370">
    <cfRule type="expression" dxfId="64" priority="3">
      <formula>WEEKDAY($C5,2)&gt;6</formula>
    </cfRule>
  </conditionalFormatting>
  <conditionalFormatting sqref="C4:AC370">
    <cfRule type="expression" dxfId="63" priority="2">
      <formula>COUNTIF(Fériés,$C4)&gt;0</formula>
    </cfRule>
  </conditionalFormatting>
  <conditionalFormatting sqref="B4:B370">
    <cfRule type="expression" dxfId="62" priority="1">
      <formula>OR(SUBTOTAL(102,B3)=0,B4&lt;&gt;B3)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Drop Down 1">
              <controlPr defaultSize="0" autoLine="0" autoPict="0">
                <anchor moveWithCells="1">
                  <from>
                    <xdr:col>0</xdr:col>
                    <xdr:colOff>19050</xdr:colOff>
                    <xdr:row>0</xdr:row>
                    <xdr:rowOff>0</xdr:rowOff>
                  </from>
                  <to>
                    <xdr:col>1</xdr:col>
                    <xdr:colOff>104775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4" id="{4C3DDAD8-E5C0-4FBB-99B0-ADF93BFB6251}">
            <x14:iconSet iconSet="3Arrows" custom="1">
              <x14:cfvo type="percent">
                <xm:f>0</xm:f>
              </x14:cfvo>
              <x14:cfvo type="num">
                <xm:f>30</xm:f>
              </x14:cfvo>
              <x14:cfvo type="num">
                <xm:f>60</xm:f>
              </x14:cfvo>
              <x14:cfIcon iconSet="3Arrows" iconId="2"/>
              <x14:cfIcon iconSet="3Arrows" iconId="1"/>
              <x14:cfIcon iconSet="3Arrows" iconId="0"/>
            </x14:iconSet>
          </x14:cfRule>
          <xm:sqref>AD4</xm:sqref>
        </x14:conditionalFormatting>
        <x14:conditionalFormatting xmlns:xm="http://schemas.microsoft.com/office/excel/2006/main">
          <x14:cfRule type="iconSet" priority="69" id="{B846CFEF-B0E0-4C55-BF8C-A936B2B73685}">
            <x14:iconSet iconSet="3Arrows" custom="1">
              <x14:cfvo type="percent">
                <xm:f>0</xm:f>
              </x14:cfvo>
              <x14:cfvo type="num">
                <xm:f>30</xm:f>
              </x14:cfvo>
              <x14:cfvo type="num">
                <xm:f>60</xm:f>
              </x14:cfvo>
              <x14:cfIcon iconSet="3Arrows" iconId="2"/>
              <x14:cfIcon iconSet="3Arrows" iconId="1"/>
              <x14:cfIcon iconSet="3Arrows" iconId="0"/>
            </x14:iconSet>
          </x14:cfRule>
          <xm:sqref>AD5:AD370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theme="5"/>
  </sheetPr>
  <dimension ref="A1:AB40"/>
  <sheetViews>
    <sheetView zoomScale="90" zoomScaleNormal="90" workbookViewId="0">
      <selection activeCell="F1" sqref="F1:G3"/>
    </sheetView>
  </sheetViews>
  <sheetFormatPr defaultColWidth="11.42578125" defaultRowHeight="15" x14ac:dyDescent="0.25"/>
  <cols>
    <col min="1" max="1" width="4.7109375" customWidth="1"/>
    <col min="2" max="2" width="9.28515625" customWidth="1"/>
    <col min="3" max="3" width="4.7109375" style="6" customWidth="1"/>
    <col min="4" max="4" width="8.7109375" customWidth="1"/>
    <col min="5" max="5" width="7.42578125" customWidth="1"/>
    <col min="6" max="6" width="8.7109375" customWidth="1"/>
    <col min="7" max="7" width="5.85546875" customWidth="1"/>
    <col min="8" max="8" width="8.7109375" customWidth="1"/>
    <col min="9" max="9" width="5.7109375" customWidth="1"/>
    <col min="10" max="10" width="8.7109375" customWidth="1"/>
    <col min="11" max="11" width="6.85546875" customWidth="1"/>
    <col min="12" max="12" width="8.7109375" customWidth="1"/>
    <col min="13" max="13" width="6.85546875" customWidth="1"/>
    <col min="14" max="14" width="8.7109375" customWidth="1"/>
    <col min="15" max="15" width="6.28515625" customWidth="1"/>
    <col min="16" max="16" width="8.7109375" customWidth="1"/>
    <col min="17" max="17" width="6.85546875" customWidth="1"/>
    <col min="18" max="18" width="10.85546875" customWidth="1"/>
    <col min="19" max="19" width="9.42578125" customWidth="1"/>
    <col min="20" max="20" width="10.28515625" customWidth="1"/>
    <col min="21" max="21" width="6.85546875" customWidth="1"/>
    <col min="22" max="22" width="11.42578125" style="80"/>
    <col min="23" max="23" width="8.7109375" customWidth="1"/>
    <col min="24" max="24" width="7.140625" customWidth="1"/>
  </cols>
  <sheetData>
    <row r="1" spans="1:28" ht="15" customHeight="1" x14ac:dyDescent="0.25">
      <c r="A1" s="185" t="s">
        <v>0</v>
      </c>
      <c r="B1" s="185"/>
      <c r="C1" s="186"/>
      <c r="D1" s="193" t="s">
        <v>37</v>
      </c>
      <c r="E1" s="194"/>
      <c r="F1" s="193" t="s">
        <v>38</v>
      </c>
      <c r="G1" s="194"/>
      <c r="H1" s="189" t="s">
        <v>39</v>
      </c>
      <c r="I1" s="190"/>
      <c r="J1" s="193" t="s">
        <v>40</v>
      </c>
      <c r="K1" s="194"/>
      <c r="L1" s="189" t="s">
        <v>41</v>
      </c>
      <c r="M1" s="190"/>
      <c r="N1" s="193" t="s">
        <v>8</v>
      </c>
      <c r="O1" s="194"/>
      <c r="P1" s="193" t="s">
        <v>17</v>
      </c>
      <c r="Q1" s="194"/>
      <c r="R1" s="179" t="s">
        <v>42</v>
      </c>
      <c r="S1" s="194"/>
      <c r="T1" s="193" t="s">
        <v>43</v>
      </c>
      <c r="U1" s="194"/>
      <c r="V1" s="207" t="s">
        <v>44</v>
      </c>
      <c r="W1" s="197" t="s">
        <v>45</v>
      </c>
      <c r="X1" s="198"/>
      <c r="Y1" s="202" t="s">
        <v>46</v>
      </c>
      <c r="Z1" s="203"/>
      <c r="AA1" s="204"/>
      <c r="AB1" s="183" t="s">
        <v>44</v>
      </c>
    </row>
    <row r="2" spans="1:28" ht="15.75" thickBot="1" x14ac:dyDescent="0.3">
      <c r="A2" s="185"/>
      <c r="B2" s="185"/>
      <c r="C2" s="186"/>
      <c r="D2" s="195"/>
      <c r="E2" s="195"/>
      <c r="F2" s="195"/>
      <c r="G2" s="195"/>
      <c r="H2" s="191"/>
      <c r="I2" s="191"/>
      <c r="J2" s="195"/>
      <c r="K2" s="195"/>
      <c r="L2" s="191"/>
      <c r="M2" s="191"/>
      <c r="N2" s="195"/>
      <c r="O2" s="195"/>
      <c r="P2" s="195"/>
      <c r="Q2" s="195"/>
      <c r="R2" s="195"/>
      <c r="S2" s="195"/>
      <c r="T2" s="195"/>
      <c r="U2" s="195"/>
      <c r="V2" s="208"/>
      <c r="W2" s="199"/>
      <c r="X2" s="200"/>
      <c r="Y2" s="205" t="s">
        <v>47</v>
      </c>
      <c r="Z2" s="203"/>
      <c r="AA2" s="206"/>
      <c r="AB2" s="184"/>
    </row>
    <row r="3" spans="1:28" ht="15.75" thickBot="1" x14ac:dyDescent="0.3">
      <c r="A3" s="185"/>
      <c r="B3" s="185"/>
      <c r="C3" s="186"/>
      <c r="D3" s="196"/>
      <c r="E3" s="196"/>
      <c r="F3" s="196"/>
      <c r="G3" s="196"/>
      <c r="H3" s="192"/>
      <c r="I3" s="192"/>
      <c r="J3" s="196"/>
      <c r="K3" s="196"/>
      <c r="L3" s="192"/>
      <c r="M3" s="192"/>
      <c r="N3" s="196"/>
      <c r="O3" s="196"/>
      <c r="P3" s="195"/>
      <c r="Q3" s="195"/>
      <c r="R3" s="195"/>
      <c r="S3" s="195"/>
      <c r="T3" s="195"/>
      <c r="U3" s="195"/>
      <c r="V3" s="208"/>
      <c r="W3" s="201"/>
      <c r="X3" s="200"/>
      <c r="Y3" s="79" t="s">
        <v>48</v>
      </c>
      <c r="Z3" s="79" t="s">
        <v>49</v>
      </c>
      <c r="AA3" s="206"/>
      <c r="AB3" s="135" t="s">
        <v>52</v>
      </c>
    </row>
    <row r="4" spans="1:28" ht="15.75" customHeight="1" thickBot="1" x14ac:dyDescent="0.3">
      <c r="A4" s="187">
        <v>44926</v>
      </c>
      <c r="B4" s="187"/>
      <c r="C4" s="188"/>
      <c r="D4" s="20"/>
      <c r="E4" s="136">
        <f>IF(D6=0,,D6-D4)</f>
        <v>0</v>
      </c>
      <c r="F4" s="21"/>
      <c r="G4" s="136">
        <f>IF(F6=0,,F6-F4)</f>
        <v>0</v>
      </c>
      <c r="H4" s="21"/>
      <c r="I4" s="136">
        <f>IF(H6=0,,H6-H4)</f>
        <v>0</v>
      </c>
      <c r="J4" s="21"/>
      <c r="K4" s="136">
        <f>IF(J6=0,,J6-J4)</f>
        <v>0</v>
      </c>
      <c r="L4" s="21"/>
      <c r="M4" s="136">
        <f>IF(L6=0,,L6-L4)</f>
        <v>0</v>
      </c>
      <c r="N4" s="21"/>
      <c r="O4" s="136">
        <f>IF(N6=0,,N6-N4)</f>
        <v>0</v>
      </c>
      <c r="P4" s="22"/>
      <c r="Q4" s="136">
        <f>IF(P6=0,,P6-P4)</f>
        <v>0</v>
      </c>
      <c r="R4" s="21"/>
      <c r="S4" s="136">
        <f>IF(R6=0,,R6-R4)</f>
        <v>0</v>
      </c>
      <c r="T4" s="21"/>
      <c r="U4" s="136">
        <f>IF(T6=0,,T6-T4)</f>
        <v>0</v>
      </c>
      <c r="V4" s="126"/>
      <c r="W4" s="144"/>
      <c r="X4" s="136">
        <f>IF(W6=0,,W6-W4)</f>
        <v>0</v>
      </c>
      <c r="Y4" s="144"/>
      <c r="Z4" s="21"/>
      <c r="AA4" s="145">
        <f>IF(Z6=0,,(Z6-Z4)+(Y6-Y4))</f>
        <v>0</v>
      </c>
      <c r="AB4" s="135"/>
    </row>
    <row r="5" spans="1:28" x14ac:dyDescent="0.25">
      <c r="A5" s="179">
        <v>1</v>
      </c>
      <c r="B5" s="153">
        <f>J40</f>
        <v>46023</v>
      </c>
      <c r="C5" s="128"/>
      <c r="D5" s="131"/>
      <c r="E5" s="133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33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51"/>
      <c r="AB5" s="131"/>
    </row>
    <row r="6" spans="1:28" x14ac:dyDescent="0.25">
      <c r="A6" s="180"/>
      <c r="B6" s="153">
        <f>IFERROR(IF(B5+1&gt;$M$40,"",B5+1),"")</f>
        <v>46024</v>
      </c>
      <c r="C6" s="10"/>
      <c r="D6" s="7"/>
      <c r="E6" s="23">
        <f>G6+I6+K6+M6+O6</f>
        <v>0</v>
      </c>
      <c r="F6" s="10"/>
      <c r="G6" s="24">
        <f>IF(F7=0,,F7-F6)</f>
        <v>0</v>
      </c>
      <c r="H6" s="10"/>
      <c r="I6" s="24">
        <f>IF(H7=0,,H7-H6)</f>
        <v>0</v>
      </c>
      <c r="J6" s="10"/>
      <c r="K6" s="24">
        <f>IF(J7=0,,J7-J6)</f>
        <v>0</v>
      </c>
      <c r="L6" s="10"/>
      <c r="M6" s="24">
        <f>IF(L7=0,,L7-L6)</f>
        <v>0</v>
      </c>
      <c r="N6" s="10"/>
      <c r="O6" s="24">
        <f>IF(N7=0,,N7-N6)</f>
        <v>0</v>
      </c>
      <c r="P6" s="17"/>
      <c r="Q6" s="24">
        <f>IF(P7=0,,P7-P6)</f>
        <v>0</v>
      </c>
      <c r="R6" s="10"/>
      <c r="S6" s="24">
        <f>IF(R7=0,,R7-R6)</f>
        <v>0</v>
      </c>
      <c r="T6" s="10"/>
      <c r="U6" s="24">
        <f>IF(T7=0,,T7-T6)</f>
        <v>0</v>
      </c>
      <c r="V6" s="10"/>
      <c r="W6" s="10"/>
      <c r="X6" s="24">
        <f t="shared" ref="X6:X34" si="0">IF(W7=0,,W7-W6)</f>
        <v>0</v>
      </c>
      <c r="Y6" s="10"/>
      <c r="Z6" s="10"/>
      <c r="AA6" s="99">
        <f>IF(Z7=0,,(Z7-Z6)+(Y7-Y6))</f>
        <v>0</v>
      </c>
      <c r="AB6" s="7"/>
    </row>
    <row r="7" spans="1:28" x14ac:dyDescent="0.25">
      <c r="A7" s="180"/>
      <c r="B7" s="153">
        <f t="shared" ref="B7:B35" si="1">IFERROR(IF(B6+1&gt;$M$40,"",B6+1),"")</f>
        <v>46025</v>
      </c>
      <c r="C7" s="10"/>
      <c r="D7" s="7"/>
      <c r="E7" s="23">
        <f>G7+I7+K7+M7+O7</f>
        <v>0</v>
      </c>
      <c r="F7" s="10"/>
      <c r="G7" s="24">
        <f>IF(F8=0,,F8-F7)</f>
        <v>0</v>
      </c>
      <c r="H7" s="10"/>
      <c r="I7" s="24">
        <f>IF(H8=0,,H8-H7)</f>
        <v>0</v>
      </c>
      <c r="J7" s="10"/>
      <c r="K7" s="24">
        <f>IF(J8=0,,J8-J7)</f>
        <v>0</v>
      </c>
      <c r="L7" s="10"/>
      <c r="M7" s="24">
        <f>IF(L8=0,,L8-L7)</f>
        <v>0</v>
      </c>
      <c r="N7" s="10"/>
      <c r="O7" s="24">
        <f>IF(N8=0,,N8-N7)</f>
        <v>0</v>
      </c>
      <c r="P7" s="17"/>
      <c r="Q7" s="24">
        <f>IF(P8=0,,P8-P7)</f>
        <v>0</v>
      </c>
      <c r="R7" s="10"/>
      <c r="S7" s="24">
        <f>IF(R8=0,,R8-R7)</f>
        <v>0</v>
      </c>
      <c r="T7" s="10"/>
      <c r="U7" s="24">
        <f>IF(T8=0,,T8-T7)</f>
        <v>0</v>
      </c>
      <c r="V7" s="10"/>
      <c r="W7" s="10"/>
      <c r="X7" s="24">
        <f t="shared" si="0"/>
        <v>0</v>
      </c>
      <c r="Y7" s="10"/>
      <c r="Z7" s="10"/>
      <c r="AA7" s="99">
        <f>IF(Z8=0,,(Z8-Z7)+(Y8-Y7))</f>
        <v>0</v>
      </c>
      <c r="AB7" s="7"/>
    </row>
    <row r="8" spans="1:28" x14ac:dyDescent="0.25">
      <c r="A8" s="180"/>
      <c r="B8" s="153">
        <f t="shared" si="1"/>
        <v>46026</v>
      </c>
      <c r="C8" s="10"/>
      <c r="D8" s="7"/>
      <c r="E8" s="23">
        <f>G8+I8+K8+M8+O8</f>
        <v>0</v>
      </c>
      <c r="F8" s="10"/>
      <c r="G8" s="24">
        <f>IF(F9=0,,F9-F8)</f>
        <v>0</v>
      </c>
      <c r="H8" s="10"/>
      <c r="I8" s="24">
        <f>IF(H9=0,,H9-H8)</f>
        <v>0</v>
      </c>
      <c r="J8" s="10"/>
      <c r="K8" s="24">
        <f>IF(J9=0,,J9-J8)</f>
        <v>0</v>
      </c>
      <c r="L8" s="10"/>
      <c r="M8" s="24">
        <f>IF(L9=0,,L9-L8)</f>
        <v>0</v>
      </c>
      <c r="N8" s="10"/>
      <c r="O8" s="24">
        <f>IF(N9=0,,N9-N8)</f>
        <v>0</v>
      </c>
      <c r="P8" s="17"/>
      <c r="Q8" s="24">
        <f>IF(P9=0,,P9-P8)</f>
        <v>0</v>
      </c>
      <c r="R8" s="10"/>
      <c r="S8" s="24">
        <f>IF(R9=0,,R9-R8)</f>
        <v>0</v>
      </c>
      <c r="T8" s="10"/>
      <c r="U8" s="24">
        <f>IF(T9=0,,T9-T8)</f>
        <v>0</v>
      </c>
      <c r="V8" s="10"/>
      <c r="W8" s="10"/>
      <c r="X8" s="24">
        <f t="shared" si="0"/>
        <v>0</v>
      </c>
      <c r="Y8" s="10"/>
      <c r="Z8" s="10"/>
      <c r="AA8" s="99">
        <f>IF(Z9=0,,(Z9-Z8)+(Y9-Y8))</f>
        <v>0</v>
      </c>
      <c r="AB8" s="7"/>
    </row>
    <row r="9" spans="1:28" x14ac:dyDescent="0.25">
      <c r="A9" s="180"/>
      <c r="B9" s="153">
        <f t="shared" si="1"/>
        <v>46027</v>
      </c>
      <c r="C9" s="10"/>
      <c r="D9" s="7"/>
      <c r="E9" s="23">
        <f>G9+I9+K9+M9+O9</f>
        <v>0</v>
      </c>
      <c r="F9" s="10"/>
      <c r="G9" s="24">
        <f>IF(F10=0,,F10-F9)</f>
        <v>0</v>
      </c>
      <c r="H9" s="10"/>
      <c r="I9" s="24">
        <f>IF(H10=0,,H10-H9)</f>
        <v>0</v>
      </c>
      <c r="J9" s="10"/>
      <c r="K9" s="24">
        <f>IF(J10=0,,J10-J9)</f>
        <v>0</v>
      </c>
      <c r="L9" s="10"/>
      <c r="M9" s="24">
        <f>IF(L10=0,,L10-L9)</f>
        <v>0</v>
      </c>
      <c r="N9" s="10"/>
      <c r="O9" s="24">
        <f>IF(N10=0,,N10-N9)</f>
        <v>0</v>
      </c>
      <c r="P9" s="17"/>
      <c r="Q9" s="24">
        <f>IF(P10=0,,P10-P9)</f>
        <v>0</v>
      </c>
      <c r="R9" s="10"/>
      <c r="S9" s="24">
        <f>IF(R10=0,,R10-R9)</f>
        <v>0</v>
      </c>
      <c r="T9" s="10"/>
      <c r="U9" s="24">
        <f>IF(T10=0,,T10-T9)</f>
        <v>0</v>
      </c>
      <c r="V9" s="10"/>
      <c r="W9" s="10"/>
      <c r="X9" s="24">
        <f t="shared" si="0"/>
        <v>0</v>
      </c>
      <c r="Y9" s="10"/>
      <c r="Z9" s="10"/>
      <c r="AA9" s="152">
        <f>IF(Z10=0,,(Z10-Z9)+(Y10-Y9))</f>
        <v>0</v>
      </c>
      <c r="AB9" s="7"/>
    </row>
    <row r="10" spans="1:28" x14ac:dyDescent="0.25">
      <c r="A10" s="180"/>
      <c r="B10" s="153">
        <f t="shared" si="1"/>
        <v>46028</v>
      </c>
      <c r="C10" s="10"/>
      <c r="D10" s="7"/>
      <c r="E10" s="23">
        <f>G10+I10+K10+M10+O10</f>
        <v>0</v>
      </c>
      <c r="F10" s="10"/>
      <c r="G10" s="24">
        <f>IF(F12=0,,F12-F10)</f>
        <v>0</v>
      </c>
      <c r="H10" s="10"/>
      <c r="I10" s="24">
        <f>IF(H12=0,,H12-H10)</f>
        <v>0</v>
      </c>
      <c r="J10" s="10"/>
      <c r="K10" s="24">
        <f>IF(J12=0,,J12-J10)</f>
        <v>0</v>
      </c>
      <c r="L10" s="10"/>
      <c r="M10" s="24">
        <f>IF(L12=0,,L12-L10)</f>
        <v>0</v>
      </c>
      <c r="N10" s="10"/>
      <c r="O10" s="24">
        <f>IF(N12=0,,N12-N10)</f>
        <v>0</v>
      </c>
      <c r="P10" s="17"/>
      <c r="Q10" s="24">
        <f>IF(P12=0,,P12-P10)</f>
        <v>0</v>
      </c>
      <c r="R10" s="10"/>
      <c r="S10" s="24">
        <f>IF(R12=0,,R12-R10)</f>
        <v>0</v>
      </c>
      <c r="T10" s="10"/>
      <c r="U10" s="24">
        <f>IF(T12=0,,T12-T10)</f>
        <v>0</v>
      </c>
      <c r="V10" s="10"/>
      <c r="W10" s="10"/>
      <c r="X10" s="24">
        <f>IF(W12=0,,W12-W10)</f>
        <v>0</v>
      </c>
      <c r="Y10" s="10"/>
      <c r="Z10" s="10"/>
      <c r="AA10" s="99">
        <f>IF(Z12=0,,(Z12-Z10)+(Y12-Y10))</f>
        <v>0</v>
      </c>
      <c r="AB10" s="7"/>
    </row>
    <row r="11" spans="1:28" x14ac:dyDescent="0.25">
      <c r="A11" s="180"/>
      <c r="B11" s="153">
        <f t="shared" si="1"/>
        <v>46029</v>
      </c>
      <c r="C11" s="128"/>
      <c r="D11" s="131"/>
      <c r="E11" s="133"/>
      <c r="F11" s="128"/>
      <c r="G11" s="137"/>
      <c r="H11" s="128"/>
      <c r="I11" s="137"/>
      <c r="J11" s="128"/>
      <c r="K11" s="137"/>
      <c r="L11" s="128"/>
      <c r="M11" s="137"/>
      <c r="N11" s="128"/>
      <c r="O11" s="137"/>
      <c r="P11" s="133"/>
      <c r="Q11" s="137"/>
      <c r="R11" s="128"/>
      <c r="S11" s="137"/>
      <c r="T11" s="128"/>
      <c r="U11" s="137"/>
      <c r="V11" s="128"/>
      <c r="W11" s="128"/>
      <c r="X11" s="137"/>
      <c r="Y11" s="128"/>
      <c r="Z11" s="128"/>
      <c r="AA11" s="137"/>
      <c r="AB11" s="131"/>
    </row>
    <row r="12" spans="1:28" x14ac:dyDescent="0.25">
      <c r="A12" s="180">
        <v>2</v>
      </c>
      <c r="B12" s="153">
        <f t="shared" si="1"/>
        <v>46030</v>
      </c>
      <c r="C12" s="141"/>
      <c r="D12" s="142"/>
      <c r="E12" s="23">
        <f t="shared" ref="E12:E33" si="2">G12+I12+K12+M12+O12</f>
        <v>0</v>
      </c>
      <c r="F12" s="141"/>
      <c r="G12" s="24">
        <f>IF(F13=0,,F13-F12)</f>
        <v>0</v>
      </c>
      <c r="H12" s="141"/>
      <c r="I12" s="24">
        <f>IF(H13=0,,H13-H12)</f>
        <v>0</v>
      </c>
      <c r="J12" s="141"/>
      <c r="K12" s="24">
        <f>IF(J13=0,,J13-J12)</f>
        <v>0</v>
      </c>
      <c r="L12" s="141"/>
      <c r="M12" s="24">
        <f>IF(L13=0,,L13-L12)</f>
        <v>0</v>
      </c>
      <c r="N12" s="141"/>
      <c r="O12" s="24">
        <f>IF(N13=0,,N13-N12)</f>
        <v>0</v>
      </c>
      <c r="P12" s="143"/>
      <c r="Q12" s="24">
        <f>IF(P13=0,,P13-P12)</f>
        <v>0</v>
      </c>
      <c r="R12" s="141"/>
      <c r="S12" s="24">
        <f>IF(R13=0,,R13-R12)</f>
        <v>0</v>
      </c>
      <c r="T12" s="141"/>
      <c r="U12" s="24">
        <f>IF(T13=0,,T13-T12)</f>
        <v>0</v>
      </c>
      <c r="V12" s="141"/>
      <c r="W12" s="141"/>
      <c r="X12" s="24">
        <f t="shared" si="0"/>
        <v>0</v>
      </c>
      <c r="Y12" s="141"/>
      <c r="Z12" s="141"/>
      <c r="AA12" s="99">
        <f>IF(Z14=0,,(Z14-Z12)+(Y14-Y12))</f>
        <v>0</v>
      </c>
      <c r="AB12" s="142"/>
    </row>
    <row r="13" spans="1:28" x14ac:dyDescent="0.25">
      <c r="A13" s="180"/>
      <c r="B13" s="153">
        <f t="shared" si="1"/>
        <v>46031</v>
      </c>
      <c r="C13" s="10"/>
      <c r="D13" s="7"/>
      <c r="E13" s="23">
        <f t="shared" si="2"/>
        <v>0</v>
      </c>
      <c r="F13" s="10"/>
      <c r="G13" s="24">
        <f>IF(F14=0,,F14-F13)</f>
        <v>0</v>
      </c>
      <c r="H13" s="10"/>
      <c r="I13" s="24">
        <f>IF(H14=0,,H14-H13)</f>
        <v>0</v>
      </c>
      <c r="J13" s="10"/>
      <c r="K13" s="24">
        <f>IF(J14=0,,J14-J13)</f>
        <v>0</v>
      </c>
      <c r="L13" s="10"/>
      <c r="M13" s="24">
        <f>IF(L14=0,,L14-L13)</f>
        <v>0</v>
      </c>
      <c r="N13" s="10"/>
      <c r="O13" s="24">
        <f>IF(N14=0,,N14-N13)</f>
        <v>0</v>
      </c>
      <c r="P13" s="17"/>
      <c r="Q13" s="24">
        <f>IF(P14=0,,P14-P13)</f>
        <v>0</v>
      </c>
      <c r="R13" s="10"/>
      <c r="S13" s="24">
        <f>IF(R14=0,,R14-R13)</f>
        <v>0</v>
      </c>
      <c r="T13" s="10"/>
      <c r="U13" s="24">
        <f>IF(T14=0,,T14-T13)</f>
        <v>0</v>
      </c>
      <c r="V13" s="10"/>
      <c r="W13" s="10"/>
      <c r="X13" s="24">
        <f t="shared" si="0"/>
        <v>0</v>
      </c>
      <c r="Y13" s="10"/>
      <c r="Z13" s="10"/>
      <c r="AA13" s="99">
        <f>IF(Z14=0,,(Z14-Z13)+(Y14-Y13))</f>
        <v>0</v>
      </c>
      <c r="AB13" s="7"/>
    </row>
    <row r="14" spans="1:28" x14ac:dyDescent="0.25">
      <c r="A14" s="180"/>
      <c r="B14" s="153">
        <f t="shared" si="1"/>
        <v>46032</v>
      </c>
      <c r="C14" s="10"/>
      <c r="D14" s="7"/>
      <c r="E14" s="23">
        <f t="shared" si="2"/>
        <v>0</v>
      </c>
      <c r="F14" s="10"/>
      <c r="G14" s="24">
        <f>IF(F15=0,,F15-F14)</f>
        <v>0</v>
      </c>
      <c r="H14" s="10"/>
      <c r="I14" s="24">
        <f>IF(H15=0,,H15-H14)</f>
        <v>0</v>
      </c>
      <c r="J14" s="10"/>
      <c r="K14" s="24">
        <f>IF(J15=0,,J15-J14)</f>
        <v>0</v>
      </c>
      <c r="L14" s="10"/>
      <c r="M14" s="24">
        <f>IF(L15=0,,L15-L14)</f>
        <v>0</v>
      </c>
      <c r="N14" s="10"/>
      <c r="O14" s="24">
        <f>IF(N15=0,,N15-N14)</f>
        <v>0</v>
      </c>
      <c r="P14" s="17"/>
      <c r="Q14" s="24">
        <f>IF(P15=0,,P15-P14)</f>
        <v>0</v>
      </c>
      <c r="R14" s="10"/>
      <c r="S14" s="24">
        <f>IF(R15=0,,R15-R14)</f>
        <v>0</v>
      </c>
      <c r="T14" s="10"/>
      <c r="U14" s="24">
        <f>IF(T15=0,,T15-T14)</f>
        <v>0</v>
      </c>
      <c r="V14" s="10"/>
      <c r="W14" s="10"/>
      <c r="X14" s="24">
        <f t="shared" si="0"/>
        <v>0</v>
      </c>
      <c r="Y14" s="10"/>
      <c r="Z14" s="10"/>
      <c r="AA14" s="99">
        <f>IF(Z15=0,,(Z15-Z14)+(Y15-Y14))</f>
        <v>0</v>
      </c>
      <c r="AB14" s="7"/>
    </row>
    <row r="15" spans="1:28" x14ac:dyDescent="0.25">
      <c r="A15" s="180"/>
      <c r="B15" s="153">
        <f t="shared" si="1"/>
        <v>46033</v>
      </c>
      <c r="C15" s="10"/>
      <c r="D15" s="7"/>
      <c r="E15" s="23">
        <f t="shared" si="2"/>
        <v>0</v>
      </c>
      <c r="F15" s="10"/>
      <c r="G15" s="24">
        <f>IF(F16=0,,F16-F15)</f>
        <v>0</v>
      </c>
      <c r="H15" s="10"/>
      <c r="I15" s="24">
        <f>IF(H16=0,,H16-H15)</f>
        <v>0</v>
      </c>
      <c r="J15" s="10"/>
      <c r="K15" s="24">
        <f>IF(J16=0,,J16-J15)</f>
        <v>0</v>
      </c>
      <c r="L15" s="10"/>
      <c r="M15" s="24">
        <f>IF(L16=0,,L16-L15)</f>
        <v>0</v>
      </c>
      <c r="N15" s="10"/>
      <c r="O15" s="24">
        <f>IF(N16=0,,N16-N15)</f>
        <v>0</v>
      </c>
      <c r="P15" s="17"/>
      <c r="Q15" s="24">
        <f>IF(P16=0,,P16-P15)</f>
        <v>0</v>
      </c>
      <c r="R15" s="10"/>
      <c r="S15" s="24">
        <f>IF(R16=0,,R16-R15)</f>
        <v>0</v>
      </c>
      <c r="T15" s="10"/>
      <c r="U15" s="24">
        <f>IF(T16=0,,T16-T15)</f>
        <v>0</v>
      </c>
      <c r="V15" s="10"/>
      <c r="W15" s="10"/>
      <c r="X15" s="24">
        <f t="shared" si="0"/>
        <v>0</v>
      </c>
      <c r="Y15" s="10"/>
      <c r="Z15" s="10"/>
      <c r="AA15" s="99">
        <f>IF(Z16=0,,(Z16-Z15)+(Y16-Y15))</f>
        <v>0</v>
      </c>
      <c r="AB15" s="7"/>
    </row>
    <row r="16" spans="1:28" x14ac:dyDescent="0.25">
      <c r="A16" s="180"/>
      <c r="B16" s="153">
        <f t="shared" si="1"/>
        <v>46034</v>
      </c>
      <c r="C16" s="10"/>
      <c r="D16" s="7"/>
      <c r="E16" s="23">
        <f t="shared" si="2"/>
        <v>0</v>
      </c>
      <c r="F16" s="10"/>
      <c r="G16" s="24">
        <f>IF(F17=0,,F17-F16)</f>
        <v>0</v>
      </c>
      <c r="H16" s="10"/>
      <c r="I16" s="24">
        <f>IF(H17=0,,H17-H16)</f>
        <v>0</v>
      </c>
      <c r="J16" s="10"/>
      <c r="K16" s="24">
        <f>IF(J17=0,,J17-J16)</f>
        <v>0</v>
      </c>
      <c r="L16" s="10"/>
      <c r="M16" s="24">
        <f>IF(L17=0,,L17-L16)</f>
        <v>0</v>
      </c>
      <c r="N16" s="10"/>
      <c r="O16" s="24">
        <f>IF(N17=0,,N17-N16)</f>
        <v>0</v>
      </c>
      <c r="P16" s="17"/>
      <c r="Q16" s="24">
        <f>IF(P17=0,,P17-P16)</f>
        <v>0</v>
      </c>
      <c r="R16" s="10"/>
      <c r="S16" s="24">
        <f>IF(R17=0,,R17-R16)</f>
        <v>0</v>
      </c>
      <c r="T16" s="10"/>
      <c r="U16" s="24">
        <f>IF(T17=0,,T17-T16)</f>
        <v>0</v>
      </c>
      <c r="V16" s="10"/>
      <c r="W16" s="10"/>
      <c r="X16" s="24">
        <f t="shared" si="0"/>
        <v>0</v>
      </c>
      <c r="Y16" s="10"/>
      <c r="Z16" s="10"/>
      <c r="AA16" s="99">
        <f>IF(Z17=0,,(Z17-Z16)+(Y17-Y16))</f>
        <v>0</v>
      </c>
      <c r="AB16" s="7"/>
    </row>
    <row r="17" spans="1:28" x14ac:dyDescent="0.25">
      <c r="A17" s="180"/>
      <c r="B17" s="153">
        <f t="shared" si="1"/>
        <v>46035</v>
      </c>
      <c r="C17" s="10"/>
      <c r="D17" s="7"/>
      <c r="E17" s="23">
        <f t="shared" si="2"/>
        <v>0</v>
      </c>
      <c r="F17" s="10"/>
      <c r="G17" s="24">
        <f>IF(F19=0,,F19-F17)</f>
        <v>0</v>
      </c>
      <c r="H17" s="10"/>
      <c r="I17" s="24">
        <f>IF(H19=0,,H19-H17)</f>
        <v>0</v>
      </c>
      <c r="J17" s="10"/>
      <c r="K17" s="24">
        <f>IF(J19=0,,J19-J17)</f>
        <v>0</v>
      </c>
      <c r="L17" s="10"/>
      <c r="M17" s="24">
        <f>IF(L19=0,,L19-L17)</f>
        <v>0</v>
      </c>
      <c r="N17" s="10"/>
      <c r="O17" s="24">
        <f>IF(N19=0,,N19-N17)</f>
        <v>0</v>
      </c>
      <c r="P17" s="17"/>
      <c r="Q17" s="24">
        <f>IF(P19=0,,P19-P17)</f>
        <v>0</v>
      </c>
      <c r="R17" s="10"/>
      <c r="S17" s="24">
        <f>IF(R19=0,,R19-R17)</f>
        <v>0</v>
      </c>
      <c r="T17" s="10"/>
      <c r="U17" s="24">
        <f>IF(T19=0,,T19-T17)</f>
        <v>0</v>
      </c>
      <c r="V17" s="10"/>
      <c r="W17" s="10"/>
      <c r="X17" s="24">
        <f>IF(W19=0,,W19-W17)</f>
        <v>0</v>
      </c>
      <c r="Y17" s="10"/>
      <c r="Z17" s="10"/>
      <c r="AA17" s="99">
        <f>IF(Z19=0,,(Z19-Z17)+(Y19-Y17))</f>
        <v>0</v>
      </c>
      <c r="AB17" s="7"/>
    </row>
    <row r="18" spans="1:28" x14ac:dyDescent="0.25">
      <c r="A18" s="180"/>
      <c r="B18" s="153">
        <f t="shared" si="1"/>
        <v>46036</v>
      </c>
      <c r="C18" s="128"/>
      <c r="D18" s="131"/>
      <c r="E18" s="133"/>
      <c r="F18" s="128"/>
      <c r="G18" s="137"/>
      <c r="H18" s="128"/>
      <c r="I18" s="137"/>
      <c r="J18" s="128"/>
      <c r="K18" s="137"/>
      <c r="L18" s="128"/>
      <c r="M18" s="137"/>
      <c r="N18" s="128"/>
      <c r="O18" s="137"/>
      <c r="P18" s="133"/>
      <c r="Q18" s="137"/>
      <c r="R18" s="128"/>
      <c r="S18" s="137"/>
      <c r="T18" s="128"/>
      <c r="U18" s="137"/>
      <c r="V18" s="128"/>
      <c r="W18" s="128"/>
      <c r="X18" s="137"/>
      <c r="Y18" s="128"/>
      <c r="Z18" s="128"/>
      <c r="AA18" s="137"/>
      <c r="AB18" s="131"/>
    </row>
    <row r="19" spans="1:28" x14ac:dyDescent="0.25">
      <c r="A19" s="180">
        <v>3</v>
      </c>
      <c r="B19" s="153">
        <f t="shared" si="1"/>
        <v>46037</v>
      </c>
      <c r="C19" s="141"/>
      <c r="D19" s="142"/>
      <c r="E19" s="23">
        <f t="shared" si="2"/>
        <v>0</v>
      </c>
      <c r="F19" s="141"/>
      <c r="G19" s="24">
        <f>IF(F20=0,,F20-F19)</f>
        <v>0</v>
      </c>
      <c r="H19" s="141"/>
      <c r="I19" s="24">
        <f>IF(H20=0,,H20-H19)</f>
        <v>0</v>
      </c>
      <c r="J19" s="141"/>
      <c r="K19" s="24">
        <f>IF(J20=0,,J20-J19)</f>
        <v>0</v>
      </c>
      <c r="L19" s="141"/>
      <c r="M19" s="24">
        <f>IF(L20=0,,L20-L19)</f>
        <v>0</v>
      </c>
      <c r="N19" s="141"/>
      <c r="O19" s="24">
        <f>IF(N20=0,,N20-N19)</f>
        <v>0</v>
      </c>
      <c r="P19" s="143"/>
      <c r="Q19" s="24">
        <f>IF(P20=0,,P20-P19)</f>
        <v>0</v>
      </c>
      <c r="R19" s="141"/>
      <c r="S19" s="24">
        <f>IF(R20=0,,R20-R19)</f>
        <v>0</v>
      </c>
      <c r="T19" s="141"/>
      <c r="U19" s="24">
        <f>IF(T20=0,,T20-T19)</f>
        <v>0</v>
      </c>
      <c r="V19" s="141"/>
      <c r="W19" s="141"/>
      <c r="X19" s="24">
        <f t="shared" si="0"/>
        <v>0</v>
      </c>
      <c r="Y19" s="141"/>
      <c r="Z19" s="141"/>
      <c r="AA19" s="99">
        <f t="shared" ref="AA19:AA23" si="3">IF(Z20=0,,(Z20-Z19)+(Y20-Y19))</f>
        <v>0</v>
      </c>
      <c r="AB19" s="142"/>
    </row>
    <row r="20" spans="1:28" x14ac:dyDescent="0.25">
      <c r="A20" s="180"/>
      <c r="B20" s="153">
        <f t="shared" si="1"/>
        <v>46038</v>
      </c>
      <c r="C20" s="10"/>
      <c r="D20" s="7"/>
      <c r="E20" s="23">
        <f t="shared" si="2"/>
        <v>0</v>
      </c>
      <c r="F20" s="10"/>
      <c r="G20" s="24">
        <f>IF(F21=0,,F21-F20)</f>
        <v>0</v>
      </c>
      <c r="H20" s="10"/>
      <c r="I20" s="24">
        <f>IF(H21=0,,H21-H20)</f>
        <v>0</v>
      </c>
      <c r="J20" s="10"/>
      <c r="K20" s="24">
        <f>IF(J21=0,,J21-J20)</f>
        <v>0</v>
      </c>
      <c r="L20" s="10"/>
      <c r="M20" s="24">
        <f>IF(L21=0,,L21-L20)</f>
        <v>0</v>
      </c>
      <c r="N20" s="10"/>
      <c r="O20" s="24">
        <f>IF(N21=0,,N21-N20)</f>
        <v>0</v>
      </c>
      <c r="P20" s="17"/>
      <c r="Q20" s="24">
        <f>IF(P21=0,,P21-P20)</f>
        <v>0</v>
      </c>
      <c r="R20" s="10"/>
      <c r="S20" s="24">
        <f>IF(R21=0,,R21-R20)</f>
        <v>0</v>
      </c>
      <c r="T20" s="10"/>
      <c r="U20" s="24">
        <f>IF(T21=0,,T21-T20)</f>
        <v>0</v>
      </c>
      <c r="V20" s="10"/>
      <c r="W20" s="10"/>
      <c r="X20" s="24">
        <f t="shared" si="0"/>
        <v>0</v>
      </c>
      <c r="Y20" s="10"/>
      <c r="Z20" s="10"/>
      <c r="AA20" s="99">
        <f t="shared" si="3"/>
        <v>0</v>
      </c>
      <c r="AB20" s="7"/>
    </row>
    <row r="21" spans="1:28" x14ac:dyDescent="0.25">
      <c r="A21" s="180"/>
      <c r="B21" s="153">
        <f t="shared" si="1"/>
        <v>46039</v>
      </c>
      <c r="C21" s="10"/>
      <c r="D21" s="7"/>
      <c r="E21" s="23">
        <f t="shared" si="2"/>
        <v>0</v>
      </c>
      <c r="F21" s="10"/>
      <c r="G21" s="24">
        <f>IF(F22=0,,F22-F21)</f>
        <v>0</v>
      </c>
      <c r="H21" s="10"/>
      <c r="I21" s="24">
        <f>IF(H22=0,,H22-H21)</f>
        <v>0</v>
      </c>
      <c r="J21" s="10"/>
      <c r="K21" s="24">
        <f>IF(J22=0,,J22-J21)</f>
        <v>0</v>
      </c>
      <c r="L21" s="10"/>
      <c r="M21" s="24">
        <f>IF(L22=0,,L22-L21)</f>
        <v>0</v>
      </c>
      <c r="N21" s="10"/>
      <c r="O21" s="24">
        <f>IF(N22=0,,N22-N21)</f>
        <v>0</v>
      </c>
      <c r="P21" s="17"/>
      <c r="Q21" s="24">
        <f>IF(P22=0,,P22-P21)</f>
        <v>0</v>
      </c>
      <c r="R21" s="10"/>
      <c r="S21" s="24">
        <f>IF(R22=0,,R22-R21)</f>
        <v>0</v>
      </c>
      <c r="T21" s="10"/>
      <c r="U21" s="24">
        <f>IF(T22=0,,T22-T21)</f>
        <v>0</v>
      </c>
      <c r="V21" s="10"/>
      <c r="W21" s="10"/>
      <c r="X21" s="24">
        <f t="shared" si="0"/>
        <v>0</v>
      </c>
      <c r="Y21" s="10"/>
      <c r="Z21" s="10"/>
      <c r="AA21" s="99">
        <f t="shared" si="3"/>
        <v>0</v>
      </c>
      <c r="AB21" s="7"/>
    </row>
    <row r="22" spans="1:28" x14ac:dyDescent="0.25">
      <c r="A22" s="180"/>
      <c r="B22" s="153">
        <f t="shared" si="1"/>
        <v>46040</v>
      </c>
      <c r="C22" s="10"/>
      <c r="D22" s="7"/>
      <c r="E22" s="23">
        <f t="shared" si="2"/>
        <v>0</v>
      </c>
      <c r="F22" s="10"/>
      <c r="G22" s="24">
        <f>IF(F23=0,,F23-F22)</f>
        <v>0</v>
      </c>
      <c r="H22" s="10"/>
      <c r="I22" s="24">
        <f>IF(H23=0,,H23-H22)</f>
        <v>0</v>
      </c>
      <c r="J22" s="10"/>
      <c r="K22" s="24">
        <f>IF(J23=0,,J23-J22)</f>
        <v>0</v>
      </c>
      <c r="L22" s="10"/>
      <c r="M22" s="24">
        <f>IF(L23=0,,L23-L22)</f>
        <v>0</v>
      </c>
      <c r="N22" s="10"/>
      <c r="O22" s="24">
        <f>IF(N23=0,,N23-N22)</f>
        <v>0</v>
      </c>
      <c r="P22" s="17"/>
      <c r="Q22" s="24">
        <f>IF(P23=0,,P23-P22)</f>
        <v>0</v>
      </c>
      <c r="R22" s="10"/>
      <c r="S22" s="24">
        <f>IF(R23=0,,R23-R22)</f>
        <v>0</v>
      </c>
      <c r="T22" s="10"/>
      <c r="U22" s="24">
        <f>IF(T23=0,,T23-T22)</f>
        <v>0</v>
      </c>
      <c r="V22" s="10"/>
      <c r="W22" s="10"/>
      <c r="X22" s="24">
        <f t="shared" si="0"/>
        <v>0</v>
      </c>
      <c r="Y22" s="10"/>
      <c r="Z22" s="10"/>
      <c r="AA22" s="99">
        <f t="shared" si="3"/>
        <v>0</v>
      </c>
      <c r="AB22" s="7"/>
    </row>
    <row r="23" spans="1:28" x14ac:dyDescent="0.25">
      <c r="A23" s="180"/>
      <c r="B23" s="153">
        <f t="shared" si="1"/>
        <v>46041</v>
      </c>
      <c r="C23" s="10"/>
      <c r="D23" s="7"/>
      <c r="E23" s="23">
        <f t="shared" si="2"/>
        <v>0</v>
      </c>
      <c r="F23" s="10"/>
      <c r="G23" s="24">
        <f>IF(F24=0,,F24-F23)</f>
        <v>0</v>
      </c>
      <c r="H23" s="10"/>
      <c r="I23" s="24">
        <f>IF(H24=0,,H24-H23)</f>
        <v>0</v>
      </c>
      <c r="J23" s="10"/>
      <c r="K23" s="24">
        <f>IF(J24=0,,J24-J23)</f>
        <v>0</v>
      </c>
      <c r="L23" s="10"/>
      <c r="M23" s="24">
        <f>IF(L24=0,,L24-L23)</f>
        <v>0</v>
      </c>
      <c r="N23" s="10"/>
      <c r="O23" s="24">
        <f>IF(N24=0,,N24-N23)</f>
        <v>0</v>
      </c>
      <c r="P23" s="17"/>
      <c r="Q23" s="24">
        <f>IF(P24=0,,P24-P23)</f>
        <v>0</v>
      </c>
      <c r="R23" s="10"/>
      <c r="S23" s="24">
        <f>IF(R24=0,,R24-R23)</f>
        <v>0</v>
      </c>
      <c r="T23" s="10"/>
      <c r="U23" s="24">
        <f>IF(T24=0,,T24-T23)</f>
        <v>0</v>
      </c>
      <c r="V23" s="10"/>
      <c r="W23" s="10"/>
      <c r="X23" s="24">
        <f t="shared" si="0"/>
        <v>0</v>
      </c>
      <c r="Y23" s="10"/>
      <c r="Z23" s="10"/>
      <c r="AA23" s="99">
        <f t="shared" si="3"/>
        <v>0</v>
      </c>
      <c r="AB23" s="7"/>
    </row>
    <row r="24" spans="1:28" x14ac:dyDescent="0.25">
      <c r="A24" s="180"/>
      <c r="B24" s="153">
        <f t="shared" si="1"/>
        <v>46042</v>
      </c>
      <c r="C24" s="10"/>
      <c r="D24" s="7"/>
      <c r="E24" s="23">
        <f t="shared" si="2"/>
        <v>0</v>
      </c>
      <c r="F24" s="10"/>
      <c r="G24" s="24">
        <f>IF(F26=0,,F26-F24)</f>
        <v>0</v>
      </c>
      <c r="H24" s="10"/>
      <c r="I24" s="24">
        <f>IF(H26=0,,H26-H24)</f>
        <v>0</v>
      </c>
      <c r="J24" s="10"/>
      <c r="K24" s="24">
        <f>IF(J26=0,,J26-J24)</f>
        <v>0</v>
      </c>
      <c r="L24" s="10"/>
      <c r="M24" s="24">
        <f>IF(L26=0,,L26-L24)</f>
        <v>0</v>
      </c>
      <c r="N24" s="10"/>
      <c r="O24" s="24">
        <f>IF(N26=0,,N26-N24)</f>
        <v>0</v>
      </c>
      <c r="P24" s="17"/>
      <c r="Q24" s="24">
        <f>IF(P26=0,,P26-P24)</f>
        <v>0</v>
      </c>
      <c r="R24" s="10"/>
      <c r="S24" s="24">
        <f>IF(R26=0,,R26-R24)</f>
        <v>0</v>
      </c>
      <c r="T24" s="10"/>
      <c r="U24" s="24">
        <f>IF(T26=0,,T26-T24)</f>
        <v>0</v>
      </c>
      <c r="V24" s="10"/>
      <c r="W24" s="10"/>
      <c r="X24" s="24">
        <f>IF(W26=0,,W26-W24)</f>
        <v>0</v>
      </c>
      <c r="Y24" s="10"/>
      <c r="Z24" s="10"/>
      <c r="AA24" s="99">
        <f>IF(Z26=0,,(Z26-Z24)+(Y26-Y24))</f>
        <v>0</v>
      </c>
      <c r="AB24" s="7"/>
    </row>
    <row r="25" spans="1:28" x14ac:dyDescent="0.25">
      <c r="A25" s="180"/>
      <c r="B25" s="153">
        <f t="shared" si="1"/>
        <v>46043</v>
      </c>
      <c r="C25" s="128"/>
      <c r="D25" s="131"/>
      <c r="E25" s="133"/>
      <c r="F25" s="128"/>
      <c r="G25" s="137"/>
      <c r="H25" s="128"/>
      <c r="I25" s="137"/>
      <c r="J25" s="128"/>
      <c r="K25" s="137"/>
      <c r="L25" s="128"/>
      <c r="M25" s="137"/>
      <c r="N25" s="128"/>
      <c r="O25" s="137"/>
      <c r="P25" s="133"/>
      <c r="Q25" s="137"/>
      <c r="R25" s="128"/>
      <c r="S25" s="137"/>
      <c r="T25" s="128"/>
      <c r="U25" s="137"/>
      <c r="V25" s="128"/>
      <c r="W25" s="128"/>
      <c r="X25" s="137"/>
      <c r="Y25" s="128"/>
      <c r="Z25" s="128"/>
      <c r="AA25" s="137"/>
      <c r="AB25" s="131"/>
    </row>
    <row r="26" spans="1:28" x14ac:dyDescent="0.25">
      <c r="A26" s="180">
        <v>4</v>
      </c>
      <c r="B26" s="153">
        <f t="shared" si="1"/>
        <v>46044</v>
      </c>
      <c r="C26" s="141"/>
      <c r="D26" s="142"/>
      <c r="E26" s="23">
        <f t="shared" si="2"/>
        <v>0</v>
      </c>
      <c r="F26" s="141"/>
      <c r="G26" s="24">
        <f>IF(F27=0,,F27-F26)</f>
        <v>0</v>
      </c>
      <c r="H26" s="141"/>
      <c r="I26" s="24">
        <f>IF(H27=0,,H27-H26)</f>
        <v>0</v>
      </c>
      <c r="J26" s="141"/>
      <c r="K26" s="24">
        <f>IF(J27=0,,J27-J26)</f>
        <v>0</v>
      </c>
      <c r="L26" s="141"/>
      <c r="M26" s="24">
        <f>IF(L27=0,,L27-L26)</f>
        <v>0</v>
      </c>
      <c r="N26" s="141"/>
      <c r="O26" s="24">
        <f>IF(N27=0,,N27-N26)</f>
        <v>0</v>
      </c>
      <c r="P26" s="143"/>
      <c r="Q26" s="24">
        <f>IF(P27=0,,P27-P26)</f>
        <v>0</v>
      </c>
      <c r="R26" s="141"/>
      <c r="S26" s="24">
        <f>IF(R27=0,,R27-R26)</f>
        <v>0</v>
      </c>
      <c r="T26" s="141"/>
      <c r="U26" s="24">
        <f>IF(T27=0,,T27-T26)</f>
        <v>0</v>
      </c>
      <c r="V26" s="141"/>
      <c r="W26" s="141"/>
      <c r="X26" s="24">
        <f t="shared" si="0"/>
        <v>0</v>
      </c>
      <c r="Y26" s="141"/>
      <c r="Z26" s="141"/>
      <c r="AA26" s="99">
        <f t="shared" ref="AA26:AA34" si="4">IF(Z27=0,,(Z27-Z26)+(Y27-Y26))</f>
        <v>0</v>
      </c>
      <c r="AB26" s="142"/>
    </row>
    <row r="27" spans="1:28" x14ac:dyDescent="0.25">
      <c r="A27" s="180"/>
      <c r="B27" s="153">
        <f t="shared" si="1"/>
        <v>46045</v>
      </c>
      <c r="C27" s="10"/>
      <c r="D27" s="7"/>
      <c r="E27" s="23">
        <f t="shared" si="2"/>
        <v>0</v>
      </c>
      <c r="F27" s="10"/>
      <c r="G27" s="24">
        <f>IF(F28=0,,F28-F27)</f>
        <v>0</v>
      </c>
      <c r="H27" s="10"/>
      <c r="I27" s="24">
        <f>IF(H28=0,,H28-H27)</f>
        <v>0</v>
      </c>
      <c r="J27" s="10"/>
      <c r="K27" s="24">
        <f>IF(J28=0,,J28-J27)</f>
        <v>0</v>
      </c>
      <c r="L27" s="10"/>
      <c r="M27" s="24">
        <f>IF(L28=0,,L28-L27)</f>
        <v>0</v>
      </c>
      <c r="N27" s="10"/>
      <c r="O27" s="24">
        <f>IF(N28=0,,N28-N27)</f>
        <v>0</v>
      </c>
      <c r="P27" s="17"/>
      <c r="Q27" s="24">
        <f>IF(P28=0,,P28-P27)</f>
        <v>0</v>
      </c>
      <c r="R27" s="10"/>
      <c r="S27" s="24">
        <f>IF(R28=0,,R28-R27)</f>
        <v>0</v>
      </c>
      <c r="T27" s="10"/>
      <c r="U27" s="24">
        <f>IF(T28=0,,T28-T27)</f>
        <v>0</v>
      </c>
      <c r="V27" s="10"/>
      <c r="W27" s="10"/>
      <c r="X27" s="24">
        <f t="shared" si="0"/>
        <v>0</v>
      </c>
      <c r="Y27" s="10"/>
      <c r="Z27" s="10"/>
      <c r="AA27" s="99">
        <f t="shared" si="4"/>
        <v>0</v>
      </c>
      <c r="AB27" s="7"/>
    </row>
    <row r="28" spans="1:28" x14ac:dyDescent="0.25">
      <c r="A28" s="180"/>
      <c r="B28" s="153">
        <f t="shared" si="1"/>
        <v>46046</v>
      </c>
      <c r="C28" s="10"/>
      <c r="D28" s="7"/>
      <c r="E28" s="23">
        <f t="shared" si="2"/>
        <v>0</v>
      </c>
      <c r="F28" s="10"/>
      <c r="G28" s="24">
        <f>IF(F29=0,,F29-F28)</f>
        <v>0</v>
      </c>
      <c r="H28" s="10"/>
      <c r="I28" s="24">
        <f>IF(H29=0,,H29-H28)</f>
        <v>0</v>
      </c>
      <c r="J28" s="10"/>
      <c r="K28" s="24">
        <f>IF(J29=0,,J29-J28)</f>
        <v>0</v>
      </c>
      <c r="L28" s="10"/>
      <c r="M28" s="24">
        <f>IF(L29=0,,L29-L28)</f>
        <v>0</v>
      </c>
      <c r="N28" s="10"/>
      <c r="O28" s="24">
        <f>IF(N29=0,,N29-N28)</f>
        <v>0</v>
      </c>
      <c r="P28" s="17"/>
      <c r="Q28" s="24">
        <f>IF(P29=0,,P29-P28)</f>
        <v>0</v>
      </c>
      <c r="R28" s="10"/>
      <c r="S28" s="24">
        <f>IF(R29=0,,R29-R28)</f>
        <v>0</v>
      </c>
      <c r="T28" s="10"/>
      <c r="U28" s="24">
        <f>IF(T29=0,,T29-T28)</f>
        <v>0</v>
      </c>
      <c r="V28" s="10"/>
      <c r="W28" s="10"/>
      <c r="X28" s="24">
        <f t="shared" si="0"/>
        <v>0</v>
      </c>
      <c r="Y28" s="10"/>
      <c r="Z28" s="10"/>
      <c r="AA28" s="99">
        <f t="shared" si="4"/>
        <v>0</v>
      </c>
      <c r="AB28" s="7"/>
    </row>
    <row r="29" spans="1:28" x14ac:dyDescent="0.25">
      <c r="A29" s="180"/>
      <c r="B29" s="153">
        <f t="shared" si="1"/>
        <v>46047</v>
      </c>
      <c r="C29" s="10"/>
      <c r="D29" s="7"/>
      <c r="E29" s="23">
        <f t="shared" si="2"/>
        <v>0</v>
      </c>
      <c r="F29" s="10"/>
      <c r="G29" s="24">
        <f>IF(F30=0,,F30-F29)</f>
        <v>0</v>
      </c>
      <c r="H29" s="10"/>
      <c r="I29" s="24">
        <f>IF(H30=0,,H30-H29)</f>
        <v>0</v>
      </c>
      <c r="J29" s="10"/>
      <c r="K29" s="24">
        <f>IF(J30=0,,J30-J29)</f>
        <v>0</v>
      </c>
      <c r="L29" s="10"/>
      <c r="M29" s="24">
        <f>IF(L30=0,,L30-L29)</f>
        <v>0</v>
      </c>
      <c r="N29" s="10"/>
      <c r="O29" s="24">
        <f>IF(N30=0,,N30-N29)</f>
        <v>0</v>
      </c>
      <c r="P29" s="17"/>
      <c r="Q29" s="24">
        <f>IF(P30=0,,P30-P29)</f>
        <v>0</v>
      </c>
      <c r="R29" s="10"/>
      <c r="S29" s="24">
        <f>IF(R30=0,,R30-R29)</f>
        <v>0</v>
      </c>
      <c r="T29" s="10"/>
      <c r="U29" s="24">
        <f>IF(T30=0,,T30-T29)</f>
        <v>0</v>
      </c>
      <c r="V29" s="10"/>
      <c r="W29" s="10"/>
      <c r="X29" s="24">
        <f t="shared" si="0"/>
        <v>0</v>
      </c>
      <c r="Y29" s="10"/>
      <c r="Z29" s="10"/>
      <c r="AA29" s="99">
        <f t="shared" si="4"/>
        <v>0</v>
      </c>
      <c r="AB29" s="7"/>
    </row>
    <row r="30" spans="1:28" x14ac:dyDescent="0.25">
      <c r="A30" s="180"/>
      <c r="B30" s="153">
        <f t="shared" si="1"/>
        <v>46048</v>
      </c>
      <c r="C30" s="10"/>
      <c r="D30" s="7"/>
      <c r="E30" s="23">
        <f t="shared" si="2"/>
        <v>0</v>
      </c>
      <c r="F30" s="10"/>
      <c r="G30" s="24">
        <f>IF(F31=0,,F31-F30)</f>
        <v>0</v>
      </c>
      <c r="H30" s="10"/>
      <c r="I30" s="24">
        <f>IF(H31=0,,H31-H30)</f>
        <v>0</v>
      </c>
      <c r="J30" s="10"/>
      <c r="K30" s="24">
        <f>IF(J31=0,,J31-J30)</f>
        <v>0</v>
      </c>
      <c r="L30" s="10"/>
      <c r="M30" s="24">
        <f>IF(L31=0,,L31-L30)</f>
        <v>0</v>
      </c>
      <c r="N30" s="10"/>
      <c r="O30" s="24">
        <f>IF(N31=0,,N31-N30)</f>
        <v>0</v>
      </c>
      <c r="P30" s="17"/>
      <c r="Q30" s="24">
        <f>IF(P31=0,,P31-P30)</f>
        <v>0</v>
      </c>
      <c r="R30" s="10"/>
      <c r="S30" s="24">
        <f>IF(R31=0,,R31-R30)</f>
        <v>0</v>
      </c>
      <c r="T30" s="10"/>
      <c r="U30" s="24">
        <f>IF(T31=0,,T31-T30)</f>
        <v>0</v>
      </c>
      <c r="V30" s="10"/>
      <c r="W30" s="10"/>
      <c r="X30" s="24">
        <f t="shared" si="0"/>
        <v>0</v>
      </c>
      <c r="Y30" s="10"/>
      <c r="Z30" s="10"/>
      <c r="AA30" s="99">
        <f t="shared" si="4"/>
        <v>0</v>
      </c>
      <c r="AB30" s="7"/>
    </row>
    <row r="31" spans="1:28" x14ac:dyDescent="0.25">
      <c r="A31" s="180"/>
      <c r="B31" s="153">
        <f t="shared" si="1"/>
        <v>46049</v>
      </c>
      <c r="C31" s="10"/>
      <c r="D31" s="7"/>
      <c r="E31" s="23">
        <f t="shared" si="2"/>
        <v>0</v>
      </c>
      <c r="F31" s="10"/>
      <c r="G31" s="24">
        <f>IF(F33=0,,F33-F31)</f>
        <v>0</v>
      </c>
      <c r="H31" s="10"/>
      <c r="I31" s="24">
        <f>IF(H33=0,,H33-H31)</f>
        <v>0</v>
      </c>
      <c r="J31" s="10"/>
      <c r="K31" s="24">
        <f>IF(J33=0,,J33-J31)</f>
        <v>0</v>
      </c>
      <c r="L31" s="10"/>
      <c r="M31" s="24">
        <f>IF(L33=0,,L33-L31)</f>
        <v>0</v>
      </c>
      <c r="N31" s="10"/>
      <c r="O31" s="24">
        <f>IF(N33=0,,N33-N31)</f>
        <v>0</v>
      </c>
      <c r="P31" s="17"/>
      <c r="Q31" s="24">
        <f>IF(P33=0,,P33-P31)</f>
        <v>0</v>
      </c>
      <c r="R31" s="10"/>
      <c r="S31" s="24">
        <f>IF(R33=0,,R33-R31)</f>
        <v>0</v>
      </c>
      <c r="T31" s="10"/>
      <c r="U31" s="24">
        <f>IF(T33=0,,T33-T31)</f>
        <v>0</v>
      </c>
      <c r="V31" s="10"/>
      <c r="W31" s="10"/>
      <c r="X31" s="24">
        <f>IF(W33=0,,W33-W31)</f>
        <v>0</v>
      </c>
      <c r="Y31" s="10"/>
      <c r="Z31" s="10"/>
      <c r="AA31" s="99">
        <f>IF(Z33=0,,(Z33-Z31)+(Y33-Y31))</f>
        <v>0</v>
      </c>
      <c r="AB31" s="7"/>
    </row>
    <row r="32" spans="1:28" x14ac:dyDescent="0.25">
      <c r="A32" s="180"/>
      <c r="B32" s="153">
        <f t="shared" si="1"/>
        <v>46050</v>
      </c>
      <c r="C32" s="128"/>
      <c r="D32" s="131"/>
      <c r="E32" s="133"/>
      <c r="F32" s="128"/>
      <c r="G32" s="137"/>
      <c r="H32" s="128"/>
      <c r="I32" s="137"/>
      <c r="J32" s="128"/>
      <c r="K32" s="137"/>
      <c r="L32" s="128"/>
      <c r="M32" s="137"/>
      <c r="N32" s="128"/>
      <c r="O32" s="137"/>
      <c r="P32" s="133"/>
      <c r="Q32" s="137"/>
      <c r="R32" s="128"/>
      <c r="S32" s="137"/>
      <c r="T32" s="128"/>
      <c r="U32" s="137"/>
      <c r="V32" s="128"/>
      <c r="W32" s="128"/>
      <c r="X32" s="137"/>
      <c r="Y32" s="128"/>
      <c r="Z32" s="128"/>
      <c r="AA32" s="137"/>
      <c r="AB32" s="131"/>
    </row>
    <row r="33" spans="1:28" x14ac:dyDescent="0.25">
      <c r="A33" s="181">
        <v>5</v>
      </c>
      <c r="B33" s="153">
        <f t="shared" si="1"/>
        <v>46051</v>
      </c>
      <c r="C33" s="141"/>
      <c r="D33" s="142"/>
      <c r="E33" s="23">
        <f t="shared" si="2"/>
        <v>0</v>
      </c>
      <c r="F33" s="141"/>
      <c r="G33" s="24">
        <f>IF(F34=0,,F34-F33)</f>
        <v>0</v>
      </c>
      <c r="H33" s="141"/>
      <c r="I33" s="24">
        <f>IF(H34=0,,H34-H33)</f>
        <v>0</v>
      </c>
      <c r="J33" s="141"/>
      <c r="K33" s="24">
        <f>IF(J34=0,,J34-J33)</f>
        <v>0</v>
      </c>
      <c r="L33" s="141"/>
      <c r="M33" s="24">
        <f>IF(L34=0,,L34-L33)</f>
        <v>0</v>
      </c>
      <c r="N33" s="141"/>
      <c r="O33" s="24">
        <f>IF(N34=0,,N34-N33)</f>
        <v>0</v>
      </c>
      <c r="P33" s="143"/>
      <c r="Q33" s="24">
        <f>IF(P34=0,,P34-P33)</f>
        <v>0</v>
      </c>
      <c r="R33" s="141"/>
      <c r="S33" s="24">
        <f>IF(R34=0,,R34-R33)</f>
        <v>0</v>
      </c>
      <c r="T33" s="141"/>
      <c r="U33" s="24">
        <f>IF(T34=0,,T34-T33)</f>
        <v>0</v>
      </c>
      <c r="V33" s="141"/>
      <c r="W33" s="141"/>
      <c r="X33" s="24">
        <f t="shared" si="0"/>
        <v>0</v>
      </c>
      <c r="Y33" s="141"/>
      <c r="Z33" s="141"/>
      <c r="AA33" s="99">
        <f t="shared" si="4"/>
        <v>0</v>
      </c>
      <c r="AB33" s="142"/>
    </row>
    <row r="34" spans="1:28" x14ac:dyDescent="0.25">
      <c r="A34" s="181"/>
      <c r="B34" s="153">
        <f t="shared" si="1"/>
        <v>46052</v>
      </c>
      <c r="C34" s="141"/>
      <c r="D34" s="142"/>
      <c r="E34" s="23">
        <f>G34+I34+K34+M34+O34</f>
        <v>0</v>
      </c>
      <c r="F34" s="141"/>
      <c r="G34" s="24">
        <f t="shared" ref="G34:U34" si="5">IF(F35=0,,F35-F34)</f>
        <v>0</v>
      </c>
      <c r="H34" s="141"/>
      <c r="I34" s="24">
        <f t="shared" si="5"/>
        <v>0</v>
      </c>
      <c r="J34" s="141"/>
      <c r="K34" s="24">
        <f t="shared" si="5"/>
        <v>0</v>
      </c>
      <c r="L34" s="141"/>
      <c r="M34" s="24">
        <f t="shared" si="5"/>
        <v>0</v>
      </c>
      <c r="N34" s="141"/>
      <c r="O34" s="24">
        <f t="shared" si="5"/>
        <v>0</v>
      </c>
      <c r="P34" s="143"/>
      <c r="Q34" s="24">
        <f t="shared" si="5"/>
        <v>0</v>
      </c>
      <c r="R34" s="141"/>
      <c r="S34" s="24">
        <f t="shared" si="5"/>
        <v>0</v>
      </c>
      <c r="T34" s="141"/>
      <c r="U34" s="24">
        <f t="shared" si="5"/>
        <v>0</v>
      </c>
      <c r="V34" s="141"/>
      <c r="W34" s="141"/>
      <c r="X34" s="24">
        <f t="shared" si="0"/>
        <v>0</v>
      </c>
      <c r="Y34" s="141"/>
      <c r="Z34" s="141"/>
      <c r="AA34" s="99">
        <f t="shared" si="4"/>
        <v>0</v>
      </c>
      <c r="AB34" s="142"/>
    </row>
    <row r="35" spans="1:28" ht="15.75" thickBot="1" x14ac:dyDescent="0.3">
      <c r="A35" s="182"/>
      <c r="B35" s="153">
        <f t="shared" si="1"/>
        <v>46053</v>
      </c>
      <c r="C35" s="10"/>
      <c r="D35" s="19"/>
      <c r="E35" s="74" t="e">
        <f>G35+I35+K35+M35+O35</f>
        <v>#REF!</v>
      </c>
      <c r="F35" s="11"/>
      <c r="G35" s="125" t="e">
        <f>IF(#REF!=0,,#REF!-F35)</f>
        <v>#REF!</v>
      </c>
      <c r="H35" s="11"/>
      <c r="I35" s="125" t="e">
        <f>IF(#REF!=0,,#REF!-H35)</f>
        <v>#REF!</v>
      </c>
      <c r="J35" s="11"/>
      <c r="K35" s="125" t="e">
        <f>IF(#REF!=0,,#REF!-J35)</f>
        <v>#REF!</v>
      </c>
      <c r="L35" s="11"/>
      <c r="M35" s="125" t="e">
        <f>IF(#REF!=0,,#REF!-L35)</f>
        <v>#REF!</v>
      </c>
      <c r="N35" s="11"/>
      <c r="O35" s="125" t="e">
        <f>IF(#REF!=0,,#REF!-N35)</f>
        <v>#REF!</v>
      </c>
      <c r="P35" s="18"/>
      <c r="Q35" s="125" t="e">
        <f>IF(#REF!=0,,#REF!-P35)</f>
        <v>#REF!</v>
      </c>
      <c r="R35" s="11"/>
      <c r="S35" s="125" t="e">
        <f>IF(#REF!=0,,#REF!-R35)</f>
        <v>#REF!</v>
      </c>
      <c r="T35" s="11"/>
      <c r="U35" s="125" t="e">
        <f>IF(#REF!=0,,#REF!-T35)</f>
        <v>#REF!</v>
      </c>
      <c r="V35" s="11"/>
      <c r="W35" s="11"/>
      <c r="X35" s="125" t="e">
        <f>IF(#REF!=0,,#REF!-W35)</f>
        <v>#REF!</v>
      </c>
      <c r="Y35" s="11"/>
      <c r="Z35" s="11"/>
      <c r="AA35" s="134" t="e">
        <f>IF(#REF!=0,,(#REF!-Z35)+(#REF!-Y35))</f>
        <v>#REF!</v>
      </c>
      <c r="AB35" s="19"/>
    </row>
    <row r="36" spans="1:28" x14ac:dyDescent="0.25">
      <c r="D36" s="146" t="s">
        <v>50</v>
      </c>
      <c r="E36" s="147" t="e">
        <f>SUM(E4:E35)</f>
        <v>#REF!</v>
      </c>
      <c r="F36" s="148" t="s">
        <v>50</v>
      </c>
      <c r="G36" s="149">
        <f>SUM(G4:G34)</f>
        <v>0</v>
      </c>
      <c r="H36" s="148" t="s">
        <v>50</v>
      </c>
      <c r="I36" s="149" t="e">
        <f>SUM(I4:I35)</f>
        <v>#REF!</v>
      </c>
      <c r="J36" s="148" t="s">
        <v>50</v>
      </c>
      <c r="K36" s="149" t="e">
        <f>SUM(K4:K35)</f>
        <v>#REF!</v>
      </c>
      <c r="L36" s="148" t="s">
        <v>50</v>
      </c>
      <c r="M36" s="149" t="e">
        <f>SUM(M4:M35)</f>
        <v>#REF!</v>
      </c>
      <c r="N36" s="148" t="s">
        <v>50</v>
      </c>
      <c r="O36" s="149" t="e">
        <f>SUM(O4:O35)</f>
        <v>#REF!</v>
      </c>
      <c r="P36" s="148" t="s">
        <v>50</v>
      </c>
      <c r="Q36" s="149" t="e">
        <f>SUM(Q4:Q35)</f>
        <v>#REF!</v>
      </c>
      <c r="R36" s="148" t="s">
        <v>50</v>
      </c>
      <c r="S36" s="149" t="e">
        <f>SUM(S4:S35)</f>
        <v>#REF!</v>
      </c>
      <c r="T36" s="148" t="s">
        <v>50</v>
      </c>
      <c r="U36" s="147" t="e">
        <f>SUM(U4:U35)</f>
        <v>#REF!</v>
      </c>
      <c r="V36" s="147">
        <f>SUM(V4:V35)</f>
        <v>0</v>
      </c>
      <c r="W36" s="150" t="s">
        <v>50</v>
      </c>
      <c r="X36" s="147" t="e">
        <f>SUM(X4:X35)</f>
        <v>#REF!</v>
      </c>
      <c r="Y36" s="209" t="s">
        <v>50</v>
      </c>
      <c r="Z36" s="209"/>
      <c r="AA36" s="147" t="e">
        <f>SUM(AA4:AA35)</f>
        <v>#REF!</v>
      </c>
      <c r="AB36" s="149">
        <f>SUM(AB4:AB35)</f>
        <v>0</v>
      </c>
    </row>
    <row r="40" spans="1:28" x14ac:dyDescent="0.25">
      <c r="J40" s="178">
        <f>DATE(Année,1,1)</f>
        <v>46023</v>
      </c>
      <c r="K40" s="178"/>
      <c r="L40" s="178"/>
      <c r="M40" s="178">
        <f>EOMONTH(J40,0)</f>
        <v>46053</v>
      </c>
      <c r="N40" s="178"/>
      <c r="O40" s="178"/>
    </row>
  </sheetData>
  <mergeCells count="25">
    <mergeCell ref="Y36:Z36"/>
    <mergeCell ref="N1:O3"/>
    <mergeCell ref="P1:Q3"/>
    <mergeCell ref="R1:S3"/>
    <mergeCell ref="T1:U3"/>
    <mergeCell ref="AB1:AB2"/>
    <mergeCell ref="A1:C3"/>
    <mergeCell ref="A4:C4"/>
    <mergeCell ref="L1:M3"/>
    <mergeCell ref="D1:E3"/>
    <mergeCell ref="F1:G3"/>
    <mergeCell ref="H1:I3"/>
    <mergeCell ref="J1:K3"/>
    <mergeCell ref="W1:X3"/>
    <mergeCell ref="Y1:AA1"/>
    <mergeCell ref="Y2:Z2"/>
    <mergeCell ref="AA2:AA3"/>
    <mergeCell ref="V1:V3"/>
    <mergeCell ref="J40:L40"/>
    <mergeCell ref="M40:O40"/>
    <mergeCell ref="A5:A11"/>
    <mergeCell ref="A12:A18"/>
    <mergeCell ref="A19:A25"/>
    <mergeCell ref="A26:A32"/>
    <mergeCell ref="A33:A35"/>
  </mergeCells>
  <conditionalFormatting sqref="B5:B35">
    <cfRule type="expression" dxfId="2" priority="1">
      <formula>WEEKDAY($B5,2)&gt;6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5B825A43-DFB2-45FE-8912-A32C8A1077FF}">
            <xm:f>NOT(ISNA(VLOOKUP($B5,'Jours feriés'!$B$3:$B$15,1,0)))</xm:f>
            <x14:dxf>
              <fill>
                <patternFill>
                  <bgColor theme="4" tint="0.39994506668294322"/>
                </patternFill>
              </fill>
            </x14:dxf>
          </x14:cfRule>
          <xm:sqref>B5:B35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A1:Q83"/>
  <sheetViews>
    <sheetView workbookViewId="0">
      <selection activeCell="D21" sqref="D21"/>
    </sheetView>
  </sheetViews>
  <sheetFormatPr defaultColWidth="11.42578125" defaultRowHeight="15" x14ac:dyDescent="0.25"/>
  <cols>
    <col min="1" max="1" width="10.7109375" customWidth="1"/>
    <col min="2" max="2" width="7.85546875" style="6" customWidth="1"/>
    <col min="3" max="3" width="3.42578125" style="25" hidden="1" customWidth="1"/>
    <col min="4" max="4" width="16.140625" style="25" customWidth="1"/>
    <col min="5" max="9" width="8.7109375" style="25" customWidth="1"/>
    <col min="10" max="15" width="7.7109375" style="25" customWidth="1"/>
    <col min="16" max="16" width="11.42578125" style="25"/>
    <col min="17" max="17" width="11.42578125" style="56"/>
  </cols>
  <sheetData>
    <row r="1" spans="1:15" ht="15" customHeight="1" x14ac:dyDescent="0.25">
      <c r="A1" s="220">
        <v>2022</v>
      </c>
      <c r="B1" s="222" t="s">
        <v>3</v>
      </c>
      <c r="C1" s="224" t="s">
        <v>15</v>
      </c>
      <c r="D1" s="226" t="s">
        <v>31</v>
      </c>
      <c r="E1" s="216" t="s">
        <v>5</v>
      </c>
      <c r="F1" s="216" t="s">
        <v>6</v>
      </c>
      <c r="G1" s="216" t="s">
        <v>13</v>
      </c>
      <c r="H1" s="216" t="s">
        <v>7</v>
      </c>
      <c r="I1" s="218" t="s">
        <v>8</v>
      </c>
      <c r="J1" s="213" t="s">
        <v>9</v>
      </c>
      <c r="K1" s="214"/>
      <c r="L1" s="215"/>
      <c r="M1" s="213" t="s">
        <v>2</v>
      </c>
      <c r="N1" s="214"/>
      <c r="O1" s="215"/>
    </row>
    <row r="2" spans="1:15" ht="15.75" thickBot="1" x14ac:dyDescent="0.3">
      <c r="A2" s="221"/>
      <c r="B2" s="223"/>
      <c r="C2" s="225"/>
      <c r="D2" s="227"/>
      <c r="E2" s="217"/>
      <c r="F2" s="217"/>
      <c r="G2" s="217"/>
      <c r="H2" s="217"/>
      <c r="I2" s="219"/>
      <c r="J2" s="37" t="s">
        <v>10</v>
      </c>
      <c r="K2" s="38" t="s">
        <v>11</v>
      </c>
      <c r="L2" s="39" t="s">
        <v>12</v>
      </c>
      <c r="M2" s="37" t="s">
        <v>10</v>
      </c>
      <c r="N2" s="38" t="s">
        <v>11</v>
      </c>
      <c r="O2" s="39" t="s">
        <v>12</v>
      </c>
    </row>
    <row r="3" spans="1:15" x14ac:dyDescent="0.25">
      <c r="A3" s="33" t="s">
        <v>19</v>
      </c>
      <c r="B3" s="7" t="e">
        <f>Année!#REF!</f>
        <v>#REF!</v>
      </c>
      <c r="C3" s="31" t="e">
        <f>IF(B3=0,,((E3*1000)/B3))</f>
        <v>#REF!</v>
      </c>
      <c r="D3" s="40" t="e">
        <f>Année!#REF!</f>
        <v>#REF!</v>
      </c>
      <c r="E3" s="40" t="e">
        <f>Année!#REF!</f>
        <v>#REF!</v>
      </c>
      <c r="F3" s="40" t="e">
        <f>Année!#REF!</f>
        <v>#REF!</v>
      </c>
      <c r="G3" s="40" t="e">
        <f>Année!#REF!</f>
        <v>#REF!</v>
      </c>
      <c r="H3" s="40" t="e">
        <f>Année!#REF!</f>
        <v>#REF!</v>
      </c>
      <c r="I3" s="59" t="e">
        <f>Année!#REF!</f>
        <v>#REF!</v>
      </c>
      <c r="J3" s="40" t="e">
        <f>Année!#REF!</f>
        <v>#REF!</v>
      </c>
      <c r="K3" s="40" t="e">
        <f>Année!#REF!</f>
        <v>#REF!</v>
      </c>
      <c r="L3" s="68" t="e">
        <f>Année!#REF!</f>
        <v>#REF!</v>
      </c>
      <c r="M3" s="57" t="e">
        <f>Année!#REF!</f>
        <v>#REF!</v>
      </c>
      <c r="N3" s="76" t="e">
        <f>Année!#REF!</f>
        <v>#REF!</v>
      </c>
      <c r="O3" s="75" t="e">
        <f>Année!#REF!</f>
        <v>#REF!</v>
      </c>
    </row>
    <row r="4" spans="1:15" x14ac:dyDescent="0.25">
      <c r="A4" s="84" t="s">
        <v>20</v>
      </c>
      <c r="B4" s="85" t="e">
        <f>#REF!</f>
        <v>#REF!</v>
      </c>
      <c r="C4" s="86" t="e">
        <f>IF(B4=0,,((E4*1000)/B4))</f>
        <v>#REF!</v>
      </c>
      <c r="D4" s="87" t="e">
        <f>#REF!</f>
        <v>#REF!</v>
      </c>
      <c r="E4" s="87" t="e">
        <f>#REF!</f>
        <v>#REF!</v>
      </c>
      <c r="F4" s="87" t="e">
        <f>#REF!</f>
        <v>#REF!</v>
      </c>
      <c r="G4" s="87" t="e">
        <f>#REF!</f>
        <v>#REF!</v>
      </c>
      <c r="H4" s="87" t="e">
        <f>#REF!</f>
        <v>#REF!</v>
      </c>
      <c r="I4" s="88" t="e">
        <f>#REF!</f>
        <v>#REF!</v>
      </c>
      <c r="J4" s="89" t="e">
        <f>#REF!</f>
        <v>#REF!</v>
      </c>
      <c r="K4" s="87" t="e">
        <f>#REF!</f>
        <v>#REF!</v>
      </c>
      <c r="L4" s="90" t="e">
        <f>#REF!</f>
        <v>#REF!</v>
      </c>
      <c r="M4" s="89" t="e">
        <f>#REF!</f>
        <v>#REF!</v>
      </c>
      <c r="N4" s="87" t="e">
        <f>#REF!</f>
        <v>#REF!</v>
      </c>
      <c r="O4" s="90" t="e">
        <f>#REF!</f>
        <v>#REF!</v>
      </c>
    </row>
    <row r="5" spans="1:15" x14ac:dyDescent="0.25">
      <c r="A5" s="32" t="s">
        <v>21</v>
      </c>
      <c r="B5" s="7" t="e">
        <f>#REF!</f>
        <v>#REF!</v>
      </c>
      <c r="C5" s="31" t="e">
        <f t="shared" ref="C5:C12" si="0">IF(B5=0,,((E5*1000)/B5))</f>
        <v>#REF!</v>
      </c>
      <c r="D5" s="29" t="e">
        <f>#REF!</f>
        <v>#REF!</v>
      </c>
      <c r="E5" s="26" t="e">
        <f>#REF!</f>
        <v>#REF!</v>
      </c>
      <c r="F5" s="26" t="e">
        <f>#REF!</f>
        <v>#REF!</v>
      </c>
      <c r="G5" s="26" t="e">
        <f>#REF!</f>
        <v>#REF!</v>
      </c>
      <c r="H5" s="26" t="e">
        <f>#REF!</f>
        <v>#REF!</v>
      </c>
      <c r="I5" s="28" t="e">
        <f>#REF!</f>
        <v>#REF!</v>
      </c>
      <c r="J5" s="30" t="e">
        <f>#REF!</f>
        <v>#REF!</v>
      </c>
      <c r="K5" s="26" t="e">
        <f>#REF!</f>
        <v>#REF!</v>
      </c>
      <c r="L5" s="27" t="e">
        <f>#REF!</f>
        <v>#REF!</v>
      </c>
      <c r="M5" s="30" t="e">
        <f>#REF!</f>
        <v>#REF!</v>
      </c>
      <c r="N5" s="26" t="e">
        <f>#REF!</f>
        <v>#REF!</v>
      </c>
      <c r="O5" s="27" t="e">
        <f>#REF!</f>
        <v>#REF!</v>
      </c>
    </row>
    <row r="6" spans="1:15" x14ac:dyDescent="0.25">
      <c r="A6" s="84" t="s">
        <v>22</v>
      </c>
      <c r="B6" s="85" t="e">
        <f>#REF!</f>
        <v>#REF!</v>
      </c>
      <c r="C6" s="86" t="e">
        <f t="shared" si="0"/>
        <v>#REF!</v>
      </c>
      <c r="D6" s="91" t="e">
        <f>#REF!</f>
        <v>#REF!</v>
      </c>
      <c r="E6" s="87" t="e">
        <f>#REF!</f>
        <v>#REF!</v>
      </c>
      <c r="F6" s="87" t="e">
        <f>#REF!</f>
        <v>#REF!</v>
      </c>
      <c r="G6" s="87" t="e">
        <f>#REF!</f>
        <v>#REF!</v>
      </c>
      <c r="H6" s="87" t="e">
        <f>#REF!</f>
        <v>#REF!</v>
      </c>
      <c r="I6" s="88" t="e">
        <f>#REF!</f>
        <v>#REF!</v>
      </c>
      <c r="J6" s="89" t="e">
        <f>#REF!</f>
        <v>#REF!</v>
      </c>
      <c r="K6" s="87" t="e">
        <f>#REF!</f>
        <v>#REF!</v>
      </c>
      <c r="L6" s="90" t="e">
        <f>#REF!</f>
        <v>#REF!</v>
      </c>
      <c r="M6" s="89" t="e">
        <f>#REF!</f>
        <v>#REF!</v>
      </c>
      <c r="N6" s="87" t="e">
        <f>#REF!</f>
        <v>#REF!</v>
      </c>
      <c r="O6" s="90" t="e">
        <f>#REF!</f>
        <v>#REF!</v>
      </c>
    </row>
    <row r="7" spans="1:15" x14ac:dyDescent="0.25">
      <c r="A7" s="32" t="s">
        <v>23</v>
      </c>
      <c r="B7" s="7" t="e">
        <f>#REF!</f>
        <v>#REF!</v>
      </c>
      <c r="C7" s="31" t="e">
        <f t="shared" si="0"/>
        <v>#REF!</v>
      </c>
      <c r="D7" s="29" t="e">
        <f>#REF!</f>
        <v>#REF!</v>
      </c>
      <c r="E7" s="26" t="e">
        <f>#REF!</f>
        <v>#REF!</v>
      </c>
      <c r="F7" s="26" t="e">
        <f>#REF!</f>
        <v>#REF!</v>
      </c>
      <c r="G7" s="26" t="e">
        <f>#REF!</f>
        <v>#REF!</v>
      </c>
      <c r="H7" s="26" t="e">
        <f>#REF!</f>
        <v>#REF!</v>
      </c>
      <c r="I7" s="28" t="e">
        <f>#REF!</f>
        <v>#REF!</v>
      </c>
      <c r="J7" s="30" t="e">
        <f>#REF!</f>
        <v>#REF!</v>
      </c>
      <c r="K7" s="26" t="e">
        <f>#REF!</f>
        <v>#REF!</v>
      </c>
      <c r="L7" s="27" t="e">
        <f>#REF!</f>
        <v>#REF!</v>
      </c>
      <c r="M7" s="30" t="e">
        <f>#REF!</f>
        <v>#REF!</v>
      </c>
      <c r="N7" s="26" t="e">
        <f>#REF!</f>
        <v>#REF!</v>
      </c>
      <c r="O7" s="27" t="e">
        <f>#REF!</f>
        <v>#REF!</v>
      </c>
    </row>
    <row r="8" spans="1:15" x14ac:dyDescent="0.25">
      <c r="A8" s="84" t="s">
        <v>24</v>
      </c>
      <c r="B8" s="85" t="e">
        <f>#REF!</f>
        <v>#REF!</v>
      </c>
      <c r="C8" s="86" t="e">
        <f t="shared" si="0"/>
        <v>#REF!</v>
      </c>
      <c r="D8" s="91" t="e">
        <f>#REF!</f>
        <v>#REF!</v>
      </c>
      <c r="E8" s="87" t="e">
        <f>#REF!</f>
        <v>#REF!</v>
      </c>
      <c r="F8" s="87" t="e">
        <f>#REF!</f>
        <v>#REF!</v>
      </c>
      <c r="G8" s="87" t="e">
        <f>#REF!</f>
        <v>#REF!</v>
      </c>
      <c r="H8" s="87" t="e">
        <f>#REF!</f>
        <v>#REF!</v>
      </c>
      <c r="I8" s="88" t="e">
        <f>#REF!</f>
        <v>#REF!</v>
      </c>
      <c r="J8" s="89" t="e">
        <f>#REF!</f>
        <v>#REF!</v>
      </c>
      <c r="K8" s="87" t="e">
        <f>#REF!</f>
        <v>#REF!</v>
      </c>
      <c r="L8" s="90" t="e">
        <f>#REF!</f>
        <v>#REF!</v>
      </c>
      <c r="M8" s="89" t="e">
        <f>#REF!</f>
        <v>#REF!</v>
      </c>
      <c r="N8" s="87" t="e">
        <f>#REF!</f>
        <v>#REF!</v>
      </c>
      <c r="O8" s="90" t="e">
        <f>#REF!</f>
        <v>#REF!</v>
      </c>
    </row>
    <row r="9" spans="1:15" x14ac:dyDescent="0.25">
      <c r="A9" s="32" t="s">
        <v>25</v>
      </c>
      <c r="B9" s="7" t="e">
        <f>#REF!</f>
        <v>#REF!</v>
      </c>
      <c r="C9" s="31" t="e">
        <f t="shared" si="0"/>
        <v>#REF!</v>
      </c>
      <c r="D9" s="29" t="e">
        <f>#REF!</f>
        <v>#REF!</v>
      </c>
      <c r="E9" s="26" t="e">
        <f>#REF!</f>
        <v>#REF!</v>
      </c>
      <c r="F9" s="26" t="e">
        <f>#REF!</f>
        <v>#REF!</v>
      </c>
      <c r="G9" s="26" t="e">
        <f>#REF!</f>
        <v>#REF!</v>
      </c>
      <c r="H9" s="26" t="e">
        <f>#REF!</f>
        <v>#REF!</v>
      </c>
      <c r="I9" s="28" t="e">
        <f>#REF!</f>
        <v>#REF!</v>
      </c>
      <c r="J9" s="30" t="e">
        <f>#REF!</f>
        <v>#REF!</v>
      </c>
      <c r="K9" s="26" t="e">
        <f>#REF!</f>
        <v>#REF!</v>
      </c>
      <c r="L9" s="27" t="e">
        <f>#REF!</f>
        <v>#REF!</v>
      </c>
      <c r="M9" s="29" t="e">
        <f>#REF!</f>
        <v>#REF!</v>
      </c>
      <c r="N9" s="26" t="e">
        <f>#REF!</f>
        <v>#REF!</v>
      </c>
      <c r="O9" s="27" t="e">
        <f>#REF!</f>
        <v>#REF!</v>
      </c>
    </row>
    <row r="10" spans="1:15" x14ac:dyDescent="0.25">
      <c r="A10" s="84" t="s">
        <v>26</v>
      </c>
      <c r="B10" s="85" t="e">
        <f>#REF!</f>
        <v>#REF!</v>
      </c>
      <c r="C10" s="86" t="e">
        <f t="shared" si="0"/>
        <v>#REF!</v>
      </c>
      <c r="D10" s="91" t="e">
        <f>#REF!</f>
        <v>#REF!</v>
      </c>
      <c r="E10" s="87" t="e">
        <f>#REF!</f>
        <v>#REF!</v>
      </c>
      <c r="F10" s="91" t="e">
        <f>#REF!</f>
        <v>#REF!</v>
      </c>
      <c r="G10" s="91" t="e">
        <f>#REF!</f>
        <v>#REF!</v>
      </c>
      <c r="H10" s="91" t="e">
        <f>#REF!</f>
        <v>#REF!</v>
      </c>
      <c r="I10" s="111" t="e">
        <f>#REF!</f>
        <v>#REF!</v>
      </c>
      <c r="J10" s="89" t="e">
        <f>#REF!</f>
        <v>#REF!</v>
      </c>
      <c r="K10" s="87" t="e">
        <f>#REF!</f>
        <v>#REF!</v>
      </c>
      <c r="L10" s="90" t="e">
        <f>#REF!</f>
        <v>#REF!</v>
      </c>
      <c r="M10" s="91" t="e">
        <f>#REF!</f>
        <v>#REF!</v>
      </c>
      <c r="N10" s="91" t="e">
        <f>#REF!</f>
        <v>#REF!</v>
      </c>
      <c r="O10" s="90" t="e">
        <f>#REF!</f>
        <v>#REF!</v>
      </c>
    </row>
    <row r="11" spans="1:15" x14ac:dyDescent="0.25">
      <c r="A11" s="32" t="s">
        <v>27</v>
      </c>
      <c r="B11" s="7" t="e">
        <f>#REF!</f>
        <v>#REF!</v>
      </c>
      <c r="C11" s="31" t="e">
        <f t="shared" si="0"/>
        <v>#REF!</v>
      </c>
      <c r="D11" s="29" t="e">
        <f>#REF!</f>
        <v>#REF!</v>
      </c>
      <c r="E11" s="29" t="e">
        <f>#REF!</f>
        <v>#REF!</v>
      </c>
      <c r="F11" s="29" t="e">
        <f>#REF!</f>
        <v>#REF!</v>
      </c>
      <c r="G11" s="29" t="e">
        <f>#REF!</f>
        <v>#REF!</v>
      </c>
      <c r="H11" s="29" t="e">
        <f>#REF!</f>
        <v>#REF!</v>
      </c>
      <c r="I11" s="61" t="e">
        <f>#REF!</f>
        <v>#REF!</v>
      </c>
      <c r="J11" s="30" t="e">
        <f>#REF!</f>
        <v>#REF!</v>
      </c>
      <c r="K11" s="26" t="e">
        <f>#REF!</f>
        <v>#REF!</v>
      </c>
      <c r="L11" s="27" t="e">
        <f>#REF!</f>
        <v>#REF!</v>
      </c>
      <c r="M11" s="29" t="e">
        <f>#REF!</f>
        <v>#REF!</v>
      </c>
      <c r="N11" s="29" t="e">
        <f>#REF!</f>
        <v>#REF!</v>
      </c>
      <c r="O11" s="27" t="e">
        <f>#REF!</f>
        <v>#REF!</v>
      </c>
    </row>
    <row r="12" spans="1:15" x14ac:dyDescent="0.25">
      <c r="A12" s="84" t="s">
        <v>28</v>
      </c>
      <c r="B12" s="85" t="e">
        <f>#REF!</f>
        <v>#REF!</v>
      </c>
      <c r="C12" s="86" t="e">
        <f t="shared" si="0"/>
        <v>#REF!</v>
      </c>
      <c r="D12" s="91" t="e">
        <f>#REF!</f>
        <v>#REF!</v>
      </c>
      <c r="E12" s="87" t="e">
        <f>#REF!</f>
        <v>#REF!</v>
      </c>
      <c r="F12" s="87" t="e">
        <f>#REF!</f>
        <v>#REF!</v>
      </c>
      <c r="G12" s="87" t="e">
        <f>#REF!</f>
        <v>#REF!</v>
      </c>
      <c r="H12" s="87" t="e">
        <f>#REF!</f>
        <v>#REF!</v>
      </c>
      <c r="I12" s="88" t="e">
        <f>#REF!</f>
        <v>#REF!</v>
      </c>
      <c r="J12" s="89" t="e">
        <f>#REF!</f>
        <v>#REF!</v>
      </c>
      <c r="K12" s="87" t="e">
        <f>#REF!</f>
        <v>#REF!</v>
      </c>
      <c r="L12" s="90" t="e">
        <f>#REF!</f>
        <v>#REF!</v>
      </c>
      <c r="M12" s="91" t="e">
        <f>#REF!</f>
        <v>#REF!</v>
      </c>
      <c r="N12" s="87" t="e">
        <f>#REF!</f>
        <v>#REF!</v>
      </c>
      <c r="O12" s="90" t="e">
        <f>#REF!</f>
        <v>#REF!</v>
      </c>
    </row>
    <row r="13" spans="1:15" x14ac:dyDescent="0.25">
      <c r="A13" s="32" t="s">
        <v>29</v>
      </c>
      <c r="B13" s="7" t="e">
        <f>#REF!</f>
        <v>#REF!</v>
      </c>
      <c r="C13" s="31" t="e">
        <f>IF(B13=0,,((E13*1000)/B13))</f>
        <v>#REF!</v>
      </c>
      <c r="D13" s="29" t="e">
        <f>#REF!</f>
        <v>#REF!</v>
      </c>
      <c r="E13" s="26" t="e">
        <f>#REF!</f>
        <v>#REF!</v>
      </c>
      <c r="F13" s="26" t="e">
        <f>#REF!</f>
        <v>#REF!</v>
      </c>
      <c r="G13" s="26" t="e">
        <f>#REF!</f>
        <v>#REF!</v>
      </c>
      <c r="H13" s="26" t="e">
        <f>#REF!</f>
        <v>#REF!</v>
      </c>
      <c r="I13" s="28" t="e">
        <f>#REF!</f>
        <v>#REF!</v>
      </c>
      <c r="J13" s="30" t="e">
        <f>#REF!</f>
        <v>#REF!</v>
      </c>
      <c r="K13" s="26" t="e">
        <f>#REF!</f>
        <v>#REF!</v>
      </c>
      <c r="L13" s="27" t="e">
        <f>#REF!</f>
        <v>#REF!</v>
      </c>
      <c r="M13" s="29" t="e">
        <f>#REF!</f>
        <v>#REF!</v>
      </c>
      <c r="N13" s="26" t="e">
        <f>#REF!</f>
        <v>#REF!</v>
      </c>
      <c r="O13" s="27" t="e">
        <f>#REF!</f>
        <v>#REF!</v>
      </c>
    </row>
    <row r="14" spans="1:15" ht="15.75" thickBot="1" x14ac:dyDescent="0.3">
      <c r="A14" s="92" t="s">
        <v>30</v>
      </c>
      <c r="B14" s="93" t="e">
        <f>#REF!</f>
        <v>#REF!</v>
      </c>
      <c r="C14" s="86" t="e">
        <f>IF(B14=0,,((E14*1000)/B14))</f>
        <v>#REF!</v>
      </c>
      <c r="D14" s="94" t="e">
        <f>#REF!</f>
        <v>#REF!</v>
      </c>
      <c r="E14" s="95" t="e">
        <f>#REF!</f>
        <v>#REF!</v>
      </c>
      <c r="F14" s="95" t="e">
        <f>#REF!</f>
        <v>#REF!</v>
      </c>
      <c r="G14" s="95" t="e">
        <f>#REF!</f>
        <v>#REF!</v>
      </c>
      <c r="H14" s="95" t="e">
        <f>#REF!</f>
        <v>#REF!</v>
      </c>
      <c r="I14" s="96" t="e">
        <f>#REF!</f>
        <v>#REF!</v>
      </c>
      <c r="J14" s="97" t="e">
        <f>#REF!</f>
        <v>#REF!</v>
      </c>
      <c r="K14" s="95" t="e">
        <f>#REF!</f>
        <v>#REF!</v>
      </c>
      <c r="L14" s="98" t="e">
        <f>#REF!</f>
        <v>#REF!</v>
      </c>
      <c r="M14" s="94" t="e">
        <f>#REF!</f>
        <v>#REF!</v>
      </c>
      <c r="N14" s="95" t="e">
        <f>#REF!</f>
        <v>#REF!</v>
      </c>
      <c r="O14" s="98" t="e">
        <f>#REF!</f>
        <v>#REF!</v>
      </c>
    </row>
    <row r="15" spans="1:15" ht="15.75" thickBot="1" x14ac:dyDescent="0.3">
      <c r="B15" s="35" t="e">
        <f>SUM(B3:B14)</f>
        <v>#REF!</v>
      </c>
      <c r="C15" s="36" t="e">
        <f>AVERAGE(C3:C14,12)</f>
        <v>#REF!</v>
      </c>
      <c r="D15" s="48" t="e">
        <f t="shared" ref="D15:O15" si="1">SUM(D3:D14)</f>
        <v>#REF!</v>
      </c>
      <c r="E15" s="49" t="e">
        <f t="shared" si="1"/>
        <v>#REF!</v>
      </c>
      <c r="F15" s="49" t="e">
        <f t="shared" si="1"/>
        <v>#REF!</v>
      </c>
      <c r="G15" s="49" t="e">
        <f t="shared" si="1"/>
        <v>#REF!</v>
      </c>
      <c r="H15" s="49" t="e">
        <f t="shared" si="1"/>
        <v>#REF!</v>
      </c>
      <c r="I15" s="50" t="e">
        <f t="shared" si="1"/>
        <v>#REF!</v>
      </c>
      <c r="J15" s="51" t="e">
        <f t="shared" si="1"/>
        <v>#REF!</v>
      </c>
      <c r="K15" s="52" t="e">
        <f t="shared" si="1"/>
        <v>#REF!</v>
      </c>
      <c r="L15" s="53" t="e">
        <f t="shared" si="1"/>
        <v>#REF!</v>
      </c>
      <c r="M15" s="54" t="e">
        <f t="shared" si="1"/>
        <v>#REF!</v>
      </c>
      <c r="N15" s="52" t="e">
        <f t="shared" si="1"/>
        <v>#REF!</v>
      </c>
      <c r="O15" s="55" t="e">
        <f t="shared" si="1"/>
        <v>#REF!</v>
      </c>
    </row>
    <row r="17" spans="1:15" ht="15.75" thickBot="1" x14ac:dyDescent="0.3"/>
    <row r="18" spans="1:15" ht="15" customHeight="1" x14ac:dyDescent="0.25">
      <c r="A18" s="220">
        <v>2021</v>
      </c>
      <c r="B18" s="222" t="s">
        <v>3</v>
      </c>
      <c r="C18" s="224" t="s">
        <v>15</v>
      </c>
      <c r="D18" s="226" t="s">
        <v>31</v>
      </c>
      <c r="E18" s="216" t="s">
        <v>5</v>
      </c>
      <c r="F18" s="216" t="s">
        <v>6</v>
      </c>
      <c r="G18" s="216" t="s">
        <v>13</v>
      </c>
      <c r="H18" s="216" t="s">
        <v>7</v>
      </c>
      <c r="I18" s="218" t="s">
        <v>8</v>
      </c>
      <c r="J18" s="213" t="s">
        <v>9</v>
      </c>
      <c r="K18" s="214"/>
      <c r="L18" s="215"/>
      <c r="M18" s="213" t="s">
        <v>2</v>
      </c>
      <c r="N18" s="214"/>
      <c r="O18" s="215"/>
    </row>
    <row r="19" spans="1:15" ht="15.75" thickBot="1" x14ac:dyDescent="0.3">
      <c r="A19" s="221"/>
      <c r="B19" s="223"/>
      <c r="C19" s="225"/>
      <c r="D19" s="227"/>
      <c r="E19" s="217"/>
      <c r="F19" s="217"/>
      <c r="G19" s="217"/>
      <c r="H19" s="217"/>
      <c r="I19" s="219"/>
      <c r="J19" s="37" t="s">
        <v>10</v>
      </c>
      <c r="K19" s="38" t="s">
        <v>11</v>
      </c>
      <c r="L19" s="39" t="s">
        <v>12</v>
      </c>
      <c r="M19" s="37" t="s">
        <v>10</v>
      </c>
      <c r="N19" s="38" t="s">
        <v>11</v>
      </c>
      <c r="O19" s="39" t="s">
        <v>12</v>
      </c>
    </row>
    <row r="20" spans="1:15" x14ac:dyDescent="0.25">
      <c r="A20" s="33" t="s">
        <v>19</v>
      </c>
      <c r="B20" s="7">
        <v>2071</v>
      </c>
      <c r="C20" s="31">
        <v>96.57</v>
      </c>
      <c r="D20" s="40">
        <v>246</v>
      </c>
      <c r="E20" s="40">
        <v>200</v>
      </c>
      <c r="F20" s="40">
        <v>23</v>
      </c>
      <c r="G20" s="40">
        <v>24</v>
      </c>
      <c r="H20" s="40">
        <v>0</v>
      </c>
      <c r="I20" s="59">
        <v>12</v>
      </c>
      <c r="J20" s="40">
        <v>0</v>
      </c>
      <c r="K20" s="40">
        <v>63.5</v>
      </c>
      <c r="L20" s="68">
        <v>63.5</v>
      </c>
      <c r="M20" s="57">
        <v>74</v>
      </c>
      <c r="N20" s="76">
        <v>118</v>
      </c>
      <c r="O20" s="75">
        <v>9.1</v>
      </c>
    </row>
    <row r="21" spans="1:15" x14ac:dyDescent="0.25">
      <c r="A21" s="84" t="s">
        <v>20</v>
      </c>
      <c r="B21" s="85">
        <v>292</v>
      </c>
      <c r="C21" s="86">
        <v>448.63</v>
      </c>
      <c r="D21" s="87">
        <v>107</v>
      </c>
      <c r="E21" s="87">
        <v>131</v>
      </c>
      <c r="F21" s="87">
        <v>11</v>
      </c>
      <c r="G21" s="87">
        <v>14</v>
      </c>
      <c r="H21" s="87">
        <v>12</v>
      </c>
      <c r="I21" s="88">
        <v>4</v>
      </c>
      <c r="J21" s="89">
        <v>0</v>
      </c>
      <c r="K21" s="87">
        <v>38.9</v>
      </c>
      <c r="L21" s="90">
        <v>38.9</v>
      </c>
      <c r="M21" s="89">
        <v>51</v>
      </c>
      <c r="N21" s="87">
        <v>76</v>
      </c>
      <c r="O21" s="90">
        <v>4.7</v>
      </c>
    </row>
    <row r="22" spans="1:15" x14ac:dyDescent="0.25">
      <c r="A22" s="32" t="s">
        <v>21</v>
      </c>
      <c r="B22" s="7">
        <v>748</v>
      </c>
      <c r="C22" s="31">
        <v>274.06</v>
      </c>
      <c r="D22" s="29">
        <v>242</v>
      </c>
      <c r="E22" s="26">
        <v>205</v>
      </c>
      <c r="F22" s="26">
        <v>11</v>
      </c>
      <c r="G22" s="26">
        <v>20</v>
      </c>
      <c r="H22" s="26">
        <v>0</v>
      </c>
      <c r="I22" s="28">
        <v>6</v>
      </c>
      <c r="J22" s="30">
        <v>0</v>
      </c>
      <c r="K22" s="26">
        <v>45.6</v>
      </c>
      <c r="L22" s="27">
        <v>0</v>
      </c>
      <c r="M22" s="30">
        <v>85</v>
      </c>
      <c r="N22" s="26">
        <v>103</v>
      </c>
      <c r="O22" s="27">
        <v>13.8</v>
      </c>
    </row>
    <row r="23" spans="1:15" x14ac:dyDescent="0.25">
      <c r="A23" s="84" t="s">
        <v>22</v>
      </c>
      <c r="B23" s="85">
        <v>994</v>
      </c>
      <c r="C23" s="86">
        <v>300.8</v>
      </c>
      <c r="D23" s="91">
        <v>342</v>
      </c>
      <c r="E23" s="87">
        <v>299</v>
      </c>
      <c r="F23" s="87">
        <v>12</v>
      </c>
      <c r="G23" s="87">
        <v>22</v>
      </c>
      <c r="H23" s="87">
        <v>0</v>
      </c>
      <c r="I23" s="88">
        <v>9</v>
      </c>
      <c r="J23" s="89">
        <v>0</v>
      </c>
      <c r="K23" s="87">
        <v>47.2</v>
      </c>
      <c r="L23" s="90">
        <v>0</v>
      </c>
      <c r="M23" s="89">
        <v>81</v>
      </c>
      <c r="N23" s="87">
        <v>96</v>
      </c>
      <c r="O23" s="90">
        <v>128.1</v>
      </c>
    </row>
    <row r="24" spans="1:15" x14ac:dyDescent="0.25">
      <c r="A24" s="32" t="s">
        <v>23</v>
      </c>
      <c r="B24" s="7">
        <v>3274</v>
      </c>
      <c r="C24" s="31">
        <v>93.77</v>
      </c>
      <c r="D24" s="29">
        <v>370</v>
      </c>
      <c r="E24" s="26">
        <v>307</v>
      </c>
      <c r="F24" s="26">
        <v>18</v>
      </c>
      <c r="G24" s="26">
        <v>31</v>
      </c>
      <c r="H24" s="26">
        <v>0</v>
      </c>
      <c r="I24" s="28">
        <v>14</v>
      </c>
      <c r="J24" s="30">
        <v>0</v>
      </c>
      <c r="K24" s="26">
        <v>44</v>
      </c>
      <c r="L24" s="27">
        <v>0</v>
      </c>
      <c r="M24" s="30">
        <v>89</v>
      </c>
      <c r="N24" s="26">
        <v>115</v>
      </c>
      <c r="O24" s="27">
        <v>100.3</v>
      </c>
    </row>
    <row r="25" spans="1:15" x14ac:dyDescent="0.25">
      <c r="A25" s="84" t="s">
        <v>24</v>
      </c>
      <c r="B25" s="85">
        <v>9093</v>
      </c>
      <c r="C25" s="86">
        <v>51.47</v>
      </c>
      <c r="D25" s="91">
        <v>670</v>
      </c>
      <c r="E25" s="87">
        <v>468</v>
      </c>
      <c r="F25" s="87">
        <v>53</v>
      </c>
      <c r="G25" s="87">
        <v>104</v>
      </c>
      <c r="H25" s="87">
        <v>0</v>
      </c>
      <c r="I25" s="88">
        <v>45</v>
      </c>
      <c r="J25" s="89">
        <v>19.8</v>
      </c>
      <c r="K25" s="87">
        <v>70.099999999999994</v>
      </c>
      <c r="L25" s="90">
        <v>18.600000000000001</v>
      </c>
      <c r="M25" s="89">
        <v>156</v>
      </c>
      <c r="N25" s="87">
        <v>196</v>
      </c>
      <c r="O25" s="90">
        <v>0</v>
      </c>
    </row>
    <row r="26" spans="1:15" x14ac:dyDescent="0.25">
      <c r="A26" s="32" t="s">
        <v>25</v>
      </c>
      <c r="B26" s="7">
        <v>8404</v>
      </c>
      <c r="C26" s="31">
        <v>78.06</v>
      </c>
      <c r="D26" s="29">
        <v>1111</v>
      </c>
      <c r="E26" s="26">
        <v>656</v>
      </c>
      <c r="F26" s="26">
        <v>58</v>
      </c>
      <c r="G26" s="26">
        <v>129</v>
      </c>
      <c r="H26" s="26">
        <v>0</v>
      </c>
      <c r="I26" s="28">
        <v>54</v>
      </c>
      <c r="J26" s="30">
        <v>44.2</v>
      </c>
      <c r="K26" s="26">
        <v>84.2</v>
      </c>
      <c r="L26" s="27">
        <v>41.7</v>
      </c>
      <c r="M26" s="29">
        <v>192</v>
      </c>
      <c r="N26" s="26">
        <v>236</v>
      </c>
      <c r="O26" s="27">
        <v>92.4</v>
      </c>
    </row>
    <row r="27" spans="1:15" x14ac:dyDescent="0.25">
      <c r="A27" s="84" t="s">
        <v>26</v>
      </c>
      <c r="B27" s="85">
        <v>4598</v>
      </c>
      <c r="C27" s="86">
        <v>120.92</v>
      </c>
      <c r="D27" s="91">
        <v>768</v>
      </c>
      <c r="E27" s="87">
        <v>556</v>
      </c>
      <c r="F27" s="91">
        <v>40</v>
      </c>
      <c r="G27" s="91">
        <v>135</v>
      </c>
      <c r="H27" s="91">
        <v>0</v>
      </c>
      <c r="I27" s="111">
        <v>37</v>
      </c>
      <c r="J27" s="89">
        <v>37.200000000000003</v>
      </c>
      <c r="K27" s="87">
        <v>74.099999999999994</v>
      </c>
      <c r="L27" s="90">
        <v>37.9</v>
      </c>
      <c r="M27" s="91">
        <v>159</v>
      </c>
      <c r="N27" s="91">
        <v>188</v>
      </c>
      <c r="O27" s="90">
        <v>87.1</v>
      </c>
    </row>
    <row r="28" spans="1:15" x14ac:dyDescent="0.25">
      <c r="A28" s="32" t="s">
        <v>27</v>
      </c>
      <c r="B28" s="7">
        <v>5236</v>
      </c>
      <c r="C28" s="31">
        <v>70.66</v>
      </c>
      <c r="D28" s="29">
        <v>523</v>
      </c>
      <c r="E28" s="29">
        <v>370</v>
      </c>
      <c r="F28" s="29">
        <v>36</v>
      </c>
      <c r="G28" s="29">
        <v>85</v>
      </c>
      <c r="H28" s="29">
        <v>0</v>
      </c>
      <c r="I28" s="61">
        <v>32</v>
      </c>
      <c r="J28" s="30">
        <v>24.7</v>
      </c>
      <c r="K28" s="26">
        <v>58.1</v>
      </c>
      <c r="L28" s="27">
        <v>30.1</v>
      </c>
      <c r="M28" s="29">
        <v>127</v>
      </c>
      <c r="N28" s="29">
        <v>130</v>
      </c>
      <c r="O28" s="27">
        <v>8.6999999999999993</v>
      </c>
    </row>
    <row r="29" spans="1:15" x14ac:dyDescent="0.25">
      <c r="A29" s="84" t="s">
        <v>28</v>
      </c>
      <c r="B29" s="85">
        <v>9941</v>
      </c>
      <c r="C29" s="86">
        <v>53.72</v>
      </c>
      <c r="D29" s="91">
        <v>757</v>
      </c>
      <c r="E29" s="87">
        <v>534</v>
      </c>
      <c r="F29" s="87">
        <v>56</v>
      </c>
      <c r="G29" s="87">
        <v>112</v>
      </c>
      <c r="H29" s="87">
        <v>0</v>
      </c>
      <c r="I29" s="88">
        <v>55</v>
      </c>
      <c r="J29" s="89">
        <v>36.700000000000003</v>
      </c>
      <c r="K29" s="87">
        <v>80.900000000000006</v>
      </c>
      <c r="L29" s="90">
        <v>35.4</v>
      </c>
      <c r="M29" s="91">
        <v>197</v>
      </c>
      <c r="N29" s="87">
        <v>185</v>
      </c>
      <c r="O29" s="90">
        <v>18.5</v>
      </c>
    </row>
    <row r="30" spans="1:15" x14ac:dyDescent="0.25">
      <c r="A30" s="32" t="s">
        <v>29</v>
      </c>
      <c r="B30" s="7">
        <v>9743</v>
      </c>
      <c r="C30" s="31">
        <v>62.1</v>
      </c>
      <c r="D30" s="29">
        <v>780</v>
      </c>
      <c r="E30" s="26">
        <v>605</v>
      </c>
      <c r="F30" s="26">
        <v>50</v>
      </c>
      <c r="G30" s="26">
        <v>110</v>
      </c>
      <c r="H30" s="26">
        <v>0</v>
      </c>
      <c r="I30" s="28">
        <v>59</v>
      </c>
      <c r="J30" s="30">
        <v>36.700000000000003</v>
      </c>
      <c r="K30" s="26">
        <v>81.8</v>
      </c>
      <c r="L30" s="27">
        <v>33.200000000000003</v>
      </c>
      <c r="M30" s="29">
        <v>193</v>
      </c>
      <c r="N30" s="26">
        <v>250</v>
      </c>
      <c r="O30" s="27">
        <v>30.36</v>
      </c>
    </row>
    <row r="31" spans="1:15" ht="15.75" thickBot="1" x14ac:dyDescent="0.3">
      <c r="A31" s="92" t="s">
        <v>30</v>
      </c>
      <c r="B31" s="93">
        <v>7434</v>
      </c>
      <c r="C31" s="86">
        <v>69.28</v>
      </c>
      <c r="D31" s="94">
        <v>716</v>
      </c>
      <c r="E31" s="95">
        <v>515</v>
      </c>
      <c r="F31" s="95">
        <v>48</v>
      </c>
      <c r="G31" s="95">
        <v>101</v>
      </c>
      <c r="H31" s="95">
        <v>0</v>
      </c>
      <c r="I31" s="96">
        <v>52</v>
      </c>
      <c r="J31" s="97">
        <v>34.700000000000003</v>
      </c>
      <c r="K31" s="95">
        <v>80.2</v>
      </c>
      <c r="L31" s="98">
        <v>22.25</v>
      </c>
      <c r="M31" s="94">
        <v>166</v>
      </c>
      <c r="N31" s="95">
        <v>199</v>
      </c>
      <c r="O31" s="98">
        <v>27.3</v>
      </c>
    </row>
    <row r="32" spans="1:15" ht="15.75" thickBot="1" x14ac:dyDescent="0.3">
      <c r="B32" s="35">
        <v>61828</v>
      </c>
      <c r="C32" s="36">
        <v>133.22999999999999</v>
      </c>
      <c r="D32" s="48">
        <v>6632</v>
      </c>
      <c r="E32" s="49">
        <v>4846</v>
      </c>
      <c r="F32" s="49">
        <v>416</v>
      </c>
      <c r="G32" s="49">
        <v>887</v>
      </c>
      <c r="H32" s="49">
        <v>12</v>
      </c>
      <c r="I32" s="50">
        <v>379</v>
      </c>
      <c r="J32" s="51">
        <v>234</v>
      </c>
      <c r="K32" s="52">
        <v>768.6</v>
      </c>
      <c r="L32" s="53">
        <v>321.55</v>
      </c>
      <c r="M32" s="54">
        <v>1570</v>
      </c>
      <c r="N32" s="52">
        <v>1892</v>
      </c>
      <c r="O32" s="55">
        <v>520.36</v>
      </c>
    </row>
    <row r="34" spans="1:15" ht="15.75" thickBot="1" x14ac:dyDescent="0.3"/>
    <row r="35" spans="1:15" ht="15" customHeight="1" x14ac:dyDescent="0.25">
      <c r="A35" s="220">
        <v>2020</v>
      </c>
      <c r="B35" s="222" t="s">
        <v>3</v>
      </c>
      <c r="C35" s="224" t="s">
        <v>15</v>
      </c>
      <c r="D35" s="226" t="s">
        <v>31</v>
      </c>
      <c r="E35" s="216" t="s">
        <v>5</v>
      </c>
      <c r="F35" s="216" t="s">
        <v>6</v>
      </c>
      <c r="G35" s="216" t="s">
        <v>13</v>
      </c>
      <c r="H35" s="216" t="s">
        <v>7</v>
      </c>
      <c r="I35" s="218" t="s">
        <v>8</v>
      </c>
      <c r="J35" s="213" t="s">
        <v>9</v>
      </c>
      <c r="K35" s="214"/>
      <c r="L35" s="215"/>
      <c r="M35" s="213" t="s">
        <v>2</v>
      </c>
      <c r="N35" s="214"/>
      <c r="O35" s="215"/>
    </row>
    <row r="36" spans="1:15" ht="15.75" thickBot="1" x14ac:dyDescent="0.3">
      <c r="A36" s="221"/>
      <c r="B36" s="223"/>
      <c r="C36" s="225"/>
      <c r="D36" s="227"/>
      <c r="E36" s="217"/>
      <c r="F36" s="217"/>
      <c r="G36" s="217"/>
      <c r="H36" s="217"/>
      <c r="I36" s="219"/>
      <c r="J36" s="37" t="s">
        <v>10</v>
      </c>
      <c r="K36" s="38" t="s">
        <v>11</v>
      </c>
      <c r="L36" s="39" t="s">
        <v>12</v>
      </c>
      <c r="M36" s="37" t="s">
        <v>10</v>
      </c>
      <c r="N36" s="38" t="s">
        <v>11</v>
      </c>
      <c r="O36" s="39" t="s">
        <v>12</v>
      </c>
    </row>
    <row r="37" spans="1:15" x14ac:dyDescent="0.25">
      <c r="A37" s="33" t="s">
        <v>19</v>
      </c>
      <c r="B37" s="7">
        <v>10986</v>
      </c>
      <c r="C37" s="31">
        <v>47.06</v>
      </c>
      <c r="D37" s="40">
        <v>838</v>
      </c>
      <c r="E37" s="40">
        <v>517</v>
      </c>
      <c r="F37" s="40">
        <v>70</v>
      </c>
      <c r="G37" s="40">
        <v>152</v>
      </c>
      <c r="H37" s="40">
        <v>0</v>
      </c>
      <c r="I37" s="59">
        <v>73</v>
      </c>
      <c r="J37" s="40">
        <v>0</v>
      </c>
      <c r="K37" s="40">
        <v>64.7</v>
      </c>
      <c r="L37" s="68">
        <v>64.7</v>
      </c>
      <c r="M37" s="57">
        <v>168</v>
      </c>
      <c r="N37" s="76">
        <v>183</v>
      </c>
      <c r="O37" s="75">
        <v>169.6</v>
      </c>
    </row>
    <row r="38" spans="1:15" x14ac:dyDescent="0.25">
      <c r="A38" s="84" t="s">
        <v>20</v>
      </c>
      <c r="B38" s="85">
        <v>10925</v>
      </c>
      <c r="C38" s="86">
        <v>49.7</v>
      </c>
      <c r="D38" s="87">
        <v>870</v>
      </c>
      <c r="E38" s="87">
        <v>543</v>
      </c>
      <c r="F38" s="87">
        <v>82</v>
      </c>
      <c r="G38" s="87">
        <v>150</v>
      </c>
      <c r="H38" s="87">
        <v>0</v>
      </c>
      <c r="I38" s="88">
        <v>95</v>
      </c>
      <c r="J38" s="89">
        <v>0</v>
      </c>
      <c r="K38" s="87">
        <v>72.400000000000006</v>
      </c>
      <c r="L38" s="90">
        <v>72.400000000000006</v>
      </c>
      <c r="M38" s="89">
        <v>182</v>
      </c>
      <c r="N38" s="87">
        <v>201</v>
      </c>
      <c r="O38" s="90">
        <v>172.2</v>
      </c>
    </row>
    <row r="39" spans="1:15" x14ac:dyDescent="0.25">
      <c r="A39" s="32" t="s">
        <v>21</v>
      </c>
      <c r="B39" s="7">
        <v>4916</v>
      </c>
      <c r="C39" s="31">
        <v>60.62</v>
      </c>
      <c r="D39" s="29">
        <v>412</v>
      </c>
      <c r="E39" s="26">
        <v>298</v>
      </c>
      <c r="F39" s="26">
        <v>33</v>
      </c>
      <c r="G39" s="26">
        <v>47</v>
      </c>
      <c r="H39" s="26">
        <v>0</v>
      </c>
      <c r="I39" s="28">
        <v>34</v>
      </c>
      <c r="J39" s="30">
        <v>0</v>
      </c>
      <c r="K39" s="26">
        <v>34.4</v>
      </c>
      <c r="L39" s="27">
        <v>20.9</v>
      </c>
      <c r="M39" s="30">
        <v>120</v>
      </c>
      <c r="N39" s="26">
        <v>121</v>
      </c>
      <c r="O39" s="27">
        <v>62.2</v>
      </c>
    </row>
    <row r="40" spans="1:15" x14ac:dyDescent="0.25">
      <c r="A40" s="84" t="s">
        <v>22</v>
      </c>
      <c r="B40" s="85">
        <v>20</v>
      </c>
      <c r="C40" s="86">
        <v>6550</v>
      </c>
      <c r="D40" s="91">
        <v>135</v>
      </c>
      <c r="E40" s="87">
        <v>131</v>
      </c>
      <c r="F40" s="87">
        <v>0</v>
      </c>
      <c r="G40" s="87">
        <v>2</v>
      </c>
      <c r="H40" s="87">
        <v>0</v>
      </c>
      <c r="I40" s="210" t="e">
        <f>DATE(#REF!,10,1)</f>
        <v>#REF!</v>
      </c>
      <c r="J40" s="211"/>
      <c r="K40" s="212"/>
      <c r="L40" s="90">
        <v>0</v>
      </c>
      <c r="M40" s="89">
        <v>81</v>
      </c>
      <c r="N40" s="87">
        <v>51</v>
      </c>
      <c r="O40" s="90">
        <v>0</v>
      </c>
    </row>
    <row r="41" spans="1:15" x14ac:dyDescent="0.25">
      <c r="A41" s="32" t="s">
        <v>23</v>
      </c>
      <c r="B41" s="7">
        <v>17</v>
      </c>
      <c r="C41" s="31">
        <v>8764.7099999999991</v>
      </c>
      <c r="D41" s="29">
        <v>151</v>
      </c>
      <c r="E41" s="26">
        <v>149</v>
      </c>
      <c r="F41" s="26">
        <v>0</v>
      </c>
      <c r="G41" s="26">
        <v>1</v>
      </c>
      <c r="H41" s="26">
        <v>12</v>
      </c>
      <c r="I41" s="28">
        <v>0</v>
      </c>
      <c r="J41" s="30">
        <v>0</v>
      </c>
      <c r="K41" s="26">
        <v>0</v>
      </c>
      <c r="L41" s="27">
        <v>0</v>
      </c>
      <c r="M41" s="30">
        <v>77</v>
      </c>
      <c r="N41" s="26">
        <v>72</v>
      </c>
      <c r="O41" s="27">
        <v>0</v>
      </c>
    </row>
    <row r="42" spans="1:15" x14ac:dyDescent="0.25">
      <c r="A42" s="84" t="s">
        <v>24</v>
      </c>
      <c r="B42" s="85">
        <v>884</v>
      </c>
      <c r="C42" s="86">
        <v>1461.54</v>
      </c>
      <c r="D42" s="91">
        <v>1372</v>
      </c>
      <c r="E42" s="87">
        <v>1292</v>
      </c>
      <c r="F42" s="87">
        <v>56</v>
      </c>
      <c r="G42" s="87">
        <v>19</v>
      </c>
      <c r="H42" s="87">
        <v>0</v>
      </c>
      <c r="I42" s="88">
        <v>5</v>
      </c>
      <c r="J42" s="89">
        <v>13.6</v>
      </c>
      <c r="K42" s="87">
        <v>31.1</v>
      </c>
      <c r="L42" s="90">
        <v>14.9</v>
      </c>
      <c r="M42" s="89">
        <v>942</v>
      </c>
      <c r="N42" s="87">
        <v>265</v>
      </c>
      <c r="O42" s="90"/>
    </row>
    <row r="43" spans="1:15" x14ac:dyDescent="0.25">
      <c r="A43" s="32" t="s">
        <v>25</v>
      </c>
      <c r="B43" s="7">
        <v>4705</v>
      </c>
      <c r="C43" s="31">
        <v>147.29</v>
      </c>
      <c r="D43" s="29">
        <v>864</v>
      </c>
      <c r="E43" s="26">
        <v>693</v>
      </c>
      <c r="F43" s="26">
        <v>75</v>
      </c>
      <c r="G43" s="26">
        <v>73</v>
      </c>
      <c r="H43" s="26">
        <v>0</v>
      </c>
      <c r="I43" s="28">
        <v>23</v>
      </c>
      <c r="J43" s="30">
        <v>51.7</v>
      </c>
      <c r="K43" s="26">
        <v>88.8</v>
      </c>
      <c r="L43" s="27">
        <v>44.2</v>
      </c>
      <c r="M43" s="30">
        <v>201</v>
      </c>
      <c r="N43" s="26">
        <v>200</v>
      </c>
      <c r="O43" s="27">
        <v>150.4</v>
      </c>
    </row>
    <row r="44" spans="1:15" x14ac:dyDescent="0.25">
      <c r="A44" s="84" t="s">
        <v>26</v>
      </c>
      <c r="B44" s="85">
        <v>5375</v>
      </c>
      <c r="C44" s="86">
        <v>100.09</v>
      </c>
      <c r="D44" s="91">
        <v>712</v>
      </c>
      <c r="E44" s="87">
        <v>538</v>
      </c>
      <c r="F44" s="87">
        <v>57</v>
      </c>
      <c r="G44" s="87">
        <v>87</v>
      </c>
      <c r="H44" s="87">
        <v>0</v>
      </c>
      <c r="I44" s="88">
        <v>30</v>
      </c>
      <c r="J44" s="89">
        <v>47.8</v>
      </c>
      <c r="K44" s="87">
        <v>81.099999999999994</v>
      </c>
      <c r="L44" s="90">
        <v>43.4</v>
      </c>
      <c r="M44" s="89">
        <v>183</v>
      </c>
      <c r="N44" s="87">
        <v>206</v>
      </c>
      <c r="O44" s="90">
        <v>160.1</v>
      </c>
    </row>
    <row r="45" spans="1:15" x14ac:dyDescent="0.25">
      <c r="A45" s="32" t="s">
        <v>27</v>
      </c>
      <c r="B45" s="7">
        <v>8644</v>
      </c>
      <c r="C45" s="31">
        <v>51.6</v>
      </c>
      <c r="D45" s="29">
        <v>628</v>
      </c>
      <c r="E45" s="26">
        <v>446</v>
      </c>
      <c r="F45" s="26">
        <v>55</v>
      </c>
      <c r="G45" s="26">
        <v>93</v>
      </c>
      <c r="H45" s="26">
        <v>0</v>
      </c>
      <c r="I45" s="28">
        <v>34</v>
      </c>
      <c r="J45" s="30">
        <v>13.6</v>
      </c>
      <c r="K45" s="26">
        <v>65.5</v>
      </c>
      <c r="L45" s="27">
        <v>11.8</v>
      </c>
      <c r="M45" s="30">
        <v>152</v>
      </c>
      <c r="N45" s="26">
        <v>198</v>
      </c>
      <c r="O45" s="27">
        <v>104.63</v>
      </c>
    </row>
    <row r="46" spans="1:15" x14ac:dyDescent="0.25">
      <c r="A46" s="84" t="s">
        <v>28</v>
      </c>
      <c r="B46" s="85">
        <v>8704</v>
      </c>
      <c r="C46" s="86">
        <v>43.43</v>
      </c>
      <c r="D46" s="91">
        <v>592</v>
      </c>
      <c r="E46" s="87">
        <v>378</v>
      </c>
      <c r="F46" s="87">
        <v>55</v>
      </c>
      <c r="G46" s="87">
        <v>109</v>
      </c>
      <c r="H46" s="87">
        <v>0</v>
      </c>
      <c r="I46" s="88">
        <v>50</v>
      </c>
      <c r="J46" s="89">
        <v>0</v>
      </c>
      <c r="K46" s="87">
        <v>63.6</v>
      </c>
      <c r="L46" s="90">
        <v>0</v>
      </c>
      <c r="M46" s="89">
        <v>116</v>
      </c>
      <c r="N46" s="87">
        <v>172</v>
      </c>
      <c r="O46" s="90">
        <v>94.7</v>
      </c>
    </row>
    <row r="47" spans="1:15" x14ac:dyDescent="0.25">
      <c r="A47" s="32" t="s">
        <v>29</v>
      </c>
      <c r="B47" s="7">
        <v>2445</v>
      </c>
      <c r="C47" s="31">
        <v>86.71</v>
      </c>
      <c r="D47" s="29">
        <v>281</v>
      </c>
      <c r="E47" s="26">
        <v>212</v>
      </c>
      <c r="F47" s="26">
        <v>34</v>
      </c>
      <c r="G47" s="26">
        <v>25</v>
      </c>
      <c r="H47" s="26">
        <v>0</v>
      </c>
      <c r="I47" s="28">
        <v>10</v>
      </c>
      <c r="J47" s="30">
        <v>0</v>
      </c>
      <c r="K47" s="26">
        <v>48.6</v>
      </c>
      <c r="L47" s="27">
        <v>0</v>
      </c>
      <c r="M47" s="30">
        <v>95</v>
      </c>
      <c r="N47" s="26">
        <v>113</v>
      </c>
      <c r="O47" s="27">
        <v>7.4</v>
      </c>
    </row>
    <row r="48" spans="1:15" ht="15.75" thickBot="1" x14ac:dyDescent="0.3">
      <c r="A48" s="92" t="s">
        <v>30</v>
      </c>
      <c r="B48" s="93">
        <v>2372</v>
      </c>
      <c r="C48" s="86">
        <v>96.54</v>
      </c>
      <c r="D48" s="94">
        <v>299</v>
      </c>
      <c r="E48" s="95">
        <v>229</v>
      </c>
      <c r="F48" s="95">
        <v>27</v>
      </c>
      <c r="G48" s="95">
        <v>30</v>
      </c>
      <c r="H48" s="95">
        <v>0</v>
      </c>
      <c r="I48" s="96">
        <v>13</v>
      </c>
      <c r="J48" s="97">
        <v>0</v>
      </c>
      <c r="K48" s="95">
        <v>61.9</v>
      </c>
      <c r="L48" s="98">
        <v>0</v>
      </c>
      <c r="M48" s="97">
        <v>87</v>
      </c>
      <c r="N48" s="95">
        <v>125</v>
      </c>
      <c r="O48" s="98">
        <v>19.399999999999999</v>
      </c>
    </row>
    <row r="49" spans="1:17" ht="15.75" thickBot="1" x14ac:dyDescent="0.3">
      <c r="B49" s="35">
        <v>59993</v>
      </c>
      <c r="C49" s="36">
        <v>1343.94</v>
      </c>
      <c r="D49" s="48">
        <v>7154</v>
      </c>
      <c r="E49" s="49">
        <v>5426</v>
      </c>
      <c r="F49" s="49">
        <v>544</v>
      </c>
      <c r="G49" s="49">
        <v>788</v>
      </c>
      <c r="H49" s="49">
        <v>12</v>
      </c>
      <c r="I49" s="50">
        <v>369</v>
      </c>
      <c r="J49" s="51">
        <v>126.7</v>
      </c>
      <c r="K49" s="52">
        <v>612.1</v>
      </c>
      <c r="L49" s="53">
        <v>272.3</v>
      </c>
      <c r="M49" s="54">
        <v>2404</v>
      </c>
      <c r="N49" s="52">
        <v>1907</v>
      </c>
      <c r="O49" s="55">
        <v>940.63</v>
      </c>
    </row>
    <row r="51" spans="1:17" ht="15.75" thickBot="1" x14ac:dyDescent="0.3"/>
    <row r="52" spans="1:17" x14ac:dyDescent="0.25">
      <c r="A52" s="228">
        <v>2019</v>
      </c>
      <c r="B52" s="230" t="s">
        <v>3</v>
      </c>
      <c r="C52" s="224" t="s">
        <v>15</v>
      </c>
      <c r="D52" s="239" t="s">
        <v>31</v>
      </c>
      <c r="E52" s="237" t="s">
        <v>5</v>
      </c>
      <c r="F52" s="237" t="s">
        <v>6</v>
      </c>
      <c r="G52" s="237" t="s">
        <v>13</v>
      </c>
      <c r="H52" s="237" t="s">
        <v>7</v>
      </c>
      <c r="I52" s="235" t="s">
        <v>8</v>
      </c>
      <c r="J52" s="232" t="s">
        <v>9</v>
      </c>
      <c r="K52" s="233"/>
      <c r="L52" s="234"/>
      <c r="M52" s="232" t="s">
        <v>2</v>
      </c>
      <c r="N52" s="233"/>
      <c r="O52" s="234"/>
      <c r="P52" s="77"/>
      <c r="Q52" s="78"/>
    </row>
    <row r="53" spans="1:17" ht="15.75" thickBot="1" x14ac:dyDescent="0.3">
      <c r="A53" s="229"/>
      <c r="B53" s="231"/>
      <c r="C53" s="225"/>
      <c r="D53" s="240"/>
      <c r="E53" s="238"/>
      <c r="F53" s="238"/>
      <c r="G53" s="238"/>
      <c r="H53" s="238"/>
      <c r="I53" s="236"/>
      <c r="J53" s="37" t="s">
        <v>10</v>
      </c>
      <c r="K53" s="38" t="s">
        <v>11</v>
      </c>
      <c r="L53" s="39" t="s">
        <v>12</v>
      </c>
      <c r="M53" s="37" t="s">
        <v>10</v>
      </c>
      <c r="N53" s="38" t="s">
        <v>11</v>
      </c>
      <c r="O53" s="39" t="s">
        <v>12</v>
      </c>
      <c r="P53" s="77"/>
      <c r="Q53" s="78"/>
    </row>
    <row r="54" spans="1:17" x14ac:dyDescent="0.25">
      <c r="A54" s="33" t="s">
        <v>19</v>
      </c>
      <c r="B54" s="7">
        <v>10312</v>
      </c>
      <c r="C54" s="31">
        <v>101.14</v>
      </c>
      <c r="D54" s="40">
        <v>1325</v>
      </c>
      <c r="E54" s="40">
        <v>1043</v>
      </c>
      <c r="F54" s="40">
        <v>59</v>
      </c>
      <c r="G54" s="40">
        <v>130</v>
      </c>
      <c r="H54" s="40">
        <v>0</v>
      </c>
      <c r="I54" s="59">
        <v>61</v>
      </c>
      <c r="J54" s="40">
        <v>0</v>
      </c>
      <c r="K54" s="40">
        <v>67.599999999999994</v>
      </c>
      <c r="L54" s="68">
        <v>67.599999999999994</v>
      </c>
      <c r="M54" s="57">
        <v>293</v>
      </c>
      <c r="N54" s="76">
        <v>504</v>
      </c>
      <c r="O54" s="75">
        <v>289.10000000000002</v>
      </c>
    </row>
    <row r="55" spans="1:17" x14ac:dyDescent="0.25">
      <c r="A55" s="84" t="s">
        <v>20</v>
      </c>
      <c r="B55" s="85">
        <v>9843</v>
      </c>
      <c r="C55" s="86">
        <v>90.62</v>
      </c>
      <c r="D55" s="87">
        <v>1164</v>
      </c>
      <c r="E55" s="87">
        <v>892</v>
      </c>
      <c r="F55" s="87">
        <v>56</v>
      </c>
      <c r="G55" s="87">
        <v>145</v>
      </c>
      <c r="H55" s="87">
        <v>0</v>
      </c>
      <c r="I55" s="88">
        <v>71</v>
      </c>
      <c r="J55" s="89">
        <v>0</v>
      </c>
      <c r="K55" s="87">
        <v>65.7</v>
      </c>
      <c r="L55" s="90">
        <v>65.7</v>
      </c>
      <c r="M55" s="89">
        <v>271</v>
      </c>
      <c r="N55" s="87">
        <v>376</v>
      </c>
      <c r="O55" s="90">
        <v>296</v>
      </c>
    </row>
    <row r="56" spans="1:17" x14ac:dyDescent="0.25">
      <c r="A56" s="32" t="s">
        <v>21</v>
      </c>
      <c r="B56" s="7">
        <v>10710</v>
      </c>
      <c r="C56" s="31">
        <v>61.72</v>
      </c>
      <c r="D56" s="29">
        <v>1014</v>
      </c>
      <c r="E56" s="26">
        <v>661</v>
      </c>
      <c r="F56" s="26">
        <v>69</v>
      </c>
      <c r="G56" s="26">
        <v>209</v>
      </c>
      <c r="H56" s="26">
        <v>0</v>
      </c>
      <c r="I56" s="28">
        <v>75</v>
      </c>
      <c r="J56" s="30">
        <v>0</v>
      </c>
      <c r="K56" s="26">
        <v>76.900000000000006</v>
      </c>
      <c r="L56" s="27">
        <v>0</v>
      </c>
      <c r="M56" s="30">
        <v>186</v>
      </c>
      <c r="N56" s="26">
        <v>288</v>
      </c>
      <c r="O56" s="27">
        <v>208.1</v>
      </c>
    </row>
    <row r="57" spans="1:17" x14ac:dyDescent="0.25">
      <c r="A57" s="84" t="s">
        <v>22</v>
      </c>
      <c r="B57" s="85">
        <v>10288</v>
      </c>
      <c r="C57" s="86">
        <v>71.73</v>
      </c>
      <c r="D57" s="91">
        <v>1033</v>
      </c>
      <c r="E57" s="87">
        <v>738</v>
      </c>
      <c r="F57" s="87">
        <v>60</v>
      </c>
      <c r="G57" s="87">
        <v>164</v>
      </c>
      <c r="H57" s="87">
        <v>0</v>
      </c>
      <c r="I57" s="88">
        <v>71</v>
      </c>
      <c r="J57" s="89">
        <v>0</v>
      </c>
      <c r="K57" s="87">
        <v>60.3</v>
      </c>
      <c r="L57" s="90">
        <v>0</v>
      </c>
      <c r="M57" s="89">
        <v>224</v>
      </c>
      <c r="N57" s="87">
        <v>306</v>
      </c>
      <c r="O57" s="90">
        <v>224.5</v>
      </c>
    </row>
    <row r="58" spans="1:17" x14ac:dyDescent="0.25">
      <c r="A58" s="32" t="s">
        <v>23</v>
      </c>
      <c r="B58" s="7">
        <v>10910</v>
      </c>
      <c r="C58" s="31">
        <v>64.069999999999993</v>
      </c>
      <c r="D58" s="29">
        <v>932</v>
      </c>
      <c r="E58" s="26">
        <v>699</v>
      </c>
      <c r="F58" s="26">
        <v>54</v>
      </c>
      <c r="G58" s="26">
        <v>123</v>
      </c>
      <c r="H58" s="26">
        <v>0</v>
      </c>
      <c r="I58" s="28">
        <v>56</v>
      </c>
      <c r="J58" s="30">
        <v>0</v>
      </c>
      <c r="K58" s="26">
        <v>57.1</v>
      </c>
      <c r="L58" s="27">
        <v>0</v>
      </c>
      <c r="M58" s="30">
        <v>195</v>
      </c>
      <c r="N58" s="26">
        <v>327</v>
      </c>
      <c r="O58" s="27">
        <v>195.3</v>
      </c>
    </row>
    <row r="59" spans="1:17" x14ac:dyDescent="0.25">
      <c r="A59" s="84" t="s">
        <v>24</v>
      </c>
      <c r="B59" s="85">
        <v>6809</v>
      </c>
      <c r="C59" s="86">
        <v>68</v>
      </c>
      <c r="D59" s="91">
        <v>642</v>
      </c>
      <c r="E59" s="87">
        <v>463</v>
      </c>
      <c r="F59" s="87">
        <v>33</v>
      </c>
      <c r="G59" s="87">
        <v>110</v>
      </c>
      <c r="H59" s="87">
        <v>11</v>
      </c>
      <c r="I59" s="88">
        <v>36</v>
      </c>
      <c r="J59" s="89">
        <v>8.9</v>
      </c>
      <c r="K59" s="87">
        <v>38.700000000000003</v>
      </c>
      <c r="L59" s="90">
        <v>13.9</v>
      </c>
      <c r="M59" s="89">
        <v>122</v>
      </c>
      <c r="N59" s="87">
        <v>230</v>
      </c>
      <c r="O59" s="90">
        <v>0</v>
      </c>
    </row>
    <row r="60" spans="1:17" x14ac:dyDescent="0.25">
      <c r="A60" s="32" t="s">
        <v>25</v>
      </c>
      <c r="B60" s="7">
        <v>9836</v>
      </c>
      <c r="C60" s="31">
        <v>203.13</v>
      </c>
      <c r="D60" s="29">
        <v>2310</v>
      </c>
      <c r="E60" s="26">
        <v>1998</v>
      </c>
      <c r="F60" s="26">
        <v>70</v>
      </c>
      <c r="G60" s="26">
        <v>181</v>
      </c>
      <c r="H60" s="26">
        <v>0</v>
      </c>
      <c r="I60" s="28">
        <v>61</v>
      </c>
      <c r="J60" s="30">
        <v>46.2</v>
      </c>
      <c r="K60" s="26">
        <v>75.3</v>
      </c>
      <c r="L60" s="27">
        <v>33.799999999999997</v>
      </c>
      <c r="M60" s="30">
        <v>1138</v>
      </c>
      <c r="N60" s="26">
        <v>518</v>
      </c>
      <c r="O60" s="27">
        <v>273.8</v>
      </c>
    </row>
    <row r="61" spans="1:17" x14ac:dyDescent="0.25">
      <c r="A61" s="84" t="s">
        <v>26</v>
      </c>
      <c r="B61" s="85">
        <v>10678</v>
      </c>
      <c r="C61" s="86">
        <v>73.89</v>
      </c>
      <c r="D61" s="91">
        <v>1131</v>
      </c>
      <c r="E61" s="87">
        <v>789</v>
      </c>
      <c r="F61" s="87">
        <v>65</v>
      </c>
      <c r="G61" s="87">
        <v>207</v>
      </c>
      <c r="H61" s="87">
        <v>0</v>
      </c>
      <c r="I61" s="88">
        <v>70</v>
      </c>
      <c r="J61" s="89">
        <v>49.8</v>
      </c>
      <c r="K61" s="87">
        <v>76.8</v>
      </c>
      <c r="L61" s="90">
        <v>29.9</v>
      </c>
      <c r="M61" s="89">
        <v>242</v>
      </c>
      <c r="N61" s="87">
        <v>295</v>
      </c>
      <c r="O61" s="90">
        <v>271</v>
      </c>
    </row>
    <row r="62" spans="1:17" x14ac:dyDescent="0.25">
      <c r="A62" s="32" t="s">
        <v>27</v>
      </c>
      <c r="B62" s="7">
        <v>9548</v>
      </c>
      <c r="C62" s="31">
        <v>67.03</v>
      </c>
      <c r="D62" s="29">
        <v>862</v>
      </c>
      <c r="E62" s="26">
        <v>640</v>
      </c>
      <c r="F62" s="26">
        <v>56</v>
      </c>
      <c r="G62" s="26">
        <v>116</v>
      </c>
      <c r="H62" s="26">
        <v>0</v>
      </c>
      <c r="I62" s="28">
        <v>50</v>
      </c>
      <c r="J62" s="30">
        <v>42.6</v>
      </c>
      <c r="K62" s="26">
        <v>70.8</v>
      </c>
      <c r="L62" s="27">
        <v>31.3</v>
      </c>
      <c r="M62" s="30">
        <v>210</v>
      </c>
      <c r="N62" s="26">
        <v>324</v>
      </c>
      <c r="O62" s="27">
        <v>117.7</v>
      </c>
    </row>
    <row r="63" spans="1:17" x14ac:dyDescent="0.25">
      <c r="A63" s="84" t="s">
        <v>28</v>
      </c>
      <c r="B63" s="85">
        <v>10840</v>
      </c>
      <c r="C63" s="86">
        <v>52.95</v>
      </c>
      <c r="D63" s="91">
        <v>894</v>
      </c>
      <c r="E63" s="87">
        <v>574</v>
      </c>
      <c r="F63" s="87">
        <v>64</v>
      </c>
      <c r="G63" s="87">
        <v>175</v>
      </c>
      <c r="H63" s="87">
        <v>0</v>
      </c>
      <c r="I63" s="88">
        <v>81</v>
      </c>
      <c r="J63" s="89">
        <v>40.200000000000003</v>
      </c>
      <c r="K63" s="87">
        <v>79.400000000000006</v>
      </c>
      <c r="L63" s="90">
        <v>29.6</v>
      </c>
      <c r="M63" s="89">
        <v>186</v>
      </c>
      <c r="N63" s="87">
        <v>233</v>
      </c>
      <c r="O63" s="90">
        <v>166.3</v>
      </c>
    </row>
    <row r="64" spans="1:17" x14ac:dyDescent="0.25">
      <c r="A64" s="32" t="s">
        <v>29</v>
      </c>
      <c r="B64" s="7">
        <v>10072</v>
      </c>
      <c r="C64" s="31">
        <v>55.9</v>
      </c>
      <c r="D64" s="29">
        <v>843</v>
      </c>
      <c r="E64" s="26">
        <v>563</v>
      </c>
      <c r="F64" s="26">
        <v>68</v>
      </c>
      <c r="G64" s="26">
        <v>138</v>
      </c>
      <c r="H64" s="26">
        <v>0</v>
      </c>
      <c r="I64" s="28">
        <v>74</v>
      </c>
      <c r="J64" s="30">
        <v>0.3</v>
      </c>
      <c r="K64" s="26">
        <v>71.8</v>
      </c>
      <c r="L64" s="27">
        <v>0.1</v>
      </c>
      <c r="M64" s="30">
        <v>156</v>
      </c>
      <c r="N64" s="26">
        <v>224</v>
      </c>
      <c r="O64" s="27">
        <v>198.5</v>
      </c>
    </row>
    <row r="65" spans="1:17" ht="15.75" thickBot="1" x14ac:dyDescent="0.3">
      <c r="A65" s="92" t="s">
        <v>30</v>
      </c>
      <c r="B65" s="93">
        <v>8226</v>
      </c>
      <c r="C65" s="86">
        <v>74.09</v>
      </c>
      <c r="D65" s="94">
        <v>866</v>
      </c>
      <c r="E65" s="95">
        <v>609.5</v>
      </c>
      <c r="F65" s="95">
        <v>65.5</v>
      </c>
      <c r="G65" s="95">
        <v>104</v>
      </c>
      <c r="H65" s="95">
        <v>0</v>
      </c>
      <c r="I65" s="96">
        <v>64</v>
      </c>
      <c r="J65" s="97">
        <v>0</v>
      </c>
      <c r="K65" s="95">
        <v>61.65</v>
      </c>
      <c r="L65" s="98">
        <v>0</v>
      </c>
      <c r="M65" s="97">
        <v>254</v>
      </c>
      <c r="N65" s="95">
        <v>218</v>
      </c>
      <c r="O65" s="98">
        <v>148.15</v>
      </c>
    </row>
    <row r="66" spans="1:17" ht="15.75" thickBot="1" x14ac:dyDescent="0.3">
      <c r="B66" s="35">
        <f>SUM(B54:B65)</f>
        <v>118072</v>
      </c>
      <c r="C66" s="36">
        <f>AVERAGE(C54:C65,12)</f>
        <v>76.636153846153846</v>
      </c>
      <c r="D66" s="48">
        <f t="shared" ref="D66:O66" si="2">SUM(D54:D65)</f>
        <v>13016</v>
      </c>
      <c r="E66" s="49">
        <f t="shared" si="2"/>
        <v>9669.5</v>
      </c>
      <c r="F66" s="49">
        <f t="shared" si="2"/>
        <v>719.5</v>
      </c>
      <c r="G66" s="49">
        <f t="shared" si="2"/>
        <v>1802</v>
      </c>
      <c r="H66" s="49">
        <f t="shared" si="2"/>
        <v>11</v>
      </c>
      <c r="I66" s="50">
        <f t="shared" si="2"/>
        <v>770</v>
      </c>
      <c r="J66" s="51">
        <f t="shared" si="2"/>
        <v>188</v>
      </c>
      <c r="K66" s="52">
        <f t="shared" si="2"/>
        <v>802.04999999999984</v>
      </c>
      <c r="L66" s="53">
        <f t="shared" si="2"/>
        <v>271.90000000000003</v>
      </c>
      <c r="M66" s="54">
        <f t="shared" si="2"/>
        <v>3477</v>
      </c>
      <c r="N66" s="52">
        <f t="shared" si="2"/>
        <v>3843</v>
      </c>
      <c r="O66" s="55">
        <f t="shared" si="2"/>
        <v>2388.4500000000003</v>
      </c>
    </row>
    <row r="68" spans="1:17" ht="15.75" thickBot="1" x14ac:dyDescent="0.3"/>
    <row r="69" spans="1:17" x14ac:dyDescent="0.25">
      <c r="A69" s="245">
        <v>2018</v>
      </c>
      <c r="B69" s="245" t="s">
        <v>3</v>
      </c>
      <c r="C69" s="241" t="s">
        <v>15</v>
      </c>
      <c r="D69" s="247" t="s">
        <v>31</v>
      </c>
      <c r="E69" s="251" t="s">
        <v>5</v>
      </c>
      <c r="F69" s="251" t="s">
        <v>6</v>
      </c>
      <c r="G69" s="251" t="s">
        <v>13</v>
      </c>
      <c r="H69" s="251" t="s">
        <v>7</v>
      </c>
      <c r="I69" s="249" t="s">
        <v>8</v>
      </c>
      <c r="J69" s="213" t="s">
        <v>9</v>
      </c>
      <c r="K69" s="214"/>
      <c r="L69" s="214"/>
      <c r="M69" s="213" t="s">
        <v>2</v>
      </c>
      <c r="N69" s="214"/>
      <c r="O69" s="215"/>
      <c r="P69" s="241" t="s">
        <v>17</v>
      </c>
      <c r="Q69" s="243" t="s">
        <v>18</v>
      </c>
    </row>
    <row r="70" spans="1:17" ht="15.75" thickBot="1" x14ac:dyDescent="0.3">
      <c r="A70" s="246"/>
      <c r="B70" s="246"/>
      <c r="C70" s="242"/>
      <c r="D70" s="248"/>
      <c r="E70" s="252"/>
      <c r="F70" s="252"/>
      <c r="G70" s="252"/>
      <c r="H70" s="252"/>
      <c r="I70" s="250"/>
      <c r="J70" s="63" t="s">
        <v>10</v>
      </c>
      <c r="K70" s="64" t="s">
        <v>11</v>
      </c>
      <c r="L70" s="65" t="s">
        <v>12</v>
      </c>
      <c r="M70" s="46" t="s">
        <v>10</v>
      </c>
      <c r="N70" s="45" t="s">
        <v>11</v>
      </c>
      <c r="O70" s="47" t="s">
        <v>12</v>
      </c>
      <c r="P70" s="242"/>
      <c r="Q70" s="244"/>
    </row>
    <row r="71" spans="1:17" x14ac:dyDescent="0.25">
      <c r="A71" s="33" t="s">
        <v>19</v>
      </c>
      <c r="B71" s="34">
        <v>0</v>
      </c>
      <c r="C71" s="68"/>
      <c r="D71" s="43">
        <v>0</v>
      </c>
      <c r="E71" s="41">
        <v>0</v>
      </c>
      <c r="F71" s="41">
        <v>0</v>
      </c>
      <c r="G71" s="41">
        <v>0</v>
      </c>
      <c r="H71" s="41">
        <v>0</v>
      </c>
      <c r="I71" s="44">
        <v>0</v>
      </c>
      <c r="J71" s="57">
        <v>0</v>
      </c>
      <c r="K71" s="58">
        <v>0</v>
      </c>
      <c r="L71" s="59">
        <v>0</v>
      </c>
      <c r="M71" s="40">
        <v>0</v>
      </c>
      <c r="N71" s="41">
        <v>0</v>
      </c>
      <c r="O71" s="42">
        <v>0</v>
      </c>
      <c r="P71" s="43">
        <v>0</v>
      </c>
      <c r="Q71" s="62">
        <v>0</v>
      </c>
    </row>
    <row r="72" spans="1:17" x14ac:dyDescent="0.25">
      <c r="A72" s="84" t="s">
        <v>20</v>
      </c>
      <c r="B72" s="85">
        <v>3062</v>
      </c>
      <c r="C72" s="111"/>
      <c r="D72" s="89">
        <f>E72+F72+H72+I72</f>
        <v>4185</v>
      </c>
      <c r="E72" s="87">
        <v>4015</v>
      </c>
      <c r="F72" s="87">
        <v>119</v>
      </c>
      <c r="G72" s="87">
        <v>0</v>
      </c>
      <c r="H72" s="87">
        <v>10</v>
      </c>
      <c r="I72" s="90">
        <v>41</v>
      </c>
      <c r="J72" s="89">
        <v>19</v>
      </c>
      <c r="K72" s="87">
        <v>136</v>
      </c>
      <c r="L72" s="90">
        <v>11</v>
      </c>
      <c r="M72" s="91">
        <v>2400</v>
      </c>
      <c r="N72" s="87">
        <v>1359</v>
      </c>
      <c r="O72" s="88">
        <v>255</v>
      </c>
      <c r="P72" s="89">
        <v>0</v>
      </c>
      <c r="Q72" s="112">
        <v>0</v>
      </c>
    </row>
    <row r="73" spans="1:17" x14ac:dyDescent="0.25">
      <c r="A73" s="32" t="s">
        <v>21</v>
      </c>
      <c r="B73" s="7">
        <v>15827</v>
      </c>
      <c r="C73" s="61">
        <v>116.76</v>
      </c>
      <c r="D73" s="30">
        <v>2155</v>
      </c>
      <c r="E73" s="26">
        <v>1848</v>
      </c>
      <c r="F73" s="26">
        <v>38</v>
      </c>
      <c r="G73" s="26">
        <v>133</v>
      </c>
      <c r="H73" s="26">
        <v>0</v>
      </c>
      <c r="I73" s="27">
        <v>136</v>
      </c>
      <c r="J73" s="30">
        <v>162.30000000000001</v>
      </c>
      <c r="K73" s="26">
        <v>419.2</v>
      </c>
      <c r="L73" s="27">
        <v>69.900000000000006</v>
      </c>
      <c r="M73" s="29">
        <v>487</v>
      </c>
      <c r="N73" s="26">
        <v>1116</v>
      </c>
      <c r="O73" s="28">
        <v>269.7</v>
      </c>
      <c r="P73" s="30">
        <v>2059.4</v>
      </c>
      <c r="Q73" s="60">
        <v>0</v>
      </c>
    </row>
    <row r="74" spans="1:17" x14ac:dyDescent="0.25">
      <c r="A74" s="84" t="s">
        <v>22</v>
      </c>
      <c r="B74" s="85">
        <v>15316</v>
      </c>
      <c r="C74" s="111">
        <v>111.26</v>
      </c>
      <c r="D74" s="89">
        <v>1989</v>
      </c>
      <c r="E74" s="87">
        <v>1704</v>
      </c>
      <c r="F74" s="87">
        <v>34</v>
      </c>
      <c r="G74" s="87">
        <v>160</v>
      </c>
      <c r="H74" s="87">
        <v>0</v>
      </c>
      <c r="I74" s="90">
        <v>91</v>
      </c>
      <c r="J74" s="89">
        <v>464</v>
      </c>
      <c r="K74" s="87">
        <v>205.7</v>
      </c>
      <c r="L74" s="90">
        <v>70.8</v>
      </c>
      <c r="M74" s="91">
        <v>951</v>
      </c>
      <c r="N74" s="87">
        <v>562</v>
      </c>
      <c r="O74" s="88">
        <v>198.57</v>
      </c>
      <c r="P74" s="89">
        <v>3667.2</v>
      </c>
      <c r="Q74" s="112">
        <v>92630</v>
      </c>
    </row>
    <row r="75" spans="1:17" x14ac:dyDescent="0.25">
      <c r="A75" s="32" t="s">
        <v>23</v>
      </c>
      <c r="B75" s="7">
        <v>11410</v>
      </c>
      <c r="C75" s="61">
        <v>121.3</v>
      </c>
      <c r="D75" s="30">
        <v>1603</v>
      </c>
      <c r="E75" s="26">
        <v>1384</v>
      </c>
      <c r="F75" s="26">
        <v>50</v>
      </c>
      <c r="G75" s="26">
        <v>110</v>
      </c>
      <c r="H75" s="26">
        <v>0</v>
      </c>
      <c r="I75" s="27">
        <v>59</v>
      </c>
      <c r="J75" s="30">
        <v>308.3</v>
      </c>
      <c r="K75" s="26">
        <v>90.9</v>
      </c>
      <c r="L75" s="27">
        <v>56.2</v>
      </c>
      <c r="M75" s="29">
        <v>697</v>
      </c>
      <c r="N75" s="26">
        <v>195</v>
      </c>
      <c r="O75" s="28">
        <v>182.33</v>
      </c>
      <c r="P75" s="30">
        <v>4317.2</v>
      </c>
      <c r="Q75" s="60">
        <v>71154</v>
      </c>
    </row>
    <row r="76" spans="1:17" x14ac:dyDescent="0.25">
      <c r="A76" s="84" t="s">
        <v>24</v>
      </c>
      <c r="B76" s="85">
        <v>8539</v>
      </c>
      <c r="C76" s="111">
        <v>192.41</v>
      </c>
      <c r="D76" s="89">
        <v>1859</v>
      </c>
      <c r="E76" s="87">
        <v>1643</v>
      </c>
      <c r="F76" s="87">
        <v>68</v>
      </c>
      <c r="G76" s="87">
        <v>102</v>
      </c>
      <c r="H76" s="87">
        <v>0</v>
      </c>
      <c r="I76" s="90">
        <v>46</v>
      </c>
      <c r="J76" s="89">
        <v>92.3</v>
      </c>
      <c r="K76" s="87">
        <v>86.8</v>
      </c>
      <c r="L76" s="90">
        <v>37.5</v>
      </c>
      <c r="M76" s="91">
        <v>1130</v>
      </c>
      <c r="N76" s="87">
        <v>360</v>
      </c>
      <c r="O76" s="88">
        <v>158</v>
      </c>
      <c r="P76" s="89">
        <v>629.20000000000005</v>
      </c>
      <c r="Q76" s="112">
        <v>71890</v>
      </c>
    </row>
    <row r="77" spans="1:17" x14ac:dyDescent="0.25">
      <c r="A77" s="32" t="s">
        <v>25</v>
      </c>
      <c r="B77" s="7">
        <v>13631</v>
      </c>
      <c r="C77" s="61">
        <v>54.43</v>
      </c>
      <c r="D77" s="30">
        <v>1018</v>
      </c>
      <c r="E77" s="26">
        <v>742</v>
      </c>
      <c r="F77" s="26">
        <v>56</v>
      </c>
      <c r="G77" s="26">
        <v>155</v>
      </c>
      <c r="H77" s="26">
        <v>10</v>
      </c>
      <c r="I77" s="27">
        <v>65</v>
      </c>
      <c r="J77" s="30">
        <v>29.6</v>
      </c>
      <c r="K77" s="26">
        <v>157.19999999999999</v>
      </c>
      <c r="L77" s="27">
        <v>26.7</v>
      </c>
      <c r="M77" s="29">
        <v>183</v>
      </c>
      <c r="N77" s="26">
        <v>250</v>
      </c>
      <c r="O77" s="28">
        <v>318.7</v>
      </c>
      <c r="P77" s="30">
        <v>499.6</v>
      </c>
      <c r="Q77" s="60">
        <v>47117</v>
      </c>
    </row>
    <row r="78" spans="1:17" x14ac:dyDescent="0.25">
      <c r="A78" s="84" t="s">
        <v>26</v>
      </c>
      <c r="B78" s="85">
        <v>18170</v>
      </c>
      <c r="C78" s="111">
        <v>54.76</v>
      </c>
      <c r="D78" s="89">
        <v>1346</v>
      </c>
      <c r="E78" s="87">
        <v>995</v>
      </c>
      <c r="F78" s="87">
        <v>83</v>
      </c>
      <c r="G78" s="87">
        <v>218</v>
      </c>
      <c r="H78" s="87">
        <v>0</v>
      </c>
      <c r="I78" s="90">
        <v>50</v>
      </c>
      <c r="J78" s="89">
        <v>26.4</v>
      </c>
      <c r="K78" s="87">
        <v>72</v>
      </c>
      <c r="L78" s="90">
        <v>22.5</v>
      </c>
      <c r="M78" s="91">
        <v>336</v>
      </c>
      <c r="N78" s="87">
        <v>276</v>
      </c>
      <c r="O78" s="88">
        <v>397.6</v>
      </c>
      <c r="P78" s="89">
        <v>211.1</v>
      </c>
      <c r="Q78" s="112">
        <v>67808</v>
      </c>
    </row>
    <row r="79" spans="1:17" x14ac:dyDescent="0.25">
      <c r="A79" s="32" t="s">
        <v>27</v>
      </c>
      <c r="B79" s="7">
        <v>12526</v>
      </c>
      <c r="C79" s="61">
        <v>60.67</v>
      </c>
      <c r="D79" s="30">
        <v>1000</v>
      </c>
      <c r="E79" s="26">
        <v>760</v>
      </c>
      <c r="F79" s="26">
        <v>62</v>
      </c>
      <c r="G79" s="26">
        <v>131</v>
      </c>
      <c r="H79" s="26">
        <v>0</v>
      </c>
      <c r="I79" s="27">
        <v>47</v>
      </c>
      <c r="J79" s="30">
        <v>18</v>
      </c>
      <c r="K79" s="26">
        <v>48.3</v>
      </c>
      <c r="L79" s="27">
        <v>15.7</v>
      </c>
      <c r="M79" s="29">
        <v>279</v>
      </c>
      <c r="N79" s="26">
        <v>244</v>
      </c>
      <c r="O79" s="28">
        <v>247.5</v>
      </c>
      <c r="P79" s="30">
        <v>502.2</v>
      </c>
      <c r="Q79" s="60">
        <v>70333</v>
      </c>
    </row>
    <row r="80" spans="1:17" x14ac:dyDescent="0.25">
      <c r="A80" s="84" t="s">
        <v>28</v>
      </c>
      <c r="B80" s="85">
        <v>14418</v>
      </c>
      <c r="C80" s="111">
        <v>53.75</v>
      </c>
      <c r="D80" s="89">
        <v>1074</v>
      </c>
      <c r="E80" s="87">
        <v>775</v>
      </c>
      <c r="F80" s="87">
        <v>76</v>
      </c>
      <c r="G80" s="87">
        <v>153</v>
      </c>
      <c r="H80" s="87">
        <v>0</v>
      </c>
      <c r="I80" s="90">
        <v>70</v>
      </c>
      <c r="J80" s="89">
        <v>0.3</v>
      </c>
      <c r="K80" s="87">
        <v>66.599999999999994</v>
      </c>
      <c r="L80" s="90">
        <v>0.3</v>
      </c>
      <c r="M80" s="91">
        <v>287</v>
      </c>
      <c r="N80" s="87">
        <v>266</v>
      </c>
      <c r="O80" s="88">
        <v>197.3</v>
      </c>
      <c r="P80" s="89">
        <v>884.7</v>
      </c>
      <c r="Q80" s="112">
        <v>76450</v>
      </c>
    </row>
    <row r="81" spans="1:17" x14ac:dyDescent="0.25">
      <c r="A81" s="32" t="s">
        <v>29</v>
      </c>
      <c r="B81" s="7">
        <v>10431</v>
      </c>
      <c r="C81" s="61">
        <v>60.01</v>
      </c>
      <c r="D81" s="30">
        <v>850</v>
      </c>
      <c r="E81" s="26">
        <v>626</v>
      </c>
      <c r="F81" s="26">
        <v>54</v>
      </c>
      <c r="G81" s="26">
        <v>118</v>
      </c>
      <c r="H81" s="26">
        <v>0</v>
      </c>
      <c r="I81" s="27">
        <v>52</v>
      </c>
      <c r="J81" s="30">
        <v>0</v>
      </c>
      <c r="K81" s="26">
        <v>62.6</v>
      </c>
      <c r="L81" s="27">
        <v>0</v>
      </c>
      <c r="M81" s="29">
        <v>200</v>
      </c>
      <c r="N81" s="26">
        <v>252</v>
      </c>
      <c r="O81" s="28">
        <v>238.9</v>
      </c>
      <c r="P81" s="30">
        <v>1442.5</v>
      </c>
      <c r="Q81" s="60">
        <v>66594</v>
      </c>
    </row>
    <row r="82" spans="1:17" ht="15.75" thickBot="1" x14ac:dyDescent="0.3">
      <c r="A82" s="113" t="s">
        <v>30</v>
      </c>
      <c r="B82" s="114">
        <v>6613</v>
      </c>
      <c r="C82" s="115">
        <v>129.59</v>
      </c>
      <c r="D82" s="116">
        <v>1042</v>
      </c>
      <c r="E82" s="117">
        <v>857</v>
      </c>
      <c r="F82" s="117">
        <v>48</v>
      </c>
      <c r="G82" s="117">
        <v>93</v>
      </c>
      <c r="H82" s="117">
        <v>1</v>
      </c>
      <c r="I82" s="118">
        <v>43</v>
      </c>
      <c r="J82" s="116">
        <v>0</v>
      </c>
      <c r="K82" s="117">
        <v>60.8</v>
      </c>
      <c r="L82" s="118">
        <v>0</v>
      </c>
      <c r="M82" s="119">
        <v>282</v>
      </c>
      <c r="N82" s="117">
        <v>347</v>
      </c>
      <c r="O82" s="120">
        <v>250.9</v>
      </c>
      <c r="P82" s="116">
        <v>1338.2</v>
      </c>
      <c r="Q82" s="121">
        <v>80628</v>
      </c>
    </row>
    <row r="83" spans="1:17" ht="15.75" thickBot="1" x14ac:dyDescent="0.3">
      <c r="A83" s="67"/>
      <c r="B83" s="69">
        <v>129943</v>
      </c>
      <c r="C83" s="66">
        <f>AVERAGE(C73:C82,10)</f>
        <v>87.721818181818179</v>
      </c>
      <c r="D83" s="48">
        <f>SUM(D71:D82)</f>
        <v>18121</v>
      </c>
      <c r="E83" s="49">
        <v>15349</v>
      </c>
      <c r="F83" s="49">
        <v>688</v>
      </c>
      <c r="G83" s="49">
        <v>1373</v>
      </c>
      <c r="H83" s="49">
        <v>21</v>
      </c>
      <c r="I83" s="50">
        <v>700</v>
      </c>
      <c r="J83" s="51">
        <v>1120.2</v>
      </c>
      <c r="K83" s="52">
        <v>1406.1</v>
      </c>
      <c r="L83" s="53">
        <v>310.60000000000002</v>
      </c>
      <c r="M83" s="54">
        <v>7232</v>
      </c>
      <c r="N83" s="52">
        <v>5227</v>
      </c>
      <c r="O83" s="53">
        <v>2714.5</v>
      </c>
      <c r="P83" s="70">
        <v>15551.3</v>
      </c>
      <c r="Q83" s="71">
        <v>644604</v>
      </c>
    </row>
  </sheetData>
  <mergeCells count="58">
    <mergeCell ref="M1:O1"/>
    <mergeCell ref="F1:F2"/>
    <mergeCell ref="G1:G2"/>
    <mergeCell ref="H1:H2"/>
    <mergeCell ref="I1:I2"/>
    <mergeCell ref="J1:L1"/>
    <mergeCell ref="A1:A2"/>
    <mergeCell ref="B1:B2"/>
    <mergeCell ref="C1:C2"/>
    <mergeCell ref="D1:D2"/>
    <mergeCell ref="E1:E2"/>
    <mergeCell ref="P69:P70"/>
    <mergeCell ref="Q69:Q70"/>
    <mergeCell ref="A69:A70"/>
    <mergeCell ref="D69:D70"/>
    <mergeCell ref="C69:C70"/>
    <mergeCell ref="B69:B70"/>
    <mergeCell ref="M69:O69"/>
    <mergeCell ref="J69:L69"/>
    <mergeCell ref="I69:I70"/>
    <mergeCell ref="H69:H70"/>
    <mergeCell ref="G69:G70"/>
    <mergeCell ref="F69:F70"/>
    <mergeCell ref="E69:E70"/>
    <mergeCell ref="A52:A53"/>
    <mergeCell ref="B52:B53"/>
    <mergeCell ref="J52:L52"/>
    <mergeCell ref="M52:O52"/>
    <mergeCell ref="I52:I53"/>
    <mergeCell ref="H52:H53"/>
    <mergeCell ref="G52:G53"/>
    <mergeCell ref="F52:F53"/>
    <mergeCell ref="E52:E53"/>
    <mergeCell ref="D52:D53"/>
    <mergeCell ref="C52:C53"/>
    <mergeCell ref="A35:A36"/>
    <mergeCell ref="B35:B36"/>
    <mergeCell ref="C35:C36"/>
    <mergeCell ref="D35:D36"/>
    <mergeCell ref="E35:E36"/>
    <mergeCell ref="A18:A19"/>
    <mergeCell ref="B18:B19"/>
    <mergeCell ref="C18:C19"/>
    <mergeCell ref="D18:D19"/>
    <mergeCell ref="E18:E19"/>
    <mergeCell ref="I40:K40"/>
    <mergeCell ref="M18:O18"/>
    <mergeCell ref="F18:F19"/>
    <mergeCell ref="G18:G19"/>
    <mergeCell ref="H18:H19"/>
    <mergeCell ref="I18:I19"/>
    <mergeCell ref="J18:L18"/>
    <mergeCell ref="M35:O35"/>
    <mergeCell ref="F35:F36"/>
    <mergeCell ref="G35:G36"/>
    <mergeCell ref="H35:H36"/>
    <mergeCell ref="I35:I36"/>
    <mergeCell ref="J35:L35"/>
  </mergeCells>
  <pageMargins left="0.25" right="0.25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A1:M59"/>
  <sheetViews>
    <sheetView workbookViewId="0">
      <selection activeCell="M13" sqref="M13"/>
    </sheetView>
  </sheetViews>
  <sheetFormatPr defaultColWidth="11.42578125" defaultRowHeight="15" x14ac:dyDescent="0.25"/>
  <cols>
    <col min="1" max="1" width="11.28515625" style="6" customWidth="1"/>
    <col min="2" max="2" width="8.7109375" style="6" customWidth="1"/>
    <col min="3" max="3" width="10.7109375" style="6" customWidth="1"/>
    <col min="4" max="4" width="10.140625" style="6" customWidth="1"/>
    <col min="5" max="5" width="11.42578125" style="6" customWidth="1"/>
    <col min="6" max="6" width="12.85546875" style="6" customWidth="1"/>
    <col min="7" max="10" width="8.7109375" style="6" customWidth="1"/>
    <col min="11" max="11" width="11" style="6" customWidth="1"/>
    <col min="12" max="12" width="9.7109375" style="6" customWidth="1"/>
    <col min="13" max="13" width="11" style="6" customWidth="1"/>
  </cols>
  <sheetData>
    <row r="1" spans="1:13" ht="34.5" customHeight="1" x14ac:dyDescent="0.25">
      <c r="A1" s="100">
        <v>2022</v>
      </c>
      <c r="B1" s="101" t="s">
        <v>37</v>
      </c>
      <c r="C1" s="101" t="s">
        <v>38</v>
      </c>
      <c r="D1" s="101" t="s">
        <v>39</v>
      </c>
      <c r="E1" s="101" t="s">
        <v>40</v>
      </c>
      <c r="F1" s="101" t="s">
        <v>41</v>
      </c>
      <c r="G1" s="101" t="s">
        <v>8</v>
      </c>
      <c r="H1" s="101" t="s">
        <v>17</v>
      </c>
      <c r="I1" s="102" t="s">
        <v>42</v>
      </c>
      <c r="J1" s="101" t="s">
        <v>43</v>
      </c>
      <c r="K1" s="103" t="s">
        <v>51</v>
      </c>
      <c r="L1" s="104" t="s">
        <v>45</v>
      </c>
      <c r="M1" s="105" t="s">
        <v>46</v>
      </c>
    </row>
    <row r="2" spans="1:13" x14ac:dyDescent="0.25">
      <c r="A2" s="17" t="s">
        <v>19</v>
      </c>
      <c r="B2" s="139" t="e">
        <f>'01'!E36</f>
        <v>#REF!</v>
      </c>
      <c r="C2" s="139">
        <f>'01'!G36</f>
        <v>0</v>
      </c>
      <c r="D2" s="139" t="e">
        <f>'01'!I36</f>
        <v>#REF!</v>
      </c>
      <c r="E2" s="139" t="e">
        <f>'01'!K36</f>
        <v>#REF!</v>
      </c>
      <c r="F2" s="139" t="e">
        <f>'01'!M36</f>
        <v>#REF!</v>
      </c>
      <c r="G2" s="139" t="e">
        <f>'01'!O36</f>
        <v>#REF!</v>
      </c>
      <c r="H2" s="139" t="e">
        <f>'01'!Q36</f>
        <v>#REF!</v>
      </c>
      <c r="I2" s="139" t="e">
        <f>'01'!S36</f>
        <v>#REF!</v>
      </c>
      <c r="J2" s="139" t="e">
        <f>'01'!U36</f>
        <v>#REF!</v>
      </c>
      <c r="K2" s="139">
        <f>'01'!V36</f>
        <v>0</v>
      </c>
      <c r="L2" s="139" t="e">
        <f>'01'!X36</f>
        <v>#REF!</v>
      </c>
      <c r="M2" s="140" t="e">
        <f>'01'!AA36</f>
        <v>#REF!</v>
      </c>
    </row>
    <row r="3" spans="1:13" x14ac:dyDescent="0.25">
      <c r="A3" s="107" t="s">
        <v>20</v>
      </c>
      <c r="B3" s="83" t="e">
        <f>#REF!</f>
        <v>#REF!</v>
      </c>
      <c r="C3" s="83" t="e">
        <f>#REF!</f>
        <v>#REF!</v>
      </c>
      <c r="D3" s="83" t="e">
        <f>#REF!</f>
        <v>#REF!</v>
      </c>
      <c r="E3" s="83" t="e">
        <f>#REF!</f>
        <v>#REF!</v>
      </c>
      <c r="F3" s="83" t="e">
        <f>#REF!</f>
        <v>#REF!</v>
      </c>
      <c r="G3" s="83" t="e">
        <f>#REF!</f>
        <v>#REF!</v>
      </c>
      <c r="H3" s="83" t="e">
        <f>#REF!</f>
        <v>#REF!</v>
      </c>
      <c r="I3" s="83" t="e">
        <f>#REF!</f>
        <v>#REF!</v>
      </c>
      <c r="J3" s="83" t="e">
        <f>#REF!</f>
        <v>#REF!</v>
      </c>
      <c r="K3" s="83" t="e">
        <f>#REF!</f>
        <v>#REF!</v>
      </c>
      <c r="L3" s="83" t="e">
        <f>#REF!</f>
        <v>#REF!</v>
      </c>
      <c r="M3" s="109" t="e">
        <f>#REF!</f>
        <v>#REF!</v>
      </c>
    </row>
    <row r="4" spans="1:13" x14ac:dyDescent="0.25">
      <c r="A4" s="17" t="s">
        <v>21</v>
      </c>
      <c r="B4" s="10" t="e">
        <f>#REF!</f>
        <v>#REF!</v>
      </c>
      <c r="C4" s="10" t="e">
        <f>#REF!</f>
        <v>#REF!</v>
      </c>
      <c r="D4" s="10" t="e">
        <f>#REF!</f>
        <v>#REF!</v>
      </c>
      <c r="E4" s="10" t="e">
        <f>#REF!</f>
        <v>#REF!</v>
      </c>
      <c r="F4" s="10" t="e">
        <f>#REF!</f>
        <v>#REF!</v>
      </c>
      <c r="G4" s="10" t="e">
        <f>#REF!</f>
        <v>#REF!</v>
      </c>
      <c r="H4" s="10" t="e">
        <f>#REF!</f>
        <v>#REF!</v>
      </c>
      <c r="I4" s="10" t="e">
        <f>#REF!</f>
        <v>#REF!</v>
      </c>
      <c r="J4" s="10" t="e">
        <f>#REF!</f>
        <v>#REF!</v>
      </c>
      <c r="K4" s="10" t="e">
        <f>#REF!</f>
        <v>#REF!</v>
      </c>
      <c r="L4" s="10" t="e">
        <f>#REF!</f>
        <v>#REF!</v>
      </c>
      <c r="M4" s="106" t="e">
        <f>#REF!</f>
        <v>#REF!</v>
      </c>
    </row>
    <row r="5" spans="1:13" x14ac:dyDescent="0.25">
      <c r="A5" s="107" t="s">
        <v>22</v>
      </c>
      <c r="B5" s="83" t="e">
        <f>#REF!</f>
        <v>#REF!</v>
      </c>
      <c r="C5" s="83" t="e">
        <f>#REF!</f>
        <v>#REF!</v>
      </c>
      <c r="D5" s="83" t="e">
        <f>#REF!</f>
        <v>#REF!</v>
      </c>
      <c r="E5" s="83" t="e">
        <f>#REF!</f>
        <v>#REF!</v>
      </c>
      <c r="F5" s="83" t="e">
        <f>#REF!</f>
        <v>#REF!</v>
      </c>
      <c r="G5" s="83" t="e">
        <f>#REF!</f>
        <v>#REF!</v>
      </c>
      <c r="H5" s="83" t="e">
        <f>#REF!</f>
        <v>#REF!</v>
      </c>
      <c r="I5" s="83" t="e">
        <f>#REF!</f>
        <v>#REF!</v>
      </c>
      <c r="J5" s="83" t="e">
        <f>#REF!</f>
        <v>#REF!</v>
      </c>
      <c r="K5" s="110" t="e">
        <f>#REF!</f>
        <v>#REF!</v>
      </c>
      <c r="L5" s="83" t="e">
        <f>#REF!</f>
        <v>#REF!</v>
      </c>
      <c r="M5" s="109" t="e">
        <f>#REF!</f>
        <v>#REF!</v>
      </c>
    </row>
    <row r="6" spans="1:13" x14ac:dyDescent="0.25">
      <c r="A6" s="17" t="s">
        <v>23</v>
      </c>
      <c r="B6" s="10" t="e">
        <f>#REF!</f>
        <v>#REF!</v>
      </c>
      <c r="C6" s="10" t="e">
        <f>#REF!</f>
        <v>#REF!</v>
      </c>
      <c r="D6" s="10" t="e">
        <f>#REF!</f>
        <v>#REF!</v>
      </c>
      <c r="E6" s="10" t="e">
        <f>#REF!</f>
        <v>#REF!</v>
      </c>
      <c r="F6" s="10" t="e">
        <f>#REF!</f>
        <v>#REF!</v>
      </c>
      <c r="G6" s="10" t="e">
        <f>#REF!</f>
        <v>#REF!</v>
      </c>
      <c r="H6" s="10" t="e">
        <f>#REF!</f>
        <v>#REF!</v>
      </c>
      <c r="I6" s="10" t="e">
        <f>#REF!</f>
        <v>#REF!</v>
      </c>
      <c r="J6" s="10" t="e">
        <f>#REF!</f>
        <v>#REF!</v>
      </c>
      <c r="K6" s="108" t="e">
        <f>#REF!</f>
        <v>#REF!</v>
      </c>
      <c r="L6" s="10" t="e">
        <f>#REF!</f>
        <v>#REF!</v>
      </c>
      <c r="M6" s="106" t="e">
        <f>#REF!</f>
        <v>#REF!</v>
      </c>
    </row>
    <row r="7" spans="1:13" x14ac:dyDescent="0.25">
      <c r="A7" s="107" t="s">
        <v>24</v>
      </c>
      <c r="B7" s="83" t="e">
        <f>#REF!</f>
        <v>#REF!</v>
      </c>
      <c r="C7" s="83" t="e">
        <f>#REF!</f>
        <v>#REF!</v>
      </c>
      <c r="D7" s="83" t="e">
        <f>#REF!</f>
        <v>#REF!</v>
      </c>
      <c r="E7" s="83" t="e">
        <f>#REF!</f>
        <v>#REF!</v>
      </c>
      <c r="F7" s="83" t="e">
        <f>#REF!</f>
        <v>#REF!</v>
      </c>
      <c r="G7" s="83" t="e">
        <f>#REF!</f>
        <v>#REF!</v>
      </c>
      <c r="H7" s="83" t="e">
        <f>#REF!</f>
        <v>#REF!</v>
      </c>
      <c r="I7" s="83" t="e">
        <f>#REF!</f>
        <v>#REF!</v>
      </c>
      <c r="J7" s="83" t="e">
        <f>#REF!</f>
        <v>#REF!</v>
      </c>
      <c r="K7" s="110" t="e">
        <f>#REF!</f>
        <v>#REF!</v>
      </c>
      <c r="L7" s="83" t="e">
        <f>#REF!</f>
        <v>#REF!</v>
      </c>
      <c r="M7" s="109" t="e">
        <f>#REF!</f>
        <v>#REF!</v>
      </c>
    </row>
    <row r="8" spans="1:13" x14ac:dyDescent="0.25">
      <c r="A8" s="17" t="s">
        <v>25</v>
      </c>
      <c r="B8" s="10" t="e">
        <f>#REF!</f>
        <v>#REF!</v>
      </c>
      <c r="C8" s="10" t="e">
        <f>#REF!</f>
        <v>#REF!</v>
      </c>
      <c r="D8" s="10" t="e">
        <f>#REF!</f>
        <v>#REF!</v>
      </c>
      <c r="E8" s="10" t="e">
        <f>#REF!</f>
        <v>#REF!</v>
      </c>
      <c r="F8" s="10" t="e">
        <f>#REF!</f>
        <v>#REF!</v>
      </c>
      <c r="G8" s="10" t="e">
        <f>#REF!</f>
        <v>#REF!</v>
      </c>
      <c r="H8" s="26" t="e">
        <f>#REF!</f>
        <v>#REF!</v>
      </c>
      <c r="I8" s="10" t="e">
        <f>#REF!</f>
        <v>#REF!</v>
      </c>
      <c r="J8" s="10" t="e">
        <f>#REF!</f>
        <v>#REF!</v>
      </c>
      <c r="K8" s="108" t="e">
        <f>#REF!</f>
        <v>#REF!</v>
      </c>
      <c r="L8" s="10" t="e">
        <f>#REF!</f>
        <v>#REF!</v>
      </c>
      <c r="M8" s="106" t="e">
        <f>#REF!</f>
        <v>#REF!</v>
      </c>
    </row>
    <row r="9" spans="1:13" x14ac:dyDescent="0.25">
      <c r="A9" s="107" t="s">
        <v>26</v>
      </c>
      <c r="B9" s="83" t="e">
        <f>#REF!</f>
        <v>#REF!</v>
      </c>
      <c r="C9" s="83" t="e">
        <f>#REF!</f>
        <v>#REF!</v>
      </c>
      <c r="D9" s="83" t="e">
        <f>#REF!</f>
        <v>#REF!</v>
      </c>
      <c r="E9" s="83" t="e">
        <f>#REF!</f>
        <v>#REF!</v>
      </c>
      <c r="F9" s="83" t="e">
        <f>#REF!</f>
        <v>#REF!</v>
      </c>
      <c r="G9" s="83" t="e">
        <f>#REF!</f>
        <v>#REF!</v>
      </c>
      <c r="H9" s="83" t="e">
        <f>#REF!</f>
        <v>#REF!</v>
      </c>
      <c r="I9" s="83" t="e">
        <f>#REF!</f>
        <v>#REF!</v>
      </c>
      <c r="J9" s="83" t="e">
        <f>#REF!</f>
        <v>#REF!</v>
      </c>
      <c r="K9" s="110" t="e">
        <f>#REF!</f>
        <v>#REF!</v>
      </c>
      <c r="L9" s="83" t="e">
        <f>#REF!</f>
        <v>#REF!</v>
      </c>
      <c r="M9" s="109" t="e">
        <f>#REF!</f>
        <v>#REF!</v>
      </c>
    </row>
    <row r="10" spans="1:13" x14ac:dyDescent="0.25">
      <c r="A10" s="17" t="s">
        <v>27</v>
      </c>
      <c r="B10" s="26" t="e">
        <f>#REF!</f>
        <v>#REF!</v>
      </c>
      <c r="C10" s="10" t="e">
        <f>#REF!</f>
        <v>#REF!</v>
      </c>
      <c r="D10" s="26" t="e">
        <f>#REF!</f>
        <v>#REF!</v>
      </c>
      <c r="E10" s="10" t="e">
        <f>#REF!</f>
        <v>#REF!</v>
      </c>
      <c r="F10" s="26" t="e">
        <f>#REF!</f>
        <v>#REF!</v>
      </c>
      <c r="G10" s="10" t="e">
        <f>#REF!</f>
        <v>#REF!</v>
      </c>
      <c r="H10" s="10" t="e">
        <f>#REF!</f>
        <v>#REF!</v>
      </c>
      <c r="I10" s="10" t="e">
        <f>#REF!</f>
        <v>#REF!</v>
      </c>
      <c r="J10" s="10" t="e">
        <f>#REF!</f>
        <v>#REF!</v>
      </c>
      <c r="K10" s="108" t="e">
        <f>#REF!</f>
        <v>#REF!</v>
      </c>
      <c r="L10" s="10" t="e">
        <f>#REF!</f>
        <v>#REF!</v>
      </c>
      <c r="M10" s="106" t="e">
        <f>#REF!</f>
        <v>#REF!</v>
      </c>
    </row>
    <row r="11" spans="1:13" x14ac:dyDescent="0.25">
      <c r="A11" s="107" t="s">
        <v>28</v>
      </c>
      <c r="B11" s="83" t="e">
        <f>#REF!</f>
        <v>#REF!</v>
      </c>
      <c r="C11" s="83" t="e">
        <f>#REF!</f>
        <v>#REF!</v>
      </c>
      <c r="D11" s="83" t="e">
        <f>#REF!</f>
        <v>#REF!</v>
      </c>
      <c r="E11" s="83" t="e">
        <f>#REF!</f>
        <v>#REF!</v>
      </c>
      <c r="F11" s="83" t="e">
        <f>#REF!</f>
        <v>#REF!</v>
      </c>
      <c r="G11" s="83" t="e">
        <f>#REF!</f>
        <v>#REF!</v>
      </c>
      <c r="H11" s="83" t="e">
        <f>#REF!</f>
        <v>#REF!</v>
      </c>
      <c r="I11" s="83" t="e">
        <f>#REF!</f>
        <v>#REF!</v>
      </c>
      <c r="J11" s="83" t="e">
        <f>#REF!</f>
        <v>#REF!</v>
      </c>
      <c r="K11" s="110" t="e">
        <f>#REF!</f>
        <v>#REF!</v>
      </c>
      <c r="L11" s="83" t="e">
        <f>#REF!</f>
        <v>#REF!</v>
      </c>
      <c r="M11" s="109" t="e">
        <f>#REF!</f>
        <v>#REF!</v>
      </c>
    </row>
    <row r="12" spans="1:13" x14ac:dyDescent="0.25">
      <c r="A12" s="17" t="s">
        <v>29</v>
      </c>
      <c r="B12" s="10" t="e">
        <f>#REF!</f>
        <v>#REF!</v>
      </c>
      <c r="C12" s="10" t="e">
        <f>#REF!</f>
        <v>#REF!</v>
      </c>
      <c r="D12" s="10" t="e">
        <f>#REF!</f>
        <v>#REF!</v>
      </c>
      <c r="E12" s="10" t="e">
        <f>#REF!</f>
        <v>#REF!</v>
      </c>
      <c r="F12" s="10" t="e">
        <f>#REF!</f>
        <v>#REF!</v>
      </c>
      <c r="G12" s="10" t="e">
        <f>#REF!</f>
        <v>#REF!</v>
      </c>
      <c r="H12" s="10" t="e">
        <f>#REF!</f>
        <v>#REF!</v>
      </c>
      <c r="I12" s="10" t="e">
        <f>#REF!</f>
        <v>#REF!</v>
      </c>
      <c r="J12" s="10" t="e">
        <f>#REF!</f>
        <v>#REF!</v>
      </c>
      <c r="K12" s="108" t="e">
        <f>#REF!</f>
        <v>#REF!</v>
      </c>
      <c r="L12" s="10" t="e">
        <f>#REF!</f>
        <v>#REF!</v>
      </c>
      <c r="M12" s="106" t="e">
        <f>#REF!</f>
        <v>#REF!</v>
      </c>
    </row>
    <row r="13" spans="1:13" x14ac:dyDescent="0.25">
      <c r="A13" s="107" t="s">
        <v>30</v>
      </c>
      <c r="B13" s="83" t="e">
        <f>#REF!</f>
        <v>#REF!</v>
      </c>
      <c r="C13" s="83" t="e">
        <f>#REF!</f>
        <v>#REF!</v>
      </c>
      <c r="D13" s="83" t="e">
        <f>#REF!</f>
        <v>#REF!</v>
      </c>
      <c r="E13" s="83" t="e">
        <f>#REF!</f>
        <v>#REF!</v>
      </c>
      <c r="F13" s="83" t="e">
        <f>#REF!</f>
        <v>#REF!</v>
      </c>
      <c r="G13" s="83" t="e">
        <f>#REF!</f>
        <v>#REF!</v>
      </c>
      <c r="H13" s="83" t="e">
        <f>#REF!</f>
        <v>#REF!</v>
      </c>
      <c r="I13" s="83" t="e">
        <f>#REF!</f>
        <v>#REF!</v>
      </c>
      <c r="J13" s="83" t="e">
        <f>#REF!</f>
        <v>#REF!</v>
      </c>
      <c r="K13" s="110" t="e">
        <f>#REF!</f>
        <v>#REF!</v>
      </c>
      <c r="L13" s="83" t="e">
        <f>#REF!</f>
        <v>#REF!</v>
      </c>
      <c r="M13" s="109" t="e">
        <f>#REF!</f>
        <v>#REF!</v>
      </c>
    </row>
    <row r="14" spans="1:13" ht="15.75" thickBot="1" x14ac:dyDescent="0.3">
      <c r="A14" s="18"/>
      <c r="B14" s="122" t="e">
        <f>SUM(B2:B13)</f>
        <v>#REF!</v>
      </c>
      <c r="C14" s="125" t="e">
        <f t="shared" ref="C14:M14" si="0">SUM(C2:C13)</f>
        <v>#REF!</v>
      </c>
      <c r="D14" s="125" t="e">
        <f t="shared" si="0"/>
        <v>#REF!</v>
      </c>
      <c r="E14" s="125" t="e">
        <f t="shared" si="0"/>
        <v>#REF!</v>
      </c>
      <c r="F14" s="125" t="e">
        <f t="shared" si="0"/>
        <v>#REF!</v>
      </c>
      <c r="G14" s="125" t="e">
        <f t="shared" si="0"/>
        <v>#REF!</v>
      </c>
      <c r="H14" s="123" t="e">
        <f t="shared" si="0"/>
        <v>#REF!</v>
      </c>
      <c r="I14" s="123" t="e">
        <f t="shared" si="0"/>
        <v>#REF!</v>
      </c>
      <c r="J14" s="123" t="e">
        <f t="shared" si="0"/>
        <v>#REF!</v>
      </c>
      <c r="K14" s="123" t="e">
        <f t="shared" si="0"/>
        <v>#REF!</v>
      </c>
      <c r="L14" s="123" t="e">
        <f t="shared" si="0"/>
        <v>#REF!</v>
      </c>
      <c r="M14" s="124" t="e">
        <f t="shared" si="0"/>
        <v>#REF!</v>
      </c>
    </row>
    <row r="15" spans="1:13" ht="15.75" thickBot="1" x14ac:dyDescent="0.3"/>
    <row r="16" spans="1:13" ht="34.5" customHeight="1" x14ac:dyDescent="0.25">
      <c r="A16" s="100">
        <v>2021</v>
      </c>
      <c r="B16" s="101" t="s">
        <v>37</v>
      </c>
      <c r="C16" s="101" t="s">
        <v>38</v>
      </c>
      <c r="D16" s="101" t="s">
        <v>39</v>
      </c>
      <c r="E16" s="101" t="s">
        <v>40</v>
      </c>
      <c r="F16" s="101" t="s">
        <v>41</v>
      </c>
      <c r="G16" s="101" t="s">
        <v>8</v>
      </c>
      <c r="H16" s="101" t="s">
        <v>17</v>
      </c>
      <c r="I16" s="102" t="s">
        <v>42</v>
      </c>
      <c r="J16" s="101" t="s">
        <v>43</v>
      </c>
      <c r="K16" s="103" t="s">
        <v>51</v>
      </c>
      <c r="L16" s="104" t="s">
        <v>45</v>
      </c>
      <c r="M16" s="105" t="s">
        <v>46</v>
      </c>
    </row>
    <row r="17" spans="1:13" x14ac:dyDescent="0.25">
      <c r="A17" s="17" t="s">
        <v>19</v>
      </c>
      <c r="B17" s="10">
        <v>70.709999999999994</v>
      </c>
      <c r="C17" s="10">
        <v>4.2869999999999999</v>
      </c>
      <c r="D17" s="10">
        <v>7.1210000000000004</v>
      </c>
      <c r="E17" s="10">
        <v>13.44</v>
      </c>
      <c r="F17" s="10">
        <v>43.71</v>
      </c>
      <c r="G17" s="10">
        <v>4.0579999999999901</v>
      </c>
      <c r="H17" s="10">
        <v>20.18</v>
      </c>
      <c r="I17" s="10">
        <v>1931</v>
      </c>
      <c r="J17" s="10">
        <v>50.439999999999898</v>
      </c>
      <c r="K17" s="10">
        <v>18.02</v>
      </c>
      <c r="L17" s="10">
        <v>0</v>
      </c>
      <c r="M17" s="106">
        <v>58614</v>
      </c>
    </row>
    <row r="18" spans="1:13" x14ac:dyDescent="0.25">
      <c r="A18" s="107" t="s">
        <v>20</v>
      </c>
      <c r="B18" s="83">
        <v>52.320000000000199</v>
      </c>
      <c r="C18" s="83">
        <v>2.76</v>
      </c>
      <c r="D18" s="83">
        <v>5.8680000000000101</v>
      </c>
      <c r="E18" s="83">
        <v>10.45</v>
      </c>
      <c r="F18" s="83">
        <v>31.5</v>
      </c>
      <c r="G18" s="83">
        <v>3.12700000000001</v>
      </c>
      <c r="H18" s="83">
        <v>15.25</v>
      </c>
      <c r="I18" s="83">
        <v>1449.1000000000099</v>
      </c>
      <c r="J18" s="83">
        <v>36.779000000000103</v>
      </c>
      <c r="K18" s="83">
        <v>9.66</v>
      </c>
      <c r="L18" s="83">
        <v>0</v>
      </c>
      <c r="M18" s="109">
        <v>0</v>
      </c>
    </row>
    <row r="19" spans="1:13" x14ac:dyDescent="0.25">
      <c r="A19" s="17" t="s">
        <v>21</v>
      </c>
      <c r="B19" s="10">
        <v>49.899999999999601</v>
      </c>
      <c r="C19" s="10">
        <v>2.8340000000000001</v>
      </c>
      <c r="D19" s="10">
        <v>6.3759999999999897</v>
      </c>
      <c r="E19" s="10">
        <v>7.53</v>
      </c>
      <c r="F19" s="10">
        <v>6.3759999999999897</v>
      </c>
      <c r="G19" s="10">
        <v>3.6059999999999901</v>
      </c>
      <c r="H19" s="10">
        <v>11.26</v>
      </c>
      <c r="I19" s="10">
        <v>1078.29999999999</v>
      </c>
      <c r="J19" s="10">
        <v>38.704999999999899</v>
      </c>
      <c r="K19" s="10">
        <v>18.5</v>
      </c>
      <c r="L19" s="10">
        <v>0</v>
      </c>
      <c r="M19" s="106">
        <v>64202</v>
      </c>
    </row>
    <row r="20" spans="1:13" x14ac:dyDescent="0.25">
      <c r="A20" s="107" t="s">
        <v>22</v>
      </c>
      <c r="B20" s="83">
        <v>42.420000000000101</v>
      </c>
      <c r="C20" s="83">
        <v>2.395</v>
      </c>
      <c r="D20" s="83">
        <v>6.2660000000000204</v>
      </c>
      <c r="E20" s="83">
        <v>11.58</v>
      </c>
      <c r="F20" s="83">
        <v>6.2660000000000204</v>
      </c>
      <c r="G20" s="83">
        <v>3.90300000000002</v>
      </c>
      <c r="H20" s="83">
        <v>5.4200000000000204</v>
      </c>
      <c r="I20" s="83">
        <v>519.90000000000896</v>
      </c>
      <c r="J20" s="83">
        <v>36.308</v>
      </c>
      <c r="K20" s="110">
        <v>9</v>
      </c>
      <c r="L20" s="83">
        <v>0</v>
      </c>
      <c r="M20" s="109">
        <v>70148</v>
      </c>
    </row>
    <row r="21" spans="1:13" x14ac:dyDescent="0.25">
      <c r="A21" s="17" t="s">
        <v>23</v>
      </c>
      <c r="B21" s="10">
        <v>30.510000000000201</v>
      </c>
      <c r="C21" s="10">
        <v>1.2230000000000001</v>
      </c>
      <c r="D21" s="10">
        <v>4.1379999999999804</v>
      </c>
      <c r="E21" s="10">
        <v>3.3499999999999899</v>
      </c>
      <c r="F21" s="10">
        <v>4.1379999999999804</v>
      </c>
      <c r="G21" s="10">
        <v>3.6829999999999901</v>
      </c>
      <c r="H21" s="10">
        <v>3.3499999999999899</v>
      </c>
      <c r="I21" s="10">
        <v>332.09999999999098</v>
      </c>
      <c r="J21" s="10">
        <v>27.414000000000001</v>
      </c>
      <c r="K21" s="108">
        <v>7</v>
      </c>
      <c r="L21" s="10">
        <v>0</v>
      </c>
      <c r="M21" s="106">
        <v>63798</v>
      </c>
    </row>
    <row r="22" spans="1:13" x14ac:dyDescent="0.25">
      <c r="A22" s="107" t="s">
        <v>24</v>
      </c>
      <c r="B22" s="83">
        <v>25.690000000000101</v>
      </c>
      <c r="C22" s="83">
        <v>0.26700000000000301</v>
      </c>
      <c r="D22" s="83">
        <v>1.7230000000000101</v>
      </c>
      <c r="E22" s="83">
        <v>4.1800000000000104</v>
      </c>
      <c r="F22" s="83">
        <v>1.7230000000000101</v>
      </c>
      <c r="G22" s="83">
        <v>5.23000000000002</v>
      </c>
      <c r="H22" s="83">
        <v>20.010000000000002</v>
      </c>
      <c r="I22" s="83">
        <v>1923.3</v>
      </c>
      <c r="J22" s="83">
        <v>7.5044000000000297</v>
      </c>
      <c r="K22" s="110">
        <v>8</v>
      </c>
      <c r="L22" s="83">
        <v>0</v>
      </c>
      <c r="M22" s="109">
        <v>54743</v>
      </c>
    </row>
    <row r="23" spans="1:13" x14ac:dyDescent="0.25">
      <c r="A23" s="17" t="s">
        <v>25</v>
      </c>
      <c r="B23" s="10">
        <v>37.559999999999903</v>
      </c>
      <c r="C23" s="10">
        <v>3.4999999999996603E-2</v>
      </c>
      <c r="D23" s="10">
        <v>1.41</v>
      </c>
      <c r="E23" s="10">
        <v>7.3899999999999899</v>
      </c>
      <c r="F23" s="10">
        <v>1.41</v>
      </c>
      <c r="G23" s="10">
        <v>6.0329999999999897</v>
      </c>
      <c r="H23" s="26">
        <v>34.840000000000003</v>
      </c>
      <c r="I23" s="10">
        <v>3325.7</v>
      </c>
      <c r="J23" s="10">
        <v>4.8375999999999504</v>
      </c>
      <c r="K23" s="26">
        <v>0</v>
      </c>
      <c r="L23" s="10">
        <v>1.2649999999999999</v>
      </c>
      <c r="M23" s="106">
        <v>82681</v>
      </c>
    </row>
    <row r="24" spans="1:13" x14ac:dyDescent="0.25">
      <c r="A24" s="107" t="s">
        <v>26</v>
      </c>
      <c r="B24" s="83">
        <v>61.259999999999799</v>
      </c>
      <c r="C24" s="83">
        <v>0.20899999999999599</v>
      </c>
      <c r="D24" s="83">
        <v>2.4470000000000001</v>
      </c>
      <c r="E24" s="83">
        <v>6.2900000000000196</v>
      </c>
      <c r="F24" s="83">
        <v>2.4470000000000001</v>
      </c>
      <c r="G24" s="83">
        <v>5.8189999999999902</v>
      </c>
      <c r="H24" s="83">
        <v>26.809999999999899</v>
      </c>
      <c r="I24" s="83">
        <v>2500.3000000000002</v>
      </c>
      <c r="J24" s="83">
        <v>35.2710000000001</v>
      </c>
      <c r="K24" s="110">
        <v>7</v>
      </c>
      <c r="L24" s="83">
        <v>1.248</v>
      </c>
      <c r="M24" s="109">
        <v>77195</v>
      </c>
    </row>
    <row r="25" spans="1:13" x14ac:dyDescent="0.25">
      <c r="A25" s="17" t="s">
        <v>27</v>
      </c>
      <c r="B25" s="10">
        <v>406.88</v>
      </c>
      <c r="C25" s="10">
        <v>0.47700000000000398</v>
      </c>
      <c r="D25" s="10">
        <v>2.31</v>
      </c>
      <c r="E25" s="10">
        <v>6.38</v>
      </c>
      <c r="F25" s="10">
        <v>2.31</v>
      </c>
      <c r="G25" s="10">
        <v>3.9870000000000201</v>
      </c>
      <c r="H25" s="10">
        <v>9.4200000000000692</v>
      </c>
      <c r="I25" s="10">
        <v>894.5</v>
      </c>
      <c r="J25" s="10">
        <v>33.078000000000003</v>
      </c>
      <c r="K25" s="108">
        <v>0</v>
      </c>
      <c r="L25" s="10">
        <v>0.105999999999995</v>
      </c>
      <c r="M25" s="106">
        <v>58352</v>
      </c>
    </row>
    <row r="26" spans="1:13" x14ac:dyDescent="0.25">
      <c r="A26" s="107" t="s">
        <v>28</v>
      </c>
      <c r="B26" s="83">
        <v>72.420000000000101</v>
      </c>
      <c r="C26" s="83">
        <v>1.8109999999999999</v>
      </c>
      <c r="D26" s="83">
        <v>5.4060000000000104</v>
      </c>
      <c r="E26" s="83">
        <v>11.01</v>
      </c>
      <c r="F26" s="83">
        <v>5.4060000000000104</v>
      </c>
      <c r="G26" s="83">
        <v>6.5429999999999797</v>
      </c>
      <c r="H26" s="83">
        <v>21.96</v>
      </c>
      <c r="I26" s="83">
        <v>2049.8000000000002</v>
      </c>
      <c r="J26" s="83">
        <v>50.345999999999997</v>
      </c>
      <c r="K26" s="110">
        <v>18</v>
      </c>
      <c r="L26" s="83">
        <v>0.95200000000001195</v>
      </c>
      <c r="M26" s="109">
        <v>67932</v>
      </c>
    </row>
    <row r="27" spans="1:13" x14ac:dyDescent="0.25">
      <c r="A27" s="17" t="s">
        <v>29</v>
      </c>
      <c r="B27" s="10">
        <v>101.31</v>
      </c>
      <c r="C27" s="10">
        <v>2.9869999999999899</v>
      </c>
      <c r="D27" s="10">
        <v>6.25</v>
      </c>
      <c r="E27" s="10">
        <v>23.02</v>
      </c>
      <c r="F27" s="10">
        <v>6.25</v>
      </c>
      <c r="G27" s="10">
        <v>6.5540000000000003</v>
      </c>
      <c r="H27" s="10">
        <v>68.78</v>
      </c>
      <c r="I27" s="10">
        <v>6391.5999999999904</v>
      </c>
      <c r="J27" s="10">
        <v>33.960999999999999</v>
      </c>
      <c r="K27" s="108">
        <v>18</v>
      </c>
      <c r="L27" s="10">
        <v>0.60200000000000398</v>
      </c>
      <c r="M27" s="106">
        <v>66268</v>
      </c>
    </row>
    <row r="28" spans="1:13" x14ac:dyDescent="0.25">
      <c r="A28" s="107" t="s">
        <v>30</v>
      </c>
      <c r="B28" s="83">
        <v>94.720000000000297</v>
      </c>
      <c r="C28" s="83">
        <v>3.1440000000000099</v>
      </c>
      <c r="D28" s="83">
        <v>6.88</v>
      </c>
      <c r="E28" s="83">
        <v>11.56</v>
      </c>
      <c r="F28" s="83">
        <v>6.88</v>
      </c>
      <c r="G28" s="83">
        <v>7.0990000000000197</v>
      </c>
      <c r="H28" s="83">
        <v>58.309999999999903</v>
      </c>
      <c r="I28" s="83">
        <v>5182.2000000000098</v>
      </c>
      <c r="J28" s="83">
        <v>37.425999999999902</v>
      </c>
      <c r="K28" s="110">
        <v>0</v>
      </c>
      <c r="L28" s="83">
        <v>0.63100000000000001</v>
      </c>
      <c r="M28" s="109">
        <v>72492</v>
      </c>
    </row>
    <row r="29" spans="1:13" ht="15.75" thickBot="1" x14ac:dyDescent="0.3">
      <c r="A29" s="18"/>
      <c r="B29" s="122">
        <v>1045.7</v>
      </c>
      <c r="C29" s="125">
        <v>22.428999999999998</v>
      </c>
      <c r="D29" s="125">
        <v>56.195</v>
      </c>
      <c r="E29" s="125">
        <v>116.18</v>
      </c>
      <c r="F29" s="125">
        <v>118.416</v>
      </c>
      <c r="G29" s="125">
        <v>59.642000000000003</v>
      </c>
      <c r="H29" s="123">
        <v>295.58999999999997</v>
      </c>
      <c r="I29" s="123">
        <v>27577.8</v>
      </c>
      <c r="J29" s="123">
        <v>392.07</v>
      </c>
      <c r="K29" s="123">
        <v>114.389</v>
      </c>
      <c r="L29" s="123">
        <v>4.8040000000000198</v>
      </c>
      <c r="M29" s="124">
        <v>736425</v>
      </c>
    </row>
    <row r="30" spans="1:13" ht="15.75" thickBot="1" x14ac:dyDescent="0.3"/>
    <row r="31" spans="1:13" ht="30" x14ac:dyDescent="0.25">
      <c r="A31" s="100">
        <v>2020</v>
      </c>
      <c r="B31" s="101" t="s">
        <v>37</v>
      </c>
      <c r="C31" s="101" t="s">
        <v>38</v>
      </c>
      <c r="D31" s="101" t="s">
        <v>39</v>
      </c>
      <c r="E31" s="101" t="s">
        <v>40</v>
      </c>
      <c r="F31" s="101" t="s">
        <v>41</v>
      </c>
      <c r="G31" s="101" t="s">
        <v>8</v>
      </c>
      <c r="H31" s="101" t="s">
        <v>17</v>
      </c>
      <c r="I31" s="102" t="s">
        <v>42</v>
      </c>
      <c r="J31" s="101" t="s">
        <v>43</v>
      </c>
      <c r="K31" s="103" t="s">
        <v>51</v>
      </c>
      <c r="L31" s="104" t="s">
        <v>45</v>
      </c>
      <c r="M31" s="105" t="s">
        <v>46</v>
      </c>
    </row>
    <row r="32" spans="1:13" x14ac:dyDescent="0.25">
      <c r="A32" s="17" t="s">
        <v>19</v>
      </c>
      <c r="B32" s="10">
        <v>65.369999999999905</v>
      </c>
      <c r="C32" s="10">
        <v>2.5859999999999999</v>
      </c>
      <c r="D32" s="10">
        <v>6.9429999999999996</v>
      </c>
      <c r="E32" s="10">
        <v>13.25</v>
      </c>
      <c r="F32" s="10">
        <v>39.700000000000003</v>
      </c>
      <c r="G32" s="10">
        <v>8.3949999999999996</v>
      </c>
      <c r="H32" s="10">
        <v>26.27</v>
      </c>
      <c r="I32" s="10">
        <v>489.5</v>
      </c>
      <c r="J32" s="10">
        <v>45.16</v>
      </c>
      <c r="K32" s="10">
        <v>18.96</v>
      </c>
      <c r="L32" s="10">
        <v>3.1669999999999998</v>
      </c>
      <c r="M32" s="106">
        <v>67299</v>
      </c>
    </row>
    <row r="33" spans="1:13" x14ac:dyDescent="0.25">
      <c r="A33" s="107" t="s">
        <v>20</v>
      </c>
      <c r="B33" s="83">
        <v>62.850000000000101</v>
      </c>
      <c r="C33" s="83">
        <v>2.37</v>
      </c>
      <c r="D33" s="83">
        <v>6.633</v>
      </c>
      <c r="E33" s="83">
        <v>11.1</v>
      </c>
      <c r="F33" s="83">
        <v>34.76</v>
      </c>
      <c r="G33" s="83">
        <v>9.3649999999999896</v>
      </c>
      <c r="H33" s="83">
        <v>16.72</v>
      </c>
      <c r="I33" s="83">
        <v>1545.8999999999901</v>
      </c>
      <c r="J33" s="83">
        <v>47.966999999999999</v>
      </c>
      <c r="K33" s="83">
        <v>18.98</v>
      </c>
      <c r="L33" s="83">
        <v>2.6939999999999902</v>
      </c>
      <c r="M33" s="109">
        <v>68536</v>
      </c>
    </row>
    <row r="34" spans="1:13" x14ac:dyDescent="0.25">
      <c r="A34" s="17" t="s">
        <v>21</v>
      </c>
      <c r="B34" s="10">
        <v>36.5</v>
      </c>
      <c r="C34" s="10">
        <v>2.9910000000000001</v>
      </c>
      <c r="D34" s="10">
        <v>6.5770000000000097</v>
      </c>
      <c r="E34" s="10">
        <v>8.6800000000000104</v>
      </c>
      <c r="F34" s="10">
        <v>6.5770000000000097</v>
      </c>
      <c r="G34" s="10">
        <v>5.1590000000000096</v>
      </c>
      <c r="H34" s="10">
        <v>16.1999999999999</v>
      </c>
      <c r="I34" s="10">
        <v>1619.1000000000099</v>
      </c>
      <c r="J34" s="10">
        <v>21.404</v>
      </c>
      <c r="K34" s="10">
        <v>9.06</v>
      </c>
      <c r="L34" s="10">
        <v>8.8999999999998594E-2</v>
      </c>
      <c r="M34" s="106">
        <v>68050</v>
      </c>
    </row>
    <row r="35" spans="1:13" x14ac:dyDescent="0.25">
      <c r="A35" s="107" t="s">
        <v>22</v>
      </c>
      <c r="B35" s="83">
        <v>13.6600000000001</v>
      </c>
      <c r="C35" s="83">
        <v>1.667</v>
      </c>
      <c r="D35" s="83">
        <v>5.2729999999999997</v>
      </c>
      <c r="E35" s="83">
        <v>2.75999999999999</v>
      </c>
      <c r="F35" s="83">
        <v>5.2729999999999997</v>
      </c>
      <c r="G35" s="83">
        <v>3.5779999999999998</v>
      </c>
      <c r="H35" s="83">
        <v>15.98</v>
      </c>
      <c r="I35" s="83">
        <v>1627.5999999999899</v>
      </c>
      <c r="J35" s="83">
        <v>0</v>
      </c>
      <c r="K35" s="110">
        <v>0</v>
      </c>
      <c r="L35" s="83">
        <v>0</v>
      </c>
      <c r="M35" s="109">
        <v>65169</v>
      </c>
    </row>
    <row r="36" spans="1:13" x14ac:dyDescent="0.25">
      <c r="A36" s="17" t="s">
        <v>23</v>
      </c>
      <c r="B36" s="10">
        <v>8.5299999999999692</v>
      </c>
      <c r="C36" s="10">
        <v>0.97900000000000298</v>
      </c>
      <c r="D36" s="10">
        <v>2.4919999999999898</v>
      </c>
      <c r="E36" s="10">
        <v>1.92</v>
      </c>
      <c r="F36" s="10">
        <v>2.4919999999999898</v>
      </c>
      <c r="G36" s="10">
        <v>2.9670000000000001</v>
      </c>
      <c r="H36" s="10">
        <v>1.92</v>
      </c>
      <c r="I36" s="10">
        <v>1128</v>
      </c>
      <c r="J36" s="10">
        <v>0</v>
      </c>
      <c r="K36" s="108">
        <v>0</v>
      </c>
      <c r="L36" s="10">
        <v>0</v>
      </c>
      <c r="M36" s="106">
        <v>59715</v>
      </c>
    </row>
    <row r="37" spans="1:13" x14ac:dyDescent="0.25">
      <c r="A37" s="107" t="s">
        <v>24</v>
      </c>
      <c r="B37" s="83">
        <v>39.709999999999802</v>
      </c>
      <c r="C37" s="83">
        <v>0.38799999999999801</v>
      </c>
      <c r="D37" s="83">
        <v>2.5310000000000099</v>
      </c>
      <c r="E37" s="83">
        <v>6.13</v>
      </c>
      <c r="F37" s="83">
        <v>2.5310000000000099</v>
      </c>
      <c r="G37" s="83">
        <v>3.3839999999999999</v>
      </c>
      <c r="H37" s="83">
        <v>41.74</v>
      </c>
      <c r="I37" s="83">
        <v>3901.9000000000101</v>
      </c>
      <c r="J37" s="83">
        <v>0</v>
      </c>
      <c r="K37" s="110">
        <v>0</v>
      </c>
      <c r="L37" s="83">
        <v>0</v>
      </c>
      <c r="M37" s="109">
        <v>63576</v>
      </c>
    </row>
    <row r="38" spans="1:13" x14ac:dyDescent="0.25">
      <c r="A38" s="17" t="s">
        <v>25</v>
      </c>
      <c r="B38" s="10">
        <v>26.610000000000099</v>
      </c>
      <c r="C38" s="10">
        <v>0.34</v>
      </c>
      <c r="D38" s="10">
        <v>1.2949999999999899</v>
      </c>
      <c r="E38" s="10">
        <v>2.92</v>
      </c>
      <c r="F38" s="10">
        <v>1.2949999999999899</v>
      </c>
      <c r="G38" s="10">
        <v>4.4909999999999899</v>
      </c>
      <c r="H38" s="26">
        <v>12.07</v>
      </c>
      <c r="I38" s="10">
        <v>1140.2</v>
      </c>
      <c r="J38" s="10">
        <v>16.849000000000199</v>
      </c>
      <c r="K38" s="26">
        <v>8.16</v>
      </c>
      <c r="L38" s="10">
        <v>0</v>
      </c>
      <c r="M38" s="106">
        <v>76629</v>
      </c>
    </row>
    <row r="39" spans="1:13" x14ac:dyDescent="0.25">
      <c r="A39" s="107" t="s">
        <v>26</v>
      </c>
      <c r="B39" s="83">
        <v>23.590000000000099</v>
      </c>
      <c r="C39" s="83">
        <v>0.26500000000000101</v>
      </c>
      <c r="D39" s="83">
        <v>1.145</v>
      </c>
      <c r="E39" s="83">
        <v>2.88</v>
      </c>
      <c r="F39" s="83">
        <v>1.145</v>
      </c>
      <c r="G39" s="83">
        <v>4.7030000000000003</v>
      </c>
      <c r="H39" s="83">
        <v>10.76</v>
      </c>
      <c r="I39" s="83">
        <v>1040.5</v>
      </c>
      <c r="J39" s="83">
        <v>14.843</v>
      </c>
      <c r="K39" s="110">
        <v>0</v>
      </c>
      <c r="L39" s="83">
        <v>0</v>
      </c>
      <c r="M39" s="109">
        <v>77190</v>
      </c>
    </row>
    <row r="40" spans="1:13" x14ac:dyDescent="0.25">
      <c r="A40" s="17" t="s">
        <v>27</v>
      </c>
      <c r="B40" s="10">
        <v>32.74</v>
      </c>
      <c r="C40" s="10">
        <v>0.61500000000000199</v>
      </c>
      <c r="D40" s="10">
        <v>2.6210000000000102</v>
      </c>
      <c r="E40" s="10">
        <v>4.7</v>
      </c>
      <c r="F40" s="10">
        <v>2.6210000000000102</v>
      </c>
      <c r="G40" s="10">
        <v>4.9470000000000001</v>
      </c>
      <c r="H40" s="10">
        <v>1.96999999999997</v>
      </c>
      <c r="I40" s="10">
        <v>205.89999999999401</v>
      </c>
      <c r="J40" s="10">
        <v>31.113000000000099</v>
      </c>
      <c r="K40" s="108">
        <v>10</v>
      </c>
      <c r="L40" s="10">
        <v>2.5000000000005702E-2</v>
      </c>
      <c r="M40" s="106">
        <v>69956</v>
      </c>
    </row>
    <row r="41" spans="1:13" x14ac:dyDescent="0.25">
      <c r="A41" s="107" t="s">
        <v>28</v>
      </c>
      <c r="B41" s="83">
        <v>50.340000000000103</v>
      </c>
      <c r="C41" s="83">
        <v>2.2629999999999999</v>
      </c>
      <c r="D41" s="83">
        <v>5.5419999999999998</v>
      </c>
      <c r="E41" s="83">
        <v>10.130000000000001</v>
      </c>
      <c r="F41" s="83">
        <v>5.5419999999999998</v>
      </c>
      <c r="G41" s="83">
        <v>6.3110000000000097</v>
      </c>
      <c r="H41" s="83">
        <v>7.2200000000000299</v>
      </c>
      <c r="I41" s="83">
        <v>674.60000000000605</v>
      </c>
      <c r="J41" s="83">
        <v>44.39</v>
      </c>
      <c r="K41" s="110">
        <v>9</v>
      </c>
      <c r="L41" s="83">
        <v>0.13299999999999601</v>
      </c>
      <c r="M41" s="109">
        <v>72447</v>
      </c>
    </row>
    <row r="42" spans="1:13" x14ac:dyDescent="0.25">
      <c r="A42" s="17" t="s">
        <v>29</v>
      </c>
      <c r="B42" s="10">
        <v>36.1299999999992</v>
      </c>
      <c r="C42" s="10">
        <v>3.2189999999999999</v>
      </c>
      <c r="D42" s="10">
        <v>5.09100000000001</v>
      </c>
      <c r="E42" s="10">
        <v>7.6600000000000099</v>
      </c>
      <c r="F42" s="10">
        <v>5.09100000000001</v>
      </c>
      <c r="G42" s="10">
        <v>2.87099999999998</v>
      </c>
      <c r="H42" s="10">
        <v>5.9700000000000299</v>
      </c>
      <c r="I42" s="10">
        <v>577</v>
      </c>
      <c r="J42" s="10">
        <v>30.080000000000201</v>
      </c>
      <c r="K42" s="108">
        <v>10</v>
      </c>
      <c r="L42" s="10">
        <v>0</v>
      </c>
      <c r="M42" s="106">
        <v>59695</v>
      </c>
    </row>
    <row r="43" spans="1:13" x14ac:dyDescent="0.25">
      <c r="A43" s="107" t="s">
        <v>30</v>
      </c>
      <c r="B43" s="83">
        <v>62.740000000000201</v>
      </c>
      <c r="C43" s="83">
        <v>3.492</v>
      </c>
      <c r="D43" s="83">
        <v>6.5519999999999898</v>
      </c>
      <c r="E43" s="83">
        <v>13.5</v>
      </c>
      <c r="F43" s="83">
        <v>6.5519999999999898</v>
      </c>
      <c r="G43" s="83">
        <v>3.8690000000000002</v>
      </c>
      <c r="H43" s="83">
        <v>17.47</v>
      </c>
      <c r="I43" s="83">
        <v>1650.2</v>
      </c>
      <c r="J43" s="83">
        <v>45.079000000000001</v>
      </c>
      <c r="K43" s="110">
        <v>19</v>
      </c>
      <c r="L43" s="83">
        <v>0</v>
      </c>
      <c r="M43" s="109">
        <v>59908</v>
      </c>
    </row>
    <row r="44" spans="1:13" ht="15.75" thickBot="1" x14ac:dyDescent="0.3">
      <c r="A44" s="18"/>
      <c r="B44" s="122">
        <v>458.77</v>
      </c>
      <c r="C44" s="125">
        <v>21.175000000000001</v>
      </c>
      <c r="D44" s="125">
        <v>52.695</v>
      </c>
      <c r="E44" s="125">
        <v>85.63</v>
      </c>
      <c r="F44" s="125">
        <v>113.57899999999999</v>
      </c>
      <c r="G44" s="125">
        <v>60.04</v>
      </c>
      <c r="H44" s="123">
        <v>174.29</v>
      </c>
      <c r="I44" s="123">
        <v>15600.4</v>
      </c>
      <c r="J44" s="123">
        <v>296.88499999999999</v>
      </c>
      <c r="K44" s="123">
        <v>102.18</v>
      </c>
      <c r="L44" s="123">
        <v>102.18</v>
      </c>
      <c r="M44" s="124">
        <v>808170</v>
      </c>
    </row>
    <row r="45" spans="1:13" ht="15.75" thickBot="1" x14ac:dyDescent="0.3"/>
    <row r="46" spans="1:13" ht="30" x14ac:dyDescent="0.25">
      <c r="A46" s="100">
        <v>2019</v>
      </c>
      <c r="B46" s="101" t="s">
        <v>37</v>
      </c>
      <c r="C46" s="101" t="s">
        <v>38</v>
      </c>
      <c r="D46" s="101" t="s">
        <v>39</v>
      </c>
      <c r="E46" s="101" t="s">
        <v>40</v>
      </c>
      <c r="F46" s="101" t="s">
        <v>41</v>
      </c>
      <c r="G46" s="101" t="s">
        <v>8</v>
      </c>
      <c r="H46" s="101" t="s">
        <v>17</v>
      </c>
      <c r="I46" s="102" t="s">
        <v>42</v>
      </c>
      <c r="J46" s="101" t="s">
        <v>43</v>
      </c>
      <c r="K46" s="103" t="s">
        <v>51</v>
      </c>
      <c r="L46" s="104" t="s">
        <v>45</v>
      </c>
      <c r="M46" s="105" t="s">
        <v>46</v>
      </c>
    </row>
    <row r="47" spans="1:13" x14ac:dyDescent="0.25">
      <c r="A47" s="17" t="s">
        <v>19</v>
      </c>
      <c r="B47" s="10">
        <v>36.809999999999903</v>
      </c>
      <c r="C47" s="10">
        <v>1.7509999999999999</v>
      </c>
      <c r="D47" s="10">
        <v>3.2519999999999998</v>
      </c>
      <c r="E47" s="10">
        <v>24.86</v>
      </c>
      <c r="F47" s="10">
        <v>0</v>
      </c>
      <c r="G47" s="10">
        <v>3.5139999999999998</v>
      </c>
      <c r="H47" s="10">
        <v>18.84</v>
      </c>
      <c r="I47" s="10">
        <v>2610</v>
      </c>
      <c r="J47" s="10">
        <v>17.05</v>
      </c>
      <c r="K47" s="10">
        <v>18.739999999999998</v>
      </c>
      <c r="L47" s="10">
        <f>'01'!X51</f>
        <v>0</v>
      </c>
      <c r="M47" s="106">
        <f>'01'!AA51</f>
        <v>0</v>
      </c>
    </row>
    <row r="48" spans="1:13" x14ac:dyDescent="0.25">
      <c r="A48" s="107" t="s">
        <v>20</v>
      </c>
      <c r="B48" s="83">
        <v>76.059999999999903</v>
      </c>
      <c r="C48" s="83">
        <v>2.5920000000000001</v>
      </c>
      <c r="D48" s="83">
        <v>6.5010000000000003</v>
      </c>
      <c r="E48" s="87">
        <v>14.19</v>
      </c>
      <c r="F48" s="83">
        <v>50.99</v>
      </c>
      <c r="G48" s="83">
        <v>7.8140000000000001</v>
      </c>
      <c r="H48" s="83">
        <v>27.7</v>
      </c>
      <c r="I48" s="83">
        <v>2483.1999999999998</v>
      </c>
      <c r="J48" s="83">
        <v>44.841000000000001</v>
      </c>
      <c r="K48" s="83">
        <v>19.04</v>
      </c>
      <c r="L48" s="83">
        <v>52.552999999999997</v>
      </c>
      <c r="M48" s="109" t="e">
        <f>#REF!</f>
        <v>#REF!</v>
      </c>
    </row>
    <row r="49" spans="1:13" x14ac:dyDescent="0.25">
      <c r="A49" s="17" t="s">
        <v>21</v>
      </c>
      <c r="B49" s="10">
        <v>60.690000000000097</v>
      </c>
      <c r="C49" s="10">
        <v>1.5309999999999999</v>
      </c>
      <c r="D49" s="10">
        <v>7.1959999999999997</v>
      </c>
      <c r="E49" s="10">
        <v>6.1869999999999798</v>
      </c>
      <c r="F49" s="10">
        <v>36.950000000000003</v>
      </c>
      <c r="G49" s="10">
        <v>8.4469999999999992</v>
      </c>
      <c r="H49" s="10">
        <v>15.29</v>
      </c>
      <c r="I49" s="10">
        <v>1433.9</v>
      </c>
      <c r="J49" s="10">
        <v>46.970999999999997</v>
      </c>
      <c r="K49" s="10">
        <v>19.2</v>
      </c>
      <c r="L49" s="10">
        <v>5.5350000000000001</v>
      </c>
      <c r="M49" s="106">
        <v>79376</v>
      </c>
    </row>
    <row r="50" spans="1:13" x14ac:dyDescent="0.25">
      <c r="A50" s="107" t="s">
        <v>22</v>
      </c>
      <c r="B50" s="83">
        <v>52.71</v>
      </c>
      <c r="C50" s="83">
        <v>1.135</v>
      </c>
      <c r="D50" s="83">
        <v>5.44</v>
      </c>
      <c r="E50" s="83">
        <v>7.01800000000003</v>
      </c>
      <c r="F50" s="83">
        <v>31.56</v>
      </c>
      <c r="G50" s="83">
        <v>7.5570000000000004</v>
      </c>
      <c r="H50" s="83">
        <v>6.1800000000000104</v>
      </c>
      <c r="I50" s="83">
        <v>602.19999999999698</v>
      </c>
      <c r="J50" s="83">
        <v>48.988</v>
      </c>
      <c r="K50" s="110">
        <v>18</v>
      </c>
      <c r="L50" s="83">
        <v>5.032</v>
      </c>
      <c r="M50" s="109">
        <v>76666</v>
      </c>
    </row>
    <row r="51" spans="1:13" x14ac:dyDescent="0.25">
      <c r="A51" s="17" t="s">
        <v>23</v>
      </c>
      <c r="B51" s="10">
        <v>42.909999999999897</v>
      </c>
      <c r="C51" s="10">
        <v>0.70999999999999897</v>
      </c>
      <c r="D51" s="10">
        <v>0.70999999999999897</v>
      </c>
      <c r="E51" s="10">
        <v>5.5659999999998204</v>
      </c>
      <c r="F51" s="10">
        <v>25.67</v>
      </c>
      <c r="G51" s="10">
        <v>6.1519999999999904</v>
      </c>
      <c r="H51" s="10">
        <v>4.63</v>
      </c>
      <c r="I51" s="10">
        <v>459.30000000000302</v>
      </c>
      <c r="J51" s="10">
        <v>40.51</v>
      </c>
      <c r="K51" s="108">
        <v>10</v>
      </c>
      <c r="L51" s="10">
        <v>3.66699999999999</v>
      </c>
      <c r="M51" s="106">
        <v>74256</v>
      </c>
    </row>
    <row r="52" spans="1:13" x14ac:dyDescent="0.25">
      <c r="A52" s="107" t="s">
        <v>24</v>
      </c>
      <c r="B52" s="83">
        <v>26.5300000000002</v>
      </c>
      <c r="C52" s="83">
        <v>0.311</v>
      </c>
      <c r="D52" s="83">
        <v>1.6240000000000001</v>
      </c>
      <c r="E52" s="83">
        <v>4.0290000000001998</v>
      </c>
      <c r="F52" s="83">
        <v>16.53</v>
      </c>
      <c r="G52" s="83">
        <v>4.0359999999999996</v>
      </c>
      <c r="H52" s="83">
        <v>1.72</v>
      </c>
      <c r="I52" s="83">
        <v>173</v>
      </c>
      <c r="J52" s="83">
        <v>26.265000000000001</v>
      </c>
      <c r="K52" s="110" t="e">
        <f>#REF!</f>
        <v>#REF!</v>
      </c>
      <c r="L52" s="83">
        <v>0.99500000000000499</v>
      </c>
      <c r="M52" s="109">
        <v>52835</v>
      </c>
    </row>
    <row r="53" spans="1:13" x14ac:dyDescent="0.25">
      <c r="A53" s="17" t="s">
        <v>25</v>
      </c>
      <c r="B53" s="10">
        <v>28.9699999999998</v>
      </c>
      <c r="C53" s="10">
        <v>9.9999999999997903E-3</v>
      </c>
      <c r="D53" s="10">
        <v>0.26299999999999801</v>
      </c>
      <c r="E53" s="10">
        <v>3.19</v>
      </c>
      <c r="F53" s="10">
        <v>19.38</v>
      </c>
      <c r="G53" s="10">
        <v>6.6890000000000001</v>
      </c>
      <c r="H53" s="10">
        <v>16.309999999999999</v>
      </c>
      <c r="I53" s="10">
        <v>1538.6</v>
      </c>
      <c r="J53" s="10">
        <v>17.114000000000001</v>
      </c>
      <c r="K53" s="10">
        <v>8.5399999999999991</v>
      </c>
      <c r="L53" s="10">
        <v>1.4159999999999999</v>
      </c>
      <c r="M53" s="106">
        <v>96396</v>
      </c>
    </row>
    <row r="54" spans="1:13" x14ac:dyDescent="0.25">
      <c r="A54" s="107" t="s">
        <v>26</v>
      </c>
      <c r="B54" s="83">
        <v>29.01</v>
      </c>
      <c r="C54" s="83">
        <v>0</v>
      </c>
      <c r="D54" s="83">
        <v>0.71000000000000096</v>
      </c>
      <c r="E54" s="83">
        <v>5.26</v>
      </c>
      <c r="F54" s="83">
        <v>16.239999999999998</v>
      </c>
      <c r="G54" s="83">
        <v>6.3579999999999997</v>
      </c>
      <c r="H54" s="83">
        <v>31.17</v>
      </c>
      <c r="I54" s="83">
        <v>2860.8</v>
      </c>
      <c r="J54" s="83">
        <v>0.62900000000001899</v>
      </c>
      <c r="K54" s="110" t="e">
        <f>#REF!</f>
        <v>#REF!</v>
      </c>
      <c r="L54" s="83">
        <v>1.5490000000000099</v>
      </c>
      <c r="M54" s="109">
        <v>85507</v>
      </c>
    </row>
    <row r="55" spans="1:13" x14ac:dyDescent="0.25">
      <c r="A55" s="17" t="s">
        <v>27</v>
      </c>
      <c r="B55" s="10">
        <v>30.6200000000001</v>
      </c>
      <c r="C55" s="10" t="e">
        <f>#REF!</f>
        <v>#REF!</v>
      </c>
      <c r="D55" s="10">
        <v>2.6880000000000002</v>
      </c>
      <c r="E55" s="10">
        <v>5.64</v>
      </c>
      <c r="F55" s="10">
        <v>18.670000000000002</v>
      </c>
      <c r="G55" s="10">
        <v>5.2539999999999996</v>
      </c>
      <c r="H55" s="10">
        <v>22.33</v>
      </c>
      <c r="I55" s="10">
        <v>2117.4</v>
      </c>
      <c r="J55" s="10">
        <v>12.254</v>
      </c>
      <c r="K55" s="108" t="e">
        <f>#REF!</f>
        <v>#REF!</v>
      </c>
      <c r="L55" s="10">
        <v>9.6999999999994202E-2</v>
      </c>
      <c r="M55" s="106">
        <v>74133</v>
      </c>
    </row>
    <row r="56" spans="1:13" x14ac:dyDescent="0.25">
      <c r="A56" s="107" t="s">
        <v>28</v>
      </c>
      <c r="B56" s="83">
        <v>45.270000000000202</v>
      </c>
      <c r="C56" s="83">
        <v>1.006</v>
      </c>
      <c r="D56" s="83">
        <v>5.516</v>
      </c>
      <c r="E56" s="83">
        <v>4.8</v>
      </c>
      <c r="F56" s="83">
        <v>28.41</v>
      </c>
      <c r="G56" s="83">
        <v>7.98</v>
      </c>
      <c r="H56" s="83">
        <v>45.61</v>
      </c>
      <c r="I56" s="83">
        <v>4191.3</v>
      </c>
      <c r="J56" s="83">
        <v>6.6640000000000397</v>
      </c>
      <c r="K56" s="110" t="e">
        <f>#REF!</f>
        <v>#REF!</v>
      </c>
      <c r="L56" s="83">
        <v>1.1240000000000101</v>
      </c>
      <c r="M56" s="109">
        <v>83104</v>
      </c>
    </row>
    <row r="57" spans="1:13" x14ac:dyDescent="0.25">
      <c r="A57" s="17" t="s">
        <v>29</v>
      </c>
      <c r="B57" s="10">
        <v>65.489999999999995</v>
      </c>
      <c r="C57" s="10">
        <v>3.544</v>
      </c>
      <c r="D57" s="10">
        <v>6.9080000000000004</v>
      </c>
      <c r="E57" s="10">
        <v>6.75</v>
      </c>
      <c r="F57" s="10">
        <v>40.64</v>
      </c>
      <c r="G57" s="10">
        <v>7.73599999999999</v>
      </c>
      <c r="H57" s="10">
        <v>14.48</v>
      </c>
      <c r="I57" s="10">
        <v>1397.7</v>
      </c>
      <c r="J57" s="10">
        <v>53.082999999999998</v>
      </c>
      <c r="K57" s="108">
        <v>10</v>
      </c>
      <c r="L57" s="10">
        <v>3.4269999999999898</v>
      </c>
      <c r="M57" s="106">
        <v>82756</v>
      </c>
    </row>
    <row r="58" spans="1:13" x14ac:dyDescent="0.25">
      <c r="A58" s="107" t="s">
        <v>30</v>
      </c>
      <c r="B58" s="83">
        <v>62.699999999999797</v>
      </c>
      <c r="C58" s="83">
        <v>3.105</v>
      </c>
      <c r="D58" s="83">
        <v>6.6089999999999902</v>
      </c>
      <c r="E58" s="83">
        <v>11.5</v>
      </c>
      <c r="F58" s="83">
        <v>35.93</v>
      </c>
      <c r="G58" s="83">
        <v>6.8910000000000098</v>
      </c>
      <c r="H58" s="83">
        <v>20.16</v>
      </c>
      <c r="I58" s="83">
        <v>1916.5999999999899</v>
      </c>
      <c r="J58" s="83">
        <v>44.588999999999999</v>
      </c>
      <c r="K58" s="110">
        <v>10</v>
      </c>
      <c r="L58" s="83">
        <v>2.04600000000001</v>
      </c>
      <c r="M58" s="109">
        <v>64430</v>
      </c>
    </row>
    <row r="59" spans="1:13" ht="15.75" thickBot="1" x14ac:dyDescent="0.3">
      <c r="A59" s="18"/>
      <c r="B59" s="122">
        <f>SUM(B47:B58)</f>
        <v>557.76999999999987</v>
      </c>
      <c r="C59" s="125" t="e">
        <f t="shared" ref="C59:M59" si="1">SUM(C47:C58)</f>
        <v>#REF!</v>
      </c>
      <c r="D59" s="125">
        <f t="shared" si="1"/>
        <v>47.41699999999998</v>
      </c>
      <c r="E59" s="125">
        <f t="shared" si="1"/>
        <v>98.990000000000038</v>
      </c>
      <c r="F59" s="125">
        <f t="shared" si="1"/>
        <v>320.97000000000003</v>
      </c>
      <c r="G59" s="125">
        <f t="shared" si="1"/>
        <v>78.427999999999983</v>
      </c>
      <c r="H59" s="123">
        <f t="shared" si="1"/>
        <v>224.42000000000002</v>
      </c>
      <c r="I59" s="123">
        <f t="shared" si="1"/>
        <v>21783.999999999993</v>
      </c>
      <c r="J59" s="123">
        <f t="shared" si="1"/>
        <v>358.95800000000003</v>
      </c>
      <c r="K59" s="123" t="e">
        <f t="shared" si="1"/>
        <v>#REF!</v>
      </c>
      <c r="L59" s="123">
        <f t="shared" si="1"/>
        <v>77.440999999999988</v>
      </c>
      <c r="M59" s="124" t="e">
        <f t="shared" si="1"/>
        <v>#REF!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Blad1"/>
  <dimension ref="A1:O19"/>
  <sheetViews>
    <sheetView workbookViewId="0">
      <selection activeCell="B3" sqref="B3:L15"/>
    </sheetView>
  </sheetViews>
  <sheetFormatPr defaultColWidth="11.42578125" defaultRowHeight="15" x14ac:dyDescent="0.25"/>
  <cols>
    <col min="1" max="1" width="21.28515625" customWidth="1"/>
    <col min="2" max="2" width="14.42578125" customWidth="1"/>
    <col min="3" max="3" width="13.5703125" customWidth="1"/>
  </cols>
  <sheetData>
    <row r="1" spans="1:15" x14ac:dyDescent="0.25">
      <c r="A1" t="s">
        <v>53</v>
      </c>
      <c r="B1">
        <v>2023</v>
      </c>
      <c r="C1">
        <v>2024</v>
      </c>
      <c r="D1">
        <v>2025</v>
      </c>
      <c r="E1">
        <v>2026</v>
      </c>
      <c r="F1">
        <v>2027</v>
      </c>
      <c r="G1">
        <v>2028</v>
      </c>
      <c r="H1">
        <v>2029</v>
      </c>
      <c r="I1">
        <v>2030</v>
      </c>
      <c r="J1">
        <v>2031</v>
      </c>
      <c r="K1">
        <v>2032</v>
      </c>
      <c r="L1">
        <v>2033</v>
      </c>
      <c r="O1" t="str">
        <f t="shared" ref="O1:O12" si="0">MOD(Année,100)&amp;"-"&amp;TEXT(ROW(),"00")</f>
        <v>26-01</v>
      </c>
    </row>
    <row r="2" spans="1:15" x14ac:dyDescent="0.25">
      <c r="O2" t="str">
        <f t="shared" si="0"/>
        <v>26-02</v>
      </c>
    </row>
    <row r="3" spans="1:15" x14ac:dyDescent="0.25">
      <c r="A3" t="s">
        <v>54</v>
      </c>
      <c r="B3" s="164">
        <f>DATE(B$1,1,1)</f>
        <v>44927</v>
      </c>
      <c r="C3" s="164">
        <f t="shared" ref="C3:L3" si="1">DATE(C$1,1,1)</f>
        <v>45292</v>
      </c>
      <c r="D3" s="164">
        <f t="shared" si="1"/>
        <v>45658</v>
      </c>
      <c r="E3" s="164">
        <f t="shared" si="1"/>
        <v>46023</v>
      </c>
      <c r="F3" s="164">
        <f t="shared" si="1"/>
        <v>46388</v>
      </c>
      <c r="G3" s="164">
        <f t="shared" si="1"/>
        <v>46753</v>
      </c>
      <c r="H3" s="164">
        <f t="shared" si="1"/>
        <v>47119</v>
      </c>
      <c r="I3" s="164">
        <f t="shared" si="1"/>
        <v>47484</v>
      </c>
      <c r="J3" s="164">
        <f t="shared" si="1"/>
        <v>47849</v>
      </c>
      <c r="K3" s="164">
        <f t="shared" si="1"/>
        <v>48214</v>
      </c>
      <c r="L3" s="164">
        <f t="shared" si="1"/>
        <v>48580</v>
      </c>
      <c r="O3" t="str">
        <f t="shared" si="0"/>
        <v>26-03</v>
      </c>
    </row>
    <row r="4" spans="1:15" x14ac:dyDescent="0.25">
      <c r="A4" t="s">
        <v>55</v>
      </c>
      <c r="B4" s="164">
        <f>ROUND(DATE(B$1,4,MOD(234-11*MOD(B$1,19),30))/7,)*7-6</f>
        <v>45025</v>
      </c>
      <c r="C4" s="164">
        <f t="shared" ref="C4:L4" si="2">ROUND(DATE(C$1,4,MOD(234-11*MOD(C$1,19),30))/7,)*7-6</f>
        <v>45382</v>
      </c>
      <c r="D4" s="164">
        <f t="shared" si="2"/>
        <v>45767</v>
      </c>
      <c r="E4" s="164">
        <f t="shared" si="2"/>
        <v>46117</v>
      </c>
      <c r="F4" s="164">
        <f t="shared" si="2"/>
        <v>46474</v>
      </c>
      <c r="G4" s="164">
        <f t="shared" si="2"/>
        <v>46859</v>
      </c>
      <c r="H4" s="164">
        <f t="shared" si="2"/>
        <v>47209</v>
      </c>
      <c r="I4" s="164">
        <f t="shared" si="2"/>
        <v>47594</v>
      </c>
      <c r="J4" s="164">
        <f t="shared" si="2"/>
        <v>47951</v>
      </c>
      <c r="K4" s="164">
        <f t="shared" si="2"/>
        <v>48301</v>
      </c>
      <c r="L4" s="164">
        <f t="shared" si="2"/>
        <v>48686</v>
      </c>
      <c r="O4" t="str">
        <f t="shared" si="0"/>
        <v>26-04</v>
      </c>
    </row>
    <row r="5" spans="1:15" x14ac:dyDescent="0.25">
      <c r="A5" t="s">
        <v>56</v>
      </c>
      <c r="B5" s="164">
        <f>B4+1</f>
        <v>45026</v>
      </c>
      <c r="C5" s="164">
        <f t="shared" ref="C5:L5" si="3">C4+1</f>
        <v>45383</v>
      </c>
      <c r="D5" s="164">
        <f t="shared" si="3"/>
        <v>45768</v>
      </c>
      <c r="E5" s="164">
        <f t="shared" si="3"/>
        <v>46118</v>
      </c>
      <c r="F5" s="164">
        <f t="shared" si="3"/>
        <v>46475</v>
      </c>
      <c r="G5" s="164">
        <f t="shared" si="3"/>
        <v>46860</v>
      </c>
      <c r="H5" s="164">
        <f t="shared" si="3"/>
        <v>47210</v>
      </c>
      <c r="I5" s="164">
        <f t="shared" si="3"/>
        <v>47595</v>
      </c>
      <c r="J5" s="164">
        <f t="shared" si="3"/>
        <v>47952</v>
      </c>
      <c r="K5" s="164">
        <f t="shared" si="3"/>
        <v>48302</v>
      </c>
      <c r="L5" s="164">
        <f t="shared" si="3"/>
        <v>48687</v>
      </c>
      <c r="O5" t="str">
        <f t="shared" si="0"/>
        <v>26-05</v>
      </c>
    </row>
    <row r="6" spans="1:15" x14ac:dyDescent="0.25">
      <c r="A6" t="s">
        <v>57</v>
      </c>
      <c r="B6" s="164">
        <f>DATE(B$1,5,1)</f>
        <v>45047</v>
      </c>
      <c r="C6" s="164">
        <f t="shared" ref="C6:L6" si="4">DATE(C$1,5,1)</f>
        <v>45413</v>
      </c>
      <c r="D6" s="164">
        <f t="shared" si="4"/>
        <v>45778</v>
      </c>
      <c r="E6" s="164">
        <f t="shared" si="4"/>
        <v>46143</v>
      </c>
      <c r="F6" s="164">
        <f t="shared" si="4"/>
        <v>46508</v>
      </c>
      <c r="G6" s="164">
        <f t="shared" si="4"/>
        <v>46874</v>
      </c>
      <c r="H6" s="164">
        <f t="shared" si="4"/>
        <v>47239</v>
      </c>
      <c r="I6" s="164">
        <f t="shared" si="4"/>
        <v>47604</v>
      </c>
      <c r="J6" s="164">
        <f t="shared" si="4"/>
        <v>47969</v>
      </c>
      <c r="K6" s="164">
        <f t="shared" si="4"/>
        <v>48335</v>
      </c>
      <c r="L6" s="164">
        <f t="shared" si="4"/>
        <v>48700</v>
      </c>
      <c r="O6" t="str">
        <f t="shared" si="0"/>
        <v>26-06</v>
      </c>
    </row>
    <row r="7" spans="1:15" x14ac:dyDescent="0.25">
      <c r="A7" s="154" t="s">
        <v>58</v>
      </c>
      <c r="B7" s="164">
        <f>DATE(B$1,5,8)</f>
        <v>45054</v>
      </c>
      <c r="C7" s="164">
        <f t="shared" ref="C7:L7" si="5">DATE(C$1,5,8)</f>
        <v>45420</v>
      </c>
      <c r="D7" s="164">
        <f t="shared" si="5"/>
        <v>45785</v>
      </c>
      <c r="E7" s="164">
        <f t="shared" si="5"/>
        <v>46150</v>
      </c>
      <c r="F7" s="164">
        <f t="shared" si="5"/>
        <v>46515</v>
      </c>
      <c r="G7" s="164">
        <f t="shared" si="5"/>
        <v>46881</v>
      </c>
      <c r="H7" s="164">
        <f t="shared" si="5"/>
        <v>47246</v>
      </c>
      <c r="I7" s="164">
        <f t="shared" si="5"/>
        <v>47611</v>
      </c>
      <c r="J7" s="164">
        <f t="shared" si="5"/>
        <v>47976</v>
      </c>
      <c r="K7" s="164">
        <f t="shared" si="5"/>
        <v>48342</v>
      </c>
      <c r="L7" s="164">
        <f t="shared" si="5"/>
        <v>48707</v>
      </c>
      <c r="O7" t="str">
        <f t="shared" si="0"/>
        <v>26-07</v>
      </c>
    </row>
    <row r="8" spans="1:15" x14ac:dyDescent="0.25">
      <c r="A8" s="154" t="s">
        <v>59</v>
      </c>
      <c r="B8" s="164">
        <f>B4+39</f>
        <v>45064</v>
      </c>
      <c r="C8" s="164">
        <f t="shared" ref="C8:L8" si="6">C4+39</f>
        <v>45421</v>
      </c>
      <c r="D8" s="164">
        <f t="shared" si="6"/>
        <v>45806</v>
      </c>
      <c r="E8" s="164">
        <f t="shared" si="6"/>
        <v>46156</v>
      </c>
      <c r="F8" s="164">
        <f t="shared" si="6"/>
        <v>46513</v>
      </c>
      <c r="G8" s="164">
        <f t="shared" si="6"/>
        <v>46898</v>
      </c>
      <c r="H8" s="164">
        <f t="shared" si="6"/>
        <v>47248</v>
      </c>
      <c r="I8" s="164">
        <f t="shared" si="6"/>
        <v>47633</v>
      </c>
      <c r="J8" s="164">
        <f t="shared" si="6"/>
        <v>47990</v>
      </c>
      <c r="K8" s="164">
        <f t="shared" si="6"/>
        <v>48340</v>
      </c>
      <c r="L8" s="164">
        <f t="shared" si="6"/>
        <v>48725</v>
      </c>
      <c r="O8" t="str">
        <f t="shared" si="0"/>
        <v>26-08</v>
      </c>
    </row>
    <row r="9" spans="1:15" x14ac:dyDescent="0.25">
      <c r="A9" s="154" t="s">
        <v>60</v>
      </c>
      <c r="B9" s="164">
        <f>B4+49</f>
        <v>45074</v>
      </c>
      <c r="C9" s="164">
        <f t="shared" ref="C9:L9" si="7">C4+49</f>
        <v>45431</v>
      </c>
      <c r="D9" s="164">
        <f t="shared" si="7"/>
        <v>45816</v>
      </c>
      <c r="E9" s="164">
        <f t="shared" si="7"/>
        <v>46166</v>
      </c>
      <c r="F9" s="164">
        <f t="shared" si="7"/>
        <v>46523</v>
      </c>
      <c r="G9" s="164">
        <f t="shared" si="7"/>
        <v>46908</v>
      </c>
      <c r="H9" s="164">
        <f t="shared" si="7"/>
        <v>47258</v>
      </c>
      <c r="I9" s="164">
        <f t="shared" si="7"/>
        <v>47643</v>
      </c>
      <c r="J9" s="164">
        <f t="shared" si="7"/>
        <v>48000</v>
      </c>
      <c r="K9" s="164">
        <f t="shared" si="7"/>
        <v>48350</v>
      </c>
      <c r="L9" s="164">
        <f t="shared" si="7"/>
        <v>48735</v>
      </c>
      <c r="O9" t="str">
        <f t="shared" si="0"/>
        <v>26-09</v>
      </c>
    </row>
    <row r="10" spans="1:15" x14ac:dyDescent="0.25">
      <c r="A10" s="154" t="s">
        <v>61</v>
      </c>
      <c r="B10" s="164">
        <f>B4+50</f>
        <v>45075</v>
      </c>
      <c r="C10" s="164">
        <f t="shared" ref="C10:L10" si="8">C4+50</f>
        <v>45432</v>
      </c>
      <c r="D10" s="164">
        <f t="shared" si="8"/>
        <v>45817</v>
      </c>
      <c r="E10" s="164">
        <f t="shared" si="8"/>
        <v>46167</v>
      </c>
      <c r="F10" s="164">
        <f t="shared" si="8"/>
        <v>46524</v>
      </c>
      <c r="G10" s="164">
        <f t="shared" si="8"/>
        <v>46909</v>
      </c>
      <c r="H10" s="164">
        <f t="shared" si="8"/>
        <v>47259</v>
      </c>
      <c r="I10" s="164">
        <f t="shared" si="8"/>
        <v>47644</v>
      </c>
      <c r="J10" s="164">
        <f t="shared" si="8"/>
        <v>48001</v>
      </c>
      <c r="K10" s="164">
        <f t="shared" si="8"/>
        <v>48351</v>
      </c>
      <c r="L10" s="164">
        <f t="shared" si="8"/>
        <v>48736</v>
      </c>
      <c r="O10" t="str">
        <f t="shared" si="0"/>
        <v>26-10</v>
      </c>
    </row>
    <row r="11" spans="1:15" x14ac:dyDescent="0.25">
      <c r="A11" s="154" t="s">
        <v>62</v>
      </c>
      <c r="B11" s="164">
        <f>DATE(B$1,7,14)</f>
        <v>45121</v>
      </c>
      <c r="C11" s="164">
        <f t="shared" ref="C11:L11" si="9">DATE(C$1,7,14)</f>
        <v>45487</v>
      </c>
      <c r="D11" s="164">
        <f t="shared" si="9"/>
        <v>45852</v>
      </c>
      <c r="E11" s="164">
        <f t="shared" si="9"/>
        <v>46217</v>
      </c>
      <c r="F11" s="164">
        <f t="shared" si="9"/>
        <v>46582</v>
      </c>
      <c r="G11" s="164">
        <f t="shared" si="9"/>
        <v>46948</v>
      </c>
      <c r="H11" s="164">
        <f t="shared" si="9"/>
        <v>47313</v>
      </c>
      <c r="I11" s="164">
        <f t="shared" si="9"/>
        <v>47678</v>
      </c>
      <c r="J11" s="164">
        <f t="shared" si="9"/>
        <v>48043</v>
      </c>
      <c r="K11" s="164">
        <f t="shared" si="9"/>
        <v>48409</v>
      </c>
      <c r="L11" s="164">
        <f t="shared" si="9"/>
        <v>48774</v>
      </c>
      <c r="O11" t="str">
        <f t="shared" si="0"/>
        <v>26-11</v>
      </c>
    </row>
    <row r="12" spans="1:15" x14ac:dyDescent="0.25">
      <c r="A12" s="154" t="s">
        <v>63</v>
      </c>
      <c r="B12" s="164">
        <f>DATE(B$1,8,15)</f>
        <v>45153</v>
      </c>
      <c r="C12" s="164">
        <f t="shared" ref="C12:L12" si="10">DATE(C$1,8,15)</f>
        <v>45519</v>
      </c>
      <c r="D12" s="164">
        <f t="shared" si="10"/>
        <v>45884</v>
      </c>
      <c r="E12" s="164">
        <f t="shared" si="10"/>
        <v>46249</v>
      </c>
      <c r="F12" s="164">
        <f t="shared" si="10"/>
        <v>46614</v>
      </c>
      <c r="G12" s="164">
        <f t="shared" si="10"/>
        <v>46980</v>
      </c>
      <c r="H12" s="164">
        <f t="shared" si="10"/>
        <v>47345</v>
      </c>
      <c r="I12" s="164">
        <f t="shared" si="10"/>
        <v>47710</v>
      </c>
      <c r="J12" s="164">
        <f t="shared" si="10"/>
        <v>48075</v>
      </c>
      <c r="K12" s="164">
        <f t="shared" si="10"/>
        <v>48441</v>
      </c>
      <c r="L12" s="164">
        <f t="shared" si="10"/>
        <v>48806</v>
      </c>
      <c r="O12" t="str">
        <f t="shared" si="0"/>
        <v>26-12</v>
      </c>
    </row>
    <row r="13" spans="1:15" x14ac:dyDescent="0.25">
      <c r="A13" s="154" t="s">
        <v>64</v>
      </c>
      <c r="B13" s="164">
        <f>DATE(B$1,11,1)</f>
        <v>45231</v>
      </c>
      <c r="C13" s="164">
        <f t="shared" ref="C13:L13" si="11">DATE(C$1,11,1)</f>
        <v>45597</v>
      </c>
      <c r="D13" s="164">
        <f t="shared" si="11"/>
        <v>45962</v>
      </c>
      <c r="E13" s="164">
        <f t="shared" si="11"/>
        <v>46327</v>
      </c>
      <c r="F13" s="164">
        <f t="shared" si="11"/>
        <v>46692</v>
      </c>
      <c r="G13" s="164">
        <f t="shared" si="11"/>
        <v>47058</v>
      </c>
      <c r="H13" s="164">
        <f t="shared" si="11"/>
        <v>47423</v>
      </c>
      <c r="I13" s="164">
        <f t="shared" si="11"/>
        <v>47788</v>
      </c>
      <c r="J13" s="164">
        <f t="shared" si="11"/>
        <v>48153</v>
      </c>
      <c r="K13" s="164">
        <f t="shared" si="11"/>
        <v>48519</v>
      </c>
      <c r="L13" s="164">
        <f t="shared" si="11"/>
        <v>48884</v>
      </c>
    </row>
    <row r="14" spans="1:15" x14ac:dyDescent="0.25">
      <c r="A14" s="154" t="s">
        <v>65</v>
      </c>
      <c r="B14" s="164">
        <f>DATE(B$1,11,11)</f>
        <v>45241</v>
      </c>
      <c r="C14" s="164">
        <f t="shared" ref="C14:L14" si="12">DATE(C$1,11,11)</f>
        <v>45607</v>
      </c>
      <c r="D14" s="164">
        <f t="shared" si="12"/>
        <v>45972</v>
      </c>
      <c r="E14" s="164">
        <f t="shared" si="12"/>
        <v>46337</v>
      </c>
      <c r="F14" s="164">
        <f t="shared" si="12"/>
        <v>46702</v>
      </c>
      <c r="G14" s="164">
        <f t="shared" si="12"/>
        <v>47068</v>
      </c>
      <c r="H14" s="164">
        <f t="shared" si="12"/>
        <v>47433</v>
      </c>
      <c r="I14" s="164">
        <f t="shared" si="12"/>
        <v>47798</v>
      </c>
      <c r="J14" s="164">
        <f t="shared" si="12"/>
        <v>48163</v>
      </c>
      <c r="K14" s="164">
        <f t="shared" si="12"/>
        <v>48529</v>
      </c>
      <c r="L14" s="164">
        <f t="shared" si="12"/>
        <v>48894</v>
      </c>
    </row>
    <row r="15" spans="1:15" x14ac:dyDescent="0.25">
      <c r="A15" s="154" t="s">
        <v>66</v>
      </c>
      <c r="B15" s="164">
        <f>DATE(B$1,12,25)</f>
        <v>45285</v>
      </c>
      <c r="C15" s="164">
        <f t="shared" ref="C15:L15" si="13">DATE(C$1,12,25)</f>
        <v>45651</v>
      </c>
      <c r="D15" s="164">
        <f t="shared" si="13"/>
        <v>46016</v>
      </c>
      <c r="E15" s="164">
        <f t="shared" si="13"/>
        <v>46381</v>
      </c>
      <c r="F15" s="164">
        <f t="shared" si="13"/>
        <v>46746</v>
      </c>
      <c r="G15" s="164">
        <f t="shared" si="13"/>
        <v>47112</v>
      </c>
      <c r="H15" s="164">
        <f t="shared" si="13"/>
        <v>47477</v>
      </c>
      <c r="I15" s="164">
        <f t="shared" si="13"/>
        <v>47842</v>
      </c>
      <c r="J15" s="164">
        <f t="shared" si="13"/>
        <v>48207</v>
      </c>
      <c r="K15" s="164">
        <f t="shared" si="13"/>
        <v>48573</v>
      </c>
      <c r="L15" s="164">
        <f t="shared" si="13"/>
        <v>48938</v>
      </c>
    </row>
    <row r="16" spans="1:15" x14ac:dyDescent="0.25">
      <c r="A16" s="154"/>
    </row>
    <row r="17" spans="1:2" x14ac:dyDescent="0.25">
      <c r="A17" s="154"/>
    </row>
    <row r="19" spans="1:2" ht="26.25" x14ac:dyDescent="0.4">
      <c r="A19" s="156" t="s">
        <v>53</v>
      </c>
      <c r="B19" s="155">
        <v>2026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3</vt:i4>
      </vt:variant>
    </vt:vector>
  </HeadingPairs>
  <TitlesOfParts>
    <vt:vector size="8" baseType="lpstr">
      <vt:lpstr>Année</vt:lpstr>
      <vt:lpstr>01</vt:lpstr>
      <vt:lpstr>bilan eau Annuel</vt:lpstr>
      <vt:lpstr>Bilan chaudière Annuel</vt:lpstr>
      <vt:lpstr>Jours feriés</vt:lpstr>
      <vt:lpstr>Année</vt:lpstr>
      <vt:lpstr>Fériés</vt:lpstr>
      <vt:lpstr>MesMois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x540ya</dc:creator>
  <cp:lastModifiedBy>BSA</cp:lastModifiedBy>
  <cp:lastPrinted>2022-05-11T09:29:32Z</cp:lastPrinted>
  <dcterms:created xsi:type="dcterms:W3CDTF">2017-09-18T09:16:54Z</dcterms:created>
  <dcterms:modified xsi:type="dcterms:W3CDTF">2024-02-09T00:12:24Z</dcterms:modified>
</cp:coreProperties>
</file>