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FA4A9C5-619C-4843-A68A-26D2BBEB0964}" xr6:coauthVersionLast="47" xr6:coauthVersionMax="47" xr10:uidLastSave="{00000000-0000-0000-0000-000000000000}"/>
  <bookViews>
    <workbookView xWindow="-120" yWindow="-120" windowWidth="29040" windowHeight="15855" tabRatio="534" activeTab="1" xr2:uid="{00000000-000D-0000-FFFF-FFFF00000000}"/>
  </bookViews>
  <sheets>
    <sheet name="Année comptable" sheetId="2" r:id="rId1"/>
    <sheet name="Amortissements" sheetId="4" r:id="rId2"/>
  </sheets>
  <definedNames>
    <definedName name="BDRechV">Amortissements!$AV$1:$AW$4</definedName>
    <definedName name="Misenpagevide">'Année comptable'!$C$3:$I$102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4" i="4" l="1"/>
  <c r="I44" i="4"/>
  <c r="I52" i="4"/>
  <c r="BB1" i="4"/>
  <c r="BC1" i="4"/>
  <c r="BD1" i="4"/>
  <c r="BE1" i="4"/>
  <c r="BF1" i="4"/>
  <c r="BG1" i="4"/>
  <c r="BH1" i="4"/>
  <c r="BI1" i="4"/>
  <c r="BJ1" i="4"/>
  <c r="BK1" i="4"/>
  <c r="BL1" i="4"/>
  <c r="BM1" i="4"/>
  <c r="BN1" i="4"/>
  <c r="BO1" i="4"/>
  <c r="BP1" i="4"/>
  <c r="BQ1" i="4"/>
  <c r="BR1" i="4"/>
  <c r="BS1" i="4"/>
  <c r="BT1" i="4"/>
  <c r="BU1" i="4"/>
  <c r="BV1" i="4"/>
  <c r="BW1" i="4"/>
  <c r="BX1" i="4"/>
  <c r="BA1" i="4"/>
  <c r="AJ5" i="4"/>
  <c r="M23" i="4" s="1"/>
  <c r="Q33" i="4"/>
  <c r="Q34" i="4"/>
  <c r="Q35" i="4"/>
  <c r="Q32" i="4"/>
  <c r="P34" i="4"/>
  <c r="P35" i="4"/>
  <c r="P36" i="4"/>
  <c r="P33" i="4"/>
  <c r="M27" i="4"/>
  <c r="M37" i="4"/>
  <c r="K37" i="4"/>
  <c r="K27" i="4"/>
  <c r="K33" i="4"/>
  <c r="K34" i="4"/>
  <c r="K35" i="4"/>
  <c r="K32" i="4"/>
  <c r="I35" i="4"/>
  <c r="I34" i="4"/>
  <c r="M33" i="4"/>
  <c r="I33" i="4"/>
  <c r="I32" i="4"/>
  <c r="AI6" i="4"/>
  <c r="AI7" i="4"/>
  <c r="AI8" i="4"/>
  <c r="AI9" i="4"/>
  <c r="AI10" i="4"/>
  <c r="AI11" i="4"/>
  <c r="AI12" i="4"/>
  <c r="AI13" i="4"/>
  <c r="AI14" i="4"/>
  <c r="AI5" i="4"/>
  <c r="AK6" i="4"/>
  <c r="AK7" i="4"/>
  <c r="AK8" i="4"/>
  <c r="AK9" i="4"/>
  <c r="AK10" i="4"/>
  <c r="AK5" i="4"/>
  <c r="AJ6" i="4"/>
  <c r="AJ7" i="4"/>
  <c r="AJ8" i="4"/>
  <c r="AJ9" i="4"/>
  <c r="AJ10" i="4"/>
  <c r="AJ11" i="4"/>
  <c r="AJ12" i="4"/>
  <c r="AJ13" i="4"/>
  <c r="AJ14" i="4"/>
  <c r="K23" i="4"/>
  <c r="K24" i="4"/>
  <c r="K25" i="4"/>
  <c r="K22" i="4"/>
  <c r="I23" i="4"/>
  <c r="I24" i="4"/>
  <c r="I25" i="4"/>
  <c r="I22" i="4"/>
  <c r="AY6" i="4"/>
  <c r="AY7" i="4"/>
  <c r="AY8" i="4"/>
  <c r="AY9" i="4"/>
  <c r="AY10" i="4"/>
  <c r="AY11" i="4"/>
  <c r="AY12" i="4"/>
  <c r="AY13" i="4"/>
  <c r="AY14" i="4"/>
  <c r="AY5" i="4"/>
  <c r="BB5" i="4"/>
  <c r="BC5" i="4"/>
  <c r="BD5" i="4"/>
  <c r="BE5" i="4"/>
  <c r="BF5" i="4"/>
  <c r="BG5" i="4"/>
  <c r="BH5" i="4"/>
  <c r="BI5" i="4"/>
  <c r="BJ5" i="4"/>
  <c r="BK5" i="4"/>
  <c r="BL5" i="4"/>
  <c r="BM5" i="4"/>
  <c r="BN5" i="4"/>
  <c r="BO5" i="4"/>
  <c r="BP5" i="4"/>
  <c r="BQ5" i="4"/>
  <c r="BR5" i="4"/>
  <c r="BS5" i="4"/>
  <c r="BT5" i="4"/>
  <c r="BU5" i="4"/>
  <c r="BV5" i="4"/>
  <c r="BW5" i="4"/>
  <c r="BX5" i="4"/>
  <c r="BB6" i="4"/>
  <c r="AZ6" i="4" s="1"/>
  <c r="BC6" i="4"/>
  <c r="BD6" i="4"/>
  <c r="BE6" i="4"/>
  <c r="BF6" i="4"/>
  <c r="BG6" i="4"/>
  <c r="BH6" i="4"/>
  <c r="BI6" i="4"/>
  <c r="BJ6" i="4"/>
  <c r="BK6" i="4"/>
  <c r="BL6" i="4"/>
  <c r="BM6" i="4"/>
  <c r="BN6" i="4"/>
  <c r="BO6" i="4"/>
  <c r="BP6" i="4"/>
  <c r="BQ6" i="4"/>
  <c r="BR6" i="4"/>
  <c r="BS6" i="4"/>
  <c r="BT6" i="4"/>
  <c r="BU6" i="4"/>
  <c r="BV6" i="4"/>
  <c r="BW6" i="4"/>
  <c r="BX6" i="4"/>
  <c r="BB7" i="4"/>
  <c r="BC7" i="4"/>
  <c r="BD7" i="4"/>
  <c r="BE7" i="4"/>
  <c r="BF7" i="4"/>
  <c r="BG7" i="4"/>
  <c r="BH7" i="4"/>
  <c r="BI7" i="4"/>
  <c r="BJ7" i="4"/>
  <c r="BK7" i="4"/>
  <c r="BL7" i="4"/>
  <c r="BM7" i="4"/>
  <c r="BN7" i="4"/>
  <c r="BO7" i="4"/>
  <c r="BP7" i="4"/>
  <c r="BQ7" i="4"/>
  <c r="BR7" i="4"/>
  <c r="BS7" i="4"/>
  <c r="BT7" i="4"/>
  <c r="BU7" i="4"/>
  <c r="BV7" i="4"/>
  <c r="BW7" i="4"/>
  <c r="BX7" i="4"/>
  <c r="BB8" i="4"/>
  <c r="BC8" i="4"/>
  <c r="BD8" i="4"/>
  <c r="AZ8" i="4" s="1"/>
  <c r="BE8" i="4"/>
  <c r="BF8" i="4"/>
  <c r="BG8" i="4"/>
  <c r="BH8" i="4"/>
  <c r="BI8" i="4"/>
  <c r="BJ8" i="4"/>
  <c r="BK8" i="4"/>
  <c r="BL8" i="4"/>
  <c r="BM8" i="4"/>
  <c r="BN8" i="4"/>
  <c r="BO8" i="4"/>
  <c r="BP8" i="4"/>
  <c r="BQ8" i="4"/>
  <c r="BR8" i="4"/>
  <c r="BS8" i="4"/>
  <c r="BT8" i="4"/>
  <c r="BU8" i="4"/>
  <c r="BV8" i="4"/>
  <c r="BW8" i="4"/>
  <c r="BX8" i="4"/>
  <c r="BB9" i="4"/>
  <c r="BC9" i="4"/>
  <c r="BD9" i="4"/>
  <c r="BE9" i="4"/>
  <c r="BF9" i="4"/>
  <c r="BG9" i="4"/>
  <c r="BH9" i="4"/>
  <c r="BI9" i="4"/>
  <c r="BJ9" i="4"/>
  <c r="BK9" i="4"/>
  <c r="BL9" i="4"/>
  <c r="BM9" i="4"/>
  <c r="BN9" i="4"/>
  <c r="BO9" i="4"/>
  <c r="BP9" i="4"/>
  <c r="BQ9" i="4"/>
  <c r="BR9" i="4"/>
  <c r="BS9" i="4"/>
  <c r="BT9" i="4"/>
  <c r="BU9" i="4"/>
  <c r="BV9" i="4"/>
  <c r="BW9" i="4"/>
  <c r="BX9" i="4"/>
  <c r="BB10" i="4"/>
  <c r="AZ10" i="4" s="1"/>
  <c r="BC10" i="4"/>
  <c r="BD10" i="4"/>
  <c r="BE10" i="4"/>
  <c r="BF10" i="4"/>
  <c r="BG10" i="4"/>
  <c r="BH10" i="4"/>
  <c r="BI10" i="4"/>
  <c r="BJ10" i="4"/>
  <c r="BK10" i="4"/>
  <c r="BL10" i="4"/>
  <c r="BM10" i="4"/>
  <c r="BN10" i="4"/>
  <c r="BO10" i="4"/>
  <c r="BP10" i="4"/>
  <c r="BQ10" i="4"/>
  <c r="BR10" i="4"/>
  <c r="BS10" i="4"/>
  <c r="BT10" i="4"/>
  <c r="BU10" i="4"/>
  <c r="BV10" i="4"/>
  <c r="BW10" i="4"/>
  <c r="BX10" i="4"/>
  <c r="BB11" i="4"/>
  <c r="BC11" i="4"/>
  <c r="AZ11" i="4" s="1"/>
  <c r="BD11" i="4"/>
  <c r="BE11" i="4"/>
  <c r="BF11" i="4"/>
  <c r="BG11" i="4"/>
  <c r="BH11" i="4"/>
  <c r="BI11" i="4"/>
  <c r="BJ11" i="4"/>
  <c r="BK11" i="4"/>
  <c r="BL11" i="4"/>
  <c r="BM11" i="4"/>
  <c r="BN11" i="4"/>
  <c r="BO11" i="4"/>
  <c r="BP11" i="4"/>
  <c r="BQ11" i="4"/>
  <c r="BR11" i="4"/>
  <c r="BS11" i="4"/>
  <c r="BT11" i="4"/>
  <c r="BU11" i="4"/>
  <c r="BV11" i="4"/>
  <c r="BW11" i="4"/>
  <c r="BX11" i="4"/>
  <c r="BB12" i="4"/>
  <c r="BC12" i="4"/>
  <c r="BD12" i="4"/>
  <c r="BE12" i="4"/>
  <c r="BF12" i="4"/>
  <c r="BG12" i="4"/>
  <c r="BH12" i="4"/>
  <c r="BI12" i="4"/>
  <c r="BJ12" i="4"/>
  <c r="BK12" i="4"/>
  <c r="BL12" i="4"/>
  <c r="BM12" i="4"/>
  <c r="BN12" i="4"/>
  <c r="BO12" i="4"/>
  <c r="BP12" i="4"/>
  <c r="BQ12" i="4"/>
  <c r="BR12" i="4"/>
  <c r="BS12" i="4"/>
  <c r="BT12" i="4"/>
  <c r="BU12" i="4"/>
  <c r="BV12" i="4"/>
  <c r="BW12" i="4"/>
  <c r="BX12" i="4"/>
  <c r="BB13" i="4"/>
  <c r="BC13" i="4"/>
  <c r="BD13" i="4"/>
  <c r="BE13" i="4"/>
  <c r="BF13" i="4"/>
  <c r="BG13" i="4"/>
  <c r="BH13" i="4"/>
  <c r="BI13" i="4"/>
  <c r="BJ13" i="4"/>
  <c r="BK13" i="4"/>
  <c r="BL13" i="4"/>
  <c r="BM13" i="4"/>
  <c r="BN13" i="4"/>
  <c r="BO13" i="4"/>
  <c r="BP13" i="4"/>
  <c r="BQ13" i="4"/>
  <c r="BR13" i="4"/>
  <c r="BS13" i="4"/>
  <c r="BT13" i="4"/>
  <c r="BU13" i="4"/>
  <c r="BV13" i="4"/>
  <c r="BW13" i="4"/>
  <c r="BX13" i="4"/>
  <c r="BB14" i="4"/>
  <c r="AZ14" i="4" s="1"/>
  <c r="BC14" i="4"/>
  <c r="BD14" i="4"/>
  <c r="BE14" i="4"/>
  <c r="BF14" i="4"/>
  <c r="BG14" i="4"/>
  <c r="BH14" i="4"/>
  <c r="BI14" i="4"/>
  <c r="BJ14" i="4"/>
  <c r="BK14" i="4"/>
  <c r="BL14" i="4"/>
  <c r="BM14" i="4"/>
  <c r="BN14" i="4"/>
  <c r="BO14" i="4"/>
  <c r="BP14" i="4"/>
  <c r="BQ14" i="4"/>
  <c r="BR14" i="4"/>
  <c r="BS14" i="4"/>
  <c r="BT14" i="4"/>
  <c r="BU14" i="4"/>
  <c r="BV14" i="4"/>
  <c r="BW14" i="4"/>
  <c r="BX14" i="4"/>
  <c r="BA6" i="4"/>
  <c r="BA7" i="4"/>
  <c r="BA8" i="4"/>
  <c r="BA9" i="4"/>
  <c r="BA10" i="4"/>
  <c r="BA11" i="4"/>
  <c r="BA12" i="4"/>
  <c r="BA13" i="4"/>
  <c r="BA14" i="4"/>
  <c r="BA5" i="4"/>
  <c r="AZ5" i="4" s="1"/>
  <c r="AZ7" i="4"/>
  <c r="AZ12" i="4"/>
  <c r="BB3" i="4"/>
  <c r="BC3" i="4"/>
  <c r="BD3" i="4"/>
  <c r="BE3" i="4"/>
  <c r="BF3" i="4"/>
  <c r="BG3" i="4"/>
  <c r="BH3" i="4"/>
  <c r="BI3" i="4"/>
  <c r="BJ3" i="4"/>
  <c r="BK3" i="4"/>
  <c r="BL3" i="4"/>
  <c r="BM3" i="4"/>
  <c r="BN3" i="4"/>
  <c r="BO3" i="4"/>
  <c r="BP3" i="4"/>
  <c r="BQ3" i="4"/>
  <c r="BR3" i="4"/>
  <c r="BS3" i="4"/>
  <c r="BT3" i="4"/>
  <c r="BU3" i="4"/>
  <c r="BV3" i="4"/>
  <c r="BW3" i="4"/>
  <c r="BX3" i="4"/>
  <c r="BA3" i="4"/>
  <c r="BC2" i="4"/>
  <c r="BD2" i="4" s="1"/>
  <c r="BE2" i="4" s="1"/>
  <c r="BF2" i="4" s="1"/>
  <c r="BG2" i="4" s="1"/>
  <c r="BH2" i="4" s="1"/>
  <c r="BI2" i="4" s="1"/>
  <c r="BJ2" i="4" s="1"/>
  <c r="BK2" i="4" s="1"/>
  <c r="BL2" i="4" s="1"/>
  <c r="BM2" i="4" s="1"/>
  <c r="BN2" i="4" s="1"/>
  <c r="BO2" i="4" s="1"/>
  <c r="BP2" i="4" s="1"/>
  <c r="BQ2" i="4" s="1"/>
  <c r="BR2" i="4" s="1"/>
  <c r="BS2" i="4" s="1"/>
  <c r="BT2" i="4" s="1"/>
  <c r="BU2" i="4" s="1"/>
  <c r="BV2" i="4" s="1"/>
  <c r="BW2" i="4" s="1"/>
  <c r="BX2" i="4" s="1"/>
  <c r="BB2" i="4"/>
  <c r="AZ13" i="4" l="1"/>
  <c r="AZ9" i="4"/>
  <c r="AC14" i="4" l="1"/>
  <c r="AB14" i="4"/>
  <c r="AA14" i="4"/>
  <c r="Z14" i="4"/>
  <c r="Y14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K14" i="4"/>
  <c r="J14" i="4"/>
  <c r="AC13" i="4"/>
  <c r="AB13" i="4"/>
  <c r="AA13" i="4"/>
  <c r="Z13" i="4"/>
  <c r="Y13" i="4"/>
  <c r="X13" i="4"/>
  <c r="W13" i="4"/>
  <c r="V13" i="4"/>
  <c r="U13" i="4"/>
  <c r="T13" i="4"/>
  <c r="S13" i="4"/>
  <c r="R13" i="4"/>
  <c r="Q13" i="4"/>
  <c r="P13" i="4"/>
  <c r="O13" i="4"/>
  <c r="N13" i="4"/>
  <c r="L13" i="4"/>
  <c r="M13" i="4" s="1"/>
  <c r="K13" i="4"/>
  <c r="J13" i="4"/>
  <c r="AC12" i="4"/>
  <c r="AB12" i="4"/>
  <c r="AA12" i="4"/>
  <c r="Z12" i="4"/>
  <c r="Y12" i="4"/>
  <c r="X12" i="4"/>
  <c r="W12" i="4"/>
  <c r="V12" i="4"/>
  <c r="U12" i="4"/>
  <c r="T12" i="4"/>
  <c r="S12" i="4"/>
  <c r="R12" i="4"/>
  <c r="Q12" i="4"/>
  <c r="P12" i="4"/>
  <c r="O12" i="4"/>
  <c r="N12" i="4"/>
  <c r="M12" i="4"/>
  <c r="L12" i="4"/>
  <c r="K12" i="4"/>
  <c r="J12" i="4"/>
  <c r="AC11" i="4"/>
  <c r="AB11" i="4"/>
  <c r="AA11" i="4"/>
  <c r="Z11" i="4"/>
  <c r="Y11" i="4"/>
  <c r="X11" i="4"/>
  <c r="W11" i="4"/>
  <c r="V11" i="4"/>
  <c r="U11" i="4"/>
  <c r="T11" i="4"/>
  <c r="S11" i="4"/>
  <c r="R11" i="4"/>
  <c r="Q11" i="4"/>
  <c r="P11" i="4"/>
  <c r="O11" i="4"/>
  <c r="N11" i="4"/>
  <c r="M11" i="4"/>
  <c r="L11" i="4"/>
  <c r="K11" i="4"/>
  <c r="J11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AC6" i="4"/>
  <c r="AB6" i="4"/>
  <c r="AA6" i="4"/>
  <c r="Z6" i="4"/>
  <c r="Y6" i="4"/>
  <c r="X6" i="4"/>
  <c r="W6" i="4"/>
  <c r="V6" i="4"/>
  <c r="U6" i="4"/>
  <c r="T6" i="4"/>
  <c r="S6" i="4"/>
  <c r="R6" i="4"/>
  <c r="Q6" i="4"/>
  <c r="P6" i="4"/>
  <c r="O6" i="4"/>
  <c r="N6" i="4"/>
  <c r="M6" i="4"/>
  <c r="L6" i="4"/>
  <c r="K6" i="4"/>
  <c r="J6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J5" i="4"/>
  <c r="D5" i="4"/>
  <c r="D6" i="4"/>
  <c r="D7" i="4"/>
  <c r="D8" i="4"/>
  <c r="D9" i="4"/>
  <c r="D10" i="4"/>
  <c r="D11" i="4"/>
  <c r="D12" i="4"/>
  <c r="D13" i="4"/>
  <c r="D14" i="4"/>
  <c r="I6" i="4"/>
  <c r="I7" i="4"/>
  <c r="I8" i="4"/>
  <c r="I9" i="4"/>
  <c r="I10" i="4"/>
  <c r="I11" i="4"/>
  <c r="I12" i="4"/>
  <c r="I13" i="4"/>
  <c r="I14" i="4"/>
  <c r="AC4" i="4" l="1"/>
  <c r="AB4" i="4"/>
  <c r="AA4" i="4"/>
  <c r="Z4" i="4"/>
  <c r="V4" i="4"/>
  <c r="Y4" i="4"/>
  <c r="X4" i="4"/>
  <c r="W4" i="4"/>
  <c r="U4" i="4"/>
  <c r="R4" i="4"/>
  <c r="S4" i="4"/>
  <c r="T4" i="4"/>
  <c r="Q4" i="4"/>
  <c r="P4" i="4"/>
  <c r="O4" i="4"/>
  <c r="N4" i="4"/>
  <c r="J4" i="4"/>
  <c r="K4" i="4"/>
  <c r="I4" i="4"/>
  <c r="I5" i="4"/>
  <c r="D4" i="4"/>
  <c r="L4" i="4" s="1"/>
  <c r="M4" i="4" l="1"/>
</calcChain>
</file>

<file path=xl/sharedStrings.xml><?xml version="1.0" encoding="utf-8"?>
<sst xmlns="http://schemas.openxmlformats.org/spreadsheetml/2006/main" count="316" uniqueCount="59">
  <si>
    <t>AMORTISSEMENTS</t>
  </si>
  <si>
    <t>Véhicule / Machine:</t>
  </si>
  <si>
    <t>Durée (mois):</t>
  </si>
  <si>
    <t>Prix HTVA:</t>
  </si>
  <si>
    <t>% util. pro.:</t>
  </si>
  <si>
    <t>% déduct.:</t>
  </si>
  <si>
    <t>Amort. Total :</t>
  </si>
  <si>
    <t>Date de fin présumée :</t>
  </si>
  <si>
    <t>Calcul</t>
  </si>
  <si>
    <t>Amort.:</t>
  </si>
  <si>
    <t>Date revente :</t>
  </si>
  <si>
    <t>Valeur résid.:</t>
  </si>
  <si>
    <t>Trimestre 1:</t>
  </si>
  <si>
    <t>Trimestre 2:</t>
  </si>
  <si>
    <t>Trimestre 3:</t>
  </si>
  <si>
    <t>Trimestre 4:</t>
  </si>
  <si>
    <t>Amort. Annuel :</t>
  </si>
  <si>
    <t>Dates</t>
  </si>
  <si>
    <t>achat</t>
  </si>
  <si>
    <t>fin présumée</t>
  </si>
  <si>
    <t>Amort. journalier</t>
  </si>
  <si>
    <t>durée présumée totale</t>
  </si>
  <si>
    <t>T 1</t>
  </si>
  <si>
    <t>T 2</t>
  </si>
  <si>
    <t>T 3</t>
  </si>
  <si>
    <t>T 4</t>
  </si>
  <si>
    <t>rev. Anticipée</t>
  </si>
  <si>
    <t>1er mois du trimestre de revente</t>
  </si>
  <si>
    <t>1er mois du trimestre d'achat</t>
  </si>
  <si>
    <r>
      <t xml:space="preserve">Du début du trimestre à la </t>
    </r>
    <r>
      <rPr>
        <b/>
        <u/>
        <sz val="11"/>
        <rFont val="Calibri"/>
        <family val="2"/>
        <scheme val="minor"/>
      </rPr>
      <t>revente</t>
    </r>
  </si>
  <si>
    <r>
      <t xml:space="preserve">De la </t>
    </r>
    <r>
      <rPr>
        <b/>
        <u/>
        <sz val="11"/>
        <rFont val="Calibri"/>
        <family val="2"/>
        <scheme val="minor"/>
      </rPr>
      <t>revente</t>
    </r>
    <r>
      <rPr>
        <sz val="11"/>
        <rFont val="Calibri"/>
        <family val="2"/>
        <scheme val="minor"/>
      </rPr>
      <t xml:space="preserve"> à la fin du trimestre.</t>
    </r>
  </si>
  <si>
    <r>
      <t>Du début du trimestre à l</t>
    </r>
    <r>
      <rPr>
        <b/>
        <u/>
        <sz val="11"/>
        <rFont val="Calibri"/>
        <family val="2"/>
        <scheme val="minor"/>
      </rPr>
      <t>'achat</t>
    </r>
  </si>
  <si>
    <r>
      <t>De l</t>
    </r>
    <r>
      <rPr>
        <b/>
        <u/>
        <sz val="11"/>
        <rFont val="Calibri"/>
        <family val="2"/>
        <scheme val="minor"/>
      </rPr>
      <t>'achat</t>
    </r>
    <r>
      <rPr>
        <sz val="11"/>
        <rFont val="Calibri"/>
        <family val="2"/>
        <scheme val="minor"/>
      </rPr>
      <t xml:space="preserve"> à la fin du trimestre</t>
    </r>
  </si>
  <si>
    <t xml:space="preserve"> Pour les achats pendant l'année comptable seulement</t>
  </si>
  <si>
    <t>Exemple</t>
  </si>
  <si>
    <t>Première</t>
  </si>
  <si>
    <t>Deuxième</t>
  </si>
  <si>
    <t>Troisième</t>
  </si>
  <si>
    <t>Quatrième</t>
  </si>
  <si>
    <t>Cinquième</t>
  </si>
  <si>
    <t>Sixième</t>
  </si>
  <si>
    <t>Septième</t>
  </si>
  <si>
    <t>Huitième</t>
  </si>
  <si>
    <t>Neuvième</t>
  </si>
  <si>
    <t>Dizième</t>
  </si>
  <si>
    <t>Amortissement 1</t>
  </si>
  <si>
    <t>Amortissement 2</t>
  </si>
  <si>
    <t>Amortissement 3</t>
  </si>
  <si>
    <t>Amortissement 4</t>
  </si>
  <si>
    <t>Amortissement 5</t>
  </si>
  <si>
    <t>Amortissement 6</t>
  </si>
  <si>
    <t>Amortissement 7</t>
  </si>
  <si>
    <t/>
  </si>
  <si>
    <t>Amortissement 8</t>
  </si>
  <si>
    <t>Amortissement 9</t>
  </si>
  <si>
    <t>Amortissement 10</t>
  </si>
  <si>
    <t>somme</t>
  </si>
  <si>
    <t>date</t>
  </si>
  <si>
    <t>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</si>
</sst>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44" formatCode="_-* #,##0.00\ &quot;€&quot;_-;\-* #,##0.00\ &quot;€&quot;_-;_-* &quot;-&quot;??\ &quot;€&quot;_-;_-@_-"/>
    <numFmt numFmtId="164" formatCode="d/mm/yyyy;@"/>
    <numFmt numFmtId="165" formatCode="0.0%"/>
    <numFmt numFmtId="166" formatCode="_-* #,##0.00\ &quot;€&quot;_-;\-* #,##0.00\ &quot;€&quot;_-;_?"/>
    <numFmt numFmtId="167" formatCode="&quot;TVA &quot;\ ##&quot; %&quot;"/>
    <numFmt numFmtId="168" formatCode="0&quot; jours&quot;;0&quot; jours&quot;;?"/>
    <numFmt numFmtId="169" formatCode="0;0;?"/>
    <numFmt numFmtId="170" formatCode="mm/dd/yyyy"/>
    <numFmt numFmtId="172" formatCode="d/mm/yy;@"/>
    <numFmt numFmtId="173" formatCode="#,##0.00\ &quot;€&quot;;\-#,##0.00\ &quot;€&quot;;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9"/>
      <color rgb="FF00B05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name val="Calibri"/>
      <family val="2"/>
      <scheme val="minor"/>
    </font>
    <font>
      <sz val="7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37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 style="thin">
        <color theme="4" tint="-0.24994659260841701"/>
      </left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/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70C0"/>
      </left>
      <right style="thin">
        <color rgb="FF0070C0"/>
      </right>
      <top/>
      <bottom style="thin">
        <color rgb="FF0070C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 style="thin">
        <color theme="4" tint="-0.24994659260841701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rgb="FF0070C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theme="4" tint="-0.24994659260841701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3" fillId="0" borderId="0" xfId="0" applyFont="1"/>
    <xf numFmtId="0" fontId="4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44" fontId="3" fillId="0" borderId="1" xfId="0" applyNumberFormat="1" applyFont="1" applyBorder="1" applyAlignment="1" applyProtection="1">
      <alignment horizontal="right" vertical="center"/>
      <protection locked="0"/>
    </xf>
    <xf numFmtId="9" fontId="3" fillId="0" borderId="1" xfId="0" applyNumberFormat="1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vertical="center"/>
    </xf>
    <xf numFmtId="44" fontId="7" fillId="0" borderId="14" xfId="0" applyNumberFormat="1" applyFont="1" applyBorder="1"/>
    <xf numFmtId="44" fontId="7" fillId="0" borderId="15" xfId="0" applyNumberFormat="1" applyFont="1" applyBorder="1"/>
    <xf numFmtId="0" fontId="7" fillId="0" borderId="15" xfId="0" applyFont="1" applyBorder="1"/>
    <xf numFmtId="0" fontId="0" fillId="0" borderId="15" xfId="0" applyBorder="1"/>
    <xf numFmtId="0" fontId="3" fillId="0" borderId="17" xfId="0" applyFont="1" applyBorder="1"/>
    <xf numFmtId="0" fontId="3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66" fontId="0" fillId="0" borderId="18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6" borderId="18" xfId="0" applyFont="1" applyFill="1" applyBorder="1" applyAlignment="1">
      <alignment horizontal="center" vertical="center"/>
    </xf>
    <xf numFmtId="44" fontId="3" fillId="5" borderId="1" xfId="0" applyNumberFormat="1" applyFont="1" applyFill="1" applyBorder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167" fontId="13" fillId="0" borderId="10" xfId="0" applyNumberFormat="1" applyFont="1" applyBorder="1" applyAlignment="1">
      <alignment horizontal="center" vertical="center"/>
    </xf>
    <xf numFmtId="0" fontId="15" fillId="0" borderId="0" xfId="0" applyFont="1" applyAlignment="1">
      <alignment horizontal="center"/>
    </xf>
    <xf numFmtId="168" fontId="9" fillId="0" borderId="20" xfId="0" applyNumberFormat="1" applyFont="1" applyBorder="1" applyAlignment="1">
      <alignment horizontal="center" vertical="center"/>
    </xf>
    <xf numFmtId="166" fontId="0" fillId="0" borderId="20" xfId="0" applyNumberFormat="1" applyBorder="1" applyAlignment="1">
      <alignment horizontal="center" vertical="center"/>
    </xf>
    <xf numFmtId="164" fontId="3" fillId="0" borderId="19" xfId="0" applyNumberFormat="1" applyFont="1" applyBorder="1" applyAlignment="1" applyProtection="1">
      <alignment horizontal="center" wrapText="1"/>
      <protection locked="0"/>
    </xf>
    <xf numFmtId="0" fontId="12" fillId="3" borderId="18" xfId="0" applyFont="1" applyFill="1" applyBorder="1" applyAlignment="1">
      <alignment horizontal="center" vertical="center"/>
    </xf>
    <xf numFmtId="0" fontId="14" fillId="3" borderId="18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8" fontId="10" fillId="8" borderId="18" xfId="0" applyNumberFormat="1" applyFont="1" applyFill="1" applyBorder="1" applyAlignment="1">
      <alignment horizontal="center" vertical="center"/>
    </xf>
    <xf numFmtId="168" fontId="10" fillId="9" borderId="18" xfId="0" applyNumberFormat="1" applyFont="1" applyFill="1" applyBorder="1" applyAlignment="1">
      <alignment horizontal="center" vertical="center"/>
    </xf>
    <xf numFmtId="168" fontId="10" fillId="10" borderId="18" xfId="0" applyNumberFormat="1" applyFont="1" applyFill="1" applyBorder="1" applyAlignment="1">
      <alignment horizontal="center" vertical="center"/>
    </xf>
    <xf numFmtId="168" fontId="10" fillId="11" borderId="18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70" fontId="3" fillId="5" borderId="19" xfId="0" applyNumberFormat="1" applyFont="1" applyFill="1" applyBorder="1" applyAlignment="1" applyProtection="1">
      <alignment horizontal="center"/>
      <protection locked="0"/>
    </xf>
    <xf numFmtId="166" fontId="3" fillId="3" borderId="12" xfId="0" applyNumberFormat="1" applyFont="1" applyFill="1" applyBorder="1"/>
    <xf numFmtId="166" fontId="7" fillId="3" borderId="12" xfId="0" applyNumberFormat="1" applyFont="1" applyFill="1" applyBorder="1"/>
    <xf numFmtId="166" fontId="3" fillId="3" borderId="27" xfId="0" applyNumberFormat="1" applyFont="1" applyFill="1" applyBorder="1"/>
    <xf numFmtId="170" fontId="7" fillId="3" borderId="4" xfId="0" applyNumberFormat="1" applyFont="1" applyFill="1" applyBorder="1" applyAlignment="1">
      <alignment vertical="center"/>
    </xf>
    <xf numFmtId="0" fontId="4" fillId="0" borderId="22" xfId="0" applyFont="1" applyBorder="1" applyAlignment="1">
      <alignment horizontal="center" vertical="center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166" fontId="3" fillId="3" borderId="18" xfId="0" applyNumberFormat="1" applyFont="1" applyFill="1" applyBorder="1"/>
    <xf numFmtId="0" fontId="6" fillId="0" borderId="6" xfId="0" applyFont="1" applyBorder="1"/>
    <xf numFmtId="0" fontId="10" fillId="0" borderId="0" xfId="0" applyFont="1"/>
    <xf numFmtId="0" fontId="19" fillId="0" borderId="7" xfId="0" applyFont="1" applyBorder="1"/>
    <xf numFmtId="0" fontId="10" fillId="0" borderId="8" xfId="0" applyFont="1" applyBorder="1"/>
    <xf numFmtId="0" fontId="10" fillId="0" borderId="16" xfId="0" applyFont="1" applyBorder="1"/>
    <xf numFmtId="0" fontId="3" fillId="0" borderId="1" xfId="0" applyFont="1" applyBorder="1" applyAlignment="1" applyProtection="1">
      <alignment horizontal="center" vertical="center"/>
      <protection locked="0"/>
    </xf>
    <xf numFmtId="164" fontId="3" fillId="0" borderId="19" xfId="0" applyNumberFormat="1" applyFont="1" applyBorder="1" applyAlignment="1" applyProtection="1">
      <alignment horizontal="center" vertical="center" wrapText="1"/>
      <protection locked="0"/>
    </xf>
    <xf numFmtId="164" fontId="3" fillId="0" borderId="19" xfId="0" applyNumberFormat="1" applyFont="1" applyBorder="1" applyAlignment="1" applyProtection="1">
      <alignment horizontal="center" vertical="center"/>
      <protection locked="0"/>
    </xf>
    <xf numFmtId="170" fontId="3" fillId="5" borderId="19" xfId="0" applyNumberFormat="1" applyFont="1" applyFill="1" applyBorder="1" applyAlignment="1" applyProtection="1">
      <alignment horizontal="center" vertical="center"/>
      <protection locked="0"/>
    </xf>
    <xf numFmtId="169" fontId="11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horizontal="center"/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44" fontId="3" fillId="0" borderId="0" xfId="0" applyNumberFormat="1" applyFont="1" applyAlignment="1" applyProtection="1">
      <alignment horizontal="right" vertical="center"/>
      <protection locked="0"/>
    </xf>
    <xf numFmtId="9" fontId="3" fillId="0" borderId="0" xfId="0" applyNumberFormat="1" applyFont="1" applyAlignment="1" applyProtection="1">
      <alignment horizontal="center" vertical="center"/>
      <protection locked="0"/>
    </xf>
    <xf numFmtId="165" fontId="3" fillId="0" borderId="0" xfId="0" applyNumberFormat="1" applyFont="1" applyAlignment="1" applyProtection="1">
      <alignment horizontal="center" vertical="center"/>
      <protection locked="0"/>
    </xf>
    <xf numFmtId="44" fontId="3" fillId="0" borderId="0" xfId="0" applyNumberFormat="1" applyFont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28" xfId="0" applyBorder="1"/>
    <xf numFmtId="0" fontId="0" fillId="0" borderId="29" xfId="0" applyBorder="1" applyAlignment="1">
      <alignment horizontal="center"/>
    </xf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10" fillId="0" borderId="32" xfId="0" applyFont="1" applyBorder="1"/>
    <xf numFmtId="0" fontId="9" fillId="0" borderId="0" xfId="0" applyFont="1"/>
    <xf numFmtId="0" fontId="19" fillId="0" borderId="33" xfId="0" applyFont="1" applyBorder="1"/>
    <xf numFmtId="0" fontId="1" fillId="0" borderId="0" xfId="0" applyFont="1"/>
    <xf numFmtId="0" fontId="0" fillId="0" borderId="32" xfId="0" applyBorder="1"/>
    <xf numFmtId="0" fontId="3" fillId="0" borderId="0" xfId="0" applyFont="1" applyAlignment="1">
      <alignment horizontal="center"/>
    </xf>
    <xf numFmtId="0" fontId="0" fillId="0" borderId="34" xfId="0" applyBorder="1"/>
    <xf numFmtId="0" fontId="0" fillId="0" borderId="35" xfId="0" applyBorder="1" applyAlignment="1">
      <alignment horizontal="center"/>
    </xf>
    <xf numFmtId="0" fontId="0" fillId="0" borderId="35" xfId="0" applyBorder="1"/>
    <xf numFmtId="0" fontId="0" fillId="0" borderId="36" xfId="0" applyBorder="1"/>
    <xf numFmtId="0" fontId="0" fillId="0" borderId="35" xfId="0" applyBorder="1" applyAlignment="1">
      <alignment horizontal="center"/>
    </xf>
    <xf numFmtId="0" fontId="5" fillId="4" borderId="3" xfId="0" applyFont="1" applyFill="1" applyBorder="1" applyAlignment="1">
      <alignment horizontal="left" vertical="center"/>
    </xf>
    <xf numFmtId="0" fontId="5" fillId="4" borderId="4" xfId="0" applyFont="1" applyFill="1" applyBorder="1" applyAlignment="1">
      <alignment horizontal="left" vertical="center"/>
    </xf>
    <xf numFmtId="0" fontId="6" fillId="4" borderId="3" xfId="0" applyFont="1" applyFill="1" applyBorder="1" applyAlignment="1">
      <alignment horizontal="right" vertical="center" indent="1"/>
    </xf>
    <xf numFmtId="0" fontId="6" fillId="4" borderId="5" xfId="0" applyFont="1" applyFill="1" applyBorder="1" applyAlignment="1">
      <alignment horizontal="right" vertical="center" indent="1"/>
    </xf>
    <xf numFmtId="0" fontId="7" fillId="6" borderId="18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0" fillId="8" borderId="18" xfId="0" applyFont="1" applyFill="1" applyBorder="1" applyAlignment="1">
      <alignment horizontal="center" vertical="center" wrapText="1"/>
    </xf>
    <xf numFmtId="0" fontId="10" fillId="11" borderId="20" xfId="0" applyFont="1" applyFill="1" applyBorder="1" applyAlignment="1">
      <alignment horizontal="center" vertical="center" wrapText="1"/>
    </xf>
    <xf numFmtId="0" fontId="10" fillId="11" borderId="26" xfId="0" applyFont="1" applyFill="1" applyBorder="1" applyAlignment="1">
      <alignment horizontal="center" vertical="center" wrapText="1"/>
    </xf>
    <xf numFmtId="0" fontId="10" fillId="11" borderId="21" xfId="0" applyFont="1" applyFill="1" applyBorder="1" applyAlignment="1">
      <alignment horizontal="center" vertical="center" wrapText="1"/>
    </xf>
    <xf numFmtId="0" fontId="10" fillId="10" borderId="20" xfId="0" applyFont="1" applyFill="1" applyBorder="1" applyAlignment="1">
      <alignment horizontal="center" vertical="center" wrapText="1"/>
    </xf>
    <xf numFmtId="0" fontId="10" fillId="10" borderId="26" xfId="0" applyFont="1" applyFill="1" applyBorder="1" applyAlignment="1">
      <alignment horizontal="center" vertical="center" wrapText="1"/>
    </xf>
    <xf numFmtId="0" fontId="10" fillId="10" borderId="21" xfId="0" applyFont="1" applyFill="1" applyBorder="1" applyAlignment="1">
      <alignment horizontal="center" vertical="center" wrapText="1"/>
    </xf>
    <xf numFmtId="0" fontId="0" fillId="12" borderId="20" xfId="0" applyFill="1" applyBorder="1" applyAlignment="1">
      <alignment horizontal="center" vertical="center"/>
    </xf>
    <xf numFmtId="0" fontId="0" fillId="12" borderId="26" xfId="0" applyFill="1" applyBorder="1" applyAlignment="1">
      <alignment horizontal="center" vertical="center"/>
    </xf>
    <xf numFmtId="0" fontId="0" fillId="12" borderId="21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0" fillId="9" borderId="18" xfId="0" applyFont="1" applyFill="1" applyBorder="1" applyAlignment="1">
      <alignment horizontal="center" vertical="center" wrapText="1"/>
    </xf>
    <xf numFmtId="172" fontId="0" fillId="0" borderId="0" xfId="0" applyNumberFormat="1"/>
    <xf numFmtId="44" fontId="0" fillId="0" borderId="0" xfId="0" applyNumberFormat="1"/>
    <xf numFmtId="166" fontId="3" fillId="3" borderId="27" xfId="0" applyNumberFormat="1" applyFont="1" applyFill="1" applyBorder="1" applyAlignment="1">
      <alignment shrinkToFit="1"/>
    </xf>
    <xf numFmtId="44" fontId="20" fillId="0" borderId="0" xfId="0" applyNumberFormat="1" applyFont="1"/>
    <xf numFmtId="166" fontId="3" fillId="13" borderId="12" xfId="0" applyNumberFormat="1" applyFont="1" applyFill="1" applyBorder="1"/>
    <xf numFmtId="1" fontId="0" fillId="13" borderId="0" xfId="0" applyNumberFormat="1" applyFill="1"/>
    <xf numFmtId="173" fontId="0" fillId="0" borderId="0" xfId="0" applyNumberFormat="1" applyAlignment="1">
      <alignment horizontal="center"/>
    </xf>
    <xf numFmtId="173" fontId="0" fillId="0" borderId="0" xfId="0" applyNumberFormat="1"/>
    <xf numFmtId="0" fontId="21" fillId="0" borderId="0" xfId="0" applyFont="1"/>
    <xf numFmtId="173" fontId="21" fillId="0" borderId="0" xfId="0" applyNumberFormat="1" applyFont="1" applyAlignment="1">
      <alignment horizontal="center"/>
    </xf>
    <xf numFmtId="172" fontId="21" fillId="0" borderId="0" xfId="0" applyNumberFormat="1" applyFont="1" applyAlignment="1">
      <alignment horizontal="center"/>
    </xf>
    <xf numFmtId="0" fontId="21" fillId="0" borderId="0" xfId="0" applyFont="1" applyAlignment="1">
      <alignment horizontal="center"/>
    </xf>
    <xf numFmtId="0" fontId="21" fillId="0" borderId="0" xfId="0" applyFont="1" applyAlignment="1">
      <alignment vertical="center"/>
    </xf>
    <xf numFmtId="0" fontId="21" fillId="0" borderId="0" xfId="0" applyFont="1" applyAlignment="1">
      <alignment horizontal="center" vertical="center"/>
    </xf>
    <xf numFmtId="173" fontId="21" fillId="0" borderId="0" xfId="0" applyNumberFormat="1" applyFont="1"/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99FFCC"/>
      <color rgb="FFCCFFCC"/>
      <color rgb="FFCCCC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670035</xdr:colOff>
      <xdr:row>14</xdr:row>
      <xdr:rowOff>190499</xdr:rowOff>
    </xdr:from>
    <xdr:to>
      <xdr:col>8</xdr:col>
      <xdr:colOff>203638</xdr:colOff>
      <xdr:row>16</xdr:row>
      <xdr:rowOff>197069</xdr:rowOff>
    </xdr:to>
    <xdr:sp macro="[0]!miseàzéro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3EF03CD-B5F1-7305-7A14-26BDFEE7EC58}"/>
            </a:ext>
          </a:extLst>
        </xdr:cNvPr>
        <xdr:cNvSpPr/>
      </xdr:nvSpPr>
      <xdr:spPr>
        <a:xfrm>
          <a:off x="3849414" y="2949465"/>
          <a:ext cx="2180896" cy="426983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algn="l"/>
          <a:r>
            <a:rPr lang="fr-CH" sz="2400" b="1">
              <a:solidFill>
                <a:srgbClr val="FF0000"/>
              </a:solidFill>
            </a:rPr>
            <a:t> Remettre</a:t>
          </a:r>
          <a:r>
            <a:rPr lang="fr-CH" sz="2400" b="1" baseline="0">
              <a:solidFill>
                <a:srgbClr val="FF0000"/>
              </a:solidFill>
            </a:rPr>
            <a:t> à zéro</a:t>
          </a:r>
          <a:endParaRPr lang="fr-CH" sz="24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269328</xdr:colOff>
      <xdr:row>14</xdr:row>
      <xdr:rowOff>118241</xdr:rowOff>
    </xdr:from>
    <xdr:to>
      <xdr:col>3</xdr:col>
      <xdr:colOff>440120</xdr:colOff>
      <xdr:row>16</xdr:row>
      <xdr:rowOff>183931</xdr:rowOff>
    </xdr:to>
    <xdr:sp macro="[0]!Remplissage" textlink="">
      <xdr:nvSpPr>
        <xdr:cNvPr id="6" name="Rectangle : avec coins rognés en haut 5">
          <a:extLst>
            <a:ext uri="{FF2B5EF4-FFF2-40B4-BE49-F238E27FC236}">
              <a16:creationId xmlns:a16="http://schemas.microsoft.com/office/drawing/2014/main" id="{A0E2A481-CA60-FC9F-15AE-BBA16A76A278}"/>
            </a:ext>
          </a:extLst>
        </xdr:cNvPr>
        <xdr:cNvSpPr/>
      </xdr:nvSpPr>
      <xdr:spPr>
        <a:xfrm>
          <a:off x="269328" y="2877207"/>
          <a:ext cx="2522482" cy="486103"/>
        </a:xfrm>
        <a:prstGeom prst="snip2Same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CH" sz="2400" b="1">
              <a:solidFill>
                <a:srgbClr val="FF0000"/>
              </a:solidFill>
            </a:rPr>
            <a:t>Baguette magique</a:t>
          </a:r>
          <a:endParaRPr lang="fr-CH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1DBBB9-7957-4D79-A999-5A660EB7E130}">
  <sheetPr codeName="Feuil2"/>
  <dimension ref="B1:J122"/>
  <sheetViews>
    <sheetView topLeftCell="A93" zoomScale="140" zoomScaleNormal="140" workbookViewId="0">
      <selection activeCell="L3" sqref="L3"/>
    </sheetView>
  </sheetViews>
  <sheetFormatPr defaultColWidth="11.42578125" defaultRowHeight="15" x14ac:dyDescent="0.25"/>
  <cols>
    <col min="1" max="2" width="3" customWidth="1"/>
    <col min="3" max="3" width="14.7109375" style="16" customWidth="1"/>
    <col min="5" max="5" width="23.85546875" customWidth="1"/>
    <col min="10" max="11" width="3.28515625" customWidth="1"/>
  </cols>
  <sheetData>
    <row r="1" spans="2:10" ht="15.75" thickBot="1" x14ac:dyDescent="0.3">
      <c r="C1" s="81"/>
      <c r="D1" s="81"/>
      <c r="E1" s="81"/>
      <c r="F1" s="81"/>
      <c r="G1" s="81"/>
      <c r="H1" s="81"/>
      <c r="I1" s="81"/>
    </row>
    <row r="2" spans="2:10" ht="15.75" thickBot="1" x14ac:dyDescent="0.3">
      <c r="B2" s="66"/>
      <c r="C2" s="67"/>
      <c r="D2" s="68"/>
      <c r="E2" s="68"/>
      <c r="F2" s="68"/>
      <c r="G2" s="68"/>
      <c r="H2" s="68"/>
      <c r="I2" s="68"/>
      <c r="J2" s="69"/>
    </row>
    <row r="3" spans="2:10" x14ac:dyDescent="0.25">
      <c r="B3" s="70"/>
      <c r="C3" s="61"/>
      <c r="D3" s="82"/>
      <c r="E3" s="83"/>
      <c r="F3" s="84" t="s">
        <v>7</v>
      </c>
      <c r="G3" s="85"/>
      <c r="H3" s="41"/>
      <c r="I3" s="45"/>
      <c r="J3" s="71"/>
    </row>
    <row r="4" spans="2:10" x14ac:dyDescent="0.25">
      <c r="B4" s="70"/>
      <c r="C4" s="62"/>
      <c r="D4" s="1"/>
      <c r="E4" s="1"/>
      <c r="F4" s="1"/>
      <c r="G4" s="1"/>
      <c r="H4" s="72"/>
      <c r="I4" s="46"/>
      <c r="J4" s="73"/>
    </row>
    <row r="5" spans="2:10" x14ac:dyDescent="0.25">
      <c r="B5" s="70"/>
      <c r="C5" s="63" t="s">
        <v>8</v>
      </c>
      <c r="D5" s="8" t="s">
        <v>9</v>
      </c>
      <c r="E5" s="9" t="s">
        <v>10</v>
      </c>
      <c r="F5" s="9" t="s">
        <v>11</v>
      </c>
      <c r="G5" s="23">
        <v>21</v>
      </c>
      <c r="H5" s="72"/>
      <c r="I5" s="46"/>
      <c r="J5" s="73"/>
    </row>
    <row r="6" spans="2:10" x14ac:dyDescent="0.25">
      <c r="B6" s="70"/>
      <c r="C6" s="64" t="s">
        <v>12</v>
      </c>
      <c r="D6" s="38"/>
      <c r="E6" s="43"/>
      <c r="F6" s="40"/>
      <c r="G6" s="44"/>
      <c r="H6" s="72"/>
      <c r="I6" s="46"/>
      <c r="J6" s="73"/>
    </row>
    <row r="7" spans="2:10" x14ac:dyDescent="0.25">
      <c r="B7" s="70"/>
      <c r="C7" s="64" t="s">
        <v>13</v>
      </c>
      <c r="D7" s="38"/>
      <c r="E7" s="43"/>
      <c r="F7" s="40"/>
      <c r="G7" s="44"/>
      <c r="H7" s="72"/>
      <c r="I7" s="46"/>
      <c r="J7" s="73"/>
    </row>
    <row r="8" spans="2:10" x14ac:dyDescent="0.25">
      <c r="B8" s="70"/>
      <c r="C8" s="64" t="s">
        <v>14</v>
      </c>
      <c r="D8" s="38"/>
      <c r="E8" s="43"/>
      <c r="F8" s="40"/>
      <c r="G8" s="44"/>
      <c r="H8" s="72"/>
      <c r="I8" s="46"/>
      <c r="J8" s="73"/>
    </row>
    <row r="9" spans="2:10" x14ac:dyDescent="0.25">
      <c r="B9" s="70"/>
      <c r="C9" s="64" t="s">
        <v>15</v>
      </c>
      <c r="D9" s="38"/>
      <c r="E9" s="43"/>
      <c r="F9" s="40"/>
      <c r="G9" s="44"/>
      <c r="H9" s="72"/>
      <c r="I9" s="46"/>
      <c r="J9" s="73"/>
    </row>
    <row r="10" spans="2:10" x14ac:dyDescent="0.25">
      <c r="B10" s="70"/>
      <c r="C10" s="62"/>
      <c r="H10" s="74"/>
      <c r="I10" s="48"/>
      <c r="J10" s="71"/>
    </row>
    <row r="11" spans="2:10" ht="15.75" thickBot="1" x14ac:dyDescent="0.3">
      <c r="B11" s="70"/>
      <c r="C11" s="65" t="s">
        <v>16</v>
      </c>
      <c r="D11" s="39"/>
      <c r="E11" s="10"/>
      <c r="F11" s="11"/>
      <c r="G11" s="12"/>
      <c r="H11" s="13"/>
      <c r="I11" s="49"/>
      <c r="J11" s="71"/>
    </row>
    <row r="12" spans="2:10" ht="15.75" thickBot="1" x14ac:dyDescent="0.3">
      <c r="B12" s="70"/>
      <c r="J12" s="75"/>
    </row>
    <row r="13" spans="2:10" x14ac:dyDescent="0.25">
      <c r="B13" s="70"/>
      <c r="C13" s="61"/>
      <c r="D13" s="82"/>
      <c r="E13" s="83"/>
      <c r="F13" s="84" t="s">
        <v>7</v>
      </c>
      <c r="G13" s="85"/>
      <c r="H13" s="41"/>
      <c r="I13" s="45"/>
      <c r="J13" s="71"/>
    </row>
    <row r="14" spans="2:10" x14ac:dyDescent="0.25">
      <c r="B14" s="70"/>
      <c r="C14" s="62"/>
      <c r="D14" s="1"/>
      <c r="E14" s="1"/>
      <c r="F14" s="1"/>
      <c r="G14" s="1"/>
      <c r="H14" s="72"/>
      <c r="I14" s="46"/>
      <c r="J14" s="73"/>
    </row>
    <row r="15" spans="2:10" x14ac:dyDescent="0.25">
      <c r="B15" s="70"/>
      <c r="C15" s="63" t="s">
        <v>8</v>
      </c>
      <c r="D15" s="8" t="s">
        <v>9</v>
      </c>
      <c r="E15" s="9" t="s">
        <v>10</v>
      </c>
      <c r="F15" s="9" t="s">
        <v>11</v>
      </c>
      <c r="G15" s="23">
        <v>21</v>
      </c>
      <c r="H15" s="72"/>
      <c r="I15" s="46"/>
      <c r="J15" s="73"/>
    </row>
    <row r="16" spans="2:10" x14ac:dyDescent="0.25">
      <c r="B16" s="70"/>
      <c r="C16" s="64" t="s">
        <v>12</v>
      </c>
      <c r="D16" s="38"/>
      <c r="E16" s="43"/>
      <c r="F16" s="40"/>
      <c r="G16" s="44"/>
      <c r="H16" s="72"/>
      <c r="I16" s="46"/>
      <c r="J16" s="73"/>
    </row>
    <row r="17" spans="2:10" x14ac:dyDescent="0.25">
      <c r="B17" s="70"/>
      <c r="C17" s="64" t="s">
        <v>13</v>
      </c>
      <c r="D17" s="38"/>
      <c r="E17" s="43"/>
      <c r="F17" s="40"/>
      <c r="G17" s="44"/>
      <c r="H17" s="72"/>
      <c r="I17" s="46"/>
      <c r="J17" s="73"/>
    </row>
    <row r="18" spans="2:10" x14ac:dyDescent="0.25">
      <c r="B18" s="70"/>
      <c r="C18" s="64" t="s">
        <v>14</v>
      </c>
      <c r="D18" s="38"/>
      <c r="E18" s="43"/>
      <c r="F18" s="40"/>
      <c r="G18" s="44"/>
      <c r="H18" s="72"/>
      <c r="I18" s="46"/>
      <c r="J18" s="73"/>
    </row>
    <row r="19" spans="2:10" x14ac:dyDescent="0.25">
      <c r="B19" s="70"/>
      <c r="C19" s="64" t="s">
        <v>15</v>
      </c>
      <c r="D19" s="38"/>
      <c r="E19" s="43"/>
      <c r="F19" s="40"/>
      <c r="G19" s="44"/>
      <c r="H19" s="72"/>
      <c r="I19" s="46"/>
      <c r="J19" s="73"/>
    </row>
    <row r="20" spans="2:10" x14ac:dyDescent="0.25">
      <c r="B20" s="70"/>
      <c r="C20" s="62"/>
      <c r="H20" s="74"/>
      <c r="I20" s="48"/>
      <c r="J20" s="71"/>
    </row>
    <row r="21" spans="2:10" ht="15.75" thickBot="1" x14ac:dyDescent="0.3">
      <c r="B21" s="70"/>
      <c r="C21" s="65" t="s">
        <v>16</v>
      </c>
      <c r="D21" s="39"/>
      <c r="E21" s="10"/>
      <c r="F21" s="11"/>
      <c r="G21" s="12"/>
      <c r="H21" s="13"/>
      <c r="I21" s="49"/>
      <c r="J21" s="71"/>
    </row>
    <row r="22" spans="2:10" ht="15.75" thickBot="1" x14ac:dyDescent="0.3">
      <c r="B22" s="70"/>
      <c r="C22" s="76"/>
      <c r="D22" s="1"/>
      <c r="E22" s="1"/>
      <c r="F22" s="1"/>
      <c r="G22" s="1"/>
      <c r="H22" s="1"/>
      <c r="I22" s="1"/>
      <c r="J22" s="75"/>
    </row>
    <row r="23" spans="2:10" x14ac:dyDescent="0.25">
      <c r="B23" s="70"/>
      <c r="C23" s="61"/>
      <c r="D23" s="82"/>
      <c r="E23" s="83"/>
      <c r="F23" s="84" t="s">
        <v>7</v>
      </c>
      <c r="G23" s="85"/>
      <c r="H23" s="41"/>
      <c r="I23" s="45"/>
      <c r="J23" s="71"/>
    </row>
    <row r="24" spans="2:10" x14ac:dyDescent="0.25">
      <c r="B24" s="70"/>
      <c r="C24" s="62"/>
      <c r="D24" s="1"/>
      <c r="E24" s="1"/>
      <c r="F24" s="1"/>
      <c r="G24" s="1"/>
      <c r="H24" s="72"/>
      <c r="I24" s="46"/>
      <c r="J24" s="73"/>
    </row>
    <row r="25" spans="2:10" x14ac:dyDescent="0.25">
      <c r="B25" s="70"/>
      <c r="C25" s="63" t="s">
        <v>8</v>
      </c>
      <c r="D25" s="8" t="s">
        <v>9</v>
      </c>
      <c r="E25" s="9" t="s">
        <v>10</v>
      </c>
      <c r="F25" s="9" t="s">
        <v>11</v>
      </c>
      <c r="G25" s="23">
        <v>21</v>
      </c>
      <c r="H25" s="72"/>
      <c r="I25" s="46"/>
      <c r="J25" s="73"/>
    </row>
    <row r="26" spans="2:10" x14ac:dyDescent="0.25">
      <c r="B26" s="70"/>
      <c r="C26" s="64" t="s">
        <v>12</v>
      </c>
      <c r="D26" s="38"/>
      <c r="E26" s="43"/>
      <c r="F26" s="40"/>
      <c r="G26" s="44"/>
      <c r="H26" s="72"/>
      <c r="I26" s="46"/>
      <c r="J26" s="73"/>
    </row>
    <row r="27" spans="2:10" x14ac:dyDescent="0.25">
      <c r="B27" s="70"/>
      <c r="C27" s="64" t="s">
        <v>13</v>
      </c>
      <c r="D27" s="38"/>
      <c r="E27" s="43"/>
      <c r="F27" s="40"/>
      <c r="G27" s="44"/>
      <c r="H27" s="72"/>
      <c r="I27" s="46"/>
      <c r="J27" s="73"/>
    </row>
    <row r="28" spans="2:10" x14ac:dyDescent="0.25">
      <c r="B28" s="70"/>
      <c r="C28" s="64" t="s">
        <v>14</v>
      </c>
      <c r="D28" s="38"/>
      <c r="E28" s="43"/>
      <c r="F28" s="40"/>
      <c r="G28" s="44"/>
      <c r="H28" s="72"/>
      <c r="I28" s="46"/>
      <c r="J28" s="73"/>
    </row>
    <row r="29" spans="2:10" x14ac:dyDescent="0.25">
      <c r="B29" s="70"/>
      <c r="C29" s="64" t="s">
        <v>15</v>
      </c>
      <c r="D29" s="38"/>
      <c r="E29" s="43"/>
      <c r="F29" s="40"/>
      <c r="G29" s="44"/>
      <c r="H29" s="72"/>
      <c r="I29" s="46"/>
      <c r="J29" s="73"/>
    </row>
    <row r="30" spans="2:10" x14ac:dyDescent="0.25">
      <c r="B30" s="70"/>
      <c r="C30" s="62"/>
      <c r="H30" s="74"/>
      <c r="I30" s="48"/>
      <c r="J30" s="71"/>
    </row>
    <row r="31" spans="2:10" ht="15.75" thickBot="1" x14ac:dyDescent="0.3">
      <c r="B31" s="70"/>
      <c r="C31" s="65" t="s">
        <v>16</v>
      </c>
      <c r="D31" s="39"/>
      <c r="E31" s="10"/>
      <c r="F31" s="11"/>
      <c r="G31" s="12"/>
      <c r="H31" s="13"/>
      <c r="I31" s="49"/>
      <c r="J31" s="71"/>
    </row>
    <row r="32" spans="2:10" ht="15.75" thickBot="1" x14ac:dyDescent="0.3">
      <c r="B32" s="70"/>
      <c r="C32" s="76"/>
      <c r="D32" s="1"/>
      <c r="E32" s="1"/>
      <c r="F32" s="1"/>
      <c r="G32" s="1"/>
      <c r="H32" s="14"/>
      <c r="I32" s="14"/>
      <c r="J32" s="75"/>
    </row>
    <row r="33" spans="2:10" x14ac:dyDescent="0.25">
      <c r="B33" s="70"/>
      <c r="C33" s="61"/>
      <c r="D33" s="82"/>
      <c r="E33" s="83"/>
      <c r="F33" s="84" t="s">
        <v>7</v>
      </c>
      <c r="G33" s="85"/>
      <c r="H33" s="41"/>
      <c r="I33" s="45"/>
      <c r="J33" s="71"/>
    </row>
    <row r="34" spans="2:10" x14ac:dyDescent="0.25">
      <c r="B34" s="70"/>
      <c r="C34" s="62"/>
      <c r="D34" s="1"/>
      <c r="E34" s="1"/>
      <c r="F34" s="1"/>
      <c r="G34" s="1"/>
      <c r="H34" s="72"/>
      <c r="I34" s="46"/>
      <c r="J34" s="73"/>
    </row>
    <row r="35" spans="2:10" x14ac:dyDescent="0.25">
      <c r="B35" s="70"/>
      <c r="C35" s="63" t="s">
        <v>8</v>
      </c>
      <c r="D35" s="8" t="s">
        <v>9</v>
      </c>
      <c r="E35" s="9" t="s">
        <v>10</v>
      </c>
      <c r="F35" s="9" t="s">
        <v>11</v>
      </c>
      <c r="G35" s="23">
        <v>21</v>
      </c>
      <c r="H35" s="72"/>
      <c r="I35" s="46"/>
      <c r="J35" s="73"/>
    </row>
    <row r="36" spans="2:10" x14ac:dyDescent="0.25">
      <c r="B36" s="70"/>
      <c r="C36" s="64" t="s">
        <v>12</v>
      </c>
      <c r="D36" s="38"/>
      <c r="E36" s="43"/>
      <c r="F36" s="40"/>
      <c r="G36" s="44"/>
      <c r="H36" s="72"/>
      <c r="I36" s="46"/>
      <c r="J36" s="73"/>
    </row>
    <row r="37" spans="2:10" x14ac:dyDescent="0.25">
      <c r="B37" s="70"/>
      <c r="C37" s="64" t="s">
        <v>13</v>
      </c>
      <c r="D37" s="38"/>
      <c r="E37" s="43"/>
      <c r="F37" s="40"/>
      <c r="G37" s="44"/>
      <c r="H37" s="72"/>
      <c r="I37" s="46"/>
      <c r="J37" s="73"/>
    </row>
    <row r="38" spans="2:10" x14ac:dyDescent="0.25">
      <c r="B38" s="70"/>
      <c r="C38" s="64" t="s">
        <v>14</v>
      </c>
      <c r="D38" s="38"/>
      <c r="E38" s="43"/>
      <c r="F38" s="40"/>
      <c r="G38" s="44"/>
      <c r="H38" s="72"/>
      <c r="I38" s="46"/>
      <c r="J38" s="73"/>
    </row>
    <row r="39" spans="2:10" x14ac:dyDescent="0.25">
      <c r="B39" s="70"/>
      <c r="C39" s="64" t="s">
        <v>15</v>
      </c>
      <c r="D39" s="38"/>
      <c r="E39" s="43"/>
      <c r="F39" s="40"/>
      <c r="G39" s="44"/>
      <c r="H39" s="72"/>
      <c r="I39" s="46"/>
      <c r="J39" s="73"/>
    </row>
    <row r="40" spans="2:10" x14ac:dyDescent="0.25">
      <c r="B40" s="70"/>
      <c r="C40" s="62"/>
      <c r="H40" s="74"/>
      <c r="I40" s="48"/>
      <c r="J40" s="71"/>
    </row>
    <row r="41" spans="2:10" ht="15.75" thickBot="1" x14ac:dyDescent="0.3">
      <c r="B41" s="70"/>
      <c r="C41" s="65" t="s">
        <v>16</v>
      </c>
      <c r="D41" s="39"/>
      <c r="E41" s="10"/>
      <c r="F41" s="11"/>
      <c r="G41" s="12"/>
      <c r="H41" s="13"/>
      <c r="I41" s="49"/>
      <c r="J41" s="71"/>
    </row>
    <row r="42" spans="2:10" ht="15.75" thickBot="1" x14ac:dyDescent="0.3">
      <c r="B42" s="70"/>
      <c r="C42" s="76"/>
      <c r="D42" s="1"/>
      <c r="E42" s="1"/>
      <c r="F42" s="1"/>
      <c r="G42" s="1"/>
      <c r="H42" s="1"/>
      <c r="I42" s="1"/>
      <c r="J42" s="75"/>
    </row>
    <row r="43" spans="2:10" x14ac:dyDescent="0.25">
      <c r="B43" s="70"/>
      <c r="C43" s="61"/>
      <c r="D43" s="82"/>
      <c r="E43" s="83"/>
      <c r="F43" s="84" t="s">
        <v>7</v>
      </c>
      <c r="G43" s="85"/>
      <c r="H43" s="41"/>
      <c r="I43" s="45"/>
      <c r="J43" s="71"/>
    </row>
    <row r="44" spans="2:10" x14ac:dyDescent="0.25">
      <c r="B44" s="70"/>
      <c r="C44" s="62"/>
      <c r="D44" s="1"/>
      <c r="E44" s="1"/>
      <c r="F44" s="1"/>
      <c r="G44" s="1"/>
      <c r="H44" s="72"/>
      <c r="I44" s="46"/>
      <c r="J44" s="73"/>
    </row>
    <row r="45" spans="2:10" x14ac:dyDescent="0.25">
      <c r="B45" s="70"/>
      <c r="C45" s="63" t="s">
        <v>8</v>
      </c>
      <c r="D45" s="8" t="s">
        <v>9</v>
      </c>
      <c r="E45" s="9" t="s">
        <v>10</v>
      </c>
      <c r="F45" s="9" t="s">
        <v>11</v>
      </c>
      <c r="G45" s="23">
        <v>21</v>
      </c>
      <c r="H45" s="72"/>
      <c r="I45" s="46"/>
      <c r="J45" s="73"/>
    </row>
    <row r="46" spans="2:10" x14ac:dyDescent="0.25">
      <c r="B46" s="70"/>
      <c r="C46" s="64" t="s">
        <v>12</v>
      </c>
      <c r="D46" s="38"/>
      <c r="E46" s="43"/>
      <c r="F46" s="40"/>
      <c r="G46" s="44"/>
      <c r="H46" s="72"/>
      <c r="I46" s="46"/>
      <c r="J46" s="73"/>
    </row>
    <row r="47" spans="2:10" x14ac:dyDescent="0.25">
      <c r="B47" s="70"/>
      <c r="C47" s="64" t="s">
        <v>13</v>
      </c>
      <c r="D47" s="38"/>
      <c r="E47" s="43"/>
      <c r="F47" s="40"/>
      <c r="G47" s="44"/>
      <c r="H47" s="72"/>
      <c r="I47" s="46"/>
      <c r="J47" s="73"/>
    </row>
    <row r="48" spans="2:10" x14ac:dyDescent="0.25">
      <c r="B48" s="70"/>
      <c r="C48" s="64" t="s">
        <v>14</v>
      </c>
      <c r="D48" s="38"/>
      <c r="E48" s="43"/>
      <c r="F48" s="40"/>
      <c r="G48" s="44"/>
      <c r="H48" s="72"/>
      <c r="I48" s="46"/>
      <c r="J48" s="73"/>
    </row>
    <row r="49" spans="2:10" x14ac:dyDescent="0.25">
      <c r="B49" s="70"/>
      <c r="C49" s="64" t="s">
        <v>15</v>
      </c>
      <c r="D49" s="38"/>
      <c r="E49" s="43"/>
      <c r="F49" s="40"/>
      <c r="G49" s="44"/>
      <c r="H49" s="72"/>
      <c r="I49" s="46"/>
      <c r="J49" s="73"/>
    </row>
    <row r="50" spans="2:10" x14ac:dyDescent="0.25">
      <c r="B50" s="70"/>
      <c r="C50" s="62"/>
      <c r="H50" s="74"/>
      <c r="I50" s="48"/>
      <c r="J50" s="71"/>
    </row>
    <row r="51" spans="2:10" ht="15.75" thickBot="1" x14ac:dyDescent="0.3">
      <c r="B51" s="70"/>
      <c r="C51" s="65" t="s">
        <v>16</v>
      </c>
      <c r="D51" s="39"/>
      <c r="E51" s="10"/>
      <c r="F51" s="11"/>
      <c r="G51" s="12"/>
      <c r="H51" s="13"/>
      <c r="I51" s="49"/>
      <c r="J51" s="71"/>
    </row>
    <row r="52" spans="2:10" ht="15.75" thickBot="1" x14ac:dyDescent="0.3">
      <c r="B52" s="70"/>
      <c r="J52" s="75"/>
    </row>
    <row r="53" spans="2:10" x14ac:dyDescent="0.25">
      <c r="B53" s="70"/>
      <c r="C53" s="61"/>
      <c r="D53" s="82"/>
      <c r="E53" s="83"/>
      <c r="F53" s="84" t="s">
        <v>7</v>
      </c>
      <c r="G53" s="85"/>
      <c r="H53" s="41"/>
      <c r="I53" s="45"/>
      <c r="J53" s="71"/>
    </row>
    <row r="54" spans="2:10" x14ac:dyDescent="0.25">
      <c r="B54" s="70"/>
      <c r="C54" s="62"/>
      <c r="D54" s="1"/>
      <c r="E54" s="1"/>
      <c r="F54" s="1"/>
      <c r="G54" s="1"/>
      <c r="H54" s="72"/>
      <c r="I54" s="46"/>
      <c r="J54" s="73"/>
    </row>
    <row r="55" spans="2:10" x14ac:dyDescent="0.25">
      <c r="B55" s="70"/>
      <c r="C55" s="63" t="s">
        <v>8</v>
      </c>
      <c r="D55" s="8" t="s">
        <v>9</v>
      </c>
      <c r="E55" s="9" t="s">
        <v>10</v>
      </c>
      <c r="F55" s="9" t="s">
        <v>11</v>
      </c>
      <c r="G55" s="23">
        <v>21</v>
      </c>
      <c r="H55" s="72"/>
      <c r="I55" s="46"/>
      <c r="J55" s="73"/>
    </row>
    <row r="56" spans="2:10" x14ac:dyDescent="0.25">
      <c r="B56" s="70"/>
      <c r="C56" s="64" t="s">
        <v>12</v>
      </c>
      <c r="D56" s="38"/>
      <c r="E56" s="43"/>
      <c r="F56" s="40"/>
      <c r="G56" s="44"/>
      <c r="H56" s="72"/>
      <c r="I56" s="46"/>
      <c r="J56" s="73"/>
    </row>
    <row r="57" spans="2:10" x14ac:dyDescent="0.25">
      <c r="B57" s="70"/>
      <c r="C57" s="64" t="s">
        <v>13</v>
      </c>
      <c r="D57" s="38"/>
      <c r="E57" s="43"/>
      <c r="F57" s="40"/>
      <c r="G57" s="44"/>
      <c r="H57" s="72"/>
      <c r="I57" s="46"/>
      <c r="J57" s="73"/>
    </row>
    <row r="58" spans="2:10" x14ac:dyDescent="0.25">
      <c r="B58" s="70"/>
      <c r="C58" s="64" t="s">
        <v>14</v>
      </c>
      <c r="D58" s="38"/>
      <c r="E58" s="43"/>
      <c r="F58" s="40"/>
      <c r="G58" s="44"/>
      <c r="H58" s="72"/>
      <c r="I58" s="46"/>
      <c r="J58" s="73"/>
    </row>
    <row r="59" spans="2:10" x14ac:dyDescent="0.25">
      <c r="B59" s="70"/>
      <c r="C59" s="64" t="s">
        <v>15</v>
      </c>
      <c r="D59" s="38"/>
      <c r="E59" s="43"/>
      <c r="F59" s="40"/>
      <c r="G59" s="44"/>
      <c r="H59" s="72"/>
      <c r="I59" s="46"/>
      <c r="J59" s="73"/>
    </row>
    <row r="60" spans="2:10" x14ac:dyDescent="0.25">
      <c r="B60" s="70"/>
      <c r="C60" s="62"/>
      <c r="H60" s="74"/>
      <c r="I60" s="48"/>
      <c r="J60" s="71"/>
    </row>
    <row r="61" spans="2:10" ht="15.75" thickBot="1" x14ac:dyDescent="0.3">
      <c r="B61" s="70"/>
      <c r="C61" s="65" t="s">
        <v>16</v>
      </c>
      <c r="D61" s="39"/>
      <c r="E61" s="10"/>
      <c r="F61" s="11"/>
      <c r="G61" s="12"/>
      <c r="H61" s="13"/>
      <c r="I61" s="49"/>
      <c r="J61" s="71"/>
    </row>
    <row r="62" spans="2:10" ht="15.75" thickBot="1" x14ac:dyDescent="0.3">
      <c r="B62" s="70"/>
      <c r="J62" s="75"/>
    </row>
    <row r="63" spans="2:10" x14ac:dyDescent="0.25">
      <c r="B63" s="70"/>
      <c r="C63" s="61"/>
      <c r="D63" s="82"/>
      <c r="E63" s="83"/>
      <c r="F63" s="84" t="s">
        <v>7</v>
      </c>
      <c r="G63" s="85"/>
      <c r="H63" s="41"/>
      <c r="I63" s="45"/>
      <c r="J63" s="71"/>
    </row>
    <row r="64" spans="2:10" x14ac:dyDescent="0.25">
      <c r="B64" s="70"/>
      <c r="C64" s="62"/>
      <c r="D64" s="1"/>
      <c r="E64" s="1"/>
      <c r="F64" s="1"/>
      <c r="G64" s="1"/>
      <c r="H64" s="72"/>
      <c r="I64" s="46"/>
      <c r="J64" s="73"/>
    </row>
    <row r="65" spans="2:10" x14ac:dyDescent="0.25">
      <c r="B65" s="70"/>
      <c r="C65" s="63" t="s">
        <v>8</v>
      </c>
      <c r="D65" s="8" t="s">
        <v>9</v>
      </c>
      <c r="E65" s="9" t="s">
        <v>10</v>
      </c>
      <c r="F65" s="9" t="s">
        <v>11</v>
      </c>
      <c r="G65" s="23">
        <v>21</v>
      </c>
      <c r="H65" s="72"/>
      <c r="I65" s="46"/>
      <c r="J65" s="73"/>
    </row>
    <row r="66" spans="2:10" x14ac:dyDescent="0.25">
      <c r="B66" s="70"/>
      <c r="C66" s="64" t="s">
        <v>12</v>
      </c>
      <c r="D66" s="38"/>
      <c r="E66" s="43"/>
      <c r="F66" s="40"/>
      <c r="G66" s="44"/>
      <c r="H66" s="72"/>
      <c r="I66" s="46"/>
      <c r="J66" s="73"/>
    </row>
    <row r="67" spans="2:10" x14ac:dyDescent="0.25">
      <c r="B67" s="70"/>
      <c r="C67" s="64" t="s">
        <v>13</v>
      </c>
      <c r="D67" s="38"/>
      <c r="E67" s="43"/>
      <c r="F67" s="40"/>
      <c r="G67" s="44"/>
      <c r="H67" s="72"/>
      <c r="I67" s="46"/>
      <c r="J67" s="73"/>
    </row>
    <row r="68" spans="2:10" x14ac:dyDescent="0.25">
      <c r="B68" s="70"/>
      <c r="C68" s="64" t="s">
        <v>14</v>
      </c>
      <c r="D68" s="38"/>
      <c r="E68" s="43"/>
      <c r="F68" s="40"/>
      <c r="G68" s="44"/>
      <c r="H68" s="72"/>
      <c r="I68" s="46"/>
      <c r="J68" s="73"/>
    </row>
    <row r="69" spans="2:10" x14ac:dyDescent="0.25">
      <c r="B69" s="70"/>
      <c r="C69" s="64" t="s">
        <v>15</v>
      </c>
      <c r="D69" s="38"/>
      <c r="E69" s="43"/>
      <c r="F69" s="40"/>
      <c r="G69" s="44"/>
      <c r="H69" s="72"/>
      <c r="I69" s="46"/>
      <c r="J69" s="73"/>
    </row>
    <row r="70" spans="2:10" x14ac:dyDescent="0.25">
      <c r="B70" s="70"/>
      <c r="C70" s="62"/>
      <c r="H70" s="74"/>
      <c r="I70" s="48"/>
      <c r="J70" s="71"/>
    </row>
    <row r="71" spans="2:10" ht="15.75" thickBot="1" x14ac:dyDescent="0.3">
      <c r="B71" s="70"/>
      <c r="C71" s="65" t="s">
        <v>16</v>
      </c>
      <c r="D71" s="39"/>
      <c r="E71" s="10"/>
      <c r="F71" s="11"/>
      <c r="G71" s="12"/>
      <c r="H71" s="13"/>
      <c r="I71" s="49"/>
      <c r="J71" s="71"/>
    </row>
    <row r="72" spans="2:10" ht="15.75" thickBot="1" x14ac:dyDescent="0.3">
      <c r="B72" s="70"/>
      <c r="J72" s="75"/>
    </row>
    <row r="73" spans="2:10" x14ac:dyDescent="0.25">
      <c r="B73" s="70"/>
      <c r="C73" s="61"/>
      <c r="D73" s="82"/>
      <c r="E73" s="83"/>
      <c r="F73" s="84" t="s">
        <v>7</v>
      </c>
      <c r="G73" s="85"/>
      <c r="H73" s="41"/>
      <c r="I73" s="45"/>
      <c r="J73" s="71"/>
    </row>
    <row r="74" spans="2:10" x14ac:dyDescent="0.25">
      <c r="B74" s="70"/>
      <c r="C74" s="62"/>
      <c r="D74" s="1"/>
      <c r="E74" s="1"/>
      <c r="F74" s="1"/>
      <c r="G74" s="1"/>
      <c r="H74" s="72"/>
      <c r="I74" s="46"/>
      <c r="J74" s="73"/>
    </row>
    <row r="75" spans="2:10" x14ac:dyDescent="0.25">
      <c r="B75" s="70"/>
      <c r="C75" s="63" t="s">
        <v>8</v>
      </c>
      <c r="D75" s="8" t="s">
        <v>9</v>
      </c>
      <c r="E75" s="9" t="s">
        <v>10</v>
      </c>
      <c r="F75" s="9" t="s">
        <v>11</v>
      </c>
      <c r="G75" s="23">
        <v>21</v>
      </c>
      <c r="H75" s="72"/>
      <c r="I75" s="46"/>
      <c r="J75" s="73"/>
    </row>
    <row r="76" spans="2:10" x14ac:dyDescent="0.25">
      <c r="B76" s="70"/>
      <c r="C76" s="64" t="s">
        <v>12</v>
      </c>
      <c r="D76" s="38"/>
      <c r="E76" s="43"/>
      <c r="F76" s="40"/>
      <c r="G76" s="44"/>
      <c r="H76" s="72"/>
      <c r="I76" s="46"/>
      <c r="J76" s="73"/>
    </row>
    <row r="77" spans="2:10" x14ac:dyDescent="0.25">
      <c r="B77" s="70"/>
      <c r="C77" s="64" t="s">
        <v>13</v>
      </c>
      <c r="D77" s="38"/>
      <c r="E77" s="43"/>
      <c r="F77" s="40"/>
      <c r="G77" s="44"/>
      <c r="H77" s="72"/>
      <c r="I77" s="46"/>
      <c r="J77" s="73"/>
    </row>
    <row r="78" spans="2:10" x14ac:dyDescent="0.25">
      <c r="B78" s="70"/>
      <c r="C78" s="64" t="s">
        <v>14</v>
      </c>
      <c r="D78" s="38"/>
      <c r="E78" s="43"/>
      <c r="F78" s="40"/>
      <c r="G78" s="44"/>
      <c r="H78" s="72"/>
      <c r="I78" s="46"/>
      <c r="J78" s="73"/>
    </row>
    <row r="79" spans="2:10" x14ac:dyDescent="0.25">
      <c r="B79" s="70"/>
      <c r="C79" s="64" t="s">
        <v>15</v>
      </c>
      <c r="D79" s="38"/>
      <c r="E79" s="43"/>
      <c r="F79" s="40"/>
      <c r="G79" s="44"/>
      <c r="H79" s="72"/>
      <c r="I79" s="46"/>
      <c r="J79" s="73"/>
    </row>
    <row r="80" spans="2:10" x14ac:dyDescent="0.25">
      <c r="B80" s="70"/>
      <c r="C80" s="62"/>
      <c r="H80" s="74"/>
      <c r="I80" s="48"/>
      <c r="J80" s="71"/>
    </row>
    <row r="81" spans="2:10" ht="15.75" thickBot="1" x14ac:dyDescent="0.3">
      <c r="B81" s="70"/>
      <c r="C81" s="65" t="s">
        <v>16</v>
      </c>
      <c r="D81" s="39"/>
      <c r="E81" s="10"/>
      <c r="F81" s="11"/>
      <c r="G81" s="12"/>
      <c r="H81" s="13"/>
      <c r="I81" s="49"/>
      <c r="J81" s="71"/>
    </row>
    <row r="82" spans="2:10" ht="15.75" thickBot="1" x14ac:dyDescent="0.3">
      <c r="B82" s="70"/>
      <c r="J82" s="75"/>
    </row>
    <row r="83" spans="2:10" x14ac:dyDescent="0.25">
      <c r="B83" s="70"/>
      <c r="C83" s="61"/>
      <c r="D83" s="82"/>
      <c r="E83" s="83"/>
      <c r="F83" s="84" t="s">
        <v>7</v>
      </c>
      <c r="G83" s="85"/>
      <c r="H83" s="41"/>
      <c r="I83" s="45"/>
      <c r="J83" s="71"/>
    </row>
    <row r="84" spans="2:10" x14ac:dyDescent="0.25">
      <c r="B84" s="70"/>
      <c r="C84" s="62"/>
      <c r="D84" s="1"/>
      <c r="E84" s="1"/>
      <c r="F84" s="1"/>
      <c r="G84" s="1"/>
      <c r="H84" s="72"/>
      <c r="I84" s="46"/>
      <c r="J84" s="73"/>
    </row>
    <row r="85" spans="2:10" x14ac:dyDescent="0.25">
      <c r="B85" s="70"/>
      <c r="C85" s="63" t="s">
        <v>8</v>
      </c>
      <c r="D85" s="8" t="s">
        <v>9</v>
      </c>
      <c r="E85" s="9" t="s">
        <v>10</v>
      </c>
      <c r="F85" s="9" t="s">
        <v>11</v>
      </c>
      <c r="G85" s="23">
        <v>21</v>
      </c>
      <c r="H85" s="72"/>
      <c r="I85" s="46"/>
      <c r="J85" s="73"/>
    </row>
    <row r="86" spans="2:10" x14ac:dyDescent="0.25">
      <c r="B86" s="70"/>
      <c r="C86" s="64" t="s">
        <v>12</v>
      </c>
      <c r="D86" s="38"/>
      <c r="E86" s="43"/>
      <c r="F86" s="40"/>
      <c r="G86" s="44"/>
      <c r="H86" s="72"/>
      <c r="I86" s="46"/>
      <c r="J86" s="73"/>
    </row>
    <row r="87" spans="2:10" x14ac:dyDescent="0.25">
      <c r="B87" s="70"/>
      <c r="C87" s="64" t="s">
        <v>13</v>
      </c>
      <c r="D87" s="38"/>
      <c r="E87" s="43"/>
      <c r="F87" s="40"/>
      <c r="G87" s="44"/>
      <c r="H87" s="72"/>
      <c r="I87" s="46"/>
      <c r="J87" s="73"/>
    </row>
    <row r="88" spans="2:10" x14ac:dyDescent="0.25">
      <c r="B88" s="70"/>
      <c r="C88" s="64" t="s">
        <v>14</v>
      </c>
      <c r="D88" s="38"/>
      <c r="E88" s="43"/>
      <c r="F88" s="40"/>
      <c r="G88" s="44"/>
      <c r="H88" s="72"/>
      <c r="I88" s="46"/>
      <c r="J88" s="73"/>
    </row>
    <row r="89" spans="2:10" x14ac:dyDescent="0.25">
      <c r="B89" s="70"/>
      <c r="C89" s="64" t="s">
        <v>15</v>
      </c>
      <c r="D89" s="38"/>
      <c r="E89" s="43"/>
      <c r="F89" s="40"/>
      <c r="G89" s="44"/>
      <c r="H89" s="72"/>
      <c r="I89" s="46"/>
      <c r="J89" s="73"/>
    </row>
    <row r="90" spans="2:10" x14ac:dyDescent="0.25">
      <c r="B90" s="70"/>
      <c r="C90" s="62"/>
      <c r="H90" s="74"/>
      <c r="I90" s="48"/>
      <c r="J90" s="71"/>
    </row>
    <row r="91" spans="2:10" ht="15.75" thickBot="1" x14ac:dyDescent="0.3">
      <c r="B91" s="70"/>
      <c r="C91" s="65" t="s">
        <v>16</v>
      </c>
      <c r="D91" s="39"/>
      <c r="E91" s="10"/>
      <c r="F91" s="11"/>
      <c r="G91" s="12"/>
      <c r="H91" s="13"/>
      <c r="I91" s="49"/>
      <c r="J91" s="71"/>
    </row>
    <row r="92" spans="2:10" ht="15.75" thickBot="1" x14ac:dyDescent="0.3">
      <c r="B92" s="70"/>
      <c r="J92" s="75"/>
    </row>
    <row r="93" spans="2:10" x14ac:dyDescent="0.25">
      <c r="B93" s="70"/>
      <c r="C93" s="61"/>
      <c r="D93" s="82"/>
      <c r="E93" s="83"/>
      <c r="F93" s="84" t="s">
        <v>7</v>
      </c>
      <c r="G93" s="85"/>
      <c r="H93" s="41"/>
      <c r="I93" s="45"/>
      <c r="J93" s="71"/>
    </row>
    <row r="94" spans="2:10" x14ac:dyDescent="0.25">
      <c r="B94" s="70"/>
      <c r="C94" s="62"/>
      <c r="D94" s="1"/>
      <c r="E94" s="1"/>
      <c r="F94" s="1"/>
      <c r="G94" s="1"/>
      <c r="H94" s="72"/>
      <c r="I94" s="46"/>
      <c r="J94" s="73"/>
    </row>
    <row r="95" spans="2:10" x14ac:dyDescent="0.25">
      <c r="B95" s="70"/>
      <c r="C95" s="63" t="s">
        <v>8</v>
      </c>
      <c r="D95" s="8" t="s">
        <v>9</v>
      </c>
      <c r="E95" s="9" t="s">
        <v>10</v>
      </c>
      <c r="F95" s="9" t="s">
        <v>11</v>
      </c>
      <c r="G95" s="23">
        <v>21</v>
      </c>
      <c r="H95" s="72"/>
      <c r="I95" s="46"/>
      <c r="J95" s="73"/>
    </row>
    <row r="96" spans="2:10" x14ac:dyDescent="0.25">
      <c r="B96" s="70"/>
      <c r="C96" s="64" t="s">
        <v>12</v>
      </c>
      <c r="D96" s="38"/>
      <c r="E96" s="43"/>
      <c r="F96" s="40"/>
      <c r="G96" s="44"/>
      <c r="H96" s="72"/>
      <c r="I96" s="46"/>
      <c r="J96" s="73"/>
    </row>
    <row r="97" spans="2:10" x14ac:dyDescent="0.25">
      <c r="B97" s="70"/>
      <c r="C97" s="64" t="s">
        <v>13</v>
      </c>
      <c r="D97" s="38"/>
      <c r="E97" s="43"/>
      <c r="F97" s="40"/>
      <c r="G97" s="44"/>
      <c r="H97" s="72"/>
      <c r="I97" s="46"/>
      <c r="J97" s="73"/>
    </row>
    <row r="98" spans="2:10" x14ac:dyDescent="0.25">
      <c r="B98" s="70"/>
      <c r="C98" s="64" t="s">
        <v>14</v>
      </c>
      <c r="D98" s="38"/>
      <c r="E98" s="43"/>
      <c r="F98" s="40"/>
      <c r="G98" s="44"/>
      <c r="H98" s="72"/>
      <c r="I98" s="46"/>
      <c r="J98" s="73"/>
    </row>
    <row r="99" spans="2:10" x14ac:dyDescent="0.25">
      <c r="B99" s="70"/>
      <c r="C99" s="64" t="s">
        <v>15</v>
      </c>
      <c r="D99" s="38"/>
      <c r="E99" s="43"/>
      <c r="F99" s="40"/>
      <c r="G99" s="44"/>
      <c r="H99" s="72"/>
      <c r="I99" s="46"/>
      <c r="J99" s="73"/>
    </row>
    <row r="100" spans="2:10" x14ac:dyDescent="0.25">
      <c r="B100" s="70"/>
      <c r="C100" s="62"/>
      <c r="H100" s="74"/>
      <c r="I100" s="48"/>
      <c r="J100" s="71"/>
    </row>
    <row r="101" spans="2:10" ht="15.75" thickBot="1" x14ac:dyDescent="0.3">
      <c r="B101" s="70"/>
      <c r="C101" s="65" t="s">
        <v>16</v>
      </c>
      <c r="D101" s="39"/>
      <c r="E101" s="10"/>
      <c r="F101" s="11"/>
      <c r="G101" s="12"/>
      <c r="H101" s="13"/>
      <c r="I101" s="49"/>
      <c r="J101" s="71"/>
    </row>
    <row r="102" spans="2:10" ht="15.75" thickBot="1" x14ac:dyDescent="0.3">
      <c r="B102" s="70"/>
      <c r="J102" s="75"/>
    </row>
    <row r="103" spans="2:10" x14ac:dyDescent="0.25">
      <c r="B103" s="70"/>
      <c r="C103" s="61"/>
      <c r="D103" s="82"/>
      <c r="E103" s="83"/>
      <c r="F103" s="84" t="s">
        <v>7</v>
      </c>
      <c r="G103" s="85"/>
      <c r="H103" s="41"/>
      <c r="I103" s="45"/>
      <c r="J103" s="71"/>
    </row>
    <row r="104" spans="2:10" x14ac:dyDescent="0.25">
      <c r="B104" s="70"/>
      <c r="C104" s="62"/>
      <c r="D104" s="1"/>
      <c r="E104" s="1"/>
      <c r="F104" s="1"/>
      <c r="G104" s="1"/>
      <c r="H104" s="72"/>
      <c r="I104" s="46"/>
      <c r="J104" s="73"/>
    </row>
    <row r="105" spans="2:10" x14ac:dyDescent="0.25">
      <c r="B105" s="70"/>
      <c r="C105" s="63" t="s">
        <v>8</v>
      </c>
      <c r="D105" s="8" t="s">
        <v>9</v>
      </c>
      <c r="E105" s="9" t="s">
        <v>10</v>
      </c>
      <c r="F105" s="9" t="s">
        <v>11</v>
      </c>
      <c r="G105" s="23">
        <v>21</v>
      </c>
      <c r="H105" s="72"/>
      <c r="I105" s="46"/>
      <c r="J105" s="73"/>
    </row>
    <row r="106" spans="2:10" x14ac:dyDescent="0.25">
      <c r="B106" s="70"/>
      <c r="C106" s="64" t="s">
        <v>12</v>
      </c>
      <c r="D106" s="38"/>
      <c r="E106" s="43"/>
      <c r="F106" s="40"/>
      <c r="G106" s="44"/>
      <c r="H106" s="72"/>
      <c r="I106" s="46"/>
      <c r="J106" s="73"/>
    </row>
    <row r="107" spans="2:10" x14ac:dyDescent="0.25">
      <c r="B107" s="70"/>
      <c r="C107" s="64" t="s">
        <v>13</v>
      </c>
      <c r="D107" s="38"/>
      <c r="E107" s="43"/>
      <c r="F107" s="40"/>
      <c r="G107" s="44"/>
      <c r="H107" s="72"/>
      <c r="I107" s="46"/>
      <c r="J107" s="73"/>
    </row>
    <row r="108" spans="2:10" x14ac:dyDescent="0.25">
      <c r="B108" s="70"/>
      <c r="C108" s="64" t="s">
        <v>14</v>
      </c>
      <c r="D108" s="38"/>
      <c r="E108" s="43"/>
      <c r="F108" s="40"/>
      <c r="G108" s="44"/>
      <c r="H108" s="72"/>
      <c r="I108" s="46"/>
      <c r="J108" s="73"/>
    </row>
    <row r="109" spans="2:10" x14ac:dyDescent="0.25">
      <c r="B109" s="70"/>
      <c r="C109" s="64" t="s">
        <v>15</v>
      </c>
      <c r="D109" s="38"/>
      <c r="E109" s="43"/>
      <c r="F109" s="40"/>
      <c r="G109" s="44"/>
      <c r="H109" s="72"/>
      <c r="I109" s="46"/>
      <c r="J109" s="73"/>
    </row>
    <row r="110" spans="2:10" x14ac:dyDescent="0.25">
      <c r="B110" s="70"/>
      <c r="C110" s="62"/>
      <c r="H110" s="74"/>
      <c r="I110" s="48"/>
      <c r="J110" s="71"/>
    </row>
    <row r="111" spans="2:10" ht="15.75" thickBot="1" x14ac:dyDescent="0.3">
      <c r="B111" s="70"/>
      <c r="C111" s="65" t="s">
        <v>16</v>
      </c>
      <c r="D111" s="39"/>
      <c r="E111" s="10"/>
      <c r="F111" s="11"/>
      <c r="G111" s="12"/>
      <c r="H111" s="13"/>
      <c r="I111" s="49"/>
      <c r="J111" s="71"/>
    </row>
    <row r="112" spans="2:10" ht="15.75" thickBot="1" x14ac:dyDescent="0.3">
      <c r="B112" s="70"/>
      <c r="J112" s="75"/>
    </row>
    <row r="113" spans="2:10" x14ac:dyDescent="0.25">
      <c r="B113" s="70"/>
      <c r="C113" s="61"/>
      <c r="D113" s="82"/>
      <c r="E113" s="83"/>
      <c r="F113" s="84" t="s">
        <v>7</v>
      </c>
      <c r="G113" s="85"/>
      <c r="H113" s="41"/>
      <c r="I113" s="45"/>
      <c r="J113" s="71"/>
    </row>
    <row r="114" spans="2:10" x14ac:dyDescent="0.25">
      <c r="B114" s="70"/>
      <c r="C114" s="62"/>
      <c r="D114" s="1"/>
      <c r="E114" s="1"/>
      <c r="F114" s="1"/>
      <c r="G114" s="1"/>
      <c r="H114" s="72"/>
      <c r="I114" s="46"/>
      <c r="J114" s="73"/>
    </row>
    <row r="115" spans="2:10" x14ac:dyDescent="0.25">
      <c r="B115" s="70"/>
      <c r="C115" s="63" t="s">
        <v>8</v>
      </c>
      <c r="D115" s="8" t="s">
        <v>9</v>
      </c>
      <c r="E115" s="9" t="s">
        <v>10</v>
      </c>
      <c r="F115" s="9" t="s">
        <v>11</v>
      </c>
      <c r="G115" s="23">
        <v>21</v>
      </c>
      <c r="H115" s="72"/>
      <c r="I115" s="46"/>
      <c r="J115" s="73"/>
    </row>
    <row r="116" spans="2:10" x14ac:dyDescent="0.25">
      <c r="B116" s="70"/>
      <c r="C116" s="64" t="s">
        <v>12</v>
      </c>
      <c r="D116" s="38"/>
      <c r="E116" s="43"/>
      <c r="F116" s="40"/>
      <c r="G116" s="44"/>
      <c r="H116" s="72"/>
      <c r="I116" s="46"/>
      <c r="J116" s="73"/>
    </row>
    <row r="117" spans="2:10" x14ac:dyDescent="0.25">
      <c r="B117" s="70"/>
      <c r="C117" s="64" t="s">
        <v>13</v>
      </c>
      <c r="D117" s="38"/>
      <c r="E117" s="43"/>
      <c r="F117" s="40"/>
      <c r="G117" s="44"/>
      <c r="H117" s="72"/>
      <c r="I117" s="46"/>
      <c r="J117" s="73"/>
    </row>
    <row r="118" spans="2:10" x14ac:dyDescent="0.25">
      <c r="B118" s="70"/>
      <c r="C118" s="64" t="s">
        <v>14</v>
      </c>
      <c r="D118" s="38"/>
      <c r="E118" s="43"/>
      <c r="F118" s="40"/>
      <c r="G118" s="44"/>
      <c r="H118" s="72"/>
      <c r="I118" s="46"/>
      <c r="J118" s="73"/>
    </row>
    <row r="119" spans="2:10" x14ac:dyDescent="0.25">
      <c r="B119" s="70"/>
      <c r="C119" s="64" t="s">
        <v>15</v>
      </c>
      <c r="D119" s="38"/>
      <c r="E119" s="43"/>
      <c r="F119" s="40"/>
      <c r="G119" s="44"/>
      <c r="H119" s="72"/>
      <c r="I119" s="46"/>
      <c r="J119" s="73"/>
    </row>
    <row r="120" spans="2:10" x14ac:dyDescent="0.25">
      <c r="B120" s="70"/>
      <c r="C120" s="62"/>
      <c r="H120" s="74"/>
      <c r="I120" s="48"/>
      <c r="J120" s="71"/>
    </row>
    <row r="121" spans="2:10" ht="15.75" thickBot="1" x14ac:dyDescent="0.3">
      <c r="B121" s="70"/>
      <c r="C121" s="65" t="s">
        <v>16</v>
      </c>
      <c r="D121" s="39"/>
      <c r="E121" s="10"/>
      <c r="F121" s="11"/>
      <c r="G121" s="12"/>
      <c r="H121" s="13"/>
      <c r="I121" s="49"/>
      <c r="J121" s="71"/>
    </row>
    <row r="122" spans="2:10" ht="15.75" thickBot="1" x14ac:dyDescent="0.3">
      <c r="B122" s="77"/>
      <c r="C122" s="78"/>
      <c r="D122" s="79"/>
      <c r="E122" s="79"/>
      <c r="F122" s="79"/>
      <c r="G122" s="79"/>
      <c r="H122" s="79"/>
      <c r="I122" s="79"/>
      <c r="J122" s="80"/>
    </row>
  </sheetData>
  <mergeCells count="25">
    <mergeCell ref="F23:G23"/>
    <mergeCell ref="D113:E113"/>
    <mergeCell ref="F113:G113"/>
    <mergeCell ref="D63:E63"/>
    <mergeCell ref="F63:G63"/>
    <mergeCell ref="D73:E73"/>
    <mergeCell ref="F73:G73"/>
    <mergeCell ref="D83:E83"/>
    <mergeCell ref="F83:G83"/>
    <mergeCell ref="C1:I1"/>
    <mergeCell ref="D93:E93"/>
    <mergeCell ref="F93:G93"/>
    <mergeCell ref="D103:E103"/>
    <mergeCell ref="F103:G103"/>
    <mergeCell ref="D33:E33"/>
    <mergeCell ref="F33:G33"/>
    <mergeCell ref="D43:E43"/>
    <mergeCell ref="F43:G43"/>
    <mergeCell ref="D53:E53"/>
    <mergeCell ref="F53:G53"/>
    <mergeCell ref="D3:E3"/>
    <mergeCell ref="F3:G3"/>
    <mergeCell ref="D13:E13"/>
    <mergeCell ref="F13:G13"/>
    <mergeCell ref="D23:E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3D352-DD83-40C8-B1B2-3045C940A2BB}">
  <sheetPr codeName="Feuil3"/>
  <dimension ref="A1:BX118"/>
  <sheetViews>
    <sheetView tabSelected="1" topLeftCell="A68" zoomScale="145" zoomScaleNormal="145" workbookViewId="0">
      <selection activeCell="A74" sqref="A74"/>
    </sheetView>
  </sheetViews>
  <sheetFormatPr defaultColWidth="8.85546875" defaultRowHeight="15" x14ac:dyDescent="0.25"/>
  <cols>
    <col min="1" max="1" width="15.7109375" customWidth="1"/>
    <col min="2" max="2" width="9.42578125" customWidth="1"/>
    <col min="3" max="4" width="12.42578125" customWidth="1"/>
    <col min="5" max="5" width="11.85546875" customWidth="1"/>
    <col min="6" max="6" width="10.5703125" customWidth="1"/>
    <col min="7" max="8" width="8.7109375" customWidth="1"/>
    <col min="9" max="9" width="11.5703125" customWidth="1"/>
    <col min="10" max="11" width="8.85546875" customWidth="1"/>
    <col min="12" max="12" width="9.5703125" customWidth="1"/>
    <col min="13" max="13" width="7.42578125" customWidth="1"/>
    <col min="14" max="21" width="9.5703125" customWidth="1"/>
    <col min="22" max="24" width="9.42578125" customWidth="1"/>
    <col min="25" max="26" width="9.42578125" style="16" customWidth="1"/>
    <col min="27" max="28" width="9.7109375" style="16" customWidth="1"/>
    <col min="29" max="29" width="9.7109375" customWidth="1"/>
    <col min="30" max="30" width="2.140625" customWidth="1"/>
    <col min="31" max="34" width="11.7109375" style="19" customWidth="1"/>
    <col min="35" max="35" width="6.85546875" customWidth="1"/>
    <col min="36" max="36" width="9.7109375" customWidth="1"/>
    <col min="37" max="37" width="9.5703125" bestFit="1" customWidth="1"/>
    <col min="38" max="46" width="6.85546875" customWidth="1"/>
    <col min="47" max="47" width="8.85546875" customWidth="1"/>
    <col min="48" max="49" width="5" customWidth="1"/>
    <col min="50" max="52" width="8.85546875" customWidth="1"/>
    <col min="53" max="53" width="10.140625" style="16" bestFit="1" customWidth="1"/>
    <col min="54" max="76" width="8.85546875" style="16"/>
  </cols>
  <sheetData>
    <row r="1" spans="1:76" ht="15" customHeight="1" x14ac:dyDescent="0.25">
      <c r="A1" s="87" t="s">
        <v>0</v>
      </c>
      <c r="B1" s="88"/>
      <c r="C1" s="88"/>
      <c r="D1" s="88"/>
      <c r="E1" s="88"/>
      <c r="F1" s="88"/>
      <c r="G1" s="88"/>
      <c r="H1" s="88"/>
      <c r="I1" s="88"/>
      <c r="J1" s="89" t="s">
        <v>28</v>
      </c>
      <c r="K1" s="89" t="s">
        <v>27</v>
      </c>
      <c r="L1" s="92" t="s">
        <v>21</v>
      </c>
      <c r="M1" s="103" t="s">
        <v>20</v>
      </c>
      <c r="N1" s="15" t="s">
        <v>22</v>
      </c>
      <c r="O1" s="15" t="s">
        <v>23</v>
      </c>
      <c r="P1" s="15" t="s">
        <v>24</v>
      </c>
      <c r="Q1" s="15" t="s">
        <v>25</v>
      </c>
      <c r="R1" s="15" t="s">
        <v>22</v>
      </c>
      <c r="S1" s="15" t="s">
        <v>23</v>
      </c>
      <c r="T1" s="15" t="s">
        <v>24</v>
      </c>
      <c r="U1" s="15" t="s">
        <v>25</v>
      </c>
      <c r="V1" s="15" t="s">
        <v>22</v>
      </c>
      <c r="W1" s="15" t="s">
        <v>23</v>
      </c>
      <c r="X1" s="15" t="s">
        <v>24</v>
      </c>
      <c r="Y1" s="15" t="s">
        <v>25</v>
      </c>
      <c r="Z1" s="15" t="s">
        <v>22</v>
      </c>
      <c r="AA1" s="15" t="s">
        <v>23</v>
      </c>
      <c r="AB1" s="15" t="s">
        <v>24</v>
      </c>
      <c r="AC1" s="15" t="s">
        <v>25</v>
      </c>
      <c r="AD1" s="24"/>
      <c r="AE1" s="35"/>
      <c r="AF1" s="35"/>
      <c r="AV1" s="28">
        <v>0</v>
      </c>
      <c r="AW1" s="29">
        <v>1</v>
      </c>
      <c r="AY1" s="113"/>
      <c r="AZ1" s="113" t="s">
        <v>56</v>
      </c>
      <c r="BA1" s="114">
        <f>SUM(BA5:BA14)</f>
        <v>16.920000000000002</v>
      </c>
      <c r="BB1" s="114">
        <f t="shared" ref="BB1:BX1" si="0">SUM(BB5:BB14)</f>
        <v>59.15</v>
      </c>
      <c r="BC1" s="114">
        <f t="shared" si="0"/>
        <v>64.78</v>
      </c>
      <c r="BD1" s="114">
        <f t="shared" si="0"/>
        <v>84.48</v>
      </c>
      <c r="BE1" s="114">
        <f t="shared" si="0"/>
        <v>107.03</v>
      </c>
      <c r="BF1" s="114">
        <f t="shared" si="0"/>
        <v>79.449999999999989</v>
      </c>
      <c r="BG1" s="114">
        <f t="shared" si="0"/>
        <v>90.02000000000001</v>
      </c>
      <c r="BH1" s="114">
        <f t="shared" si="0"/>
        <v>75.53</v>
      </c>
      <c r="BI1" s="114">
        <f t="shared" si="0"/>
        <v>73.89</v>
      </c>
      <c r="BJ1" s="114">
        <f t="shared" si="0"/>
        <v>74.710000000000008</v>
      </c>
      <c r="BK1" s="114">
        <f t="shared" si="0"/>
        <v>59</v>
      </c>
      <c r="BL1" s="114">
        <f t="shared" si="0"/>
        <v>43.18</v>
      </c>
      <c r="BM1" s="114">
        <f t="shared" si="0"/>
        <v>42.24</v>
      </c>
      <c r="BN1" s="114">
        <f t="shared" si="0"/>
        <v>42.71</v>
      </c>
      <c r="BO1" s="114">
        <f t="shared" si="0"/>
        <v>43.18</v>
      </c>
      <c r="BP1" s="114">
        <f t="shared" si="0"/>
        <v>43.18</v>
      </c>
      <c r="BQ1" s="114">
        <f t="shared" si="0"/>
        <v>12.67</v>
      </c>
      <c r="BR1" s="114">
        <f t="shared" si="0"/>
        <v>0</v>
      </c>
      <c r="BS1" s="114">
        <f t="shared" si="0"/>
        <v>0</v>
      </c>
      <c r="BT1" s="114">
        <f t="shared" si="0"/>
        <v>0</v>
      </c>
      <c r="BU1" s="114">
        <f t="shared" si="0"/>
        <v>0</v>
      </c>
      <c r="BV1" s="114">
        <f t="shared" si="0"/>
        <v>0</v>
      </c>
      <c r="BW1" s="114">
        <f t="shared" si="0"/>
        <v>0</v>
      </c>
      <c r="BX1" s="114">
        <f t="shared" si="0"/>
        <v>0</v>
      </c>
    </row>
    <row r="2" spans="1:76" ht="17.25" customHeight="1" x14ac:dyDescent="0.25">
      <c r="A2" s="22">
        <v>2024</v>
      </c>
      <c r="B2" s="86" t="s">
        <v>17</v>
      </c>
      <c r="C2" s="86"/>
      <c r="D2" s="86"/>
      <c r="E2" s="90" t="s">
        <v>2</v>
      </c>
      <c r="F2" s="1"/>
      <c r="G2" s="1"/>
      <c r="H2" s="1"/>
      <c r="J2" s="89"/>
      <c r="K2" s="89"/>
      <c r="L2" s="92"/>
      <c r="M2" s="103"/>
      <c r="N2" s="104" t="s">
        <v>29</v>
      </c>
      <c r="O2" s="104"/>
      <c r="P2" s="104"/>
      <c r="Q2" s="104"/>
      <c r="R2" s="93" t="s">
        <v>30</v>
      </c>
      <c r="S2" s="93"/>
      <c r="T2" s="93"/>
      <c r="U2" s="93"/>
      <c r="V2" s="100" t="s">
        <v>33</v>
      </c>
      <c r="W2" s="101"/>
      <c r="X2" s="101"/>
      <c r="Y2" s="101"/>
      <c r="Z2" s="101"/>
      <c r="AA2" s="101"/>
      <c r="AB2" s="101"/>
      <c r="AC2" s="102"/>
      <c r="AE2" s="35"/>
      <c r="AF2" s="35"/>
      <c r="AV2" s="28">
        <v>4</v>
      </c>
      <c r="AW2" s="29">
        <v>4</v>
      </c>
      <c r="AY2" s="113"/>
      <c r="AZ2" s="113" t="s">
        <v>57</v>
      </c>
      <c r="BA2" s="115">
        <v>44927</v>
      </c>
      <c r="BB2" s="115">
        <f>+EDATE(BA2,3)</f>
        <v>45017</v>
      </c>
      <c r="BC2" s="115">
        <f t="shared" ref="BC2:BY2" si="1">+EDATE(BB2,3)</f>
        <v>45108</v>
      </c>
      <c r="BD2" s="115">
        <f t="shared" si="1"/>
        <v>45200</v>
      </c>
      <c r="BE2" s="115">
        <f t="shared" si="1"/>
        <v>45292</v>
      </c>
      <c r="BF2" s="115">
        <f t="shared" si="1"/>
        <v>45383</v>
      </c>
      <c r="BG2" s="115">
        <f t="shared" si="1"/>
        <v>45474</v>
      </c>
      <c r="BH2" s="115">
        <f t="shared" si="1"/>
        <v>45566</v>
      </c>
      <c r="BI2" s="115">
        <f t="shared" si="1"/>
        <v>45658</v>
      </c>
      <c r="BJ2" s="115">
        <f t="shared" si="1"/>
        <v>45748</v>
      </c>
      <c r="BK2" s="115">
        <f t="shared" si="1"/>
        <v>45839</v>
      </c>
      <c r="BL2" s="115">
        <f t="shared" si="1"/>
        <v>45931</v>
      </c>
      <c r="BM2" s="115">
        <f t="shared" si="1"/>
        <v>46023</v>
      </c>
      <c r="BN2" s="115">
        <f t="shared" si="1"/>
        <v>46113</v>
      </c>
      <c r="BO2" s="115">
        <f t="shared" si="1"/>
        <v>46204</v>
      </c>
      <c r="BP2" s="115">
        <f t="shared" si="1"/>
        <v>46296</v>
      </c>
      <c r="BQ2" s="115">
        <f t="shared" si="1"/>
        <v>46388</v>
      </c>
      <c r="BR2" s="115">
        <f t="shared" si="1"/>
        <v>46478</v>
      </c>
      <c r="BS2" s="115">
        <f t="shared" si="1"/>
        <v>46569</v>
      </c>
      <c r="BT2" s="115">
        <f t="shared" si="1"/>
        <v>46661</v>
      </c>
      <c r="BU2" s="115">
        <f t="shared" si="1"/>
        <v>46753</v>
      </c>
      <c r="BV2" s="115">
        <f t="shared" si="1"/>
        <v>46844</v>
      </c>
      <c r="BW2" s="115">
        <f t="shared" si="1"/>
        <v>46935</v>
      </c>
      <c r="BX2" s="115">
        <f t="shared" si="1"/>
        <v>47027</v>
      </c>
    </row>
    <row r="3" spans="1:76" ht="21.75" customHeight="1" x14ac:dyDescent="0.25">
      <c r="A3" s="42" t="s">
        <v>1</v>
      </c>
      <c r="B3" s="20" t="s">
        <v>18</v>
      </c>
      <c r="C3" s="20" t="s">
        <v>26</v>
      </c>
      <c r="D3" s="20" t="s">
        <v>19</v>
      </c>
      <c r="E3" s="91"/>
      <c r="F3" s="2" t="s">
        <v>3</v>
      </c>
      <c r="G3" s="2" t="s">
        <v>4</v>
      </c>
      <c r="H3" s="2" t="s">
        <v>5</v>
      </c>
      <c r="I3" s="2" t="s">
        <v>6</v>
      </c>
      <c r="J3" s="89"/>
      <c r="K3" s="89"/>
      <c r="L3" s="92"/>
      <c r="M3" s="103"/>
      <c r="N3" s="104"/>
      <c r="O3" s="104"/>
      <c r="P3" s="104"/>
      <c r="Q3" s="104"/>
      <c r="R3" s="93"/>
      <c r="S3" s="93"/>
      <c r="T3" s="93"/>
      <c r="U3" s="93"/>
      <c r="V3" s="97" t="s">
        <v>31</v>
      </c>
      <c r="W3" s="98"/>
      <c r="X3" s="98"/>
      <c r="Y3" s="99"/>
      <c r="Z3" s="94" t="s">
        <v>32</v>
      </c>
      <c r="AA3" s="95"/>
      <c r="AB3" s="95"/>
      <c r="AC3" s="96"/>
      <c r="AE3" s="36" t="s">
        <v>12</v>
      </c>
      <c r="AF3" s="36" t="s">
        <v>13</v>
      </c>
      <c r="AG3" s="36" t="s">
        <v>14</v>
      </c>
      <c r="AH3" s="36" t="s">
        <v>15</v>
      </c>
      <c r="AV3" s="28">
        <v>7</v>
      </c>
      <c r="AW3" s="29">
        <v>7</v>
      </c>
      <c r="AY3" s="113"/>
      <c r="AZ3" s="113" t="s">
        <v>58</v>
      </c>
      <c r="BA3" s="116" t="str">
        <f>MOD(YEAR(BA2),100)&amp;"-T" &amp; TRUNC((MONTH(BA2)+2)/3)</f>
        <v>23-T1</v>
      </c>
      <c r="BB3" s="116" t="str">
        <f t="shared" ref="BB3:BZ3" si="2">MOD(YEAR(BB2),100)&amp;"-T" &amp; TRUNC((MONTH(BB2)+2)/3)</f>
        <v>23-T2</v>
      </c>
      <c r="BC3" s="116" t="str">
        <f t="shared" si="2"/>
        <v>23-T3</v>
      </c>
      <c r="BD3" s="116" t="str">
        <f t="shared" si="2"/>
        <v>23-T4</v>
      </c>
      <c r="BE3" s="116" t="str">
        <f t="shared" si="2"/>
        <v>24-T1</v>
      </c>
      <c r="BF3" s="116" t="str">
        <f t="shared" si="2"/>
        <v>24-T2</v>
      </c>
      <c r="BG3" s="116" t="str">
        <f t="shared" si="2"/>
        <v>24-T3</v>
      </c>
      <c r="BH3" s="116" t="str">
        <f t="shared" si="2"/>
        <v>24-T4</v>
      </c>
      <c r="BI3" s="116" t="str">
        <f t="shared" si="2"/>
        <v>25-T1</v>
      </c>
      <c r="BJ3" s="116" t="str">
        <f t="shared" si="2"/>
        <v>25-T2</v>
      </c>
      <c r="BK3" s="116" t="str">
        <f t="shared" si="2"/>
        <v>25-T3</v>
      </c>
      <c r="BL3" s="116" t="str">
        <f t="shared" si="2"/>
        <v>25-T4</v>
      </c>
      <c r="BM3" s="116" t="str">
        <f t="shared" si="2"/>
        <v>26-T1</v>
      </c>
      <c r="BN3" s="116" t="str">
        <f t="shared" si="2"/>
        <v>26-T2</v>
      </c>
      <c r="BO3" s="116" t="str">
        <f t="shared" si="2"/>
        <v>26-T3</v>
      </c>
      <c r="BP3" s="116" t="str">
        <f t="shared" si="2"/>
        <v>26-T4</v>
      </c>
      <c r="BQ3" s="116" t="str">
        <f t="shared" si="2"/>
        <v>27-T1</v>
      </c>
      <c r="BR3" s="116" t="str">
        <f t="shared" si="2"/>
        <v>27-T2</v>
      </c>
      <c r="BS3" s="116" t="str">
        <f t="shared" si="2"/>
        <v>27-T3</v>
      </c>
      <c r="BT3" s="116" t="str">
        <f t="shared" si="2"/>
        <v>27-T4</v>
      </c>
      <c r="BU3" s="116" t="str">
        <f t="shared" si="2"/>
        <v>28-T1</v>
      </c>
      <c r="BV3" s="116" t="str">
        <f t="shared" si="2"/>
        <v>28-T2</v>
      </c>
      <c r="BW3" s="116" t="str">
        <f t="shared" si="2"/>
        <v>28-T3</v>
      </c>
      <c r="BX3" s="116" t="str">
        <f t="shared" si="2"/>
        <v>28-T4</v>
      </c>
    </row>
    <row r="4" spans="1:76" s="17" customFormat="1" ht="25.5" hidden="1" customHeight="1" x14ac:dyDescent="0.25">
      <c r="A4" s="50" t="s">
        <v>34</v>
      </c>
      <c r="B4" s="51">
        <v>45076</v>
      </c>
      <c r="C4" s="52">
        <v>45614</v>
      </c>
      <c r="D4" s="53">
        <f>IF(AND(E4&lt;&gt;"",B4&lt;&gt;""),EDATE(B4,E4),"")</f>
        <v>46172</v>
      </c>
      <c r="E4" s="50">
        <v>36</v>
      </c>
      <c r="F4" s="5">
        <v>14000</v>
      </c>
      <c r="G4" s="6">
        <v>0.75</v>
      </c>
      <c r="H4" s="7">
        <v>0.67300000000000004</v>
      </c>
      <c r="I4" s="21">
        <f t="shared" ref="I4:I14" si="3">IF(F4,F4*G4*H4,"")</f>
        <v>7066.5</v>
      </c>
      <c r="J4" s="54">
        <f t="shared" ref="J4:K4" si="4">IF(B4&lt;&gt;"",VLOOKUP(MONTH(B4),BDRechV,2),0)</f>
        <v>4</v>
      </c>
      <c r="K4" s="54">
        <f t="shared" si="4"/>
        <v>10</v>
      </c>
      <c r="L4" s="25">
        <f t="shared" ref="L4" si="5">IF(D4&lt;&gt;"",D4-B4,0)</f>
        <v>1096</v>
      </c>
      <c r="M4" s="26">
        <f t="shared" ref="M4" si="6">IF(L4&gt;0,I4/L4,0)</f>
        <v>6.4475364963503647</v>
      </c>
      <c r="N4" s="32">
        <f>IF(AND($C4&lt;&gt;"",MONTH($C4)&lt;4),$C4-DATE($A$2,1,1),0)</f>
        <v>0</v>
      </c>
      <c r="O4" s="32">
        <f>IF(AND($C4&lt;&gt;"",MONTH($C4)&gt;3,MONTH($C4)&lt;7),$C4-DATE($A$2,4,1),0)</f>
        <v>0</v>
      </c>
      <c r="P4" s="32">
        <f>IF(AND($C4&lt;&gt;"",MONTH($C4)&gt;6,MONTH($C4)&lt;10),$C4-DATE($A$2,7,1),0)</f>
        <v>0</v>
      </c>
      <c r="Q4" s="32">
        <f>IF(AND($C4&lt;&gt;"",MONTH($C4)&gt;9),$C4-DATE($A$2,10,1),0)</f>
        <v>48</v>
      </c>
      <c r="R4" s="31">
        <f>IF(AND($C4&lt;&gt;"",MONTH($C4)&lt;4),DATE($A$2,4,1)-$C4,0)</f>
        <v>0</v>
      </c>
      <c r="S4" s="31">
        <f>IF(AND($C4&lt;&gt;"",MONTH($C4)&gt;3,MONTH($C4)&lt;7),DATE($A$2,7,1)-$C4,0)</f>
        <v>0</v>
      </c>
      <c r="T4" s="31">
        <f>IF(AND($C4&lt;&gt;"",MONTH($C4)&gt;6,MONTH($C4)&lt;10),DATE($A$2,10,1)-$C4,0)</f>
        <v>0</v>
      </c>
      <c r="U4" s="31">
        <f>IF(AND($C4&lt;&gt;"",MONTH($C4)&gt;9),DATE($A$2+1,1,1)-$C4,0)</f>
        <v>44</v>
      </c>
      <c r="V4" s="33">
        <f>IF(AND(YEAR($B4)=$A$2,MONTH($B4)&lt;4),$B4-DATE($A$2,1,1),0)</f>
        <v>0</v>
      </c>
      <c r="W4" s="33">
        <f>IF(AND(YEAR($B4)=$A$2,MONTH($B4)&gt;3,MONTH($B4)&lt;7),$B4-DATE($A$2,4,1),0)</f>
        <v>0</v>
      </c>
      <c r="X4" s="33">
        <f>IF(AND(YEAR($B4)=$A$2,MONTH($B4)&gt;6,MONTH($B4)&lt;10),$B4-DATE($A$2,7,1),0)</f>
        <v>0</v>
      </c>
      <c r="Y4" s="33">
        <f>IF(AND(YEAR($B4)=$A$2,MONTH($B4)&gt;9),$B4-DATE($A$2,10,1),0)</f>
        <v>0</v>
      </c>
      <c r="Z4" s="34">
        <f>IF(AND(YEAR($B4)=$A$2,MONTH($B4)&lt;4),DATE($A$2,4,1)-$B4,0)</f>
        <v>0</v>
      </c>
      <c r="AA4" s="34">
        <f>IF(AND(YEAR($B4)=$A$2,MONTH($B4)&gt;3,MONTH($B4)&lt;7),DATE($A$2,7,1)-$B4,0)</f>
        <v>0</v>
      </c>
      <c r="AB4" s="34">
        <f>IF(AND(YEAR($B4)=$A$2,MONTH($B4)&gt;6,MONTH($B4)&lt;10),DATE($A$2,10,1)-$B4,0)</f>
        <v>0</v>
      </c>
      <c r="AC4" s="34">
        <f>IF(AND(YEAR($B4)=$A$2,MONTH($B4)&gt;9),DATE($A$2+1,1,1)-$B4,0)</f>
        <v>0</v>
      </c>
      <c r="AE4" s="26">
        <v>588.875</v>
      </c>
      <c r="AF4" s="26">
        <v>588.875</v>
      </c>
      <c r="AG4" s="26">
        <v>588.875</v>
      </c>
      <c r="AH4" s="18">
        <v>309.48175182481748</v>
      </c>
      <c r="AV4" s="28">
        <v>10</v>
      </c>
      <c r="AW4" s="29">
        <v>10</v>
      </c>
      <c r="AY4" s="117"/>
      <c r="AZ4" s="117"/>
      <c r="BA4" s="118"/>
      <c r="BB4" s="118"/>
      <c r="BC4" s="118"/>
      <c r="BD4" s="118"/>
      <c r="BE4" s="118"/>
      <c r="BF4" s="118"/>
      <c r="BG4" s="118"/>
      <c r="BH4" s="118"/>
      <c r="BI4" s="118"/>
      <c r="BJ4" s="118"/>
      <c r="BK4" s="118"/>
      <c r="BL4" s="118"/>
      <c r="BM4" s="118"/>
      <c r="BN4" s="118"/>
      <c r="BO4" s="118"/>
      <c r="BP4" s="118"/>
      <c r="BQ4" s="118"/>
      <c r="BR4" s="118"/>
      <c r="BS4" s="118"/>
      <c r="BT4" s="118"/>
      <c r="BU4" s="118"/>
      <c r="BV4" s="118"/>
      <c r="BW4" s="118"/>
      <c r="BX4" s="118"/>
    </row>
    <row r="5" spans="1:76" ht="16.5" customHeight="1" x14ac:dyDescent="0.25">
      <c r="A5" s="4" t="s">
        <v>35</v>
      </c>
      <c r="B5" s="27">
        <v>44969</v>
      </c>
      <c r="C5" s="3">
        <v>45425</v>
      </c>
      <c r="D5" s="37">
        <f t="shared" ref="D5:D14" si="7">IF(AND(E5&lt;&gt;"",B5&lt;&gt;""),EDATE(B5,E5),"")</f>
        <v>45820</v>
      </c>
      <c r="E5" s="4">
        <v>28</v>
      </c>
      <c r="F5" s="5">
        <v>5000</v>
      </c>
      <c r="G5" s="6">
        <v>0.6</v>
      </c>
      <c r="H5" s="7">
        <v>0.1</v>
      </c>
      <c r="I5" s="21">
        <f t="shared" si="3"/>
        <v>300</v>
      </c>
      <c r="J5" s="54">
        <f t="shared" ref="J5:J14" si="8">IF(B5&lt;&gt;"",VLOOKUP(MONTH(B5),BDRechV,2),0)</f>
        <v>1</v>
      </c>
      <c r="K5" s="54">
        <f t="shared" ref="K5:K14" si="9">IF(C5&lt;&gt;"",VLOOKUP(MONTH(C5),BDRechV,2),0)</f>
        <v>4</v>
      </c>
      <c r="L5" s="25">
        <f t="shared" ref="L5:L14" si="10">IF(D5&lt;&gt;"",D5-B5,0)</f>
        <v>851</v>
      </c>
      <c r="M5" s="26">
        <f t="shared" ref="M5:M14" si="11">IF(L5&gt;0,I5/L5,0)</f>
        <v>0.3525264394829612</v>
      </c>
      <c r="N5" s="32">
        <f t="shared" ref="N5:N14" si="12">IF(AND($C5&lt;&gt;"",MONTH($C5)&lt;4),$C5-DATE($A$2,1,1),0)</f>
        <v>0</v>
      </c>
      <c r="O5" s="32">
        <f t="shared" ref="O5:O14" si="13">IF(AND($C5&lt;&gt;"",MONTH($C5)&gt;3,MONTH($C5)&lt;7),$C5-DATE($A$2,4,1),0)</f>
        <v>42</v>
      </c>
      <c r="P5" s="32">
        <f t="shared" ref="P5:P14" si="14">IF(AND($C5&lt;&gt;"",MONTH($C5)&gt;6,MONTH($C5)&lt;10),$C5-DATE($A$2,7,1),0)</f>
        <v>0</v>
      </c>
      <c r="Q5" s="32">
        <f t="shared" ref="Q5:Q14" si="15">IF(AND($C5&lt;&gt;"",MONTH($C5)&gt;9),$C5-DATE($A$2,10,1),0)</f>
        <v>0</v>
      </c>
      <c r="R5" s="31">
        <f t="shared" ref="R5:R14" si="16">IF(AND($C5&lt;&gt;"",MONTH($C5)&lt;4),DATE($A$2,4,1)-$C5,0)</f>
        <v>0</v>
      </c>
      <c r="S5" s="31">
        <f t="shared" ref="S5:S14" si="17">IF(AND($C5&lt;&gt;"",MONTH($C5)&gt;3,MONTH($C5)&lt;7),DATE($A$2,7,1)-$C5,0)</f>
        <v>49</v>
      </c>
      <c r="T5" s="31">
        <f t="shared" ref="T5:T14" si="18">IF(AND($C5&lt;&gt;"",MONTH($C5)&gt;6,MONTH($C5)&lt;10),DATE($A$2,10,1)-$C5,0)</f>
        <v>0</v>
      </c>
      <c r="U5" s="31">
        <f t="shared" ref="U5:U14" si="19">IF(AND($C5&lt;&gt;"",MONTH($C5)&gt;9),DATE($A$2+1,1,1)-$C5,0)</f>
        <v>0</v>
      </c>
      <c r="V5" s="33">
        <f t="shared" ref="V5:V14" si="20">IF(AND(YEAR($B5)=$A$2,MONTH($B5)&lt;4),$B5-DATE($A$2,1,1),0)</f>
        <v>0</v>
      </c>
      <c r="W5" s="33">
        <f t="shared" ref="W5:W14" si="21">IF(AND(YEAR($B5)=$A$2,MONTH($B5)&gt;3,MONTH($B5)&lt;7),$B5-DATE($A$2,4,1),0)</f>
        <v>0</v>
      </c>
      <c r="X5" s="33">
        <f t="shared" ref="X5:X14" si="22">IF(AND(YEAR($B5)=$A$2,MONTH($B5)&gt;6,MONTH($B5)&lt;10),$B5-DATE($A$2,7,1),0)</f>
        <v>0</v>
      </c>
      <c r="Y5" s="33">
        <f t="shared" ref="Y5:Y14" si="23">IF(AND(YEAR($B5)=$A$2,MONTH($B5)&gt;9),$B5-DATE($A$2,10,1),0)</f>
        <v>0</v>
      </c>
      <c r="Z5" s="34">
        <f t="shared" ref="Z5:Z14" si="24">IF(AND(YEAR($B5)=$A$2,MONTH($B5)&lt;4),DATE($A$2,4,1)-$B5,0)</f>
        <v>0</v>
      </c>
      <c r="AA5" s="34">
        <f t="shared" ref="AA5:AA14" si="25">IF(AND(YEAR($B5)=$A$2,MONTH($B5)&gt;3,MONTH($B5)&lt;7),DATE($A$2,7,1)-$B5,0)</f>
        <v>0</v>
      </c>
      <c r="AB5" s="34">
        <f t="shared" ref="AB5:AB14" si="26">IF(AND(YEAR($B5)=$A$2,MONTH($B5)&gt;6,MONTH($B5)&lt;10),DATE($A$2,10,1)-$B5,0)</f>
        <v>0</v>
      </c>
      <c r="AC5" s="34">
        <f t="shared" ref="AC5:AC14" si="27">IF(AND(YEAR($B5)=$A$2,MONTH($B5)&gt;9),DATE($A$2+1,1,1)-$B5,0)</f>
        <v>0</v>
      </c>
      <c r="AE5" s="26">
        <v>32.142857142857139</v>
      </c>
      <c r="AF5" s="26">
        <v>14.805</v>
      </c>
      <c r="AG5" s="26"/>
      <c r="AH5" s="18"/>
      <c r="AI5" t="str">
        <f>IF(C5,MOD(YEAR(C5),100)&amp;"-T" &amp; TRUNC((MONTH(C5)+2)/3),"-")</f>
        <v>24-T2</v>
      </c>
      <c r="AJ5">
        <f>IF(C5,+I5*(D5-C5)/(D5-B5),"")</f>
        <v>139.24794359576967</v>
      </c>
      <c r="AK5" s="106">
        <f>+I5-AY5</f>
        <v>139.2479435957697</v>
      </c>
      <c r="AY5" s="119">
        <f>IF(COUNT(B5,D5),+I5*IF(C5=0,1,(C5-B5)/(D5-B5)),"")</f>
        <v>160.7520564042303</v>
      </c>
      <c r="AZ5" s="119">
        <f>SUM(BA5:BX5)</f>
        <v>160.72</v>
      </c>
      <c r="BA5" s="114">
        <f>TRUNC(MAX(0,MIN(EOMONTH(BA$2,2)+1,$D5,$C5)-MAX(BA$2,$B5))*$M5,2)</f>
        <v>16.920000000000002</v>
      </c>
      <c r="BB5" s="114">
        <f t="shared" ref="BB5:BX14" si="28">TRUNC(MAX(0,MIN(EOMONTH(BB$2,2)+1,$D5,$C5)-MAX(BB$2,$B5))*$M5,2)</f>
        <v>32.07</v>
      </c>
      <c r="BC5" s="114">
        <f t="shared" si="28"/>
        <v>32.43</v>
      </c>
      <c r="BD5" s="114">
        <f t="shared" si="28"/>
        <v>32.43</v>
      </c>
      <c r="BE5" s="114">
        <f t="shared" si="28"/>
        <v>32.07</v>
      </c>
      <c r="BF5" s="114">
        <f t="shared" si="28"/>
        <v>14.8</v>
      </c>
      <c r="BG5" s="114">
        <f t="shared" si="28"/>
        <v>0</v>
      </c>
      <c r="BH5" s="114">
        <f t="shared" si="28"/>
        <v>0</v>
      </c>
      <c r="BI5" s="114">
        <f t="shared" si="28"/>
        <v>0</v>
      </c>
      <c r="BJ5" s="114">
        <f t="shared" si="28"/>
        <v>0</v>
      </c>
      <c r="BK5" s="114">
        <f t="shared" si="28"/>
        <v>0</v>
      </c>
      <c r="BL5" s="114">
        <f t="shared" si="28"/>
        <v>0</v>
      </c>
      <c r="BM5" s="114">
        <f t="shared" si="28"/>
        <v>0</v>
      </c>
      <c r="BN5" s="114">
        <f t="shared" si="28"/>
        <v>0</v>
      </c>
      <c r="BO5" s="114">
        <f t="shared" si="28"/>
        <v>0</v>
      </c>
      <c r="BP5" s="114">
        <f t="shared" si="28"/>
        <v>0</v>
      </c>
      <c r="BQ5" s="114">
        <f t="shared" si="28"/>
        <v>0</v>
      </c>
      <c r="BR5" s="114">
        <f t="shared" si="28"/>
        <v>0</v>
      </c>
      <c r="BS5" s="114">
        <f t="shared" si="28"/>
        <v>0</v>
      </c>
      <c r="BT5" s="114">
        <f t="shared" si="28"/>
        <v>0</v>
      </c>
      <c r="BU5" s="114">
        <f t="shared" si="28"/>
        <v>0</v>
      </c>
      <c r="BV5" s="114">
        <f t="shared" si="28"/>
        <v>0</v>
      </c>
      <c r="BW5" s="114">
        <f t="shared" si="28"/>
        <v>0</v>
      </c>
      <c r="BX5" s="114">
        <f t="shared" si="28"/>
        <v>0</v>
      </c>
    </row>
    <row r="6" spans="1:76" ht="16.5" customHeight="1" x14ac:dyDescent="0.25">
      <c r="A6" s="4" t="s">
        <v>36</v>
      </c>
      <c r="B6" s="3">
        <v>45031</v>
      </c>
      <c r="C6" s="3"/>
      <c r="D6" s="37">
        <f t="shared" si="7"/>
        <v>45884</v>
      </c>
      <c r="E6" s="4">
        <v>28</v>
      </c>
      <c r="F6" s="5">
        <v>5000</v>
      </c>
      <c r="G6" s="6">
        <v>0.6</v>
      </c>
      <c r="H6" s="7">
        <v>0.1</v>
      </c>
      <c r="I6" s="21">
        <f t="shared" si="3"/>
        <v>300</v>
      </c>
      <c r="J6" s="54">
        <f t="shared" si="8"/>
        <v>4</v>
      </c>
      <c r="K6" s="54">
        <f t="shared" si="9"/>
        <v>0</v>
      </c>
      <c r="L6" s="25">
        <f t="shared" si="10"/>
        <v>853</v>
      </c>
      <c r="M6" s="26">
        <f t="shared" si="11"/>
        <v>0.35169988276670572</v>
      </c>
      <c r="N6" s="32">
        <f t="shared" si="12"/>
        <v>0</v>
      </c>
      <c r="O6" s="32">
        <f t="shared" si="13"/>
        <v>0</v>
      </c>
      <c r="P6" s="32">
        <f t="shared" si="14"/>
        <v>0</v>
      </c>
      <c r="Q6" s="32">
        <f t="shared" si="15"/>
        <v>0</v>
      </c>
      <c r="R6" s="31">
        <f t="shared" si="16"/>
        <v>0</v>
      </c>
      <c r="S6" s="31">
        <f t="shared" si="17"/>
        <v>0</v>
      </c>
      <c r="T6" s="31">
        <f t="shared" si="18"/>
        <v>0</v>
      </c>
      <c r="U6" s="31">
        <f t="shared" si="19"/>
        <v>0</v>
      </c>
      <c r="V6" s="33">
        <f t="shared" si="20"/>
        <v>0</v>
      </c>
      <c r="W6" s="33">
        <f t="shared" si="21"/>
        <v>0</v>
      </c>
      <c r="X6" s="33">
        <f t="shared" si="22"/>
        <v>0</v>
      </c>
      <c r="Y6" s="33">
        <f t="shared" si="23"/>
        <v>0</v>
      </c>
      <c r="Z6" s="34">
        <f t="shared" si="24"/>
        <v>0</v>
      </c>
      <c r="AA6" s="34">
        <f t="shared" si="25"/>
        <v>0</v>
      </c>
      <c r="AB6" s="34">
        <f t="shared" si="26"/>
        <v>0</v>
      </c>
      <c r="AC6" s="34">
        <f t="shared" si="27"/>
        <v>0</v>
      </c>
      <c r="AE6" s="26">
        <v>32.142857142857139</v>
      </c>
      <c r="AF6" s="26">
        <v>32.142899999999997</v>
      </c>
      <c r="AG6" s="26">
        <v>32.142899999999997</v>
      </c>
      <c r="AH6" s="18">
        <v>32.142899999999997</v>
      </c>
      <c r="AI6" t="str">
        <f t="shared" ref="AI6:AI14" si="29">IF(C6,MOD(YEAR(C6),100)&amp;"-T" &amp; TRUNC((MONTH(C6)+2)/3),"-")</f>
        <v>-</v>
      </c>
      <c r="AJ6" t="str">
        <f t="shared" ref="AJ6:AJ14" si="30">IF(C6,+I6*(D6-C6)/(D6-B6),"")</f>
        <v/>
      </c>
      <c r="AK6" s="106">
        <f t="shared" ref="AK6:AK14" si="31">+I6-AY6</f>
        <v>0</v>
      </c>
      <c r="AY6" s="119">
        <f t="shared" ref="AY6:AY14" si="32">IF(COUNT(B6,D6),+I6*IF(C6=0,1,(C6-B6)/(D6-B6)),"")</f>
        <v>300</v>
      </c>
      <c r="AZ6" s="119">
        <f t="shared" ref="AZ6:AZ14" si="33">SUM(BA6:BX6)</f>
        <v>299.95</v>
      </c>
      <c r="BA6" s="114">
        <f t="shared" ref="BA6:BP14" si="34">TRUNC(MAX(0,MIN(EOMONTH(BA$2,2)+1,$D6,$C6)-MAX(BA$2,$B6))*$M6,2)</f>
        <v>0</v>
      </c>
      <c r="BB6" s="114">
        <f t="shared" si="34"/>
        <v>27.08</v>
      </c>
      <c r="BC6" s="114">
        <f t="shared" si="34"/>
        <v>32.35</v>
      </c>
      <c r="BD6" s="114">
        <f t="shared" si="34"/>
        <v>32.35</v>
      </c>
      <c r="BE6" s="114">
        <f t="shared" si="34"/>
        <v>32</v>
      </c>
      <c r="BF6" s="114">
        <f t="shared" si="34"/>
        <v>32</v>
      </c>
      <c r="BG6" s="114">
        <f t="shared" si="34"/>
        <v>32.35</v>
      </c>
      <c r="BH6" s="114">
        <f t="shared" si="34"/>
        <v>32.35</v>
      </c>
      <c r="BI6" s="114">
        <f t="shared" si="34"/>
        <v>31.65</v>
      </c>
      <c r="BJ6" s="114">
        <f t="shared" si="34"/>
        <v>32</v>
      </c>
      <c r="BK6" s="114">
        <f t="shared" si="34"/>
        <v>15.82</v>
      </c>
      <c r="BL6" s="114">
        <f t="shared" si="34"/>
        <v>0</v>
      </c>
      <c r="BM6" s="114">
        <f t="shared" si="34"/>
        <v>0</v>
      </c>
      <c r="BN6" s="114">
        <f t="shared" si="34"/>
        <v>0</v>
      </c>
      <c r="BO6" s="114">
        <f t="shared" si="34"/>
        <v>0</v>
      </c>
      <c r="BP6" s="114">
        <f t="shared" si="34"/>
        <v>0</v>
      </c>
      <c r="BQ6" s="114">
        <f t="shared" si="28"/>
        <v>0</v>
      </c>
      <c r="BR6" s="114">
        <f t="shared" si="28"/>
        <v>0</v>
      </c>
      <c r="BS6" s="114">
        <f t="shared" si="28"/>
        <v>0</v>
      </c>
      <c r="BT6" s="114">
        <f t="shared" si="28"/>
        <v>0</v>
      </c>
      <c r="BU6" s="114">
        <f t="shared" si="28"/>
        <v>0</v>
      </c>
      <c r="BV6" s="114">
        <f t="shared" si="28"/>
        <v>0</v>
      </c>
      <c r="BW6" s="114">
        <f t="shared" si="28"/>
        <v>0</v>
      </c>
      <c r="BX6" s="114">
        <f t="shared" si="28"/>
        <v>0</v>
      </c>
    </row>
    <row r="7" spans="1:76" ht="16.5" customHeight="1" x14ac:dyDescent="0.25">
      <c r="A7" s="4" t="s">
        <v>37</v>
      </c>
      <c r="B7" s="3">
        <v>45240</v>
      </c>
      <c r="C7" s="3">
        <v>45510</v>
      </c>
      <c r="D7" s="37">
        <f t="shared" si="7"/>
        <v>46336</v>
      </c>
      <c r="E7" s="4">
        <v>36</v>
      </c>
      <c r="F7" s="5">
        <v>5000</v>
      </c>
      <c r="G7" s="6">
        <v>0.6</v>
      </c>
      <c r="H7" s="7">
        <v>0.1</v>
      </c>
      <c r="I7" s="21">
        <f t="shared" si="3"/>
        <v>300</v>
      </c>
      <c r="J7" s="54">
        <f t="shared" si="8"/>
        <v>10</v>
      </c>
      <c r="K7" s="54">
        <f t="shared" si="9"/>
        <v>7</v>
      </c>
      <c r="L7" s="25">
        <f t="shared" si="10"/>
        <v>1096</v>
      </c>
      <c r="M7" s="26">
        <f t="shared" si="11"/>
        <v>0.27372262773722628</v>
      </c>
      <c r="N7" s="32">
        <f t="shared" si="12"/>
        <v>0</v>
      </c>
      <c r="O7" s="32">
        <f t="shared" si="13"/>
        <v>0</v>
      </c>
      <c r="P7" s="32">
        <f t="shared" si="14"/>
        <v>36</v>
      </c>
      <c r="Q7" s="32">
        <f t="shared" si="15"/>
        <v>0</v>
      </c>
      <c r="R7" s="31">
        <f t="shared" si="16"/>
        <v>0</v>
      </c>
      <c r="S7" s="31">
        <f t="shared" si="17"/>
        <v>0</v>
      </c>
      <c r="T7" s="31">
        <f t="shared" si="18"/>
        <v>56</v>
      </c>
      <c r="U7" s="31">
        <f t="shared" si="19"/>
        <v>0</v>
      </c>
      <c r="V7" s="33">
        <f t="shared" si="20"/>
        <v>0</v>
      </c>
      <c r="W7" s="33">
        <f t="shared" si="21"/>
        <v>0</v>
      </c>
      <c r="X7" s="33">
        <f t="shared" si="22"/>
        <v>0</v>
      </c>
      <c r="Y7" s="33">
        <f t="shared" si="23"/>
        <v>0</v>
      </c>
      <c r="Z7" s="34">
        <f t="shared" si="24"/>
        <v>0</v>
      </c>
      <c r="AA7" s="34">
        <f t="shared" si="25"/>
        <v>0</v>
      </c>
      <c r="AB7" s="34">
        <f t="shared" si="26"/>
        <v>0</v>
      </c>
      <c r="AC7" s="34">
        <f t="shared" si="27"/>
        <v>0</v>
      </c>
      <c r="AE7" s="26">
        <v>25</v>
      </c>
      <c r="AF7" s="26">
        <v>25</v>
      </c>
      <c r="AG7" s="26">
        <v>9.8531999999999993</v>
      </c>
      <c r="AH7" s="18"/>
      <c r="AI7" t="str">
        <f t="shared" si="29"/>
        <v>24-T3</v>
      </c>
      <c r="AJ7">
        <f t="shared" si="30"/>
        <v>226.09489051094891</v>
      </c>
      <c r="AK7" s="106">
        <f t="shared" si="31"/>
        <v>226.09489051094891</v>
      </c>
      <c r="AY7" s="119">
        <f t="shared" si="32"/>
        <v>73.9051094890511</v>
      </c>
      <c r="AZ7" s="119">
        <f t="shared" si="33"/>
        <v>73.88</v>
      </c>
      <c r="BA7" s="114">
        <f t="shared" si="34"/>
        <v>0</v>
      </c>
      <c r="BB7" s="114">
        <f t="shared" si="28"/>
        <v>0</v>
      </c>
      <c r="BC7" s="114">
        <f t="shared" si="28"/>
        <v>0</v>
      </c>
      <c r="BD7" s="114">
        <f t="shared" si="28"/>
        <v>14.23</v>
      </c>
      <c r="BE7" s="114">
        <f t="shared" si="28"/>
        <v>24.9</v>
      </c>
      <c r="BF7" s="114">
        <f t="shared" si="28"/>
        <v>24.9</v>
      </c>
      <c r="BG7" s="114">
        <f t="shared" si="28"/>
        <v>9.85</v>
      </c>
      <c r="BH7" s="114">
        <f t="shared" si="28"/>
        <v>0</v>
      </c>
      <c r="BI7" s="114">
        <f t="shared" si="28"/>
        <v>0</v>
      </c>
      <c r="BJ7" s="114">
        <f t="shared" si="28"/>
        <v>0</v>
      </c>
      <c r="BK7" s="114">
        <f t="shared" si="28"/>
        <v>0</v>
      </c>
      <c r="BL7" s="114">
        <f t="shared" si="28"/>
        <v>0</v>
      </c>
      <c r="BM7" s="114">
        <f t="shared" si="28"/>
        <v>0</v>
      </c>
      <c r="BN7" s="114">
        <f t="shared" si="28"/>
        <v>0</v>
      </c>
      <c r="BO7" s="114">
        <f t="shared" si="28"/>
        <v>0</v>
      </c>
      <c r="BP7" s="114">
        <f t="shared" si="28"/>
        <v>0</v>
      </c>
      <c r="BQ7" s="114">
        <f t="shared" si="28"/>
        <v>0</v>
      </c>
      <c r="BR7" s="114">
        <f t="shared" si="28"/>
        <v>0</v>
      </c>
      <c r="BS7" s="114">
        <f t="shared" si="28"/>
        <v>0</v>
      </c>
      <c r="BT7" s="114">
        <f t="shared" si="28"/>
        <v>0</v>
      </c>
      <c r="BU7" s="114">
        <f t="shared" si="28"/>
        <v>0</v>
      </c>
      <c r="BV7" s="114">
        <f t="shared" si="28"/>
        <v>0</v>
      </c>
      <c r="BW7" s="114">
        <f t="shared" si="28"/>
        <v>0</v>
      </c>
      <c r="BX7" s="114">
        <f t="shared" si="28"/>
        <v>0</v>
      </c>
    </row>
    <row r="8" spans="1:76" ht="16.5" customHeight="1" x14ac:dyDescent="0.25">
      <c r="A8" s="4" t="s">
        <v>38</v>
      </c>
      <c r="B8" s="3">
        <v>45272</v>
      </c>
      <c r="C8" s="3">
        <v>45358</v>
      </c>
      <c r="D8" s="37">
        <f t="shared" si="7"/>
        <v>46368</v>
      </c>
      <c r="E8" s="4">
        <v>36</v>
      </c>
      <c r="F8" s="5">
        <v>5000</v>
      </c>
      <c r="G8" s="6">
        <v>0.6</v>
      </c>
      <c r="H8" s="7">
        <v>0.1</v>
      </c>
      <c r="I8" s="21">
        <f t="shared" si="3"/>
        <v>300</v>
      </c>
      <c r="J8" s="54">
        <f t="shared" si="8"/>
        <v>10</v>
      </c>
      <c r="K8" s="54">
        <f t="shared" si="9"/>
        <v>1</v>
      </c>
      <c r="L8" s="25">
        <f t="shared" si="10"/>
        <v>1096</v>
      </c>
      <c r="M8" s="26">
        <f t="shared" si="11"/>
        <v>0.27372262773722628</v>
      </c>
      <c r="N8" s="32">
        <f t="shared" si="12"/>
        <v>66</v>
      </c>
      <c r="O8" s="32">
        <f t="shared" si="13"/>
        <v>0</v>
      </c>
      <c r="P8" s="32">
        <f t="shared" si="14"/>
        <v>0</v>
      </c>
      <c r="Q8" s="32">
        <f t="shared" si="15"/>
        <v>0</v>
      </c>
      <c r="R8" s="31">
        <f t="shared" si="16"/>
        <v>25</v>
      </c>
      <c r="S8" s="31">
        <f t="shared" si="17"/>
        <v>0</v>
      </c>
      <c r="T8" s="31">
        <f t="shared" si="18"/>
        <v>0</v>
      </c>
      <c r="U8" s="31">
        <f t="shared" si="19"/>
        <v>0</v>
      </c>
      <c r="V8" s="33">
        <f t="shared" si="20"/>
        <v>0</v>
      </c>
      <c r="W8" s="33">
        <f t="shared" si="21"/>
        <v>0</v>
      </c>
      <c r="X8" s="33">
        <f t="shared" si="22"/>
        <v>0</v>
      </c>
      <c r="Y8" s="33">
        <f t="shared" si="23"/>
        <v>0</v>
      </c>
      <c r="Z8" s="34">
        <f t="shared" si="24"/>
        <v>0</v>
      </c>
      <c r="AA8" s="34">
        <f t="shared" si="25"/>
        <v>0</v>
      </c>
      <c r="AB8" s="34">
        <f t="shared" si="26"/>
        <v>0</v>
      </c>
      <c r="AC8" s="34">
        <f t="shared" si="27"/>
        <v>0</v>
      </c>
      <c r="AE8" s="26">
        <v>18.0642</v>
      </c>
      <c r="AF8" s="26"/>
      <c r="AG8" s="26"/>
      <c r="AH8" s="18"/>
      <c r="AI8" t="str">
        <f t="shared" si="29"/>
        <v>24-T1</v>
      </c>
      <c r="AJ8">
        <f t="shared" si="30"/>
        <v>276.45985401459853</v>
      </c>
      <c r="AK8" s="106">
        <f t="shared" si="31"/>
        <v>276.45985401459853</v>
      </c>
      <c r="AY8" s="119">
        <f t="shared" si="32"/>
        <v>23.540145985401459</v>
      </c>
      <c r="AZ8" s="119">
        <f t="shared" si="33"/>
        <v>23.529999999999998</v>
      </c>
      <c r="BA8" s="114">
        <f t="shared" si="34"/>
        <v>0</v>
      </c>
      <c r="BB8" s="114">
        <f t="shared" si="28"/>
        <v>0</v>
      </c>
      <c r="BC8" s="114">
        <f t="shared" si="28"/>
        <v>0</v>
      </c>
      <c r="BD8" s="114">
        <f t="shared" si="28"/>
        <v>5.47</v>
      </c>
      <c r="BE8" s="114">
        <f t="shared" si="28"/>
        <v>18.059999999999999</v>
      </c>
      <c r="BF8" s="114">
        <f t="shared" si="28"/>
        <v>0</v>
      </c>
      <c r="BG8" s="114">
        <f t="shared" si="28"/>
        <v>0</v>
      </c>
      <c r="BH8" s="114">
        <f t="shared" si="28"/>
        <v>0</v>
      </c>
      <c r="BI8" s="114">
        <f t="shared" si="28"/>
        <v>0</v>
      </c>
      <c r="BJ8" s="114">
        <f t="shared" si="28"/>
        <v>0</v>
      </c>
      <c r="BK8" s="114">
        <f t="shared" si="28"/>
        <v>0</v>
      </c>
      <c r="BL8" s="114">
        <f t="shared" si="28"/>
        <v>0</v>
      </c>
      <c r="BM8" s="114">
        <f t="shared" si="28"/>
        <v>0</v>
      </c>
      <c r="BN8" s="114">
        <f t="shared" si="28"/>
        <v>0</v>
      </c>
      <c r="BO8" s="114">
        <f t="shared" si="28"/>
        <v>0</v>
      </c>
      <c r="BP8" s="114">
        <f t="shared" si="28"/>
        <v>0</v>
      </c>
      <c r="BQ8" s="114">
        <f t="shared" si="28"/>
        <v>0</v>
      </c>
      <c r="BR8" s="114">
        <f t="shared" si="28"/>
        <v>0</v>
      </c>
      <c r="BS8" s="114">
        <f t="shared" si="28"/>
        <v>0</v>
      </c>
      <c r="BT8" s="114">
        <f t="shared" si="28"/>
        <v>0</v>
      </c>
      <c r="BU8" s="114">
        <f t="shared" si="28"/>
        <v>0</v>
      </c>
      <c r="BV8" s="114">
        <f t="shared" si="28"/>
        <v>0</v>
      </c>
      <c r="BW8" s="114">
        <f t="shared" si="28"/>
        <v>0</v>
      </c>
      <c r="BX8" s="114">
        <f t="shared" si="28"/>
        <v>0</v>
      </c>
    </row>
    <row r="9" spans="1:76" ht="16.5" customHeight="1" x14ac:dyDescent="0.25">
      <c r="A9" s="4" t="s">
        <v>39</v>
      </c>
      <c r="B9" s="3">
        <v>45501</v>
      </c>
      <c r="C9" s="3"/>
      <c r="D9" s="37">
        <f t="shared" si="7"/>
        <v>46415</v>
      </c>
      <c r="E9" s="4">
        <v>30</v>
      </c>
      <c r="F9" s="5">
        <v>6500</v>
      </c>
      <c r="G9" s="6">
        <v>0.3</v>
      </c>
      <c r="H9" s="7">
        <v>0.22</v>
      </c>
      <c r="I9" s="21">
        <f t="shared" si="3"/>
        <v>429</v>
      </c>
      <c r="J9" s="54">
        <f t="shared" si="8"/>
        <v>7</v>
      </c>
      <c r="K9" s="54">
        <f t="shared" si="9"/>
        <v>0</v>
      </c>
      <c r="L9" s="25">
        <f t="shared" si="10"/>
        <v>914</v>
      </c>
      <c r="M9" s="26">
        <f t="shared" si="11"/>
        <v>0.46936542669584247</v>
      </c>
      <c r="N9" s="32">
        <f t="shared" si="12"/>
        <v>0</v>
      </c>
      <c r="O9" s="32">
        <f t="shared" si="13"/>
        <v>0</v>
      </c>
      <c r="P9" s="32">
        <f t="shared" si="14"/>
        <v>0</v>
      </c>
      <c r="Q9" s="32">
        <f t="shared" si="15"/>
        <v>0</v>
      </c>
      <c r="R9" s="31">
        <f t="shared" si="16"/>
        <v>0</v>
      </c>
      <c r="S9" s="31">
        <f t="shared" si="17"/>
        <v>0</v>
      </c>
      <c r="T9" s="31">
        <f t="shared" si="18"/>
        <v>0</v>
      </c>
      <c r="U9" s="31">
        <f t="shared" si="19"/>
        <v>0</v>
      </c>
      <c r="V9" s="33">
        <f t="shared" si="20"/>
        <v>0</v>
      </c>
      <c r="W9" s="33">
        <f t="shared" si="21"/>
        <v>0</v>
      </c>
      <c r="X9" s="33">
        <f t="shared" si="22"/>
        <v>27</v>
      </c>
      <c r="Y9" s="33">
        <f t="shared" si="23"/>
        <v>0</v>
      </c>
      <c r="Z9" s="34">
        <f t="shared" si="24"/>
        <v>0</v>
      </c>
      <c r="AA9" s="34">
        <f t="shared" si="25"/>
        <v>0</v>
      </c>
      <c r="AB9" s="34">
        <f t="shared" si="26"/>
        <v>65</v>
      </c>
      <c r="AC9" s="34">
        <f t="shared" si="27"/>
        <v>0</v>
      </c>
      <c r="AE9" s="26">
        <v>0</v>
      </c>
      <c r="AF9" s="26">
        <v>0</v>
      </c>
      <c r="AG9" s="26">
        <v>30.510999999999999</v>
      </c>
      <c r="AH9" s="18">
        <v>42.900000000000006</v>
      </c>
      <c r="AI9" t="str">
        <f t="shared" si="29"/>
        <v>-</v>
      </c>
      <c r="AJ9" t="str">
        <f t="shared" si="30"/>
        <v/>
      </c>
      <c r="AK9" s="106">
        <f t="shared" si="31"/>
        <v>0</v>
      </c>
      <c r="AY9" s="119">
        <f t="shared" si="32"/>
        <v>429</v>
      </c>
      <c r="AZ9" s="119">
        <f t="shared" si="33"/>
        <v>428.97</v>
      </c>
      <c r="BA9" s="114">
        <f t="shared" si="34"/>
        <v>0</v>
      </c>
      <c r="BB9" s="114">
        <f t="shared" si="28"/>
        <v>0</v>
      </c>
      <c r="BC9" s="114">
        <f t="shared" si="28"/>
        <v>0</v>
      </c>
      <c r="BD9" s="114">
        <f t="shared" si="28"/>
        <v>0</v>
      </c>
      <c r="BE9" s="114">
        <f t="shared" si="28"/>
        <v>0</v>
      </c>
      <c r="BF9" s="114">
        <f t="shared" si="28"/>
        <v>0</v>
      </c>
      <c r="BG9" s="114">
        <f t="shared" si="28"/>
        <v>30.5</v>
      </c>
      <c r="BH9" s="114">
        <f t="shared" si="28"/>
        <v>43.18</v>
      </c>
      <c r="BI9" s="114">
        <f t="shared" si="28"/>
        <v>42.24</v>
      </c>
      <c r="BJ9" s="114">
        <f t="shared" si="28"/>
        <v>42.71</v>
      </c>
      <c r="BK9" s="114">
        <f t="shared" si="28"/>
        <v>43.18</v>
      </c>
      <c r="BL9" s="114">
        <f t="shared" si="28"/>
        <v>43.18</v>
      </c>
      <c r="BM9" s="114">
        <f t="shared" si="28"/>
        <v>42.24</v>
      </c>
      <c r="BN9" s="114">
        <f t="shared" si="28"/>
        <v>42.71</v>
      </c>
      <c r="BO9" s="114">
        <f t="shared" si="28"/>
        <v>43.18</v>
      </c>
      <c r="BP9" s="114">
        <f t="shared" si="28"/>
        <v>43.18</v>
      </c>
      <c r="BQ9" s="114">
        <f t="shared" si="28"/>
        <v>12.67</v>
      </c>
      <c r="BR9" s="114">
        <f t="shared" si="28"/>
        <v>0</v>
      </c>
      <c r="BS9" s="114">
        <f t="shared" si="28"/>
        <v>0</v>
      </c>
      <c r="BT9" s="114">
        <f t="shared" si="28"/>
        <v>0</v>
      </c>
      <c r="BU9" s="114">
        <f t="shared" si="28"/>
        <v>0</v>
      </c>
      <c r="BV9" s="114">
        <f t="shared" si="28"/>
        <v>0</v>
      </c>
      <c r="BW9" s="114">
        <f t="shared" si="28"/>
        <v>0</v>
      </c>
      <c r="BX9" s="114">
        <f t="shared" si="28"/>
        <v>0</v>
      </c>
    </row>
    <row r="10" spans="1:76" ht="16.5" customHeight="1" x14ac:dyDescent="0.25">
      <c r="A10" s="4" t="s">
        <v>40</v>
      </c>
      <c r="B10" s="3">
        <v>45444</v>
      </c>
      <c r="C10" s="3">
        <v>45541</v>
      </c>
      <c r="D10" s="37">
        <f t="shared" si="7"/>
        <v>46357</v>
      </c>
      <c r="E10" s="4">
        <v>30</v>
      </c>
      <c r="F10" s="5">
        <v>3578</v>
      </c>
      <c r="G10" s="6">
        <v>0.3</v>
      </c>
      <c r="H10" s="7">
        <v>0.22</v>
      </c>
      <c r="I10" s="21">
        <f t="shared" si="3"/>
        <v>236.14799999999997</v>
      </c>
      <c r="J10" s="54">
        <f t="shared" si="8"/>
        <v>4</v>
      </c>
      <c r="K10" s="54">
        <f t="shared" si="9"/>
        <v>7</v>
      </c>
      <c r="L10" s="25">
        <f t="shared" si="10"/>
        <v>913</v>
      </c>
      <c r="M10" s="26">
        <f t="shared" si="11"/>
        <v>0.2586506024096385</v>
      </c>
      <c r="N10" s="32">
        <f t="shared" si="12"/>
        <v>0</v>
      </c>
      <c r="O10" s="32">
        <f t="shared" si="13"/>
        <v>0</v>
      </c>
      <c r="P10" s="32">
        <f t="shared" si="14"/>
        <v>67</v>
      </c>
      <c r="Q10" s="32">
        <f t="shared" si="15"/>
        <v>0</v>
      </c>
      <c r="R10" s="31">
        <f t="shared" si="16"/>
        <v>0</v>
      </c>
      <c r="S10" s="31">
        <f t="shared" si="17"/>
        <v>0</v>
      </c>
      <c r="T10" s="31">
        <f t="shared" si="18"/>
        <v>25</v>
      </c>
      <c r="U10" s="31">
        <f t="shared" si="19"/>
        <v>0</v>
      </c>
      <c r="V10" s="33">
        <f t="shared" si="20"/>
        <v>0</v>
      </c>
      <c r="W10" s="33">
        <f t="shared" si="21"/>
        <v>61</v>
      </c>
      <c r="X10" s="33">
        <f t="shared" si="22"/>
        <v>0</v>
      </c>
      <c r="Y10" s="33">
        <f t="shared" si="23"/>
        <v>0</v>
      </c>
      <c r="Z10" s="34">
        <f t="shared" si="24"/>
        <v>0</v>
      </c>
      <c r="AA10" s="34">
        <f t="shared" si="25"/>
        <v>30</v>
      </c>
      <c r="AB10" s="34">
        <f t="shared" si="26"/>
        <v>0</v>
      </c>
      <c r="AC10" s="34">
        <f t="shared" si="27"/>
        <v>0</v>
      </c>
      <c r="AE10" s="26">
        <v>0</v>
      </c>
      <c r="AF10" s="26">
        <v>7.7610000000000001</v>
      </c>
      <c r="AG10" s="26">
        <v>6.4675000000000002</v>
      </c>
      <c r="AH10" s="18"/>
      <c r="AI10" t="str">
        <f t="shared" si="29"/>
        <v>24-T3</v>
      </c>
      <c r="AJ10">
        <f t="shared" si="30"/>
        <v>211.05889156626503</v>
      </c>
      <c r="AK10" s="106">
        <f t="shared" si="31"/>
        <v>211.05889156626503</v>
      </c>
      <c r="AY10" s="119">
        <f t="shared" si="32"/>
        <v>25.089108433734935</v>
      </c>
      <c r="AZ10" s="119">
        <f t="shared" si="33"/>
        <v>25.07</v>
      </c>
      <c r="BA10" s="114">
        <f t="shared" si="34"/>
        <v>0</v>
      </c>
      <c r="BB10" s="114">
        <f t="shared" si="28"/>
        <v>0</v>
      </c>
      <c r="BC10" s="114">
        <f t="shared" si="28"/>
        <v>0</v>
      </c>
      <c r="BD10" s="114">
        <f t="shared" si="28"/>
        <v>0</v>
      </c>
      <c r="BE10" s="114">
        <f t="shared" si="28"/>
        <v>0</v>
      </c>
      <c r="BF10" s="114">
        <f t="shared" si="28"/>
        <v>7.75</v>
      </c>
      <c r="BG10" s="114">
        <f t="shared" si="28"/>
        <v>17.32</v>
      </c>
      <c r="BH10" s="114">
        <f t="shared" si="28"/>
        <v>0</v>
      </c>
      <c r="BI10" s="114">
        <f t="shared" si="28"/>
        <v>0</v>
      </c>
      <c r="BJ10" s="114">
        <f t="shared" si="28"/>
        <v>0</v>
      </c>
      <c r="BK10" s="114">
        <f t="shared" si="28"/>
        <v>0</v>
      </c>
      <c r="BL10" s="114">
        <f t="shared" si="28"/>
        <v>0</v>
      </c>
      <c r="BM10" s="114">
        <f t="shared" si="28"/>
        <v>0</v>
      </c>
      <c r="BN10" s="114">
        <f t="shared" si="28"/>
        <v>0</v>
      </c>
      <c r="BO10" s="114">
        <f t="shared" si="28"/>
        <v>0</v>
      </c>
      <c r="BP10" s="114">
        <f t="shared" si="28"/>
        <v>0</v>
      </c>
      <c r="BQ10" s="114">
        <f t="shared" si="28"/>
        <v>0</v>
      </c>
      <c r="BR10" s="114">
        <f t="shared" si="28"/>
        <v>0</v>
      </c>
      <c r="BS10" s="114">
        <f t="shared" si="28"/>
        <v>0</v>
      </c>
      <c r="BT10" s="114">
        <f t="shared" si="28"/>
        <v>0</v>
      </c>
      <c r="BU10" s="114">
        <f t="shared" si="28"/>
        <v>0</v>
      </c>
      <c r="BV10" s="114">
        <f t="shared" si="28"/>
        <v>0</v>
      </c>
      <c r="BW10" s="114">
        <f t="shared" si="28"/>
        <v>0</v>
      </c>
      <c r="BX10" s="114">
        <f t="shared" si="28"/>
        <v>0</v>
      </c>
    </row>
    <row r="11" spans="1:76" ht="16.5" customHeight="1" x14ac:dyDescent="0.25">
      <c r="A11" s="4" t="s">
        <v>41</v>
      </c>
      <c r="B11" s="3"/>
      <c r="C11" s="3"/>
      <c r="D11" s="37" t="str">
        <f t="shared" si="7"/>
        <v/>
      </c>
      <c r="E11" s="4"/>
      <c r="F11" s="5"/>
      <c r="G11" s="6"/>
      <c r="H11" s="7"/>
      <c r="I11" s="21" t="str">
        <f t="shared" si="3"/>
        <v/>
      </c>
      <c r="J11" s="54">
        <f t="shared" si="8"/>
        <v>0</v>
      </c>
      <c r="K11" s="54">
        <f t="shared" si="9"/>
        <v>0</v>
      </c>
      <c r="L11" s="25">
        <f t="shared" si="10"/>
        <v>0</v>
      </c>
      <c r="M11" s="26">
        <f t="shared" si="11"/>
        <v>0</v>
      </c>
      <c r="N11" s="32">
        <f t="shared" si="12"/>
        <v>0</v>
      </c>
      <c r="O11" s="32">
        <f t="shared" si="13"/>
        <v>0</v>
      </c>
      <c r="P11" s="32">
        <f t="shared" si="14"/>
        <v>0</v>
      </c>
      <c r="Q11" s="32">
        <f t="shared" si="15"/>
        <v>0</v>
      </c>
      <c r="R11" s="31">
        <f t="shared" si="16"/>
        <v>0</v>
      </c>
      <c r="S11" s="31">
        <f t="shared" si="17"/>
        <v>0</v>
      </c>
      <c r="T11" s="31">
        <f t="shared" si="18"/>
        <v>0</v>
      </c>
      <c r="U11" s="31">
        <f t="shared" si="19"/>
        <v>0</v>
      </c>
      <c r="V11" s="33">
        <f t="shared" si="20"/>
        <v>0</v>
      </c>
      <c r="W11" s="33">
        <f t="shared" si="21"/>
        <v>0</v>
      </c>
      <c r="X11" s="33">
        <f t="shared" si="22"/>
        <v>0</v>
      </c>
      <c r="Y11" s="33">
        <f t="shared" si="23"/>
        <v>0</v>
      </c>
      <c r="Z11" s="34">
        <f t="shared" si="24"/>
        <v>0</v>
      </c>
      <c r="AA11" s="34">
        <f t="shared" si="25"/>
        <v>0</v>
      </c>
      <c r="AB11" s="34">
        <f t="shared" si="26"/>
        <v>0</v>
      </c>
      <c r="AC11" s="34">
        <f t="shared" si="27"/>
        <v>0</v>
      </c>
      <c r="AE11" s="26"/>
      <c r="AF11" s="26"/>
      <c r="AG11" s="26"/>
      <c r="AH11" s="18"/>
      <c r="AI11" t="str">
        <f t="shared" si="29"/>
        <v>-</v>
      </c>
      <c r="AJ11" t="str">
        <f t="shared" si="30"/>
        <v/>
      </c>
      <c r="AK11" s="106"/>
      <c r="AY11" s="112" t="str">
        <f t="shared" si="32"/>
        <v/>
      </c>
      <c r="AZ11" s="112">
        <f t="shared" si="33"/>
        <v>0</v>
      </c>
      <c r="BA11" s="111">
        <f t="shared" si="34"/>
        <v>0</v>
      </c>
      <c r="BB11" s="111">
        <f t="shared" si="28"/>
        <v>0</v>
      </c>
      <c r="BC11" s="111">
        <f t="shared" si="28"/>
        <v>0</v>
      </c>
      <c r="BD11" s="111">
        <f t="shared" si="28"/>
        <v>0</v>
      </c>
      <c r="BE11" s="111">
        <f t="shared" si="28"/>
        <v>0</v>
      </c>
      <c r="BF11" s="111">
        <f t="shared" si="28"/>
        <v>0</v>
      </c>
      <c r="BG11" s="111">
        <f t="shared" si="28"/>
        <v>0</v>
      </c>
      <c r="BH11" s="111">
        <f t="shared" si="28"/>
        <v>0</v>
      </c>
      <c r="BI11" s="111">
        <f t="shared" si="28"/>
        <v>0</v>
      </c>
      <c r="BJ11" s="111">
        <f t="shared" si="28"/>
        <v>0</v>
      </c>
      <c r="BK11" s="111">
        <f t="shared" si="28"/>
        <v>0</v>
      </c>
      <c r="BL11" s="111">
        <f t="shared" si="28"/>
        <v>0</v>
      </c>
      <c r="BM11" s="111">
        <f t="shared" si="28"/>
        <v>0</v>
      </c>
      <c r="BN11" s="111">
        <f t="shared" si="28"/>
        <v>0</v>
      </c>
      <c r="BO11" s="111">
        <f t="shared" si="28"/>
        <v>0</v>
      </c>
      <c r="BP11" s="111">
        <f t="shared" si="28"/>
        <v>0</v>
      </c>
      <c r="BQ11" s="111">
        <f t="shared" si="28"/>
        <v>0</v>
      </c>
      <c r="BR11" s="111">
        <f t="shared" si="28"/>
        <v>0</v>
      </c>
      <c r="BS11" s="111">
        <f t="shared" si="28"/>
        <v>0</v>
      </c>
      <c r="BT11" s="111">
        <f t="shared" si="28"/>
        <v>0</v>
      </c>
      <c r="BU11" s="111">
        <f t="shared" si="28"/>
        <v>0</v>
      </c>
      <c r="BV11" s="111">
        <f t="shared" si="28"/>
        <v>0</v>
      </c>
      <c r="BW11" s="111">
        <f t="shared" si="28"/>
        <v>0</v>
      </c>
      <c r="BX11" s="111">
        <f t="shared" si="28"/>
        <v>0</v>
      </c>
    </row>
    <row r="12" spans="1:76" ht="16.5" customHeight="1" x14ac:dyDescent="0.25">
      <c r="A12" s="4" t="s">
        <v>42</v>
      </c>
      <c r="B12" s="3"/>
      <c r="C12" s="3"/>
      <c r="D12" s="37" t="str">
        <f t="shared" si="7"/>
        <v/>
      </c>
      <c r="E12" s="4"/>
      <c r="F12" s="5"/>
      <c r="G12" s="6"/>
      <c r="H12" s="7"/>
      <c r="I12" s="21" t="str">
        <f t="shared" si="3"/>
        <v/>
      </c>
      <c r="J12" s="54">
        <f t="shared" si="8"/>
        <v>0</v>
      </c>
      <c r="K12" s="54">
        <f t="shared" si="9"/>
        <v>0</v>
      </c>
      <c r="L12" s="25">
        <f t="shared" si="10"/>
        <v>0</v>
      </c>
      <c r="M12" s="26">
        <f t="shared" si="11"/>
        <v>0</v>
      </c>
      <c r="N12" s="32">
        <f t="shared" si="12"/>
        <v>0</v>
      </c>
      <c r="O12" s="32">
        <f t="shared" si="13"/>
        <v>0</v>
      </c>
      <c r="P12" s="32">
        <f t="shared" si="14"/>
        <v>0</v>
      </c>
      <c r="Q12" s="32">
        <f t="shared" si="15"/>
        <v>0</v>
      </c>
      <c r="R12" s="31">
        <f t="shared" si="16"/>
        <v>0</v>
      </c>
      <c r="S12" s="31">
        <f t="shared" si="17"/>
        <v>0</v>
      </c>
      <c r="T12" s="31">
        <f t="shared" si="18"/>
        <v>0</v>
      </c>
      <c r="U12" s="31">
        <f t="shared" si="19"/>
        <v>0</v>
      </c>
      <c r="V12" s="33">
        <f t="shared" si="20"/>
        <v>0</v>
      </c>
      <c r="W12" s="33">
        <f t="shared" si="21"/>
        <v>0</v>
      </c>
      <c r="X12" s="33">
        <f t="shared" si="22"/>
        <v>0</v>
      </c>
      <c r="Y12" s="33">
        <f t="shared" si="23"/>
        <v>0</v>
      </c>
      <c r="Z12" s="34">
        <f t="shared" si="24"/>
        <v>0</v>
      </c>
      <c r="AA12" s="34">
        <f t="shared" si="25"/>
        <v>0</v>
      </c>
      <c r="AB12" s="34">
        <f t="shared" si="26"/>
        <v>0</v>
      </c>
      <c r="AC12" s="34">
        <f t="shared" si="27"/>
        <v>0</v>
      </c>
      <c r="AE12" s="26"/>
      <c r="AF12" s="26"/>
      <c r="AG12" s="26"/>
      <c r="AH12" s="18"/>
      <c r="AI12" t="str">
        <f t="shared" si="29"/>
        <v>-</v>
      </c>
      <c r="AJ12" t="str">
        <f t="shared" si="30"/>
        <v/>
      </c>
      <c r="AK12" s="106"/>
      <c r="AY12" s="112" t="str">
        <f t="shared" si="32"/>
        <v/>
      </c>
      <c r="AZ12" s="112">
        <f t="shared" si="33"/>
        <v>0</v>
      </c>
      <c r="BA12" s="111">
        <f t="shared" si="34"/>
        <v>0</v>
      </c>
      <c r="BB12" s="111">
        <f t="shared" si="28"/>
        <v>0</v>
      </c>
      <c r="BC12" s="111">
        <f t="shared" si="28"/>
        <v>0</v>
      </c>
      <c r="BD12" s="111">
        <f t="shared" si="28"/>
        <v>0</v>
      </c>
      <c r="BE12" s="111">
        <f t="shared" si="28"/>
        <v>0</v>
      </c>
      <c r="BF12" s="111">
        <f t="shared" si="28"/>
        <v>0</v>
      </c>
      <c r="BG12" s="111">
        <f t="shared" si="28"/>
        <v>0</v>
      </c>
      <c r="BH12" s="111">
        <f t="shared" si="28"/>
        <v>0</v>
      </c>
      <c r="BI12" s="111">
        <f t="shared" si="28"/>
        <v>0</v>
      </c>
      <c r="BJ12" s="111">
        <f t="shared" si="28"/>
        <v>0</v>
      </c>
      <c r="BK12" s="111">
        <f t="shared" si="28"/>
        <v>0</v>
      </c>
      <c r="BL12" s="111">
        <f t="shared" si="28"/>
        <v>0</v>
      </c>
      <c r="BM12" s="111">
        <f t="shared" si="28"/>
        <v>0</v>
      </c>
      <c r="BN12" s="111">
        <f t="shared" si="28"/>
        <v>0</v>
      </c>
      <c r="BO12" s="111">
        <f t="shared" si="28"/>
        <v>0</v>
      </c>
      <c r="BP12" s="111">
        <f t="shared" si="28"/>
        <v>0</v>
      </c>
      <c r="BQ12" s="111">
        <f t="shared" si="28"/>
        <v>0</v>
      </c>
      <c r="BR12" s="111">
        <f t="shared" si="28"/>
        <v>0</v>
      </c>
      <c r="BS12" s="111">
        <f t="shared" si="28"/>
        <v>0</v>
      </c>
      <c r="BT12" s="111">
        <f t="shared" si="28"/>
        <v>0</v>
      </c>
      <c r="BU12" s="111">
        <f t="shared" si="28"/>
        <v>0</v>
      </c>
      <c r="BV12" s="111">
        <f t="shared" si="28"/>
        <v>0</v>
      </c>
      <c r="BW12" s="111">
        <f t="shared" si="28"/>
        <v>0</v>
      </c>
      <c r="BX12" s="111">
        <f t="shared" si="28"/>
        <v>0</v>
      </c>
    </row>
    <row r="13" spans="1:76" ht="16.5" customHeight="1" x14ac:dyDescent="0.25">
      <c r="A13" s="4" t="s">
        <v>43</v>
      </c>
      <c r="B13" s="3"/>
      <c r="C13" s="3"/>
      <c r="D13" s="37" t="str">
        <f t="shared" si="7"/>
        <v/>
      </c>
      <c r="E13" s="4"/>
      <c r="F13" s="5"/>
      <c r="G13" s="6"/>
      <c r="H13" s="7"/>
      <c r="I13" s="21" t="str">
        <f t="shared" si="3"/>
        <v/>
      </c>
      <c r="J13" s="54">
        <f t="shared" si="8"/>
        <v>0</v>
      </c>
      <c r="K13" s="54">
        <f t="shared" si="9"/>
        <v>0</v>
      </c>
      <c r="L13" s="25">
        <f t="shared" si="10"/>
        <v>0</v>
      </c>
      <c r="M13" s="26">
        <f t="shared" si="11"/>
        <v>0</v>
      </c>
      <c r="N13" s="32">
        <f t="shared" si="12"/>
        <v>0</v>
      </c>
      <c r="O13" s="32">
        <f t="shared" si="13"/>
        <v>0</v>
      </c>
      <c r="P13" s="32">
        <f t="shared" si="14"/>
        <v>0</v>
      </c>
      <c r="Q13" s="32">
        <f t="shared" si="15"/>
        <v>0</v>
      </c>
      <c r="R13" s="31">
        <f t="shared" si="16"/>
        <v>0</v>
      </c>
      <c r="S13" s="31">
        <f t="shared" si="17"/>
        <v>0</v>
      </c>
      <c r="T13" s="31">
        <f t="shared" si="18"/>
        <v>0</v>
      </c>
      <c r="U13" s="31">
        <f t="shared" si="19"/>
        <v>0</v>
      </c>
      <c r="V13" s="33">
        <f t="shared" si="20"/>
        <v>0</v>
      </c>
      <c r="W13" s="33">
        <f t="shared" si="21"/>
        <v>0</v>
      </c>
      <c r="X13" s="33">
        <f t="shared" si="22"/>
        <v>0</v>
      </c>
      <c r="Y13" s="33">
        <f t="shared" si="23"/>
        <v>0</v>
      </c>
      <c r="Z13" s="34">
        <f t="shared" si="24"/>
        <v>0</v>
      </c>
      <c r="AA13" s="34">
        <f t="shared" si="25"/>
        <v>0</v>
      </c>
      <c r="AB13" s="34">
        <f t="shared" si="26"/>
        <v>0</v>
      </c>
      <c r="AC13" s="34">
        <f t="shared" si="27"/>
        <v>0</v>
      </c>
      <c r="AE13" s="26"/>
      <c r="AF13" s="26"/>
      <c r="AG13" s="26"/>
      <c r="AH13" s="18"/>
      <c r="AI13" t="str">
        <f t="shared" si="29"/>
        <v>-</v>
      </c>
      <c r="AJ13" t="str">
        <f t="shared" si="30"/>
        <v/>
      </c>
      <c r="AK13" s="106"/>
      <c r="AY13" s="112" t="str">
        <f t="shared" si="32"/>
        <v/>
      </c>
      <c r="AZ13" s="112">
        <f t="shared" si="33"/>
        <v>0</v>
      </c>
      <c r="BA13" s="111">
        <f t="shared" si="34"/>
        <v>0</v>
      </c>
      <c r="BB13" s="111">
        <f t="shared" si="28"/>
        <v>0</v>
      </c>
      <c r="BC13" s="111">
        <f t="shared" si="28"/>
        <v>0</v>
      </c>
      <c r="BD13" s="111">
        <f t="shared" si="28"/>
        <v>0</v>
      </c>
      <c r="BE13" s="111">
        <f t="shared" si="28"/>
        <v>0</v>
      </c>
      <c r="BF13" s="111">
        <f t="shared" si="28"/>
        <v>0</v>
      </c>
      <c r="BG13" s="111">
        <f t="shared" si="28"/>
        <v>0</v>
      </c>
      <c r="BH13" s="111">
        <f t="shared" si="28"/>
        <v>0</v>
      </c>
      <c r="BI13" s="111">
        <f t="shared" si="28"/>
        <v>0</v>
      </c>
      <c r="BJ13" s="111">
        <f t="shared" si="28"/>
        <v>0</v>
      </c>
      <c r="BK13" s="111">
        <f t="shared" si="28"/>
        <v>0</v>
      </c>
      <c r="BL13" s="111">
        <f t="shared" si="28"/>
        <v>0</v>
      </c>
      <c r="BM13" s="111">
        <f t="shared" si="28"/>
        <v>0</v>
      </c>
      <c r="BN13" s="111">
        <f t="shared" si="28"/>
        <v>0</v>
      </c>
      <c r="BO13" s="111">
        <f t="shared" si="28"/>
        <v>0</v>
      </c>
      <c r="BP13" s="111">
        <f t="shared" si="28"/>
        <v>0</v>
      </c>
      <c r="BQ13" s="111">
        <f t="shared" si="28"/>
        <v>0</v>
      </c>
      <c r="BR13" s="111">
        <f t="shared" si="28"/>
        <v>0</v>
      </c>
      <c r="BS13" s="111">
        <f t="shared" si="28"/>
        <v>0</v>
      </c>
      <c r="BT13" s="111">
        <f t="shared" si="28"/>
        <v>0</v>
      </c>
      <c r="BU13" s="111">
        <f t="shared" si="28"/>
        <v>0</v>
      </c>
      <c r="BV13" s="111">
        <f t="shared" si="28"/>
        <v>0</v>
      </c>
      <c r="BW13" s="111">
        <f t="shared" si="28"/>
        <v>0</v>
      </c>
      <c r="BX13" s="111">
        <f t="shared" si="28"/>
        <v>0</v>
      </c>
    </row>
    <row r="14" spans="1:76" ht="16.5" customHeight="1" x14ac:dyDescent="0.25">
      <c r="A14" s="4" t="s">
        <v>44</v>
      </c>
      <c r="B14" s="3"/>
      <c r="C14" s="3"/>
      <c r="D14" s="37" t="str">
        <f t="shared" si="7"/>
        <v/>
      </c>
      <c r="E14" s="4"/>
      <c r="F14" s="5"/>
      <c r="G14" s="6"/>
      <c r="H14" s="7"/>
      <c r="I14" s="21" t="str">
        <f t="shared" si="3"/>
        <v/>
      </c>
      <c r="J14" s="54">
        <f t="shared" si="8"/>
        <v>0</v>
      </c>
      <c r="K14" s="54">
        <f t="shared" si="9"/>
        <v>0</v>
      </c>
      <c r="L14" s="25">
        <f t="shared" si="10"/>
        <v>0</v>
      </c>
      <c r="M14" s="26">
        <f t="shared" si="11"/>
        <v>0</v>
      </c>
      <c r="N14" s="32">
        <f t="shared" si="12"/>
        <v>0</v>
      </c>
      <c r="O14" s="32">
        <f t="shared" si="13"/>
        <v>0</v>
      </c>
      <c r="P14" s="32">
        <f t="shared" si="14"/>
        <v>0</v>
      </c>
      <c r="Q14" s="32">
        <f t="shared" si="15"/>
        <v>0</v>
      </c>
      <c r="R14" s="31">
        <f t="shared" si="16"/>
        <v>0</v>
      </c>
      <c r="S14" s="31">
        <f t="shared" si="17"/>
        <v>0</v>
      </c>
      <c r="T14" s="31">
        <f t="shared" si="18"/>
        <v>0</v>
      </c>
      <c r="U14" s="31">
        <f t="shared" si="19"/>
        <v>0</v>
      </c>
      <c r="V14" s="33">
        <f t="shared" si="20"/>
        <v>0</v>
      </c>
      <c r="W14" s="33">
        <f t="shared" si="21"/>
        <v>0</v>
      </c>
      <c r="X14" s="33">
        <f t="shared" si="22"/>
        <v>0</v>
      </c>
      <c r="Y14" s="33">
        <f t="shared" si="23"/>
        <v>0</v>
      </c>
      <c r="Z14" s="34">
        <f t="shared" si="24"/>
        <v>0</v>
      </c>
      <c r="AA14" s="34">
        <f t="shared" si="25"/>
        <v>0</v>
      </c>
      <c r="AB14" s="34">
        <f t="shared" si="26"/>
        <v>0</v>
      </c>
      <c r="AC14" s="34">
        <f t="shared" si="27"/>
        <v>0</v>
      </c>
      <c r="AE14" s="26"/>
      <c r="AF14" s="26"/>
      <c r="AG14" s="26"/>
      <c r="AH14" s="18"/>
      <c r="AI14" t="str">
        <f t="shared" si="29"/>
        <v>-</v>
      </c>
      <c r="AJ14" t="str">
        <f t="shared" si="30"/>
        <v/>
      </c>
      <c r="AK14" s="106"/>
      <c r="AY14" s="112" t="str">
        <f t="shared" si="32"/>
        <v/>
      </c>
      <c r="AZ14" s="112">
        <f t="shared" si="33"/>
        <v>0</v>
      </c>
      <c r="BA14" s="111">
        <f t="shared" si="34"/>
        <v>0</v>
      </c>
      <c r="BB14" s="111">
        <f t="shared" si="28"/>
        <v>0</v>
      </c>
      <c r="BC14" s="111">
        <f t="shared" si="28"/>
        <v>0</v>
      </c>
      <c r="BD14" s="111">
        <f t="shared" si="28"/>
        <v>0</v>
      </c>
      <c r="BE14" s="111">
        <f t="shared" si="28"/>
        <v>0</v>
      </c>
      <c r="BF14" s="111">
        <f t="shared" si="28"/>
        <v>0</v>
      </c>
      <c r="BG14" s="111">
        <f t="shared" si="28"/>
        <v>0</v>
      </c>
      <c r="BH14" s="111">
        <f t="shared" si="28"/>
        <v>0</v>
      </c>
      <c r="BI14" s="111">
        <f t="shared" si="28"/>
        <v>0</v>
      </c>
      <c r="BJ14" s="111">
        <f t="shared" si="28"/>
        <v>0</v>
      </c>
      <c r="BK14" s="111">
        <f t="shared" si="28"/>
        <v>0</v>
      </c>
      <c r="BL14" s="111">
        <f t="shared" si="28"/>
        <v>0</v>
      </c>
      <c r="BM14" s="111">
        <f t="shared" si="28"/>
        <v>0</v>
      </c>
      <c r="BN14" s="111">
        <f t="shared" si="28"/>
        <v>0</v>
      </c>
      <c r="BO14" s="111">
        <f t="shared" si="28"/>
        <v>0</v>
      </c>
      <c r="BP14" s="111">
        <f t="shared" si="28"/>
        <v>0</v>
      </c>
      <c r="BQ14" s="111">
        <f t="shared" si="28"/>
        <v>0</v>
      </c>
      <c r="BR14" s="111">
        <f t="shared" si="28"/>
        <v>0</v>
      </c>
      <c r="BS14" s="111">
        <f t="shared" si="28"/>
        <v>0</v>
      </c>
      <c r="BT14" s="111">
        <f t="shared" si="28"/>
        <v>0</v>
      </c>
      <c r="BU14" s="111">
        <f t="shared" si="28"/>
        <v>0</v>
      </c>
      <c r="BV14" s="111">
        <f t="shared" si="28"/>
        <v>0</v>
      </c>
      <c r="BW14" s="111">
        <f t="shared" si="28"/>
        <v>0</v>
      </c>
      <c r="BX14" s="111">
        <f t="shared" si="28"/>
        <v>0</v>
      </c>
    </row>
    <row r="15" spans="1:76" ht="16.5" customHeight="1" x14ac:dyDescent="0.25">
      <c r="A15" s="55"/>
      <c r="B15" s="56"/>
      <c r="C15" s="56"/>
      <c r="D15" s="56"/>
      <c r="E15" s="55"/>
      <c r="F15" s="57"/>
      <c r="G15" s="58"/>
      <c r="H15" s="59"/>
      <c r="I15" s="60"/>
      <c r="J15" s="30"/>
    </row>
    <row r="16" spans="1:76" ht="16.5" customHeight="1" x14ac:dyDescent="0.25">
      <c r="A16" s="55"/>
      <c r="B16" s="56"/>
      <c r="C16" s="56"/>
      <c r="D16" s="56"/>
      <c r="E16" s="55"/>
      <c r="F16" s="57"/>
      <c r="G16" s="58"/>
      <c r="H16" s="59"/>
      <c r="I16" s="60"/>
      <c r="J16" s="30"/>
    </row>
    <row r="17" spans="1:28" ht="16.5" customHeight="1" x14ac:dyDescent="0.25">
      <c r="A17" s="55"/>
      <c r="B17" s="56"/>
      <c r="C17" s="56"/>
      <c r="D17" s="56"/>
      <c r="E17" s="55"/>
      <c r="F17" s="57"/>
      <c r="G17" s="58"/>
      <c r="H17" s="59"/>
      <c r="I17" s="60"/>
      <c r="J17" s="30"/>
    </row>
    <row r="18" spans="1:28" ht="15.75" thickBot="1" x14ac:dyDescent="0.3">
      <c r="A18" s="1"/>
      <c r="B18" s="1"/>
      <c r="C18" s="1"/>
      <c r="D18" s="1"/>
      <c r="E18" s="1"/>
      <c r="F18" s="1"/>
      <c r="G18" s="1"/>
      <c r="H18" s="1"/>
      <c r="J18" s="30"/>
      <c r="Y18"/>
      <c r="Z18"/>
      <c r="AA18"/>
      <c r="AB18"/>
    </row>
    <row r="19" spans="1:28" x14ac:dyDescent="0.25">
      <c r="A19" s="61" t="s">
        <v>45</v>
      </c>
      <c r="B19" s="82" t="s">
        <v>35</v>
      </c>
      <c r="C19" s="83"/>
      <c r="D19" s="84" t="s">
        <v>7</v>
      </c>
      <c r="E19" s="85"/>
      <c r="F19" s="41">
        <v>45820</v>
      </c>
      <c r="G19" s="45"/>
      <c r="H19" s="46"/>
      <c r="Y19"/>
      <c r="Z19"/>
      <c r="AA19"/>
      <c r="AB19"/>
    </row>
    <row r="20" spans="1:28" x14ac:dyDescent="0.25">
      <c r="A20" s="62"/>
      <c r="B20" s="1"/>
      <c r="C20" s="1"/>
      <c r="D20" s="1"/>
      <c r="E20" s="1"/>
      <c r="F20" s="72"/>
      <c r="G20" s="46"/>
      <c r="H20" s="47"/>
      <c r="Y20"/>
      <c r="Z20"/>
      <c r="AA20"/>
      <c r="AB20"/>
    </row>
    <row r="21" spans="1:28" x14ac:dyDescent="0.25">
      <c r="A21" s="63" t="s">
        <v>8</v>
      </c>
      <c r="B21" s="8" t="s">
        <v>9</v>
      </c>
      <c r="C21" s="9" t="s">
        <v>10</v>
      </c>
      <c r="D21" s="9" t="s">
        <v>11</v>
      </c>
      <c r="E21" s="23">
        <v>21</v>
      </c>
      <c r="F21" s="72"/>
      <c r="G21" s="46"/>
      <c r="H21" s="47"/>
      <c r="J21" s="63" t="s">
        <v>8</v>
      </c>
      <c r="K21" s="8" t="s">
        <v>9</v>
      </c>
      <c r="L21" s="9" t="s">
        <v>10</v>
      </c>
      <c r="M21" s="9" t="s">
        <v>11</v>
      </c>
      <c r="N21" s="23">
        <v>21</v>
      </c>
      <c r="Y21"/>
      <c r="Z21"/>
      <c r="AA21"/>
      <c r="AB21"/>
    </row>
    <row r="22" spans="1:28" x14ac:dyDescent="0.25">
      <c r="A22" s="64" t="s">
        <v>12</v>
      </c>
      <c r="B22" s="38">
        <v>32.142899999999997</v>
      </c>
      <c r="C22" s="43"/>
      <c r="D22" s="40"/>
      <c r="E22" s="44"/>
      <c r="F22" s="72"/>
      <c r="G22" s="46"/>
      <c r="H22" s="47"/>
      <c r="I22" t="str">
        <f>MOD($A$2,100)&amp;"-T" &amp; MID(A22,11,1)</f>
        <v>24-T1</v>
      </c>
      <c r="J22" s="64" t="s">
        <v>12</v>
      </c>
      <c r="K22" s="38">
        <f>INDEX($BA$5:$BX$5,MATCH(I22,$BA$3:$BX$3,0))</f>
        <v>32.07</v>
      </c>
      <c r="L22" s="43"/>
      <c r="M22" s="40"/>
      <c r="N22" s="44"/>
      <c r="Y22"/>
      <c r="Z22"/>
      <c r="AA22"/>
      <c r="AB22"/>
    </row>
    <row r="23" spans="1:28" x14ac:dyDescent="0.25">
      <c r="A23" s="64" t="s">
        <v>13</v>
      </c>
      <c r="B23" s="38">
        <v>14.805</v>
      </c>
      <c r="C23" s="43">
        <v>45425</v>
      </c>
      <c r="D23" s="40">
        <v>139.23750000000001</v>
      </c>
      <c r="E23" s="44">
        <v>29.239875000000001</v>
      </c>
      <c r="F23" s="72"/>
      <c r="G23" s="46"/>
      <c r="H23" s="47"/>
      <c r="I23" t="str">
        <f t="shared" ref="I23:I25" si="35">MOD($A$2,100)&amp;"-T" &amp; MID(A23,11,1)</f>
        <v>24-T2</v>
      </c>
      <c r="J23" s="64" t="s">
        <v>13</v>
      </c>
      <c r="K23" s="38">
        <f t="shared" ref="K23:K25" si="36">INDEX($BA$5:$BX$5,MATCH(I23,$BA$3:$BX$3,0))</f>
        <v>14.8</v>
      </c>
      <c r="L23" s="43">
        <v>45425</v>
      </c>
      <c r="M23" s="107">
        <f>+AJ5</f>
        <v>139.24794359576967</v>
      </c>
      <c r="N23" s="44">
        <v>29.239875000000001</v>
      </c>
      <c r="Y23"/>
      <c r="Z23"/>
      <c r="AA23"/>
      <c r="AB23"/>
    </row>
    <row r="24" spans="1:28" x14ac:dyDescent="0.25">
      <c r="A24" s="64" t="s">
        <v>14</v>
      </c>
      <c r="B24" s="38"/>
      <c r="C24" s="43"/>
      <c r="D24" s="40"/>
      <c r="E24" s="44"/>
      <c r="F24" s="72"/>
      <c r="G24" s="46"/>
      <c r="H24" s="47"/>
      <c r="I24" t="str">
        <f t="shared" si="35"/>
        <v>24-T3</v>
      </c>
      <c r="J24" s="64" t="s">
        <v>14</v>
      </c>
      <c r="K24" s="38">
        <f t="shared" si="36"/>
        <v>0</v>
      </c>
      <c r="L24" s="43"/>
      <c r="M24" s="40"/>
      <c r="N24" s="44"/>
    </row>
    <row r="25" spans="1:28" x14ac:dyDescent="0.25">
      <c r="A25" s="64" t="s">
        <v>15</v>
      </c>
      <c r="B25" s="38"/>
      <c r="C25" s="43"/>
      <c r="D25" s="40"/>
      <c r="E25" s="44"/>
      <c r="F25" s="72"/>
      <c r="G25" s="46"/>
      <c r="H25" s="47"/>
      <c r="I25" t="str">
        <f t="shared" si="35"/>
        <v>24-T4</v>
      </c>
      <c r="J25" s="64" t="s">
        <v>15</v>
      </c>
      <c r="K25" s="38">
        <f t="shared" si="36"/>
        <v>0</v>
      </c>
      <c r="L25" s="43"/>
      <c r="M25" s="40"/>
      <c r="N25" s="44"/>
    </row>
    <row r="26" spans="1:28" x14ac:dyDescent="0.25">
      <c r="A26" s="62"/>
      <c r="F26" s="74"/>
      <c r="G26" s="48"/>
      <c r="H26" s="46"/>
    </row>
    <row r="27" spans="1:28" ht="15.75" thickBot="1" x14ac:dyDescent="0.3">
      <c r="A27" s="65" t="s">
        <v>16</v>
      </c>
      <c r="B27" s="39">
        <v>46.947899999999997</v>
      </c>
      <c r="C27" s="10"/>
      <c r="D27" s="11"/>
      <c r="E27" s="12"/>
      <c r="F27" s="13"/>
      <c r="G27" s="49"/>
      <c r="H27" s="46"/>
      <c r="J27" s="65" t="s">
        <v>16</v>
      </c>
      <c r="K27" s="39">
        <f>SUM(K22:K25)</f>
        <v>46.870000000000005</v>
      </c>
      <c r="M27" s="108">
        <f>+K27-B27</f>
        <v>-7.7899999999992531E-2</v>
      </c>
    </row>
    <row r="28" spans="1:28" ht="15.75" thickBot="1" x14ac:dyDescent="0.3">
      <c r="A28" s="16"/>
    </row>
    <row r="29" spans="1:28" x14ac:dyDescent="0.25">
      <c r="A29" s="61" t="s">
        <v>46</v>
      </c>
      <c r="B29" s="82" t="s">
        <v>36</v>
      </c>
      <c r="C29" s="83"/>
      <c r="D29" s="84" t="s">
        <v>7</v>
      </c>
      <c r="E29" s="85"/>
      <c r="F29" s="41">
        <v>45884</v>
      </c>
      <c r="G29" s="45"/>
      <c r="H29" s="46"/>
    </row>
    <row r="30" spans="1:28" x14ac:dyDescent="0.25">
      <c r="A30" s="62"/>
      <c r="B30" s="1"/>
      <c r="C30" s="1"/>
      <c r="D30" s="1"/>
      <c r="E30" s="1"/>
      <c r="F30" s="72"/>
      <c r="G30" s="46"/>
      <c r="H30" s="47"/>
    </row>
    <row r="31" spans="1:28" x14ac:dyDescent="0.25">
      <c r="A31" s="63" t="s">
        <v>8</v>
      </c>
      <c r="B31" s="8" t="s">
        <v>9</v>
      </c>
      <c r="C31" s="9" t="s">
        <v>10</v>
      </c>
      <c r="D31" s="9" t="s">
        <v>11</v>
      </c>
      <c r="E31" s="23">
        <v>21</v>
      </c>
      <c r="F31" s="72"/>
      <c r="G31" s="46"/>
      <c r="H31" s="47"/>
      <c r="J31" s="63" t="s">
        <v>8</v>
      </c>
      <c r="K31" s="8" t="s">
        <v>9</v>
      </c>
      <c r="L31" s="9" t="s">
        <v>10</v>
      </c>
      <c r="M31" s="9" t="s">
        <v>11</v>
      </c>
      <c r="N31" s="23">
        <v>21</v>
      </c>
    </row>
    <row r="32" spans="1:28" x14ac:dyDescent="0.25">
      <c r="A32" s="64" t="s">
        <v>12</v>
      </c>
      <c r="B32" s="109">
        <v>32.142899999999997</v>
      </c>
      <c r="C32" s="43"/>
      <c r="D32" s="40"/>
      <c r="E32" s="44"/>
      <c r="F32" s="72"/>
      <c r="G32" s="46"/>
      <c r="H32" s="47"/>
      <c r="I32" t="str">
        <f>MOD($A$2,100)&amp;"-T" &amp; MID(A32,11,1)</f>
        <v>24-T1</v>
      </c>
      <c r="J32" s="64" t="s">
        <v>12</v>
      </c>
      <c r="K32" s="109">
        <f>INDEX($BA$6:$BX$6,MATCH(I32,$BA$3:$BX$3,0))</f>
        <v>32</v>
      </c>
      <c r="L32" s="43"/>
      <c r="M32" s="40"/>
      <c r="N32" s="44"/>
      <c r="P32" s="105">
        <v>45292</v>
      </c>
      <c r="Q32" s="110">
        <f>+P33-P32</f>
        <v>91</v>
      </c>
    </row>
    <row r="33" spans="1:17" x14ac:dyDescent="0.25">
      <c r="A33" s="64" t="s">
        <v>13</v>
      </c>
      <c r="B33" s="109">
        <v>32.142899999999997</v>
      </c>
      <c r="C33" s="43"/>
      <c r="D33" s="40"/>
      <c r="E33" s="44"/>
      <c r="F33" s="72"/>
      <c r="G33" s="46"/>
      <c r="H33" s="47"/>
      <c r="I33" t="str">
        <f t="shared" ref="I33:I35" si="37">MOD($A$2,100)&amp;"-T" &amp; MID(A33,11,1)</f>
        <v>24-T2</v>
      </c>
      <c r="J33" s="64" t="s">
        <v>13</v>
      </c>
      <c r="K33" s="109">
        <f t="shared" ref="K33:K35" si="38">INDEX($BA$6:$BX$6,MATCH(I33,$BA$3:$BX$3,0))</f>
        <v>32</v>
      </c>
      <c r="L33" s="43"/>
      <c r="M33" s="107">
        <f>+AJ15</f>
        <v>0</v>
      </c>
      <c r="N33" s="44"/>
      <c r="P33" s="105">
        <f>EDATE(P32,3)</f>
        <v>45383</v>
      </c>
      <c r="Q33" s="110">
        <f t="shared" ref="Q33:Q35" si="39">+P34-P33</f>
        <v>91</v>
      </c>
    </row>
    <row r="34" spans="1:17" x14ac:dyDescent="0.25">
      <c r="A34" s="64" t="s">
        <v>14</v>
      </c>
      <c r="B34" s="109">
        <v>32.142899999999997</v>
      </c>
      <c r="C34" s="43"/>
      <c r="D34" s="40"/>
      <c r="E34" s="44"/>
      <c r="F34" s="72"/>
      <c r="G34" s="46"/>
      <c r="H34" s="47"/>
      <c r="I34" t="str">
        <f t="shared" si="37"/>
        <v>24-T3</v>
      </c>
      <c r="J34" s="64" t="s">
        <v>14</v>
      </c>
      <c r="K34" s="109">
        <f t="shared" si="38"/>
        <v>32.35</v>
      </c>
      <c r="L34" s="43"/>
      <c r="M34" s="40"/>
      <c r="N34" s="44"/>
      <c r="P34" s="105">
        <f t="shared" ref="P34:P36" si="40">EDATE(P33,3)</f>
        <v>45474</v>
      </c>
      <c r="Q34" s="110">
        <f t="shared" si="39"/>
        <v>92</v>
      </c>
    </row>
    <row r="35" spans="1:17" x14ac:dyDescent="0.25">
      <c r="A35" s="64" t="s">
        <v>15</v>
      </c>
      <c r="B35" s="109">
        <v>32.142899999999997</v>
      </c>
      <c r="C35" s="43"/>
      <c r="D35" s="40"/>
      <c r="E35" s="44"/>
      <c r="F35" s="72"/>
      <c r="G35" s="46"/>
      <c r="H35" s="47"/>
      <c r="I35" t="str">
        <f t="shared" si="37"/>
        <v>24-T4</v>
      </c>
      <c r="J35" s="64" t="s">
        <v>15</v>
      </c>
      <c r="K35" s="109">
        <f t="shared" si="38"/>
        <v>32.35</v>
      </c>
      <c r="L35" s="43"/>
      <c r="M35" s="40"/>
      <c r="N35" s="44"/>
      <c r="P35" s="105">
        <f t="shared" si="40"/>
        <v>45566</v>
      </c>
      <c r="Q35" s="110">
        <f t="shared" si="39"/>
        <v>92</v>
      </c>
    </row>
    <row r="36" spans="1:17" x14ac:dyDescent="0.25">
      <c r="A36" s="62"/>
      <c r="F36" s="74"/>
      <c r="G36" s="48"/>
      <c r="H36" s="46"/>
      <c r="P36" s="105">
        <f t="shared" si="40"/>
        <v>45658</v>
      </c>
    </row>
    <row r="37" spans="1:17" ht="15.75" thickBot="1" x14ac:dyDescent="0.3">
      <c r="A37" s="65" t="s">
        <v>16</v>
      </c>
      <c r="B37" s="39">
        <v>128.57159999999999</v>
      </c>
      <c r="C37" s="10"/>
      <c r="D37" s="11"/>
      <c r="E37" s="12"/>
      <c r="F37" s="13"/>
      <c r="G37" s="49"/>
      <c r="H37" s="46"/>
      <c r="J37" s="65" t="s">
        <v>16</v>
      </c>
      <c r="K37" s="39">
        <f>SUM(K32:K35)</f>
        <v>128.69999999999999</v>
      </c>
      <c r="M37" s="108">
        <f>+K37-B37</f>
        <v>0.12839999999999918</v>
      </c>
    </row>
    <row r="38" spans="1:17" ht="15.75" thickBot="1" x14ac:dyDescent="0.3">
      <c r="A38" s="76"/>
      <c r="B38" s="1"/>
      <c r="C38" s="1"/>
      <c r="D38" s="1"/>
      <c r="E38" s="1"/>
      <c r="F38" s="1"/>
      <c r="G38" s="1"/>
    </row>
    <row r="39" spans="1:17" x14ac:dyDescent="0.25">
      <c r="A39" s="61" t="s">
        <v>47</v>
      </c>
      <c r="B39" s="82" t="s">
        <v>37</v>
      </c>
      <c r="C39" s="83"/>
      <c r="D39" s="84" t="s">
        <v>7</v>
      </c>
      <c r="E39" s="85"/>
      <c r="F39" s="41">
        <v>46336</v>
      </c>
      <c r="G39" s="45"/>
      <c r="H39" s="46"/>
    </row>
    <row r="40" spans="1:17" x14ac:dyDescent="0.25">
      <c r="A40" s="62"/>
      <c r="B40" s="1"/>
      <c r="C40" s="1"/>
      <c r="D40" s="1"/>
      <c r="E40" s="1"/>
      <c r="F40" s="72"/>
      <c r="G40" s="46"/>
      <c r="H40" s="47"/>
    </row>
    <row r="41" spans="1:17" x14ac:dyDescent="0.25">
      <c r="A41" s="63" t="s">
        <v>8</v>
      </c>
      <c r="B41" s="8" t="s">
        <v>9</v>
      </c>
      <c r="C41" s="9" t="s">
        <v>10</v>
      </c>
      <c r="D41" s="9" t="s">
        <v>11</v>
      </c>
      <c r="E41" s="23">
        <v>21</v>
      </c>
      <c r="F41" s="72"/>
      <c r="G41" s="46"/>
      <c r="H41" s="47"/>
    </row>
    <row r="42" spans="1:17" x14ac:dyDescent="0.25">
      <c r="A42" s="64" t="s">
        <v>12</v>
      </c>
      <c r="B42" s="38">
        <v>25</v>
      </c>
      <c r="C42" s="43"/>
      <c r="D42" s="40"/>
      <c r="E42" s="44"/>
      <c r="F42" s="72"/>
      <c r="G42" s="46"/>
      <c r="H42" s="47"/>
    </row>
    <row r="43" spans="1:17" x14ac:dyDescent="0.25">
      <c r="A43" s="64" t="s">
        <v>13</v>
      </c>
      <c r="B43" s="38">
        <v>25</v>
      </c>
      <c r="C43" s="43"/>
      <c r="D43" s="40"/>
      <c r="E43" s="44"/>
      <c r="F43" s="72"/>
      <c r="G43" s="46"/>
      <c r="H43" s="47"/>
    </row>
    <row r="44" spans="1:17" x14ac:dyDescent="0.25">
      <c r="A44" s="64" t="s">
        <v>14</v>
      </c>
      <c r="B44" s="38">
        <v>9.8531999999999993</v>
      </c>
      <c r="C44" s="43">
        <v>45510</v>
      </c>
      <c r="D44" s="40">
        <v>226.0762</v>
      </c>
      <c r="E44" s="44">
        <v>47.476002000000001</v>
      </c>
      <c r="F44" s="72"/>
      <c r="G44" s="46"/>
      <c r="H44" s="47"/>
      <c r="I44">
        <f>+AJ7</f>
        <v>226.09489051094891</v>
      </c>
    </row>
    <row r="45" spans="1:17" x14ac:dyDescent="0.25">
      <c r="A45" s="64" t="s">
        <v>15</v>
      </c>
      <c r="B45" s="38"/>
      <c r="C45" s="43"/>
      <c r="D45" s="40"/>
      <c r="E45" s="44"/>
      <c r="F45" s="72"/>
      <c r="G45" s="46"/>
      <c r="H45" s="47"/>
    </row>
    <row r="46" spans="1:17" x14ac:dyDescent="0.25">
      <c r="A46" s="62"/>
      <c r="F46" s="74"/>
      <c r="G46" s="48"/>
      <c r="H46" s="46"/>
    </row>
    <row r="47" spans="1:17" ht="15.75" thickBot="1" x14ac:dyDescent="0.3">
      <c r="A47" s="65" t="s">
        <v>16</v>
      </c>
      <c r="B47" s="39">
        <v>59.853200000000001</v>
      </c>
      <c r="C47" s="10"/>
      <c r="D47" s="11"/>
      <c r="E47" s="12"/>
      <c r="F47" s="13"/>
      <c r="G47" s="49"/>
      <c r="H47" s="46"/>
    </row>
    <row r="48" spans="1:17" ht="15.75" thickBot="1" x14ac:dyDescent="0.3">
      <c r="A48" s="76"/>
      <c r="B48" s="1"/>
      <c r="C48" s="1"/>
      <c r="D48" s="1"/>
      <c r="E48" s="1"/>
      <c r="F48" s="14"/>
      <c r="G48" s="14"/>
    </row>
    <row r="49" spans="1:9" x14ac:dyDescent="0.25">
      <c r="A49" s="61" t="s">
        <v>48</v>
      </c>
      <c r="B49" s="82" t="s">
        <v>38</v>
      </c>
      <c r="C49" s="83"/>
      <c r="D49" s="84" t="s">
        <v>7</v>
      </c>
      <c r="E49" s="85"/>
      <c r="F49" s="41">
        <v>46368</v>
      </c>
      <c r="G49" s="45"/>
      <c r="H49" s="46"/>
    </row>
    <row r="50" spans="1:9" x14ac:dyDescent="0.25">
      <c r="A50" s="62"/>
      <c r="B50" s="1"/>
      <c r="C50" s="1"/>
      <c r="D50" s="1"/>
      <c r="E50" s="1"/>
      <c r="F50" s="72"/>
      <c r="G50" s="46"/>
      <c r="H50" s="47"/>
    </row>
    <row r="51" spans="1:9" x14ac:dyDescent="0.25">
      <c r="A51" s="63" t="s">
        <v>8</v>
      </c>
      <c r="B51" s="8" t="s">
        <v>9</v>
      </c>
      <c r="C51" s="9" t="s">
        <v>10</v>
      </c>
      <c r="D51" s="9" t="s">
        <v>11</v>
      </c>
      <c r="E51" s="23">
        <v>21</v>
      </c>
      <c r="F51" s="72"/>
      <c r="G51" s="46"/>
      <c r="H51" s="47"/>
    </row>
    <row r="52" spans="1:9" x14ac:dyDescent="0.25">
      <c r="A52" s="64" t="s">
        <v>12</v>
      </c>
      <c r="B52" s="38">
        <v>18.0642</v>
      </c>
      <c r="C52" s="43">
        <v>45358</v>
      </c>
      <c r="D52" s="40">
        <v>276.43700000000001</v>
      </c>
      <c r="E52" s="44">
        <v>58.051769999999998</v>
      </c>
      <c r="F52" s="72"/>
      <c r="G52" s="46"/>
      <c r="H52" s="47"/>
      <c r="I52">
        <f>+AJ8</f>
        <v>276.45985401459853</v>
      </c>
    </row>
    <row r="53" spans="1:9" x14ac:dyDescent="0.25">
      <c r="A53" s="64" t="s">
        <v>13</v>
      </c>
      <c r="B53" s="38"/>
      <c r="C53" s="43"/>
      <c r="D53" s="40"/>
      <c r="E53" s="44"/>
      <c r="F53" s="72"/>
      <c r="G53" s="46"/>
      <c r="H53" s="47"/>
    </row>
    <row r="54" spans="1:9" x14ac:dyDescent="0.25">
      <c r="A54" s="64" t="s">
        <v>14</v>
      </c>
      <c r="B54" s="38"/>
      <c r="C54" s="43"/>
      <c r="D54" s="40"/>
      <c r="E54" s="44"/>
      <c r="F54" s="72"/>
      <c r="G54" s="46"/>
      <c r="H54" s="47"/>
    </row>
    <row r="55" spans="1:9" x14ac:dyDescent="0.25">
      <c r="A55" s="64" t="s">
        <v>15</v>
      </c>
      <c r="B55" s="38"/>
      <c r="C55" s="43"/>
      <c r="D55" s="40"/>
      <c r="E55" s="44"/>
      <c r="F55" s="72"/>
      <c r="G55" s="46"/>
      <c r="H55" s="47"/>
    </row>
    <row r="56" spans="1:9" x14ac:dyDescent="0.25">
      <c r="A56" s="62"/>
      <c r="F56" s="74"/>
      <c r="G56" s="48"/>
      <c r="H56" s="46"/>
    </row>
    <row r="57" spans="1:9" ht="15.75" thickBot="1" x14ac:dyDescent="0.3">
      <c r="A57" s="65" t="s">
        <v>16</v>
      </c>
      <c r="B57" s="39">
        <v>18.0642</v>
      </c>
      <c r="C57" s="10"/>
      <c r="D57" s="11"/>
      <c r="E57" s="12"/>
      <c r="F57" s="13"/>
      <c r="G57" s="49"/>
      <c r="H57" s="46"/>
    </row>
    <row r="58" spans="1:9" ht="15.75" thickBot="1" x14ac:dyDescent="0.3">
      <c r="A58" s="76"/>
      <c r="B58" s="1"/>
      <c r="C58" s="1"/>
      <c r="D58" s="1"/>
      <c r="E58" s="1"/>
      <c r="F58" s="1"/>
      <c r="G58" s="1"/>
    </row>
    <row r="59" spans="1:9" x14ac:dyDescent="0.25">
      <c r="A59" s="61" t="s">
        <v>49</v>
      </c>
      <c r="B59" s="82" t="s">
        <v>39</v>
      </c>
      <c r="C59" s="83"/>
      <c r="D59" s="84" t="s">
        <v>7</v>
      </c>
      <c r="E59" s="85"/>
      <c r="F59" s="41">
        <v>46415</v>
      </c>
      <c r="G59" s="45"/>
      <c r="H59" s="46"/>
    </row>
    <row r="60" spans="1:9" x14ac:dyDescent="0.25">
      <c r="A60" s="62"/>
      <c r="B60" s="1"/>
      <c r="C60" s="1"/>
      <c r="D60" s="1"/>
      <c r="E60" s="1"/>
      <c r="F60" s="72"/>
      <c r="G60" s="46"/>
      <c r="H60" s="47"/>
    </row>
    <row r="61" spans="1:9" x14ac:dyDescent="0.25">
      <c r="A61" s="63" t="s">
        <v>8</v>
      </c>
      <c r="B61" s="8" t="s">
        <v>9</v>
      </c>
      <c r="C61" s="9" t="s">
        <v>10</v>
      </c>
      <c r="D61" s="9" t="s">
        <v>11</v>
      </c>
      <c r="E61" s="23">
        <v>21</v>
      </c>
      <c r="F61" s="72"/>
      <c r="G61" s="46"/>
      <c r="H61" s="47"/>
    </row>
    <row r="62" spans="1:9" x14ac:dyDescent="0.25">
      <c r="A62" s="64" t="s">
        <v>12</v>
      </c>
      <c r="B62" s="38">
        <v>0</v>
      </c>
      <c r="C62" s="43"/>
      <c r="D62" s="40"/>
      <c r="E62" s="44"/>
      <c r="F62" s="72"/>
      <c r="G62" s="46"/>
      <c r="H62" s="47"/>
    </row>
    <row r="63" spans="1:9" x14ac:dyDescent="0.25">
      <c r="A63" s="64" t="s">
        <v>13</v>
      </c>
      <c r="B63" s="38">
        <v>0</v>
      </c>
      <c r="C63" s="43"/>
      <c r="D63" s="40"/>
      <c r="E63" s="44"/>
      <c r="F63" s="72"/>
      <c r="G63" s="46"/>
      <c r="H63" s="47"/>
    </row>
    <row r="64" spans="1:9" x14ac:dyDescent="0.25">
      <c r="A64" s="64" t="s">
        <v>14</v>
      </c>
      <c r="B64" s="38">
        <v>30.510999999999999</v>
      </c>
      <c r="C64" s="43"/>
      <c r="D64" s="40"/>
      <c r="E64" s="44"/>
      <c r="F64" s="72"/>
      <c r="G64" s="46"/>
      <c r="H64" s="47"/>
    </row>
    <row r="65" spans="1:9" x14ac:dyDescent="0.25">
      <c r="A65" s="64" t="s">
        <v>15</v>
      </c>
      <c r="B65" s="38">
        <v>42.9</v>
      </c>
      <c r="C65" s="43"/>
      <c r="D65" s="40"/>
      <c r="E65" s="44"/>
      <c r="F65" s="72"/>
      <c r="G65" s="46"/>
      <c r="H65" s="47"/>
    </row>
    <row r="66" spans="1:9" x14ac:dyDescent="0.25">
      <c r="A66" s="62"/>
      <c r="F66" s="74"/>
      <c r="G66" s="48"/>
      <c r="H66" s="46"/>
    </row>
    <row r="67" spans="1:9" ht="15.75" thickBot="1" x14ac:dyDescent="0.3">
      <c r="A67" s="65" t="s">
        <v>16</v>
      </c>
      <c r="B67" s="39">
        <v>73.411000000000001</v>
      </c>
      <c r="C67" s="10"/>
      <c r="D67" s="11"/>
      <c r="E67" s="12"/>
      <c r="F67" s="13"/>
      <c r="G67" s="49"/>
      <c r="H67" s="46"/>
    </row>
    <row r="68" spans="1:9" ht="15.75" thickBot="1" x14ac:dyDescent="0.3">
      <c r="A68" s="16"/>
    </row>
    <row r="69" spans="1:9" x14ac:dyDescent="0.25">
      <c r="A69" s="61" t="s">
        <v>50</v>
      </c>
      <c r="B69" s="82" t="s">
        <v>40</v>
      </c>
      <c r="C69" s="83"/>
      <c r="D69" s="84" t="s">
        <v>7</v>
      </c>
      <c r="E69" s="85"/>
      <c r="F69" s="41">
        <v>46357</v>
      </c>
      <c r="G69" s="45"/>
      <c r="H69" s="46"/>
    </row>
    <row r="70" spans="1:9" x14ac:dyDescent="0.25">
      <c r="A70" s="62"/>
      <c r="B70" s="1"/>
      <c r="C70" s="1"/>
      <c r="D70" s="1"/>
      <c r="E70" s="1"/>
      <c r="F70" s="72"/>
      <c r="G70" s="46"/>
      <c r="H70" s="47"/>
    </row>
    <row r="71" spans="1:9" x14ac:dyDescent="0.25">
      <c r="A71" s="63" t="s">
        <v>8</v>
      </c>
      <c r="B71" s="8" t="s">
        <v>9</v>
      </c>
      <c r="C71" s="9" t="s">
        <v>10</v>
      </c>
      <c r="D71" s="9" t="s">
        <v>11</v>
      </c>
      <c r="E71" s="23">
        <v>21</v>
      </c>
      <c r="F71" s="72"/>
      <c r="G71" s="46"/>
      <c r="H71" s="47"/>
    </row>
    <row r="72" spans="1:9" x14ac:dyDescent="0.25">
      <c r="A72" s="64" t="s">
        <v>12</v>
      </c>
      <c r="B72" s="38">
        <v>0</v>
      </c>
      <c r="C72" s="43"/>
      <c r="D72" s="40"/>
      <c r="E72" s="44"/>
      <c r="F72" s="72"/>
      <c r="G72" s="46"/>
      <c r="H72" s="47"/>
    </row>
    <row r="73" spans="1:9" x14ac:dyDescent="0.25">
      <c r="A73" s="64" t="s">
        <v>13</v>
      </c>
      <c r="B73" s="38">
        <v>7.7610000000000001</v>
      </c>
      <c r="C73" s="43"/>
      <c r="D73" s="40"/>
      <c r="E73" s="44"/>
      <c r="F73" s="72"/>
      <c r="G73" s="46"/>
      <c r="H73" s="47"/>
    </row>
    <row r="74" spans="1:9" x14ac:dyDescent="0.25">
      <c r="A74" s="64" t="s">
        <v>14</v>
      </c>
      <c r="B74" s="38">
        <v>6.4675000000000002</v>
      </c>
      <c r="C74" s="43">
        <v>45541</v>
      </c>
      <c r="D74" s="40">
        <v>211.0992</v>
      </c>
      <c r="E74" s="44">
        <v>44.330832000000001</v>
      </c>
      <c r="F74" s="72"/>
      <c r="G74" s="46"/>
      <c r="H74" s="47"/>
      <c r="I74">
        <f>+AJ10</f>
        <v>211.05889156626503</v>
      </c>
    </row>
    <row r="75" spans="1:9" x14ac:dyDescent="0.25">
      <c r="A75" s="64" t="s">
        <v>15</v>
      </c>
      <c r="B75" s="38"/>
      <c r="C75" s="43"/>
      <c r="D75" s="40"/>
      <c r="E75" s="44"/>
      <c r="F75" s="72"/>
      <c r="G75" s="46"/>
      <c r="H75" s="47"/>
    </row>
    <row r="76" spans="1:9" x14ac:dyDescent="0.25">
      <c r="A76" s="62"/>
      <c r="F76" s="74"/>
      <c r="G76" s="48"/>
      <c r="H76" s="46"/>
    </row>
    <row r="77" spans="1:9" ht="15.75" thickBot="1" x14ac:dyDescent="0.3">
      <c r="A77" s="65" t="s">
        <v>16</v>
      </c>
      <c r="B77" s="39">
        <v>14.2285</v>
      </c>
      <c r="C77" s="10"/>
      <c r="D77" s="11"/>
      <c r="E77" s="12"/>
      <c r="F77" s="13"/>
      <c r="G77" s="49"/>
      <c r="H77" s="46"/>
    </row>
    <row r="78" spans="1:9" ht="15.75" thickBot="1" x14ac:dyDescent="0.3">
      <c r="A78" s="16"/>
    </row>
    <row r="79" spans="1:9" x14ac:dyDescent="0.25">
      <c r="A79" s="61" t="s">
        <v>51</v>
      </c>
      <c r="B79" s="82" t="s">
        <v>41</v>
      </c>
      <c r="C79" s="83"/>
      <c r="D79" s="84" t="s">
        <v>7</v>
      </c>
      <c r="E79" s="85"/>
      <c r="F79" s="41" t="s">
        <v>52</v>
      </c>
      <c r="G79" s="45"/>
      <c r="H79" s="46"/>
    </row>
    <row r="80" spans="1:9" x14ac:dyDescent="0.25">
      <c r="A80" s="62"/>
      <c r="B80" s="1"/>
      <c r="C80" s="1"/>
      <c r="D80" s="1"/>
      <c r="E80" s="1"/>
      <c r="F80" s="72"/>
      <c r="G80" s="46"/>
      <c r="H80" s="47"/>
    </row>
    <row r="81" spans="1:8" x14ac:dyDescent="0.25">
      <c r="A81" s="63" t="s">
        <v>8</v>
      </c>
      <c r="B81" s="8" t="s">
        <v>9</v>
      </c>
      <c r="C81" s="9" t="s">
        <v>10</v>
      </c>
      <c r="D81" s="9" t="s">
        <v>11</v>
      </c>
      <c r="E81" s="23">
        <v>21</v>
      </c>
      <c r="F81" s="72"/>
      <c r="G81" s="46"/>
      <c r="H81" s="47"/>
    </row>
    <row r="82" spans="1:8" x14ac:dyDescent="0.25">
      <c r="A82" s="64" t="s">
        <v>12</v>
      </c>
      <c r="B82" s="38"/>
      <c r="C82" s="43"/>
      <c r="D82" s="40"/>
      <c r="E82" s="44"/>
      <c r="F82" s="72"/>
      <c r="G82" s="46"/>
      <c r="H82" s="47"/>
    </row>
    <row r="83" spans="1:8" x14ac:dyDescent="0.25">
      <c r="A83" s="64" t="s">
        <v>13</v>
      </c>
      <c r="B83" s="38"/>
      <c r="C83" s="43"/>
      <c r="D83" s="40"/>
      <c r="E83" s="44"/>
      <c r="F83" s="72"/>
      <c r="G83" s="46"/>
      <c r="H83" s="47"/>
    </row>
    <row r="84" spans="1:8" x14ac:dyDescent="0.25">
      <c r="A84" s="64" t="s">
        <v>14</v>
      </c>
      <c r="B84" s="38"/>
      <c r="C84" s="43"/>
      <c r="D84" s="40"/>
      <c r="E84" s="44"/>
      <c r="F84" s="72"/>
      <c r="G84" s="46"/>
      <c r="H84" s="47"/>
    </row>
    <row r="85" spans="1:8" x14ac:dyDescent="0.25">
      <c r="A85" s="64" t="s">
        <v>15</v>
      </c>
      <c r="B85" s="38"/>
      <c r="C85" s="43"/>
      <c r="D85" s="40"/>
      <c r="E85" s="44"/>
      <c r="F85" s="72"/>
      <c r="G85" s="46"/>
      <c r="H85" s="47"/>
    </row>
    <row r="86" spans="1:8" x14ac:dyDescent="0.25">
      <c r="A86" s="62"/>
      <c r="F86" s="74"/>
      <c r="G86" s="48"/>
      <c r="H86" s="46"/>
    </row>
    <row r="87" spans="1:8" ht="15.75" thickBot="1" x14ac:dyDescent="0.3">
      <c r="A87" s="65" t="s">
        <v>16</v>
      </c>
      <c r="B87" s="39">
        <v>0</v>
      </c>
      <c r="C87" s="10"/>
      <c r="D87" s="11"/>
      <c r="E87" s="12"/>
      <c r="F87" s="13"/>
      <c r="G87" s="49"/>
      <c r="H87" s="46"/>
    </row>
    <row r="88" spans="1:8" ht="15.75" thickBot="1" x14ac:dyDescent="0.3">
      <c r="A88" s="16"/>
    </row>
    <row r="89" spans="1:8" x14ac:dyDescent="0.25">
      <c r="A89" s="61" t="s">
        <v>53</v>
      </c>
      <c r="B89" s="82" t="s">
        <v>42</v>
      </c>
      <c r="C89" s="83"/>
      <c r="D89" s="84" t="s">
        <v>7</v>
      </c>
      <c r="E89" s="85"/>
      <c r="F89" s="41" t="s">
        <v>52</v>
      </c>
      <c r="G89" s="45"/>
      <c r="H89" s="46"/>
    </row>
    <row r="90" spans="1:8" x14ac:dyDescent="0.25">
      <c r="A90" s="62"/>
      <c r="B90" s="1"/>
      <c r="C90" s="1"/>
      <c r="D90" s="1"/>
      <c r="E90" s="1"/>
      <c r="F90" s="72"/>
      <c r="G90" s="46"/>
      <c r="H90" s="47"/>
    </row>
    <row r="91" spans="1:8" x14ac:dyDescent="0.25">
      <c r="A91" s="63" t="s">
        <v>8</v>
      </c>
      <c r="B91" s="8" t="s">
        <v>9</v>
      </c>
      <c r="C91" s="9" t="s">
        <v>10</v>
      </c>
      <c r="D91" s="9" t="s">
        <v>11</v>
      </c>
      <c r="E91" s="23">
        <v>21</v>
      </c>
      <c r="F91" s="72"/>
      <c r="G91" s="46"/>
      <c r="H91" s="47"/>
    </row>
    <row r="92" spans="1:8" x14ac:dyDescent="0.25">
      <c r="A92" s="64" t="s">
        <v>12</v>
      </c>
      <c r="B92" s="38"/>
      <c r="C92" s="43"/>
      <c r="D92" s="40"/>
      <c r="E92" s="44"/>
      <c r="F92" s="72"/>
      <c r="G92" s="46"/>
      <c r="H92" s="47"/>
    </row>
    <row r="93" spans="1:8" x14ac:dyDescent="0.25">
      <c r="A93" s="64" t="s">
        <v>13</v>
      </c>
      <c r="B93" s="38"/>
      <c r="C93" s="43"/>
      <c r="D93" s="40"/>
      <c r="E93" s="44"/>
      <c r="F93" s="72"/>
      <c r="G93" s="46"/>
      <c r="H93" s="47"/>
    </row>
    <row r="94" spans="1:8" x14ac:dyDescent="0.25">
      <c r="A94" s="64" t="s">
        <v>14</v>
      </c>
      <c r="B94" s="38"/>
      <c r="C94" s="43"/>
      <c r="D94" s="40"/>
      <c r="E94" s="44"/>
      <c r="F94" s="72"/>
      <c r="G94" s="46"/>
      <c r="H94" s="47"/>
    </row>
    <row r="95" spans="1:8" x14ac:dyDescent="0.25">
      <c r="A95" s="64" t="s">
        <v>15</v>
      </c>
      <c r="B95" s="38"/>
      <c r="C95" s="43"/>
      <c r="D95" s="40"/>
      <c r="E95" s="44"/>
      <c r="F95" s="72"/>
      <c r="G95" s="46"/>
      <c r="H95" s="47"/>
    </row>
    <row r="96" spans="1:8" x14ac:dyDescent="0.25">
      <c r="A96" s="62"/>
      <c r="F96" s="74"/>
      <c r="G96" s="48"/>
      <c r="H96" s="46"/>
    </row>
    <row r="97" spans="1:8" ht="15.75" thickBot="1" x14ac:dyDescent="0.3">
      <c r="A97" s="65" t="s">
        <v>16</v>
      </c>
      <c r="B97" s="39">
        <v>0</v>
      </c>
      <c r="C97" s="10"/>
      <c r="D97" s="11"/>
      <c r="E97" s="12"/>
      <c r="F97" s="13"/>
      <c r="G97" s="49"/>
      <c r="H97" s="46"/>
    </row>
    <row r="98" spans="1:8" ht="15.75" thickBot="1" x14ac:dyDescent="0.3">
      <c r="A98" s="16"/>
    </row>
    <row r="99" spans="1:8" x14ac:dyDescent="0.25">
      <c r="A99" s="61" t="s">
        <v>54</v>
      </c>
      <c r="B99" s="82" t="s">
        <v>43</v>
      </c>
      <c r="C99" s="83"/>
      <c r="D99" s="84" t="s">
        <v>7</v>
      </c>
      <c r="E99" s="85"/>
      <c r="F99" s="41" t="s">
        <v>52</v>
      </c>
      <c r="G99" s="45"/>
      <c r="H99" s="46"/>
    </row>
    <row r="100" spans="1:8" x14ac:dyDescent="0.25">
      <c r="A100" s="62"/>
      <c r="B100" s="1"/>
      <c r="C100" s="1"/>
      <c r="D100" s="1"/>
      <c r="E100" s="1"/>
      <c r="F100" s="72"/>
      <c r="G100" s="46"/>
      <c r="H100" s="47"/>
    </row>
    <row r="101" spans="1:8" x14ac:dyDescent="0.25">
      <c r="A101" s="63" t="s">
        <v>8</v>
      </c>
      <c r="B101" s="8" t="s">
        <v>9</v>
      </c>
      <c r="C101" s="9" t="s">
        <v>10</v>
      </c>
      <c r="D101" s="9" t="s">
        <v>11</v>
      </c>
      <c r="E101" s="23">
        <v>21</v>
      </c>
      <c r="F101" s="72"/>
      <c r="G101" s="46"/>
      <c r="H101" s="47"/>
    </row>
    <row r="102" spans="1:8" x14ac:dyDescent="0.25">
      <c r="A102" s="64" t="s">
        <v>12</v>
      </c>
      <c r="B102" s="38"/>
      <c r="C102" s="43"/>
      <c r="D102" s="40"/>
      <c r="E102" s="44"/>
      <c r="F102" s="72"/>
      <c r="G102" s="46"/>
      <c r="H102" s="47"/>
    </row>
    <row r="103" spans="1:8" x14ac:dyDescent="0.25">
      <c r="A103" s="64" t="s">
        <v>13</v>
      </c>
      <c r="B103" s="38"/>
      <c r="C103" s="43"/>
      <c r="D103" s="40"/>
      <c r="E103" s="44"/>
      <c r="F103" s="72"/>
      <c r="G103" s="46"/>
      <c r="H103" s="47"/>
    </row>
    <row r="104" spans="1:8" x14ac:dyDescent="0.25">
      <c r="A104" s="64" t="s">
        <v>14</v>
      </c>
      <c r="B104" s="38"/>
      <c r="C104" s="43"/>
      <c r="D104" s="40"/>
      <c r="E104" s="44"/>
      <c r="F104" s="72"/>
      <c r="G104" s="46"/>
      <c r="H104" s="47"/>
    </row>
    <row r="105" spans="1:8" x14ac:dyDescent="0.25">
      <c r="A105" s="64" t="s">
        <v>15</v>
      </c>
      <c r="B105" s="38"/>
      <c r="C105" s="43"/>
      <c r="D105" s="40"/>
      <c r="E105" s="44"/>
      <c r="F105" s="72"/>
      <c r="G105" s="46"/>
      <c r="H105" s="47"/>
    </row>
    <row r="106" spans="1:8" x14ac:dyDescent="0.25">
      <c r="A106" s="62"/>
      <c r="F106" s="74"/>
      <c r="G106" s="48"/>
      <c r="H106" s="46"/>
    </row>
    <row r="107" spans="1:8" ht="15.75" thickBot="1" x14ac:dyDescent="0.3">
      <c r="A107" s="65" t="s">
        <v>16</v>
      </c>
      <c r="B107" s="39">
        <v>0</v>
      </c>
      <c r="C107" s="10"/>
      <c r="D107" s="11"/>
      <c r="E107" s="12"/>
      <c r="F107" s="13"/>
      <c r="G107" s="49"/>
      <c r="H107" s="46"/>
    </row>
    <row r="108" spans="1:8" ht="15.75" thickBot="1" x14ac:dyDescent="0.3">
      <c r="A108" s="16"/>
    </row>
    <row r="109" spans="1:8" x14ac:dyDescent="0.25">
      <c r="A109" s="61" t="s">
        <v>55</v>
      </c>
      <c r="B109" s="82" t="s">
        <v>44</v>
      </c>
      <c r="C109" s="83"/>
      <c r="D109" s="84" t="s">
        <v>7</v>
      </c>
      <c r="E109" s="85"/>
      <c r="F109" s="41" t="s">
        <v>52</v>
      </c>
      <c r="G109" s="45"/>
      <c r="H109" s="46"/>
    </row>
    <row r="110" spans="1:8" x14ac:dyDescent="0.25">
      <c r="A110" s="62"/>
      <c r="B110" s="1"/>
      <c r="C110" s="1"/>
      <c r="D110" s="1"/>
      <c r="E110" s="1"/>
      <c r="F110" s="72"/>
      <c r="G110" s="46"/>
      <c r="H110" s="47"/>
    </row>
    <row r="111" spans="1:8" x14ac:dyDescent="0.25">
      <c r="A111" s="63" t="s">
        <v>8</v>
      </c>
      <c r="B111" s="8" t="s">
        <v>9</v>
      </c>
      <c r="C111" s="9" t="s">
        <v>10</v>
      </c>
      <c r="D111" s="9" t="s">
        <v>11</v>
      </c>
      <c r="E111" s="23">
        <v>21</v>
      </c>
      <c r="F111" s="72"/>
      <c r="G111" s="46"/>
      <c r="H111" s="47"/>
    </row>
    <row r="112" spans="1:8" x14ac:dyDescent="0.25">
      <c r="A112" s="64" t="s">
        <v>12</v>
      </c>
      <c r="B112" s="38"/>
      <c r="C112" s="43"/>
      <c r="D112" s="40"/>
      <c r="E112" s="44"/>
      <c r="F112" s="72"/>
      <c r="G112" s="46"/>
      <c r="H112" s="47"/>
    </row>
    <row r="113" spans="1:8" x14ac:dyDescent="0.25">
      <c r="A113" s="64" t="s">
        <v>13</v>
      </c>
      <c r="B113" s="38"/>
      <c r="C113" s="43"/>
      <c r="D113" s="40"/>
      <c r="E113" s="44"/>
      <c r="F113" s="72"/>
      <c r="G113" s="46"/>
      <c r="H113" s="47"/>
    </row>
    <row r="114" spans="1:8" x14ac:dyDescent="0.25">
      <c r="A114" s="64" t="s">
        <v>14</v>
      </c>
      <c r="B114" s="38"/>
      <c r="C114" s="43"/>
      <c r="D114" s="40"/>
      <c r="E114" s="44"/>
      <c r="F114" s="72"/>
      <c r="G114" s="46"/>
      <c r="H114" s="47"/>
    </row>
    <row r="115" spans="1:8" x14ac:dyDescent="0.25">
      <c r="A115" s="64" t="s">
        <v>15</v>
      </c>
      <c r="B115" s="38"/>
      <c r="C115" s="43"/>
      <c r="D115" s="40"/>
      <c r="E115" s="44"/>
      <c r="F115" s="72"/>
      <c r="G115" s="46"/>
      <c r="H115" s="47"/>
    </row>
    <row r="116" spans="1:8" x14ac:dyDescent="0.25">
      <c r="A116" s="62"/>
      <c r="F116" s="74"/>
      <c r="G116" s="48"/>
      <c r="H116" s="46"/>
    </row>
    <row r="117" spans="1:8" ht="15.75" thickBot="1" x14ac:dyDescent="0.3">
      <c r="A117" s="65" t="s">
        <v>16</v>
      </c>
      <c r="B117" s="39">
        <v>0</v>
      </c>
      <c r="C117" s="10"/>
      <c r="D117" s="11"/>
      <c r="E117" s="12"/>
      <c r="F117" s="13"/>
      <c r="G117" s="49"/>
      <c r="H117" s="46"/>
    </row>
    <row r="118" spans="1:8" x14ac:dyDescent="0.25">
      <c r="A118" s="16"/>
    </row>
  </sheetData>
  <mergeCells count="32">
    <mergeCell ref="L1:L3"/>
    <mergeCell ref="R2:U3"/>
    <mergeCell ref="Z3:AC3"/>
    <mergeCell ref="V3:Y3"/>
    <mergeCell ref="V2:AC2"/>
    <mergeCell ref="M1:M3"/>
    <mergeCell ref="N2:Q3"/>
    <mergeCell ref="B2:D2"/>
    <mergeCell ref="A1:I1"/>
    <mergeCell ref="K1:K3"/>
    <mergeCell ref="B59:C59"/>
    <mergeCell ref="D59:E59"/>
    <mergeCell ref="B49:C49"/>
    <mergeCell ref="D49:E49"/>
    <mergeCell ref="B19:C19"/>
    <mergeCell ref="D19:E19"/>
    <mergeCell ref="B29:C29"/>
    <mergeCell ref="D29:E29"/>
    <mergeCell ref="B39:C39"/>
    <mergeCell ref="D39:E39"/>
    <mergeCell ref="J1:J3"/>
    <mergeCell ref="E2:E3"/>
    <mergeCell ref="B99:C99"/>
    <mergeCell ref="D99:E99"/>
    <mergeCell ref="B109:C109"/>
    <mergeCell ref="D109:E109"/>
    <mergeCell ref="B69:C69"/>
    <mergeCell ref="D69:E69"/>
    <mergeCell ref="B79:C79"/>
    <mergeCell ref="D79:E79"/>
    <mergeCell ref="B89:C89"/>
    <mergeCell ref="D89:E89"/>
  </mergeCells>
  <phoneticPr fontId="17" type="noConversion"/>
  <dataValidations count="1">
    <dataValidation type="date" operator="greaterThan" allowBlank="1" showInputMessage="1" showErrorMessage="1" sqref="C4:C17" xr:uid="{0EAC836B-BE06-44EA-8D96-35455495E8D7}">
      <formula1>B4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D4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Année comptable</vt:lpstr>
      <vt:lpstr>Amortissements</vt:lpstr>
      <vt:lpstr>BDRechV</vt:lpstr>
      <vt:lpstr>Misenpagevide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BSA</cp:lastModifiedBy>
  <dcterms:created xsi:type="dcterms:W3CDTF">2015-06-05T18:19:34Z</dcterms:created>
  <dcterms:modified xsi:type="dcterms:W3CDTF">2024-02-06T02:54:46Z</dcterms:modified>
</cp:coreProperties>
</file>