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DDA6C7E-E4D9-4DD9-B8B3-5432AE4894EC}" xr6:coauthVersionLast="47" xr6:coauthVersionMax="47" xr10:uidLastSave="{00000000-0000-0000-0000-000000000000}"/>
  <bookViews>
    <workbookView xWindow="-120" yWindow="-120" windowWidth="29040" windowHeight="15855" activeTab="1" xr2:uid="{D3D81F9A-BA70-4599-9633-94763E265E98}"/>
  </bookViews>
  <sheets>
    <sheet name="DATA" sheetId="2" r:id="rId1"/>
    <sheet name="Feuil1" sheetId="1" r:id="rId2"/>
  </sheets>
  <definedNames>
    <definedName name="Jours_Fériés">DATA!$A$2:$A$14</definedName>
    <definedName name="JoursFériés">DATA!$A$2:$A$14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6" i="1"/>
  <c r="F24" i="1"/>
  <c r="I6" i="1"/>
  <c r="I7" i="1" s="1"/>
  <c r="I8" i="1" s="1"/>
  <c r="I9" i="1" s="1"/>
  <c r="I10" i="1" s="1"/>
  <c r="I11" i="1" s="1"/>
  <c r="I12" i="1" s="1"/>
  <c r="A14" i="2"/>
  <c r="A13" i="2"/>
  <c r="A12" i="2"/>
  <c r="A11" i="2"/>
  <c r="A10" i="2"/>
  <c r="A6" i="2"/>
  <c r="A5" i="2"/>
  <c r="A3" i="2"/>
  <c r="A4" i="2" s="1"/>
  <c r="A2" i="2"/>
  <c r="F21" i="1"/>
  <c r="F22" i="1"/>
  <c r="F23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F13" i="1"/>
  <c r="F14" i="1"/>
  <c r="F15" i="1"/>
  <c r="F16" i="1"/>
  <c r="F17" i="1"/>
  <c r="F18" i="1"/>
  <c r="F19" i="1"/>
  <c r="F20" i="1"/>
  <c r="A6" i="1"/>
  <c r="A7" i="1" s="1"/>
  <c r="A8" i="1" s="1"/>
  <c r="A9" i="1" s="1"/>
  <c r="A10" i="1" s="1"/>
  <c r="A11" i="1" s="1"/>
  <c r="A12" i="1" s="1"/>
  <c r="J12" i="1" s="1"/>
  <c r="F12" i="1"/>
  <c r="F11" i="1"/>
  <c r="F10" i="1"/>
  <c r="F9" i="1"/>
  <c r="F8" i="1"/>
  <c r="F7" i="1"/>
  <c r="F6" i="1"/>
  <c r="J10" i="1" l="1"/>
  <c r="J9" i="1"/>
  <c r="G13" i="1"/>
  <c r="G6" i="1"/>
  <c r="G20" i="1"/>
  <c r="G19" i="1"/>
  <c r="J11" i="1"/>
  <c r="J8" i="1"/>
  <c r="J7" i="1"/>
  <c r="J6" i="1"/>
  <c r="A7" i="2"/>
  <c r="G24" i="1" s="1"/>
  <c r="A8" i="2"/>
  <c r="A9" i="2" s="1"/>
  <c r="G11" i="1" l="1"/>
  <c r="G18" i="1"/>
  <c r="G23" i="1"/>
  <c r="G12" i="1"/>
  <c r="G7" i="1"/>
  <c r="G10" i="1"/>
  <c r="G15" i="1"/>
  <c r="G17" i="1"/>
  <c r="G8" i="1"/>
  <c r="G22" i="1"/>
  <c r="G14" i="1"/>
  <c r="G9" i="1"/>
  <c r="G16" i="1"/>
  <c r="G21" i="1"/>
</calcChain>
</file>

<file path=xl/sharedStrings.xml><?xml version="1.0" encoding="utf-8"?>
<sst xmlns="http://schemas.openxmlformats.org/spreadsheetml/2006/main" count="28" uniqueCount="28">
  <si>
    <t>Heure de début matin</t>
  </si>
  <si>
    <t>Heure de fin matin</t>
  </si>
  <si>
    <t>Heure de début après-midi</t>
  </si>
  <si>
    <t>Heure de fin après-midi</t>
  </si>
  <si>
    <t>Total heures travaillées par jour</t>
  </si>
  <si>
    <t>Heures supplémentaires</t>
  </si>
  <si>
    <t>Samedi: 150%</t>
  </si>
  <si>
    <t>Dimanche: 200%</t>
  </si>
  <si>
    <t>Férié: 200%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</si>
  <si>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</si>
  <si>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</si>
  <si>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</si>
  <si>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</si>
  <si>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</si>
  <si>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</si>
  <si>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</si>
  <si>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</si>
  <si>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</si>
  <si>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</si>
  <si>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</si>
  <si>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</si>
  <si>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</si>
  <si>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</si>
  <si>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Astreinte:</t>
  </si>
  <si>
    <t>Oui</t>
  </si>
  <si>
    <t>Non</t>
  </si>
  <si>
    <t>JOURSEM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</si>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</sst>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hh]:mm"/>
    <numFmt numFmtId="166" formatCode="[hh]:mm;;;"/>
    <numFmt numFmtId="169" formatCode="[h]:mm;\-0.00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4" fontId="0" fillId="0" borderId="0" xfId="0" applyNumberFormat="1"/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0" xfId="0" applyNumberFormat="1"/>
    <xf numFmtId="169" fontId="0" fillId="2" borderId="0" xfId="0" applyNumberFormat="1" applyFill="1" applyBorder="1" applyAlignment="1">
      <alignment horizontal="center"/>
    </xf>
    <xf numFmtId="18" fontId="0" fillId="0" borderId="0" xfId="0" applyNumberFormat="1"/>
    <xf numFmtId="169" fontId="0" fillId="4" borderId="0" xfId="0" applyNumberForma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8</xdr:row>
      <xdr:rowOff>180977</xdr:rowOff>
    </xdr:from>
    <xdr:to>
      <xdr:col>13</xdr:col>
      <xdr:colOff>514350</xdr:colOff>
      <xdr:row>11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B6EC9D-84E5-8269-2A4D-873B1AC3A9C9}"/>
            </a:ext>
          </a:extLst>
        </xdr:cNvPr>
        <xdr:cNvSpPr txBox="1"/>
      </xdr:nvSpPr>
      <xdr:spPr>
        <a:xfrm>
          <a:off x="13916025" y="1809752"/>
          <a:ext cx="1914525" cy="447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petite modif sur formules</a:t>
          </a:r>
        </a:p>
      </xdr:txBody>
    </xdr:sp>
    <xdr:clientData/>
  </xdr:twoCellAnchor>
  <xdr:twoCellAnchor>
    <xdr:from>
      <xdr:col>8</xdr:col>
      <xdr:colOff>1362075</xdr:colOff>
      <xdr:row>17</xdr:row>
      <xdr:rowOff>161925</xdr:rowOff>
    </xdr:from>
    <xdr:to>
      <xdr:col>11</xdr:col>
      <xdr:colOff>257175</xdr:colOff>
      <xdr:row>20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089FD6E-4B61-4F2E-AFE8-8C137C0A00EB}"/>
            </a:ext>
          </a:extLst>
        </xdr:cNvPr>
        <xdr:cNvSpPr txBox="1"/>
      </xdr:nvSpPr>
      <xdr:spPr>
        <a:xfrm>
          <a:off x="12134850" y="3505200"/>
          <a:ext cx="19145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format des cellules pour ne pas afficher les 0.</a:t>
          </a:r>
        </a:p>
      </xdr:txBody>
    </xdr:sp>
    <xdr:clientData/>
  </xdr:twoCellAnchor>
  <xdr:twoCellAnchor>
    <xdr:from>
      <xdr:col>6</xdr:col>
      <xdr:colOff>1424386</xdr:colOff>
      <xdr:row>16</xdr:row>
      <xdr:rowOff>28293</xdr:rowOff>
    </xdr:from>
    <xdr:to>
      <xdr:col>8</xdr:col>
      <xdr:colOff>1419058</xdr:colOff>
      <xdr:row>17</xdr:row>
      <xdr:rowOff>171168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CEB9D4AC-1C2C-3CFC-A863-71E97A11FC24}"/>
            </a:ext>
          </a:extLst>
        </xdr:cNvPr>
        <xdr:cNvSpPr/>
      </xdr:nvSpPr>
      <xdr:spPr>
        <a:xfrm rot="11362219">
          <a:off x="10663636" y="3181068"/>
          <a:ext cx="1528197" cy="3333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7</xdr:row>
      <xdr:rowOff>9525</xdr:rowOff>
    </xdr:from>
    <xdr:to>
      <xdr:col>12</xdr:col>
      <xdr:colOff>32772</xdr:colOff>
      <xdr:row>8</xdr:row>
      <xdr:rowOff>152400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8A7DC27A-1865-476E-8A01-E1B120848A03}"/>
            </a:ext>
          </a:extLst>
        </xdr:cNvPr>
        <xdr:cNvSpPr/>
      </xdr:nvSpPr>
      <xdr:spPr>
        <a:xfrm rot="11362219">
          <a:off x="13058775" y="1447800"/>
          <a:ext cx="1528197" cy="3333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9328-E746-46C7-8855-4905A1B54AC6}">
  <dimension ref="A1:E14"/>
  <sheetViews>
    <sheetView workbookViewId="0">
      <selection activeCell="A2" sqref="A2:A14"/>
    </sheetView>
  </sheetViews>
  <sheetFormatPr defaultColWidth="11.42578125" defaultRowHeight="15" x14ac:dyDescent="0.25"/>
  <cols>
    <col min="1" max="1" width="25.5703125" bestFit="1" customWidth="1"/>
    <col min="2" max="2" width="18.28515625" bestFit="1" customWidth="1"/>
  </cols>
  <sheetData>
    <row r="1" spans="1:5" x14ac:dyDescent="0.25">
      <c r="A1" s="14" t="s">
        <v>9</v>
      </c>
      <c r="B1" s="14"/>
      <c r="D1" t="s">
        <v>23</v>
      </c>
      <c r="E1" t="s">
        <v>24</v>
      </c>
    </row>
    <row r="2" spans="1:5" x14ac:dyDescent="0.25">
      <c r="A2" s="2">
        <f>DATE(Feuil1!A1,1,1)</f>
        <v>45292</v>
      </c>
      <c r="B2" s="3" t="s">
        <v>10</v>
      </c>
      <c r="E2" t="s">
        <v>25</v>
      </c>
    </row>
    <row r="3" spans="1:5" x14ac:dyDescent="0.25">
      <c r="A3" s="2">
        <f>FLOOR(DAY(MINUTE(Feuil1!A1/38)/2+56)&amp;"/5/"&amp;Feuil1!A1,7)-34</f>
        <v>45382</v>
      </c>
      <c r="B3" s="3" t="s">
        <v>11</v>
      </c>
    </row>
    <row r="4" spans="1:5" x14ac:dyDescent="0.25">
      <c r="A4" s="2">
        <f>A3+1</f>
        <v>45383</v>
      </c>
      <c r="B4" s="3" t="s">
        <v>12</v>
      </c>
    </row>
    <row r="5" spans="1:5" x14ac:dyDescent="0.25">
      <c r="A5" s="2">
        <f>DATE(Feuil1!A1,5,1)</f>
        <v>45413</v>
      </c>
      <c r="B5" s="3" t="s">
        <v>13</v>
      </c>
    </row>
    <row r="6" spans="1:5" x14ac:dyDescent="0.25">
      <c r="A6" s="2">
        <f>DATE(Feuil1!A1,5,8)</f>
        <v>45420</v>
      </c>
      <c r="B6" s="3" t="s">
        <v>14</v>
      </c>
    </row>
    <row r="7" spans="1:5" x14ac:dyDescent="0.25">
      <c r="A7" s="2">
        <f>A3+39</f>
        <v>45421</v>
      </c>
      <c r="B7" s="3" t="s">
        <v>15</v>
      </c>
    </row>
    <row r="8" spans="1:5" x14ac:dyDescent="0.25">
      <c r="A8" s="2">
        <f>A3+49</f>
        <v>45431</v>
      </c>
      <c r="B8" s="3" t="s">
        <v>16</v>
      </c>
    </row>
    <row r="9" spans="1:5" x14ac:dyDescent="0.25">
      <c r="A9" s="2">
        <f>A8+1</f>
        <v>45432</v>
      </c>
      <c r="B9" s="3" t="s">
        <v>17</v>
      </c>
    </row>
    <row r="10" spans="1:5" x14ac:dyDescent="0.25">
      <c r="A10" s="2">
        <f>DATE(Feuil1!A1,7,14)</f>
        <v>45487</v>
      </c>
      <c r="B10" s="3" t="s">
        <v>18</v>
      </c>
    </row>
    <row r="11" spans="1:5" x14ac:dyDescent="0.25">
      <c r="A11" s="2">
        <f>DATE(Feuil1!A1,8,15)</f>
        <v>45519</v>
      </c>
      <c r="B11" s="3" t="s">
        <v>19</v>
      </c>
    </row>
    <row r="12" spans="1:5" x14ac:dyDescent="0.25">
      <c r="A12" s="2">
        <f>DATE(Feuil1!A1,11,1)</f>
        <v>45597</v>
      </c>
      <c r="B12" s="3" t="s">
        <v>20</v>
      </c>
    </row>
    <row r="13" spans="1:5" x14ac:dyDescent="0.25">
      <c r="A13" s="2">
        <f>DATE(Feuil1!A1,11,11)</f>
        <v>45607</v>
      </c>
      <c r="B13" s="3" t="s">
        <v>21</v>
      </c>
    </row>
    <row r="14" spans="1:5" x14ac:dyDescent="0.25">
      <c r="A14" s="2">
        <f>DATE(Feuil1!A1,12,25)</f>
        <v>45651</v>
      </c>
      <c r="B14" s="3" t="s"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BD14-85CA-43AE-9ADF-A4B4CEAC003A}">
  <dimension ref="A1:J28"/>
  <sheetViews>
    <sheetView tabSelected="1" topLeftCell="A4" workbookViewId="0">
      <selection activeCell="H6" sqref="H6"/>
    </sheetView>
  </sheetViews>
  <sheetFormatPr defaultColWidth="11.42578125" defaultRowHeight="15" x14ac:dyDescent="0.25"/>
  <cols>
    <col min="1" max="1" width="23.42578125" customWidth="1"/>
    <col min="2" max="2" width="20.5703125" bestFit="1" customWidth="1"/>
    <col min="3" max="3" width="17.7109375" bestFit="1" customWidth="1"/>
    <col min="4" max="4" width="25.140625" bestFit="1" customWidth="1"/>
    <col min="5" max="5" width="22.28515625" bestFit="1" customWidth="1"/>
    <col min="6" max="6" width="29.42578125" bestFit="1" customWidth="1"/>
    <col min="7" max="7" width="23" bestFit="1" customWidth="1"/>
    <col min="8" max="8" width="23" style="15" customWidth="1"/>
    <col min="9" max="9" width="22.42578125" bestFit="1" customWidth="1"/>
  </cols>
  <sheetData>
    <row r="1" spans="1:10" ht="23.25" x14ac:dyDescent="0.25">
      <c r="A1" s="1">
        <v>2024</v>
      </c>
      <c r="C1" t="s">
        <v>6</v>
      </c>
    </row>
    <row r="2" spans="1:10" x14ac:dyDescent="0.25">
      <c r="C2" t="s">
        <v>7</v>
      </c>
    </row>
    <row r="3" spans="1:10" x14ac:dyDescent="0.25">
      <c r="C3" t="s">
        <v>8</v>
      </c>
    </row>
    <row r="5" spans="1:10" x14ac:dyDescent="0.25">
      <c r="A5" s="4" t="s">
        <v>27</v>
      </c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16"/>
      <c r="J5" t="s">
        <v>26</v>
      </c>
    </row>
    <row r="6" spans="1:10" x14ac:dyDescent="0.25">
      <c r="A6" s="6">
        <f>DATE(A1,1,1)</f>
        <v>45292</v>
      </c>
      <c r="B6" s="7">
        <v>0.375</v>
      </c>
      <c r="C6" s="7">
        <v>0.52083333333333337</v>
      </c>
      <c r="D6" s="7">
        <v>0.5625</v>
      </c>
      <c r="E6" s="7">
        <v>0.79166666666666663</v>
      </c>
      <c r="F6" s="8">
        <f>C6-B6+(E6-D6)</f>
        <v>0.375</v>
      </c>
      <c r="G6" s="13">
        <f t="shared" ref="G6:G24" si="0">IF(ISNUMBER(MATCH(A6,Jours_Fériés,0)),F6*2,IF(WEEKDAY(A6,2)=7,F6*2,IF(WEEKDAY(A6,2)=6,F6*1.5,IF(WEEKDAY(A6,2)=5,IF(F6&gt;TIME(7,25,0),F6-TIME(7,25,0),0),IF(F6&gt;TIME(8,0,0),F6-TIME(8,0,0),0)))))</f>
        <v>0.75</v>
      </c>
      <c r="H6" s="18">
        <f>IF(AND($A$5&lt;&gt;"astreinte",WORKDAY.INTL(A6-1,1,11,Jours_Fériés)&lt;&gt;A6),2*F6,IF(AND($A$5&lt;&gt;"astreinte",WEEKDAY(A6,2)=6),1.5*F6,MAX(0,F6-TIMEVALUE(IF(WEEKDAY(A6,2)=5,"7:25","8:00")))))</f>
        <v>4.1666666666666685E-2</v>
      </c>
      <c r="I6" s="12">
        <f>DATE(A1,1,1)</f>
        <v>45292</v>
      </c>
      <c r="J6">
        <f>WEEKDAY(A6,2)</f>
        <v>1</v>
      </c>
    </row>
    <row r="7" spans="1:10" x14ac:dyDescent="0.25">
      <c r="A7" s="9">
        <f>A6+1</f>
        <v>45293</v>
      </c>
      <c r="B7" s="10">
        <v>0.375</v>
      </c>
      <c r="C7" s="10">
        <v>0.52083333333333337</v>
      </c>
      <c r="D7" s="10">
        <v>0.5625</v>
      </c>
      <c r="E7" s="10">
        <v>0.75</v>
      </c>
      <c r="F7" s="11">
        <f t="shared" ref="F7:F13" si="1">C7-B7+(E7-D7)</f>
        <v>0.33333333333333337</v>
      </c>
      <c r="G7" s="13">
        <f t="shared" si="0"/>
        <v>0</v>
      </c>
      <c r="H7" s="18">
        <f>IF(AND($A$5&lt;&gt;"astreinte",WORKDAY.INTL(A7-1,1,11,Jours_Fériés)&lt;&gt;A7),2*F7,IF(AND($A$5&lt;&gt;"astreinte",WEEKDAY(A7,2)=6),1.5*F7,MAX(0,F7-TIMEVALUE(IF(WEEKDAY(A7,2)=5,"7:25","8:00")))))</f>
        <v>5.5511151231257827E-17</v>
      </c>
      <c r="I7" s="12">
        <f>I6+1</f>
        <v>45293</v>
      </c>
      <c r="J7">
        <f t="shared" ref="J7:J12" si="2">WEEKDAY(A7,2)</f>
        <v>2</v>
      </c>
    </row>
    <row r="8" spans="1:10" x14ac:dyDescent="0.25">
      <c r="A8" s="6">
        <f t="shared" ref="A8:A24" si="3">A7+1</f>
        <v>45294</v>
      </c>
      <c r="B8" s="7">
        <v>0.375</v>
      </c>
      <c r="C8" s="7">
        <v>0.52083333333333337</v>
      </c>
      <c r="D8" s="7">
        <v>0.5625</v>
      </c>
      <c r="E8" s="7">
        <v>0.79166666666666663</v>
      </c>
      <c r="F8" s="8">
        <f t="shared" si="1"/>
        <v>0.375</v>
      </c>
      <c r="G8" s="13">
        <f t="shared" si="0"/>
        <v>4.1666666666666685E-2</v>
      </c>
      <c r="H8" s="18">
        <f>IF(AND($A$5&lt;&gt;"astreinte",WORKDAY.INTL(A8-1,1,11,Jours_Fériés)&lt;&gt;A8),2*F8,IF(AND($A$5&lt;&gt;"astreinte",WEEKDAY(A8,2)=6),1.5*F8,MAX(0,F8-TIMEVALUE(IF(WEEKDAY(A8,2)=5,"7:25","8:00")))))</f>
        <v>4.1666666666666685E-2</v>
      </c>
      <c r="I8" s="12">
        <f t="shared" ref="I8:I12" si="4">I7+1</f>
        <v>45294</v>
      </c>
      <c r="J8">
        <f t="shared" si="2"/>
        <v>3</v>
      </c>
    </row>
    <row r="9" spans="1:10" x14ac:dyDescent="0.25">
      <c r="A9" s="9">
        <f t="shared" si="3"/>
        <v>45295</v>
      </c>
      <c r="B9" s="10">
        <v>0.375</v>
      </c>
      <c r="C9" s="10">
        <v>0.52083333333333337</v>
      </c>
      <c r="D9" s="10">
        <v>0.5625</v>
      </c>
      <c r="E9" s="10">
        <v>0.79166666666666663</v>
      </c>
      <c r="F9" s="11">
        <f t="shared" si="1"/>
        <v>0.375</v>
      </c>
      <c r="G9" s="13">
        <f t="shared" si="0"/>
        <v>4.1666666666666685E-2</v>
      </c>
      <c r="H9" s="18">
        <f>IF(AND($A$5&lt;&gt;"astreinte",WORKDAY.INTL(A9-1,1,11,Jours_Fériés)&lt;&gt;A9),2*F9,IF(AND($A$5&lt;&gt;"astreinte",WEEKDAY(A9,2)=6),1.5*F9,MAX(0,F9-TIMEVALUE(IF(WEEKDAY(A9,2)=5,"7:25","8:00")))))</f>
        <v>4.1666666666666685E-2</v>
      </c>
      <c r="I9" s="12">
        <f t="shared" si="4"/>
        <v>45295</v>
      </c>
      <c r="J9">
        <f t="shared" si="2"/>
        <v>4</v>
      </c>
    </row>
    <row r="10" spans="1:10" x14ac:dyDescent="0.25">
      <c r="A10" s="6">
        <f t="shared" si="3"/>
        <v>45296</v>
      </c>
      <c r="B10" s="7">
        <v>0.375</v>
      </c>
      <c r="C10" s="7">
        <v>0.52083333333333337</v>
      </c>
      <c r="D10" s="7">
        <v>0.5625</v>
      </c>
      <c r="E10" s="7">
        <v>0.72569444444444453</v>
      </c>
      <c r="F10" s="8">
        <f t="shared" si="1"/>
        <v>0.3090277777777779</v>
      </c>
      <c r="G10" s="13">
        <f t="shared" si="0"/>
        <v>0</v>
      </c>
      <c r="H10" s="18">
        <f>IF(AND($A$5&lt;&gt;"astreinte",WORKDAY.INTL(A10-1,1,11,Jours_Fériés)&lt;&gt;A10),2*F10,IF(AND($A$5&lt;&gt;"astreinte",WEEKDAY(A10,2)=6),1.5*F10,MAX(0,F10-TIMEVALUE(IF(WEEKDAY(A10,2)=5,"7:25","8:00")))))</f>
        <v>1.1102230246251565E-16</v>
      </c>
      <c r="I10" s="12">
        <f t="shared" si="4"/>
        <v>45296</v>
      </c>
      <c r="J10">
        <f t="shared" si="2"/>
        <v>5</v>
      </c>
    </row>
    <row r="11" spans="1:10" x14ac:dyDescent="0.25">
      <c r="A11" s="9">
        <f t="shared" si="3"/>
        <v>45297</v>
      </c>
      <c r="B11" s="10"/>
      <c r="C11" s="10"/>
      <c r="D11" s="10"/>
      <c r="E11" s="10"/>
      <c r="F11" s="11">
        <f t="shared" si="1"/>
        <v>0</v>
      </c>
      <c r="G11" s="13">
        <f t="shared" si="0"/>
        <v>0</v>
      </c>
      <c r="H11" s="18">
        <f>IF(AND($A$5&lt;&gt;"astreinte",WORKDAY.INTL(A11-1,1,11,Jours_Fériés)&lt;&gt;A11),2*F11,IF(AND($A$5&lt;&gt;"astreinte",WEEKDAY(A11,2)=6),1.5*F11,MAX(0,F11-TIMEVALUE(IF(WEEKDAY(A11,2)=5,"7:25","8:00")))))</f>
        <v>0</v>
      </c>
      <c r="I11" s="12">
        <f t="shared" si="4"/>
        <v>45297</v>
      </c>
      <c r="J11">
        <f t="shared" si="2"/>
        <v>6</v>
      </c>
    </row>
    <row r="12" spans="1:10" x14ac:dyDescent="0.25">
      <c r="A12" s="6">
        <f t="shared" si="3"/>
        <v>45298</v>
      </c>
      <c r="B12" s="7"/>
      <c r="C12" s="7"/>
      <c r="D12" s="7"/>
      <c r="E12" s="7"/>
      <c r="F12" s="8">
        <f t="shared" si="1"/>
        <v>0</v>
      </c>
      <c r="G12" s="13">
        <f t="shared" si="0"/>
        <v>0</v>
      </c>
      <c r="H12" s="18">
        <f>IF(AND($A$5&lt;&gt;"astreinte",WORKDAY.INTL(A12-1,1,11,Jours_Fériés)&lt;&gt;A12),2*F12,IF(AND($A$5&lt;&gt;"astreinte",WEEKDAY(A12,2)=6),1.5*F12,MAX(0,F12-TIMEVALUE(IF(WEEKDAY(A12,2)=5,"7:25","8:00")))))</f>
        <v>0</v>
      </c>
      <c r="I12" s="12">
        <f t="shared" si="4"/>
        <v>45298</v>
      </c>
      <c r="J12">
        <f t="shared" si="2"/>
        <v>7</v>
      </c>
    </row>
    <row r="13" spans="1:10" x14ac:dyDescent="0.25">
      <c r="A13" s="9">
        <f>DATE(A1,5,1)</f>
        <v>45413</v>
      </c>
      <c r="B13" s="10">
        <v>0.375</v>
      </c>
      <c r="C13" s="10">
        <v>0.52083333333333304</v>
      </c>
      <c r="D13" s="10">
        <v>0.5625</v>
      </c>
      <c r="E13" s="10">
        <v>0.79166666666666663</v>
      </c>
      <c r="F13" s="11">
        <f t="shared" si="1"/>
        <v>0.37499999999999967</v>
      </c>
      <c r="G13" s="13">
        <f t="shared" si="0"/>
        <v>0.74999999999999933</v>
      </c>
      <c r="H13" s="18">
        <f>IF(AND($A$5&lt;&gt;"astreinte",WORKDAY.INTL(A13-1,1,11,Jours_Fériés)&lt;&gt;A13),2*F13,IF(AND($A$5&lt;&gt;"astreinte",WEEKDAY(A13,2)=6),1.5*F13,MAX(0,F13-TIMEVALUE(IF(WEEKDAY(A13,2)=5,"7:25","8:00")))))</f>
        <v>4.1666666666666352E-2</v>
      </c>
    </row>
    <row r="14" spans="1:10" x14ac:dyDescent="0.25">
      <c r="A14" s="6">
        <f t="shared" si="3"/>
        <v>45414</v>
      </c>
      <c r="B14" s="7">
        <v>0.375</v>
      </c>
      <c r="C14" s="7">
        <v>0.52083333333333304</v>
      </c>
      <c r="D14" s="7">
        <v>0.5625</v>
      </c>
      <c r="E14" s="7">
        <v>0.75</v>
      </c>
      <c r="F14" s="8">
        <f t="shared" ref="F14:F20" si="5">C14-B14+(E14-D14)</f>
        <v>0.33333333333333304</v>
      </c>
      <c r="G14" s="13">
        <f t="shared" si="0"/>
        <v>0</v>
      </c>
      <c r="H14" s="18">
        <f>IF(AND($A$5&lt;&gt;"astreinte",WORKDAY.INTL(A14-1,1,11,Jours_Fériés)&lt;&gt;A14),2*F14,IF(AND($A$5&lt;&gt;"astreinte",WEEKDAY(A14,2)=6),1.5*F14,MAX(0,F14-TIMEVALUE(IF(WEEKDAY(A14,2)=5,"7:25","8:00")))))</f>
        <v>0</v>
      </c>
    </row>
    <row r="15" spans="1:10" x14ac:dyDescent="0.25">
      <c r="A15" s="9">
        <f t="shared" si="3"/>
        <v>45415</v>
      </c>
      <c r="B15" s="10">
        <v>0.375</v>
      </c>
      <c r="C15" s="10">
        <v>0.52083333333333304</v>
      </c>
      <c r="D15" s="10">
        <v>0.5625</v>
      </c>
      <c r="E15" s="10">
        <v>0.79166666666666663</v>
      </c>
      <c r="F15" s="11">
        <f t="shared" si="5"/>
        <v>0.37499999999999967</v>
      </c>
      <c r="G15" s="13">
        <f t="shared" si="0"/>
        <v>6.5972222222221877E-2</v>
      </c>
      <c r="H15" s="18">
        <f>IF(AND($A$5&lt;&gt;"astreinte",WORKDAY.INTL(A15-1,1,11,Jours_Fériés)&lt;&gt;A15),2*F15,IF(AND($A$5&lt;&gt;"astreinte",WEEKDAY(A15,2)=6),1.5*F15,MAX(0,F15-TIMEVALUE(IF(WEEKDAY(A15,2)=5,"7:25","8:00")))))</f>
        <v>6.5972222222221877E-2</v>
      </c>
    </row>
    <row r="16" spans="1:10" x14ac:dyDescent="0.25">
      <c r="A16" s="6">
        <f t="shared" si="3"/>
        <v>45416</v>
      </c>
      <c r="B16" s="7">
        <v>0.375</v>
      </c>
      <c r="C16" s="7">
        <v>0.52083333333333304</v>
      </c>
      <c r="D16" s="7">
        <v>0.5625</v>
      </c>
      <c r="E16" s="7">
        <v>0.79166666666666663</v>
      </c>
      <c r="F16" s="8">
        <f t="shared" si="5"/>
        <v>0.37499999999999967</v>
      </c>
      <c r="G16" s="13">
        <f t="shared" si="0"/>
        <v>0.56249999999999956</v>
      </c>
      <c r="H16" s="18">
        <f>IF(AND($A$5&lt;&gt;"astreinte",WORKDAY.INTL(A16-1,1,11,Jours_Fériés)&lt;&gt;A16),2*F16,IF(AND($A$5&lt;&gt;"astreinte",WEEKDAY(A16,2)=6),1.5*F16,MAX(0,F16-TIMEVALUE(IF(WEEKDAY(A16,2)=5,"7:25","8:00")))))</f>
        <v>4.1666666666666352E-2</v>
      </c>
    </row>
    <row r="17" spans="1:8" x14ac:dyDescent="0.25">
      <c r="A17" s="9">
        <f t="shared" si="3"/>
        <v>45417</v>
      </c>
      <c r="B17" s="10">
        <v>0.375</v>
      </c>
      <c r="C17" s="10">
        <v>0.45833333333333331</v>
      </c>
      <c r="D17" s="10"/>
      <c r="E17" s="10"/>
      <c r="F17" s="11">
        <f t="shared" si="5"/>
        <v>8.3333333333333315E-2</v>
      </c>
      <c r="G17" s="13">
        <f t="shared" si="0"/>
        <v>0.16666666666666663</v>
      </c>
      <c r="H17" s="18">
        <f>IF(AND($A$5&lt;&gt;"astreinte",WORKDAY.INTL(A17-1,1,11,Jours_Fériés)&lt;&gt;A17),2*F17,IF(AND($A$5&lt;&gt;"astreinte",WEEKDAY(A17,2)=6),1.5*F17,MAX(0,F17-TIMEVALUE(IF(WEEKDAY(A17,2)=5,"7:25","8:00")))))</f>
        <v>0</v>
      </c>
    </row>
    <row r="18" spans="1:8" x14ac:dyDescent="0.25">
      <c r="A18" s="6">
        <f t="shared" si="3"/>
        <v>45418</v>
      </c>
      <c r="B18" s="7">
        <v>0.375</v>
      </c>
      <c r="C18" s="7">
        <v>0.52083333333333304</v>
      </c>
      <c r="D18" s="7">
        <v>0.5625</v>
      </c>
      <c r="E18" s="7">
        <v>0.79166666666666663</v>
      </c>
      <c r="F18" s="8">
        <f t="shared" si="5"/>
        <v>0.37499999999999967</v>
      </c>
      <c r="G18" s="13">
        <f t="shared" si="0"/>
        <v>4.1666666666666352E-2</v>
      </c>
      <c r="H18" s="18">
        <f>IF(AND($A$5&lt;&gt;"astreinte",WORKDAY.INTL(A18-1,1,11,Jours_Fériés)&lt;&gt;A18),2*F18,IF(AND($A$5&lt;&gt;"astreinte",WEEKDAY(A18,2)=6),1.5*F18,MAX(0,F18-TIMEVALUE(IF(WEEKDAY(A18,2)=5,"7:25","8:00")))))</f>
        <v>4.1666666666666352E-2</v>
      </c>
    </row>
    <row r="19" spans="1:8" x14ac:dyDescent="0.25">
      <c r="A19" s="9">
        <f t="shared" si="3"/>
        <v>45419</v>
      </c>
      <c r="B19" s="10">
        <v>0.375</v>
      </c>
      <c r="C19" s="10">
        <v>0.52083333333333304</v>
      </c>
      <c r="D19" s="10">
        <v>0.5625</v>
      </c>
      <c r="E19" s="10">
        <v>0.79166666666666663</v>
      </c>
      <c r="F19" s="11">
        <f t="shared" si="5"/>
        <v>0.37499999999999967</v>
      </c>
      <c r="G19" s="13">
        <f t="shared" si="0"/>
        <v>4.1666666666666352E-2</v>
      </c>
      <c r="H19" s="18">
        <f>IF(AND($A$5&lt;&gt;"astreinte",WORKDAY.INTL(A19-1,1,11,Jours_Fériés)&lt;&gt;A19),2*F19,IF(AND($A$5&lt;&gt;"astreinte",WEEKDAY(A19,2)=6),1.5*F19,MAX(0,F19-TIMEVALUE(IF(WEEKDAY(A19,2)=5,"7:25","8:00")))))</f>
        <v>4.1666666666666352E-2</v>
      </c>
    </row>
    <row r="20" spans="1:8" x14ac:dyDescent="0.25">
      <c r="A20" s="6">
        <f t="shared" si="3"/>
        <v>45420</v>
      </c>
      <c r="B20" s="7">
        <v>0.375</v>
      </c>
      <c r="C20" s="7">
        <v>0.52083333333333304</v>
      </c>
      <c r="D20" s="7">
        <v>0.5625</v>
      </c>
      <c r="E20" s="7">
        <v>0.79166666666666663</v>
      </c>
      <c r="F20" s="8">
        <f t="shared" si="5"/>
        <v>0.37499999999999967</v>
      </c>
      <c r="G20" s="13">
        <f t="shared" si="0"/>
        <v>0.74999999999999933</v>
      </c>
      <c r="H20" s="18">
        <f>IF(AND($A$5&lt;&gt;"astreinte",WORKDAY.INTL(A20-1,1,11,Jours_Fériés)&lt;&gt;A20),2*F20,IF(AND($A$5&lt;&gt;"astreinte",WEEKDAY(A20,2)=6),1.5*F20,MAX(0,F20-TIMEVALUE(IF(WEEKDAY(A20,2)=5,"7:25","8:00")))))</f>
        <v>4.1666666666666352E-2</v>
      </c>
    </row>
    <row r="21" spans="1:8" x14ac:dyDescent="0.25">
      <c r="A21" s="9">
        <f t="shared" si="3"/>
        <v>45421</v>
      </c>
      <c r="B21" s="10">
        <v>0.375</v>
      </c>
      <c r="C21" s="10">
        <v>0.52083333333333304</v>
      </c>
      <c r="D21" s="10">
        <v>0.5625</v>
      </c>
      <c r="E21" s="10">
        <v>0.79166666666666663</v>
      </c>
      <c r="F21" s="11">
        <f t="shared" ref="F21:F24" si="6">C21-B21+(E21-D21)</f>
        <v>0.37499999999999967</v>
      </c>
      <c r="G21" s="13">
        <f t="shared" si="0"/>
        <v>0.74999999999999933</v>
      </c>
      <c r="H21" s="18">
        <f>IF(AND($A$5&lt;&gt;"astreinte",WORKDAY.INTL(A21-1,1,11,Jours_Fériés)&lt;&gt;A21),2*F21,IF(AND($A$5&lt;&gt;"astreinte",WEEKDAY(A21,2)=6),1.5*F21,MAX(0,F21-TIMEVALUE(IF(WEEKDAY(A21,2)=5,"7:25","8:00")))))</f>
        <v>4.1666666666666352E-2</v>
      </c>
    </row>
    <row r="22" spans="1:8" x14ac:dyDescent="0.25">
      <c r="A22" s="6">
        <f t="shared" si="3"/>
        <v>45422</v>
      </c>
      <c r="B22" s="7">
        <v>0.375</v>
      </c>
      <c r="C22" s="7">
        <v>0.52083333333333304</v>
      </c>
      <c r="D22" s="7">
        <v>0.5625</v>
      </c>
      <c r="E22" s="7">
        <v>0.79166666666666663</v>
      </c>
      <c r="F22" s="8">
        <f t="shared" si="6"/>
        <v>0.37499999999999967</v>
      </c>
      <c r="G22" s="13">
        <f t="shared" si="0"/>
        <v>6.5972222222221877E-2</v>
      </c>
      <c r="H22" s="18">
        <f>IF(AND($A$5&lt;&gt;"astreinte",WORKDAY.INTL(A22-1,1,11,Jours_Fériés)&lt;&gt;A22),2*F22,IF(AND($A$5&lt;&gt;"astreinte",WEEKDAY(A22,2)=6),1.5*F22,MAX(0,F22-TIMEVALUE(IF(WEEKDAY(A22,2)=5,"7:25","8:00")))))</f>
        <v>6.5972222222221877E-2</v>
      </c>
    </row>
    <row r="23" spans="1:8" x14ac:dyDescent="0.25">
      <c r="A23" s="9">
        <f t="shared" si="3"/>
        <v>45423</v>
      </c>
      <c r="B23" s="10"/>
      <c r="C23" s="10"/>
      <c r="D23" s="10"/>
      <c r="E23" s="10"/>
      <c r="F23" s="11">
        <f t="shared" si="6"/>
        <v>0</v>
      </c>
      <c r="G23" s="13">
        <f t="shared" si="0"/>
        <v>0</v>
      </c>
      <c r="H23" s="18">
        <f>IF(AND($A$5&lt;&gt;"astreinte",WORKDAY.INTL(A23-1,1,11,Jours_Fériés)&lt;&gt;A23),2*F23,IF(AND($A$5&lt;&gt;"astreinte",WEEKDAY(A23,2)=6),1.5*F23,MAX(0,F23-TIMEVALUE(IF(WEEKDAY(A23,2)=5,"7:25","8:00")))))</f>
        <v>0</v>
      </c>
    </row>
    <row r="24" spans="1:8" x14ac:dyDescent="0.25">
      <c r="A24" s="6">
        <f t="shared" si="3"/>
        <v>45424</v>
      </c>
      <c r="B24" s="7">
        <v>0.375</v>
      </c>
      <c r="C24" s="7">
        <v>0.52083333333333304</v>
      </c>
      <c r="D24" s="7">
        <v>0.5625</v>
      </c>
      <c r="E24" s="7">
        <v>0.79166666666666663</v>
      </c>
      <c r="F24" s="8">
        <f t="shared" si="6"/>
        <v>0.37499999999999967</v>
      </c>
      <c r="G24" s="13">
        <f t="shared" si="0"/>
        <v>0.74999999999999933</v>
      </c>
      <c r="H24" s="18">
        <f>IF(AND($A$5&lt;&gt;"astreinte",WORKDAY.INTL(A24-1,1,11,Jours_Fériés)&lt;&gt;A24),2*F24,IF(AND($A$5&lt;&gt;"astreinte",WEEKDAY(A24,2)=6),1.5*F24,MAX(0,F24-TIMEVALUE(IF(WEEKDAY(A24,2)=5,"7:25","8:00")))))</f>
        <v>4.1666666666666352E-2</v>
      </c>
    </row>
    <row r="28" spans="1:8" x14ac:dyDescent="0.25">
      <c r="F28" s="17"/>
    </row>
  </sheetData>
  <dataValidations count="1">
    <dataValidation type="list" allowBlank="1" showInputMessage="1" showErrorMessage="1" sqref="A5" xr:uid="{D330E8DD-A729-407C-A058-5661FD52CD0C}">
      <formula1>"astreinte"</formula1>
    </dataValidation>
  </dataValidations>
  <pageMargins left="0.7" right="0.7" top="0.75" bottom="0.75" header="0.3" footer="0.3"/>
  <ignoredErrors>
    <ignoredError sqref="A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DATA</vt:lpstr>
      <vt:lpstr>Feuil1</vt:lpstr>
      <vt:lpstr>Jours_Fériés</vt:lpstr>
      <vt:lpstr>JoursFériés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 1026734</dc:creator>
  <cp:lastModifiedBy>BSA</cp:lastModifiedBy>
  <dcterms:created xsi:type="dcterms:W3CDTF">2023-12-14T12:22:30Z</dcterms:created>
  <dcterms:modified xsi:type="dcterms:W3CDTF">2023-12-14T22:19:05Z</dcterms:modified>
</cp:coreProperties>
</file>