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974C1CA7-59BF-49EE-B9A1-96296E6C40F3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Selection" sheetId="2" r:id="rId1"/>
    <sheet name="Raw data" sheetId="1" r:id="rId2"/>
    <sheet name="Liste" sheetId="3" r:id="rId3"/>
    <sheet name="Selection (2)" sheetId="4" r:id="rId4"/>
  </sheets>
  <definedNames>
    <definedName name="_xlnm._FilterDatabase" localSheetId="1" hidden="1">'Raw data'!$A$3:$Q$35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2" l="1"/>
  <c r="B10" i="2" s="1" a="1"/>
  <c r="B10" i="2" s="1"/>
  <c r="C10" i="2" s="1" a="1"/>
  <c r="C10" i="2" s="1"/>
  <c r="C8" i="2" l="1" a="1"/>
  <c r="C8" i="2" s="1"/>
  <c r="D10" i="2" a="1"/>
  <c r="D10" i="2" s="1"/>
  <c r="G10" i="2" a="1"/>
  <c r="G10" i="2" s="1"/>
  <c r="K10" i="2" a="1"/>
  <c r="K10" i="2" s="1"/>
  <c r="B21" i="2" a="1"/>
  <c r="B21" i="2" s="1"/>
  <c r="B13" i="2" a="1"/>
  <c r="B13" i="2" s="1"/>
  <c r="C13" i="2" s="1" a="1"/>
  <c r="C13" i="2" s="1"/>
  <c r="B24" i="2" a="1"/>
  <c r="B24" i="2" s="1"/>
  <c r="C24" i="2" s="1" a="1"/>
  <c r="C24" i="2" s="1"/>
  <c r="B20" i="2" a="1"/>
  <c r="B20" i="2" s="1"/>
  <c r="K20" i="2" s="1" a="1"/>
  <c r="K20" i="2" s="1"/>
  <c r="B16" i="2" a="1"/>
  <c r="B16" i="2" s="1"/>
  <c r="B12" i="2" a="1"/>
  <c r="B12" i="2" s="1"/>
  <c r="E12" i="2" s="1" a="1"/>
  <c r="E12" i="2" s="1"/>
  <c r="B9" i="2" a="1"/>
  <c r="B9" i="2" s="1"/>
  <c r="C9" i="2" s="1" a="1"/>
  <c r="C9" i="2" s="1"/>
  <c r="B17" i="2" a="1"/>
  <c r="B17" i="2" s="1"/>
  <c r="E17" i="2" s="1" a="1"/>
  <c r="E17" i="2" s="1"/>
  <c r="B23" i="2" a="1"/>
  <c r="B23" i="2" s="1"/>
  <c r="B19" i="2" a="1"/>
  <c r="B19" i="2" s="1"/>
  <c r="J19" i="2" s="1" a="1"/>
  <c r="J19" i="2" s="1"/>
  <c r="B15" i="2" a="1"/>
  <c r="B15" i="2" s="1"/>
  <c r="C15" i="2" s="1" a="1"/>
  <c r="C15" i="2" s="1"/>
  <c r="B11" i="2" a="1"/>
  <c r="B11" i="2" s="1"/>
  <c r="C11" i="2" s="1" a="1"/>
  <c r="C11" i="2" s="1"/>
  <c r="B22" i="2" a="1"/>
  <c r="B22" i="2" s="1"/>
  <c r="B18" i="2" a="1"/>
  <c r="B18" i="2" s="1"/>
  <c r="I18" i="2" s="1" a="1"/>
  <c r="I18" i="2" s="1"/>
  <c r="B14" i="2" a="1"/>
  <c r="B14" i="2" s="1"/>
  <c r="E15" i="2" a="1"/>
  <c r="E15" i="2" s="1"/>
  <c r="I10" i="2" a="1"/>
  <c r="I10" i="2" s="1"/>
  <c r="E10" i="2" a="1"/>
  <c r="E10" i="2" s="1"/>
  <c r="D13" i="2" a="1"/>
  <c r="D13" i="2" s="1"/>
  <c r="F13" i="2" a="1"/>
  <c r="F13" i="2" s="1"/>
  <c r="J13" i="2" a="1"/>
  <c r="J13" i="2" s="1"/>
  <c r="E13" i="2" a="1"/>
  <c r="E13" i="2" s="1"/>
  <c r="G13" i="2" a="1"/>
  <c r="G13" i="2" s="1"/>
  <c r="K13" i="2" a="1"/>
  <c r="K13" i="2" s="1"/>
  <c r="D24" i="2" a="1"/>
  <c r="D24" i="2" s="1"/>
  <c r="F24" i="2" a="1"/>
  <c r="F24" i="2" s="1"/>
  <c r="E24" i="2" a="1"/>
  <c r="E24" i="2" s="1"/>
  <c r="G24" i="2" a="1"/>
  <c r="G24" i="2" s="1"/>
  <c r="K12" i="2" a="1"/>
  <c r="K12" i="2" s="1"/>
  <c r="I12" i="2" a="1"/>
  <c r="I12" i="2" s="1"/>
  <c r="G12" i="2" a="1"/>
  <c r="G12" i="2" s="1"/>
  <c r="H19" i="2" a="1"/>
  <c r="H19" i="2" s="1"/>
  <c r="F19" i="2" a="1"/>
  <c r="F19" i="2" s="1"/>
  <c r="H18" i="2" a="1"/>
  <c r="H18" i="2" s="1"/>
  <c r="J12" i="2" a="1"/>
  <c r="J12" i="2" s="1"/>
  <c r="H12" i="2" a="1"/>
  <c r="H12" i="2" s="1"/>
  <c r="J10" i="2" a="1"/>
  <c r="J10" i="2" s="1"/>
  <c r="H10" i="2" a="1"/>
  <c r="H10" i="2" s="1"/>
  <c r="F10" i="2" a="1"/>
  <c r="F10" i="2" s="1"/>
  <c r="K9" i="2" a="1"/>
  <c r="K9" i="2" s="1"/>
  <c r="G35" i="1"/>
  <c r="G34" i="1"/>
  <c r="G33" i="1"/>
  <c r="M32" i="1"/>
  <c r="G32" i="1" s="1"/>
  <c r="M31" i="1"/>
  <c r="G31" i="1" s="1"/>
  <c r="M30" i="1"/>
  <c r="G30" i="1" s="1"/>
  <c r="M29" i="1"/>
  <c r="G29" i="1" s="1"/>
  <c r="M28" i="1"/>
  <c r="G28" i="1"/>
  <c r="M27" i="1"/>
  <c r="G27" i="1" s="1"/>
  <c r="M26" i="1"/>
  <c r="G26" i="1" s="1"/>
  <c r="M25" i="1"/>
  <c r="G25" i="1" s="1"/>
  <c r="G24" i="1"/>
  <c r="M23" i="1"/>
  <c r="G23" i="1" s="1"/>
  <c r="M22" i="1"/>
  <c r="G22" i="1" s="1"/>
  <c r="M21" i="1"/>
  <c r="G21" i="1" s="1"/>
  <c r="M20" i="1"/>
  <c r="G20" i="1" s="1"/>
  <c r="H20" i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G19" i="1"/>
  <c r="G18" i="1"/>
  <c r="G17" i="1"/>
  <c r="G16" i="1"/>
  <c r="M15" i="1"/>
  <c r="G15" i="1" s="1"/>
  <c r="M14" i="1"/>
  <c r="G14" i="1" s="1"/>
  <c r="M13" i="1"/>
  <c r="G13" i="1" s="1"/>
  <c r="M12" i="1"/>
  <c r="G12" i="1" s="1"/>
  <c r="M11" i="1"/>
  <c r="G11" i="1" s="1"/>
  <c r="M10" i="1"/>
  <c r="G10" i="1" s="1"/>
  <c r="M9" i="1"/>
  <c r="G9" i="1" s="1"/>
  <c r="M8" i="1"/>
  <c r="G8" i="1"/>
  <c r="G7" i="1"/>
  <c r="M6" i="1"/>
  <c r="G6" i="1" s="1"/>
  <c r="M5" i="1"/>
  <c r="H5" i="1"/>
  <c r="G5" i="1"/>
  <c r="M4" i="1"/>
  <c r="G4" i="1" s="1"/>
  <c r="F20" i="2" l="1" a="1"/>
  <c r="F20" i="2" s="1"/>
  <c r="F17" i="2" a="1"/>
  <c r="F17" i="2" s="1"/>
  <c r="E9" i="2" a="1"/>
  <c r="E9" i="2" s="1"/>
  <c r="F9" i="2" a="1"/>
  <c r="F9" i="2" s="1"/>
  <c r="I20" i="2" a="1"/>
  <c r="I20" i="2" s="1"/>
  <c r="D17" i="2" a="1"/>
  <c r="D17" i="2" s="1"/>
  <c r="G9" i="2" a="1"/>
  <c r="G9" i="2" s="1"/>
  <c r="H9" i="2" a="1"/>
  <c r="H9" i="2" s="1"/>
  <c r="F15" i="2" a="1"/>
  <c r="F15" i="2" s="1"/>
  <c r="K24" i="2" a="1"/>
  <c r="K24" i="2" s="1"/>
  <c r="J24" i="2" a="1"/>
  <c r="J24" i="2" s="1"/>
  <c r="I9" i="2" a="1"/>
  <c r="I9" i="2" s="1"/>
  <c r="J9" i="2" a="1"/>
  <c r="J9" i="2" s="1"/>
  <c r="F12" i="2" a="1"/>
  <c r="F12" i="2" s="1"/>
  <c r="H15" i="2" a="1"/>
  <c r="H15" i="2" s="1"/>
  <c r="I24" i="2" a="1"/>
  <c r="I24" i="2" s="1"/>
  <c r="H24" i="2" a="1"/>
  <c r="H24" i="2" s="1"/>
  <c r="I13" i="2" a="1"/>
  <c r="I13" i="2" s="1"/>
  <c r="H13" i="2" a="1"/>
  <c r="H13" i="2" s="1"/>
  <c r="I15" i="2" a="1"/>
  <c r="I15" i="2" s="1"/>
  <c r="E23" i="2" a="1"/>
  <c r="E23" i="2" s="1"/>
  <c r="C23" i="2" a="1"/>
  <c r="C23" i="2" s="1"/>
  <c r="H17" i="2" a="1"/>
  <c r="H17" i="2" s="1"/>
  <c r="C17" i="2" a="1"/>
  <c r="C17" i="2" s="1"/>
  <c r="D20" i="2" a="1"/>
  <c r="D20" i="2" s="1"/>
  <c r="C20" i="2" a="1"/>
  <c r="C20" i="2" s="1"/>
  <c r="H21" i="2" a="1"/>
  <c r="H21" i="2" s="1"/>
  <c r="C21" i="2" a="1"/>
  <c r="C21" i="2" s="1"/>
  <c r="F11" i="2" a="1"/>
  <c r="F11" i="2" s="1"/>
  <c r="E11" i="2" a="1"/>
  <c r="E11" i="2" s="1"/>
  <c r="J14" i="2" a="1"/>
  <c r="J14" i="2" s="1"/>
  <c r="C14" i="2" a="1"/>
  <c r="C14" i="2" s="1"/>
  <c r="F22" i="2" a="1"/>
  <c r="F22" i="2" s="1"/>
  <c r="C22" i="2" a="1"/>
  <c r="C22" i="2" s="1"/>
  <c r="D16" i="2" a="1"/>
  <c r="D16" i="2" s="1"/>
  <c r="C16" i="2" a="1"/>
  <c r="C16" i="2" s="1"/>
  <c r="H11" i="2" a="1"/>
  <c r="H11" i="2" s="1"/>
  <c r="I11" i="2" a="1"/>
  <c r="I11" i="2" s="1"/>
  <c r="G17" i="2" a="1"/>
  <c r="G17" i="2" s="1"/>
  <c r="E18" i="2" a="1"/>
  <c r="E18" i="2" s="1"/>
  <c r="C18" i="2" a="1"/>
  <c r="C18" i="2" s="1"/>
  <c r="I19" i="2" a="1"/>
  <c r="I19" i="2" s="1"/>
  <c r="C19" i="2" a="1"/>
  <c r="C19" i="2" s="1"/>
  <c r="D12" i="2" a="1"/>
  <c r="D12" i="2" s="1"/>
  <c r="C12" i="2" a="1"/>
  <c r="C12" i="2" s="1"/>
  <c r="I16" i="2" a="1"/>
  <c r="I16" i="2" s="1"/>
  <c r="E19" i="2" a="1"/>
  <c r="E19" i="2" s="1"/>
  <c r="J18" i="2" a="1"/>
  <c r="J18" i="2" s="1"/>
  <c r="D9" i="2" a="1"/>
  <c r="D9" i="2" s="1"/>
  <c r="F16" i="2" a="1"/>
  <c r="F16" i="2" s="1"/>
  <c r="F18" i="2" a="1"/>
  <c r="F18" i="2" s="1"/>
  <c r="H23" i="2" a="1"/>
  <c r="H23" i="2" s="1"/>
  <c r="G21" i="2" a="1"/>
  <c r="G21" i="2" s="1"/>
  <c r="F21" i="2" a="1"/>
  <c r="F21" i="2" s="1"/>
  <c r="D14" i="2" a="1"/>
  <c r="D14" i="2" s="1"/>
  <c r="G14" i="2" a="1"/>
  <c r="G14" i="2" s="1"/>
  <c r="K14" i="2" a="1"/>
  <c r="K14" i="2" s="1"/>
  <c r="D15" i="2" a="1"/>
  <c r="D15" i="2" s="1"/>
  <c r="G15" i="2" a="1"/>
  <c r="G15" i="2" s="1"/>
  <c r="K15" i="2" a="1"/>
  <c r="K15" i="2" s="1"/>
  <c r="D22" i="2" a="1"/>
  <c r="D22" i="2" s="1"/>
  <c r="G22" i="2" a="1"/>
  <c r="G22" i="2" s="1"/>
  <c r="K22" i="2" a="1"/>
  <c r="K22" i="2" s="1"/>
  <c r="D23" i="2" a="1"/>
  <c r="D23" i="2" s="1"/>
  <c r="G23" i="2" a="1"/>
  <c r="G23" i="2" s="1"/>
  <c r="K23" i="2" a="1"/>
  <c r="K23" i="2" s="1"/>
  <c r="H16" i="2" a="1"/>
  <c r="H16" i="2" s="1"/>
  <c r="H22" i="2" a="1"/>
  <c r="H22" i="2" s="1"/>
  <c r="J23" i="2" a="1"/>
  <c r="J23" i="2" s="1"/>
  <c r="K16" i="2" a="1"/>
  <c r="K16" i="2" s="1"/>
  <c r="E21" i="2" a="1"/>
  <c r="E21" i="2" s="1"/>
  <c r="D21" i="2" a="1"/>
  <c r="D21" i="2" s="1"/>
  <c r="I23" i="2" a="1"/>
  <c r="I23" i="2" s="1"/>
  <c r="D11" i="2" a="1"/>
  <c r="D11" i="2" s="1"/>
  <c r="G11" i="2" a="1"/>
  <c r="G11" i="2" s="1"/>
  <c r="K11" i="2" a="1"/>
  <c r="K11" i="2" s="1"/>
  <c r="J11" i="2" a="1"/>
  <c r="J11" i="2" s="1"/>
  <c r="F14" i="2" a="1"/>
  <c r="F14" i="2" s="1"/>
  <c r="J16" i="2" a="1"/>
  <c r="J16" i="2" s="1"/>
  <c r="H20" i="2" a="1"/>
  <c r="H20" i="2" s="1"/>
  <c r="J22" i="2" a="1"/>
  <c r="J22" i="2" s="1"/>
  <c r="E20" i="2" a="1"/>
  <c r="E20" i="2" s="1"/>
  <c r="E16" i="2" a="1"/>
  <c r="E16" i="2" s="1"/>
  <c r="K17" i="2" a="1"/>
  <c r="K17" i="2" s="1"/>
  <c r="J17" i="2" a="1"/>
  <c r="J17" i="2" s="1"/>
  <c r="K21" i="2" a="1"/>
  <c r="K21" i="2" s="1"/>
  <c r="J21" i="2" a="1"/>
  <c r="J21" i="2" s="1"/>
  <c r="E14" i="2" a="1"/>
  <c r="E14" i="2" s="1"/>
  <c r="E22" i="2" a="1"/>
  <c r="E22" i="2" s="1"/>
  <c r="H14" i="2" a="1"/>
  <c r="H14" i="2" s="1"/>
  <c r="J15" i="2" a="1"/>
  <c r="J15" i="2" s="1"/>
  <c r="J20" i="2" a="1"/>
  <c r="J20" i="2" s="1"/>
  <c r="F23" i="2" a="1"/>
  <c r="F23" i="2" s="1"/>
  <c r="G20" i="2" a="1"/>
  <c r="G20" i="2" s="1"/>
  <c r="G16" i="2" a="1"/>
  <c r="G16" i="2" s="1"/>
  <c r="I17" i="2" a="1"/>
  <c r="I17" i="2" s="1"/>
  <c r="I21" i="2" a="1"/>
  <c r="I21" i="2" s="1"/>
  <c r="I14" i="2" a="1"/>
  <c r="I14" i="2" s="1"/>
  <c r="I22" i="2" a="1"/>
  <c r="I22" i="2" s="1"/>
  <c r="D18" i="2" a="1"/>
  <c r="D18" i="2" s="1"/>
  <c r="G18" i="2" a="1"/>
  <c r="G18" i="2" s="1"/>
  <c r="K18" i="2" a="1"/>
  <c r="K18" i="2" s="1"/>
  <c r="D19" i="2" a="1"/>
  <c r="D19" i="2" s="1"/>
  <c r="G19" i="2" a="1"/>
  <c r="G19" i="2" s="1"/>
  <c r="K19" i="2" a="1"/>
  <c r="K19" i="2" s="1"/>
  <c r="C15" i="4"/>
  <c r="C18" i="4"/>
  <c r="C21" i="4"/>
  <c r="C9" i="4"/>
  <c r="H6" i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C12" i="4" l="1"/>
  <c r="C16" i="4"/>
  <c r="C22" i="4"/>
  <c r="C19" i="4"/>
  <c r="C13" i="4"/>
  <c r="C10" i="4"/>
  <c r="C20" i="4"/>
  <c r="C23" i="4"/>
  <c r="C17" i="4"/>
  <c r="C14" i="4"/>
  <c r="C11" i="4"/>
  <c r="C2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GE User</author>
  </authors>
  <commentList>
    <comment ref="I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&lt;3 yrs experience:</t>
        </r>
        <r>
          <rPr>
            <sz val="9"/>
            <color indexed="81"/>
            <rFont val="Tahoma"/>
            <family val="2"/>
          </rPr>
          <t xml:space="preserve">
An " Engineering Technician " (ETechnician) is normally involved in practical engineering work and holds an approved engineering diploma or equivalent with 3 or less years relevant within one or more disciplines.</t>
        </r>
      </text>
    </comment>
    <comment ref="J3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&gt;3 yrs experience:</t>
        </r>
        <r>
          <rPr>
            <sz val="9"/>
            <color indexed="81"/>
            <rFont val="Tahoma"/>
            <family val="2"/>
          </rPr>
          <t xml:space="preserve">
An " Engineering Technician " (ETechnician) is normally involved in practical engineering work and holds an approved engineering diploma or equivalent with at least 3 years relevant  within one or more disciplines</t>
        </r>
      </text>
    </comment>
    <comment ref="K3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&gt;10 yrs experience:</t>
        </r>
        <r>
          <rPr>
            <sz val="9"/>
            <color indexed="81"/>
            <rFont val="Tahoma"/>
            <family val="2"/>
          </rPr>
          <t xml:space="preserve">
An " Engineering Technician " (ETechnician) is normally involved in practical engineering work and holds an approved engineering diploma or equivalent with at least 10 years relevant and broad  experience within one or more disciplines.</t>
        </r>
      </text>
    </comment>
    <comment ref="L3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&lt;4 yrs experience:</t>
        </r>
        <r>
          <rPr>
            <sz val="9"/>
            <color indexed="81"/>
            <rFont val="Tahoma"/>
            <family val="2"/>
          </rPr>
          <t xml:space="preserve">
4 or less years relevant within one or more disciplines</t>
        </r>
      </text>
    </comment>
    <comment ref="M3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&lt;4 yrs experience:</t>
        </r>
        <r>
          <rPr>
            <sz val="9"/>
            <color indexed="81"/>
            <rFont val="Tahoma"/>
            <family val="2"/>
          </rPr>
          <t xml:space="preserve">
4 or less years relevant within one or more disciplines</t>
        </r>
      </text>
    </comment>
    <comment ref="N3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&gt;4 yrs experience:</t>
        </r>
        <r>
          <rPr>
            <sz val="9"/>
            <color indexed="81"/>
            <rFont val="Tahoma"/>
            <family val="2"/>
          </rPr>
          <t xml:space="preserve">
At least 4 years relevant  within one or more disciplines</t>
        </r>
      </text>
    </comment>
    <comment ref="O3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&gt;7 yrs experience:</t>
        </r>
        <r>
          <rPr>
            <sz val="9"/>
            <color indexed="81"/>
            <rFont val="Tahoma"/>
            <family val="2"/>
          </rPr>
          <t xml:space="preserve">
At least 7 years relevant and broad  experience within one or more disciplines</t>
        </r>
      </text>
    </comment>
    <comment ref="P3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&gt;15 yrs experience:</t>
        </r>
        <r>
          <rPr>
            <sz val="9"/>
            <color indexed="81"/>
            <rFont val="Tahoma"/>
            <family val="2"/>
          </rPr>
          <t xml:space="preserve">
At least 15 years relevant and broad experience within one or more disciplines</t>
        </r>
      </text>
    </comment>
    <comment ref="Q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&gt;20 yrs experience:</t>
        </r>
        <r>
          <rPr>
            <sz val="9"/>
            <color indexed="81"/>
            <rFont val="Tahoma"/>
            <family val="2"/>
          </rPr>
          <t xml:space="preserve">
At least 20 years relevant and broad experience within one or more disciplines</t>
        </r>
      </text>
    </comment>
    <comment ref="C4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5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6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7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8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9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0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2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3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4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5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6" authorId="0" shapeId="0" xr:uid="{00000000-0006-0000-0100-000016000000}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7" authorId="0" shapeId="0" xr:uid="{00000000-0006-0000-0100-000017000000}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8" authorId="0" shapeId="0" xr:uid="{00000000-0006-0000-0100-000018000000}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  <comment ref="C19" authorId="0" shapeId="0" xr:uid="{00000000-0006-0000-0100-000019000000}">
      <text>
        <r>
          <rPr>
            <b/>
            <sz val="9"/>
            <color indexed="81"/>
            <rFont val="Tahoma"/>
            <family val="2"/>
          </rPr>
          <t>Finite Element Analysis:</t>
        </r>
        <r>
          <rPr>
            <sz val="9"/>
            <color indexed="81"/>
            <rFont val="Tahoma"/>
            <family val="2"/>
          </rPr>
          <t xml:space="preserve">
This engineering center is focused on the finite element analysis of various products, Components in this category could contain: rotating parts, structural supports, cases and enclosures, inlet/exhaust systems, mechanical control components, configuration and auxiliary components (brackets, clamps, tubes/pipes, etc), balance of plant systems, test fixtures, tool design as well as other general components.  Analysis of afore mentioned components will also be conducted including:
• Structural Analyses
• Mechanical Stress, thermal &amp; Life Analysis Mechanical Analysis – Stress and Life
• Mission Analysis
• Performance   
• Statistical/Probabilistic analyses
• Dynamic Analysis, including Acoustics, Rotor-dynamic analyses, Electro-Magnetic analyses
Analyses of Aviation Hot Section Components &amp; other once may be restricted by Export Control requirements.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GE User</author>
  </authors>
  <commentList>
    <comment ref="G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&lt;3 yrs experience:</t>
        </r>
        <r>
          <rPr>
            <sz val="9"/>
            <color indexed="81"/>
            <rFont val="Tahoma"/>
            <family val="2"/>
          </rPr>
          <t xml:space="preserve">
An " Engineering Technician " (ETechnician) is normally involved in practical engineering work and holds an approved engineering diploma or equivalent with 3 or less years relevant within one or more disciplines.</t>
        </r>
      </text>
    </comment>
    <comment ref="G3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&gt;3 yrs experience:</t>
        </r>
        <r>
          <rPr>
            <sz val="9"/>
            <color indexed="81"/>
            <rFont val="Tahoma"/>
            <family val="2"/>
          </rPr>
          <t xml:space="preserve">
An " Engineering Technician " (ETechnician) is normally involved in practical engineering work and holds an approved engineering diploma or equivalent with at least 3 years relevant  within one or more disciplines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&gt;10 yrs experience:</t>
        </r>
        <r>
          <rPr>
            <sz val="9"/>
            <color indexed="81"/>
            <rFont val="Tahoma"/>
            <family val="2"/>
          </rPr>
          <t xml:space="preserve">
An " Engineering Technician " (ETechnician) is normally involved in practical engineering work and holds an approved engineering diploma or equivalent with at least 10 years relevant and broad  experience within one or more disciplines.</t>
        </r>
      </text>
    </comment>
    <comment ref="G5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&lt;4 yrs experience:</t>
        </r>
        <r>
          <rPr>
            <sz val="9"/>
            <color indexed="81"/>
            <rFont val="Tahoma"/>
            <family val="2"/>
          </rPr>
          <t xml:space="preserve">
4 or less years relevant within one or more disciplines</t>
        </r>
      </text>
    </comment>
    <comment ref="G6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&lt;4 yrs experience:</t>
        </r>
        <r>
          <rPr>
            <sz val="9"/>
            <color indexed="81"/>
            <rFont val="Tahoma"/>
            <family val="2"/>
          </rPr>
          <t xml:space="preserve">
4 or less years relevant within one or more disciplines</t>
        </r>
      </text>
    </comment>
    <comment ref="G7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&gt;4 yrs experience:</t>
        </r>
        <r>
          <rPr>
            <sz val="9"/>
            <color indexed="81"/>
            <rFont val="Tahoma"/>
            <family val="2"/>
          </rPr>
          <t xml:space="preserve">
At least 4 years relevant  within one or more disciplines</t>
        </r>
      </text>
    </comment>
    <comment ref="G8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&gt;7 yrs experience:</t>
        </r>
        <r>
          <rPr>
            <sz val="9"/>
            <color indexed="81"/>
            <rFont val="Tahoma"/>
            <family val="2"/>
          </rPr>
          <t xml:space="preserve">
At least 7 years relevant and broad  experience within one or more disciplines</t>
        </r>
      </text>
    </comment>
    <comment ref="G9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>&gt;15 yrs experience:</t>
        </r>
        <r>
          <rPr>
            <sz val="9"/>
            <color indexed="81"/>
            <rFont val="Tahoma"/>
            <family val="2"/>
          </rPr>
          <t xml:space="preserve">
At least 15 years relevant and broad experience within one or more disciplines</t>
        </r>
      </text>
    </comment>
    <comment ref="G10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>&gt;20 yrs experience:</t>
        </r>
        <r>
          <rPr>
            <sz val="9"/>
            <color indexed="81"/>
            <rFont val="Tahoma"/>
            <family val="2"/>
          </rPr>
          <t xml:space="preserve">
At least 20 years relevant and broad experience within one or more disciplines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<sst xmlns="http://schemas.openxmlformats.org/spreadsheetml/2006/main" count="180" uniqueCount="46">
  <si>
    <t>Service Center No</t>
  </si>
  <si>
    <t>Profile number</t>
  </si>
  <si>
    <t>Service Center</t>
  </si>
  <si>
    <t>Technical Profile</t>
  </si>
  <si>
    <t>Supplier Name</t>
  </si>
  <si>
    <t>Currency Fr</t>
  </si>
  <si>
    <t>Average price France</t>
  </si>
  <si>
    <t>Ranking France</t>
  </si>
  <si>
    <t>&gt; 4 yrs 
Engineer</t>
  </si>
  <si>
    <t>&gt;7 yrs
Engineer</t>
  </si>
  <si>
    <t>&gt;15 yrs
Engineer</t>
  </si>
  <si>
    <t>&gt;20 yrs
Engineer</t>
  </si>
  <si>
    <t>Eur</t>
  </si>
  <si>
    <t>Presta 1</t>
  </si>
  <si>
    <t>Presta 2</t>
  </si>
  <si>
    <t>Service 1</t>
  </si>
  <si>
    <t>Service 2</t>
  </si>
  <si>
    <r>
      <t xml:space="preserve">&lt;3 yrs
</t>
    </r>
    <r>
      <rPr>
        <sz val="9"/>
        <color theme="1"/>
        <rFont val="Arial"/>
        <family val="2"/>
      </rPr>
      <t>exp</t>
    </r>
  </si>
  <si>
    <t xml:space="preserve">&gt; 3 yrs 
exp </t>
  </si>
  <si>
    <r>
      <t xml:space="preserve">&gt;10 yrs
</t>
    </r>
    <r>
      <rPr>
        <sz val="9"/>
        <color theme="1"/>
        <rFont val="Arial"/>
        <family val="2"/>
      </rPr>
      <t xml:space="preserve">exp </t>
    </r>
  </si>
  <si>
    <t xml:space="preserve">&lt;4 yrs
Engineer 1
</t>
  </si>
  <si>
    <t xml:space="preserve">&lt;4 yrs
Engineer 2
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</si>
  <si>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</si>
  <si>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</si>
  <si>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</si>
  <si>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</si>
  <si>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</si>
  <si>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</si>
  <si>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</si>
  <si>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</si>
  <si>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</si>
  <si>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</si>
  <si>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</si>
  <si>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</si>
  <si>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</si>
  <si>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</si>
  <si>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15</t>
  </si>
  <si>
    <t>Fournisseur 16</t>
  </si>
  <si>
    <t>Select type of profile</t>
  </si>
  <si>
    <t>Profile experience</t>
  </si>
  <si>
    <t xml:space="preserve">Ranking matrix </t>
  </si>
  <si>
    <t>Position</t>
  </si>
  <si>
    <t>Supplier name</t>
  </si>
  <si>
    <t xml:space="preserve">Average price </t>
  </si>
  <si>
    <t>Best price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</si>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</sst>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_-[$€-2]\ * #,##0_-;\-[$€-2]\ * #,##0_-;_-[$€-2]\ * &quot;-&quot;_-;_-@_-"/>
    <numFmt numFmtId="167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1"/>
      <color rgb="FF000000"/>
      <name val="Arial"/>
      <family val="2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rgb="FFDCE6F2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450666829432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top"/>
    </xf>
    <xf numFmtId="0" fontId="4" fillId="4" borderId="6" xfId="0" applyFont="1" applyFill="1" applyBorder="1" applyAlignment="1">
      <alignment vertical="top"/>
    </xf>
    <xf numFmtId="0" fontId="5" fillId="4" borderId="7" xfId="0" applyFont="1" applyFill="1" applyBorder="1"/>
    <xf numFmtId="165" fontId="5" fillId="4" borderId="0" xfId="0" applyNumberFormat="1" applyFont="1" applyFill="1"/>
    <xf numFmtId="0" fontId="0" fillId="5" borderId="0" xfId="0" applyFill="1"/>
    <xf numFmtId="0" fontId="5" fillId="4" borderId="10" xfId="0" applyFont="1" applyFill="1" applyBorder="1"/>
    <xf numFmtId="44" fontId="3" fillId="4" borderId="11" xfId="1" applyFont="1" applyFill="1" applyBorder="1"/>
    <xf numFmtId="44" fontId="3" fillId="4" borderId="12" xfId="1" applyFont="1" applyFill="1" applyBorder="1"/>
    <xf numFmtId="44" fontId="3" fillId="0" borderId="12" xfId="1" applyFont="1" applyBorder="1"/>
    <xf numFmtId="44" fontId="3" fillId="0" borderId="13" xfId="1" applyFont="1" applyBorder="1"/>
    <xf numFmtId="0" fontId="5" fillId="4" borderId="14" xfId="0" applyFont="1" applyFill="1" applyBorder="1"/>
    <xf numFmtId="44" fontId="0" fillId="0" borderId="8" xfId="1" applyFont="1" applyBorder="1"/>
    <xf numFmtId="44" fontId="3" fillId="4" borderId="18" xfId="1" applyFont="1" applyFill="1" applyBorder="1"/>
    <xf numFmtId="44" fontId="3" fillId="4" borderId="19" xfId="1" applyFont="1" applyFill="1" applyBorder="1"/>
    <xf numFmtId="44" fontId="3" fillId="0" borderId="19" xfId="1" applyFont="1" applyBorder="1"/>
    <xf numFmtId="44" fontId="3" fillId="0" borderId="20" xfId="1" applyFont="1" applyBorder="1"/>
    <xf numFmtId="44" fontId="3" fillId="4" borderId="15" xfId="1" applyFont="1" applyFill="1" applyBorder="1"/>
    <xf numFmtId="44" fontId="3" fillId="4" borderId="16" xfId="1" applyFont="1" applyFill="1" applyBorder="1"/>
    <xf numFmtId="44" fontId="3" fillId="0" borderId="16" xfId="1" applyFont="1" applyBorder="1"/>
    <xf numFmtId="44" fontId="3" fillId="0" borderId="17" xfId="1" applyFont="1" applyBorder="1"/>
    <xf numFmtId="0" fontId="3" fillId="4" borderId="21" xfId="0" applyFont="1" applyFill="1" applyBorder="1" applyAlignment="1">
      <alignment horizontal="center" vertical="top"/>
    </xf>
    <xf numFmtId="0" fontId="3" fillId="4" borderId="12" xfId="0" applyFont="1" applyFill="1" applyBorder="1" applyAlignment="1">
      <alignment horizontal="center" vertical="top"/>
    </xf>
    <xf numFmtId="0" fontId="4" fillId="4" borderId="22" xfId="0" applyFont="1" applyFill="1" applyBorder="1" applyAlignment="1">
      <alignment vertical="top"/>
    </xf>
    <xf numFmtId="0" fontId="3" fillId="4" borderId="0" xfId="0" applyFont="1" applyFill="1" applyAlignment="1">
      <alignment horizontal="center" vertical="top"/>
    </xf>
    <xf numFmtId="0" fontId="3" fillId="4" borderId="23" xfId="0" applyFont="1" applyFill="1" applyBorder="1" applyAlignment="1">
      <alignment horizontal="center" vertical="top"/>
    </xf>
    <xf numFmtId="0" fontId="0" fillId="4" borderId="0" xfId="0" applyFill="1"/>
    <xf numFmtId="44" fontId="3" fillId="4" borderId="3" xfId="1" applyFont="1" applyFill="1" applyBorder="1"/>
    <xf numFmtId="44" fontId="3" fillId="4" borderId="8" xfId="1" applyFont="1" applyFill="1" applyBorder="1"/>
    <xf numFmtId="44" fontId="3" fillId="0" borderId="8" xfId="1" applyFont="1" applyBorder="1"/>
    <xf numFmtId="44" fontId="3" fillId="0" borderId="9" xfId="1" applyFont="1" applyBorder="1"/>
    <xf numFmtId="44" fontId="3" fillId="6" borderId="15" xfId="1" applyFont="1" applyFill="1" applyBorder="1"/>
    <xf numFmtId="44" fontId="3" fillId="6" borderId="16" xfId="1" applyFont="1" applyFill="1" applyBorder="1"/>
    <xf numFmtId="44" fontId="0" fillId="0" borderId="11" xfId="1" applyFont="1" applyBorder="1"/>
    <xf numFmtId="44" fontId="0" fillId="0" borderId="12" xfId="1" applyFont="1" applyBorder="1"/>
    <xf numFmtId="44" fontId="0" fillId="0" borderId="13" xfId="1" applyFont="1" applyBorder="1"/>
    <xf numFmtId="44" fontId="6" fillId="7" borderId="15" xfId="1" applyFont="1" applyFill="1" applyBorder="1"/>
    <xf numFmtId="44" fontId="6" fillId="7" borderId="16" xfId="1" applyFont="1" applyFill="1" applyBorder="1"/>
    <xf numFmtId="44" fontId="6" fillId="0" borderId="16" xfId="1" applyFont="1" applyBorder="1"/>
    <xf numFmtId="44" fontId="6" fillId="0" borderId="17" xfId="1" applyFont="1" applyBorder="1"/>
    <xf numFmtId="44" fontId="3" fillId="8" borderId="18" xfId="1" applyFont="1" applyFill="1" applyBorder="1" applyAlignment="1">
      <alignment horizontal="center"/>
    </xf>
    <xf numFmtId="44" fontId="3" fillId="8" borderId="19" xfId="1" applyFont="1" applyFill="1" applyBorder="1" applyAlignment="1">
      <alignment horizontal="center"/>
    </xf>
    <xf numFmtId="44" fontId="3" fillId="9" borderId="19" xfId="1" applyFont="1" applyFill="1" applyBorder="1"/>
    <xf numFmtId="44" fontId="3" fillId="9" borderId="20" xfId="1" applyFont="1" applyFill="1" applyBorder="1"/>
    <xf numFmtId="44" fontId="3" fillId="4" borderId="11" xfId="1" applyFont="1" applyFill="1" applyBorder="1" applyAlignment="1">
      <alignment horizontal="center"/>
    </xf>
    <xf numFmtId="44" fontId="3" fillId="4" borderId="12" xfId="1" applyFont="1" applyFill="1" applyBorder="1" applyAlignment="1">
      <alignment horizontal="center"/>
    </xf>
    <xf numFmtId="44" fontId="3" fillId="0" borderId="12" xfId="1" applyFont="1" applyBorder="1" applyAlignment="1">
      <alignment horizontal="center"/>
    </xf>
    <xf numFmtId="44" fontId="3" fillId="0" borderId="13" xfId="1" applyFont="1" applyBorder="1" applyAlignment="1">
      <alignment horizontal="center"/>
    </xf>
    <xf numFmtId="44" fontId="0" fillId="0" borderId="15" xfId="1" applyFont="1" applyBorder="1"/>
    <xf numFmtId="44" fontId="0" fillId="0" borderId="16" xfId="1" applyFont="1" applyBorder="1"/>
    <xf numFmtId="44" fontId="0" fillId="0" borderId="17" xfId="1" applyFont="1" applyBorder="1"/>
    <xf numFmtId="44" fontId="3" fillId="6" borderId="11" xfId="1" applyFont="1" applyFill="1" applyBorder="1"/>
    <xf numFmtId="44" fontId="3" fillId="6" borderId="12" xfId="1" applyFont="1" applyFill="1" applyBorder="1"/>
    <xf numFmtId="44" fontId="6" fillId="7" borderId="11" xfId="1" applyFont="1" applyFill="1" applyBorder="1"/>
    <xf numFmtId="44" fontId="6" fillId="7" borderId="12" xfId="1" applyFont="1" applyFill="1" applyBorder="1"/>
    <xf numFmtId="44" fontId="6" fillId="0" borderId="12" xfId="1" applyFont="1" applyBorder="1"/>
    <xf numFmtId="44" fontId="6" fillId="0" borderId="13" xfId="1" applyFont="1" applyBorder="1"/>
    <xf numFmtId="44" fontId="3" fillId="4" borderId="15" xfId="1" applyFont="1" applyFill="1" applyBorder="1" applyAlignment="1">
      <alignment horizontal="center" vertical="center"/>
    </xf>
    <xf numFmtId="44" fontId="3" fillId="4" borderId="16" xfId="1" applyFont="1" applyFill="1" applyBorder="1" applyAlignment="1">
      <alignment horizontal="center" vertical="center"/>
    </xf>
    <xf numFmtId="44" fontId="3" fillId="0" borderId="16" xfId="1" applyFont="1" applyBorder="1" applyAlignment="1">
      <alignment horizontal="center"/>
    </xf>
    <xf numFmtId="44" fontId="3" fillId="0" borderId="17" xfId="1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167" fontId="10" fillId="0" borderId="0" xfId="0" applyNumberFormat="1" applyFont="1" applyBorder="1" applyAlignment="1">
      <alignment horizontal="center" vertical="center"/>
    </xf>
    <xf numFmtId="167" fontId="11" fillId="0" borderId="0" xfId="0" applyNumberFormat="1" applyFont="1" applyBorder="1" applyAlignment="1">
      <alignment horizontal="center" vertical="center" wrapText="1"/>
    </xf>
    <xf numFmtId="167" fontId="0" fillId="0" borderId="0" xfId="0" applyNumberFormat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167" fontId="0" fillId="10" borderId="27" xfId="0" applyNumberFormat="1" applyFill="1" applyBorder="1" applyAlignment="1">
      <alignment horizontal="center"/>
    </xf>
    <xf numFmtId="167" fontId="0" fillId="0" borderId="0" xfId="0" applyNumberFormat="1"/>
    <xf numFmtId="167" fontId="2" fillId="2" borderId="26" xfId="0" applyNumberFormat="1" applyFont="1" applyFill="1" applyBorder="1" applyAlignment="1">
      <alignment horizontal="center" vertical="center"/>
    </xf>
  </cellXfs>
  <cellStyles count="2">
    <cellStyle name="Standaard" xfId="0" builtinId="0"/>
    <cellStyle name="Valuta" xfId="1" builtinId="4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5" formatCode="_-[$€-2]\ * #,##0_-;\-[$€-2]\ * #,##0_-;_-[$€-2]\ * &quot;-&quot;_-;_-@_-"/>
      <fill>
        <patternFill patternType="solid">
          <fgColor indexed="64"/>
          <bgColor theme="0" tint="-4.9989318521683403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F4B931-F8AD-4BAE-95D1-4AF3DA4993C9}" name="Tabel1" displayName="Tabel1" ref="A3:Q35" totalsRowShown="0" headerRowDxfId="0" dataDxfId="1" dataCellStyle="Valuta">
  <autoFilter ref="A3:Q35" xr:uid="{00000000-0009-0000-0000-000001000000}"/>
  <tableColumns count="17">
    <tableColumn id="1" xr3:uid="{CC68CDB3-7320-490B-855C-E3A757BDA3A4}" name="Service Center No" dataDxfId="15"/>
    <tableColumn id="2" xr3:uid="{8AC5C72F-8241-4039-90F2-87520DFB5BF7}" name="Profile number" dataDxfId="14"/>
    <tableColumn id="3" xr3:uid="{01F1B6FB-ED7F-4BCB-81C4-AB538BE172DB}" name="Service Center" dataDxfId="13"/>
    <tableColumn id="4" xr3:uid="{914486E6-54F1-43E4-8FD8-59D29F1EE828}" name="Technical Profile" dataDxfId="12"/>
    <tableColumn id="5" xr3:uid="{2FA95707-0997-4340-B689-366B0890AC52}" name="Supplier Name"/>
    <tableColumn id="6" xr3:uid="{1300CCCF-7D35-49A0-84BB-4ADFB03BF819}" name="Currency Fr"/>
    <tableColumn id="7" xr3:uid="{DDA3032E-391A-42E4-9DCB-77A2938628D0}" name="Average price France" dataDxfId="11">
      <calculatedColumnFormula>IFERROR(AVERAGE(I4:Q4),"No value")</calculatedColumnFormula>
    </tableColumn>
    <tableColumn id="8" xr3:uid="{A2264F05-2EFA-43CF-AFF4-D4AFE76B911B}" name="Ranking France">
      <calculatedColumnFormula>IF(B4=B3,H3+1,1)</calculatedColumnFormula>
    </tableColumn>
    <tableColumn id="9" xr3:uid="{7816694D-29B7-4391-A3B2-44F3E4C3FDEA}" name="&lt;3 yrs_x000a_exp" dataDxfId="10" dataCellStyle="Valuta"/>
    <tableColumn id="10" xr3:uid="{D0645FF1-A388-428B-819A-D945E60F0654}" name="&gt; 3 yrs _x000a_exp " dataDxfId="9" dataCellStyle="Valuta"/>
    <tableColumn id="11" xr3:uid="{F6B0FED9-2444-4BBA-ACA5-CABAA1C59E9C}" name="&gt;10 yrs_x000a_exp " dataDxfId="8" dataCellStyle="Valuta"/>
    <tableColumn id="12" xr3:uid="{A2B30BDE-3C1E-44AB-8218-2E813C387EE7}" name="&lt;4 yrs_x000a_Engineer 1_x000a_" dataDxfId="7" dataCellStyle="Valuta"/>
    <tableColumn id="13" xr3:uid="{1D642F10-041D-4847-BF02-852F13D2C77D}" name="&lt;4 yrs_x000a_Engineer 2_x000a_" dataDxfId="6" dataCellStyle="Valuta"/>
    <tableColumn id="14" xr3:uid="{6572DBB3-3638-48E6-842D-B23ACD2D9943}" name="&gt; 4 yrs _x000a_Engineer" dataDxfId="5" dataCellStyle="Valuta"/>
    <tableColumn id="15" xr3:uid="{AEF2EF24-02E6-4ECE-AB34-9110AE3F8061}" name="&gt;7 yrs_x000a_Engineer" dataDxfId="4" dataCellStyle="Valuta"/>
    <tableColumn id="16" xr3:uid="{39FD0F9D-FA86-4480-A2AA-177A547469EC}" name="&gt;15 yrs_x000a_Engineer" dataDxfId="3" dataCellStyle="Valuta"/>
    <tableColumn id="17" xr3:uid="{E7541812-4068-48CB-8964-540FB3B98133}" name="&gt;20 yrs_x000a_Engineer" dataDxfId="2" dataCellStyle="Valut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K24"/>
  <sheetViews>
    <sheetView tabSelected="1" workbookViewId="0">
      <selection activeCell="B4" sqref="B4"/>
    </sheetView>
  </sheetViews>
  <sheetFormatPr defaultColWidth="11.42578125" defaultRowHeight="15" x14ac:dyDescent="0.25"/>
  <cols>
    <col min="1" max="1" width="36.140625" bestFit="1" customWidth="1"/>
    <col min="2" max="2" width="31.7109375" style="72" bestFit="1" customWidth="1"/>
    <col min="3" max="3" width="17.85546875" style="83" bestFit="1" customWidth="1"/>
    <col min="4" max="4" width="20.140625" bestFit="1" customWidth="1"/>
    <col min="5" max="5" width="16.140625" bestFit="1" customWidth="1"/>
    <col min="6" max="6" width="16.5703125" bestFit="1" customWidth="1"/>
    <col min="7" max="7" width="18.42578125" bestFit="1" customWidth="1"/>
    <col min="8" max="8" width="16" bestFit="1" customWidth="1"/>
    <col min="9" max="9" width="13.140625" bestFit="1" customWidth="1"/>
    <col min="10" max="10" width="23.140625" style="86" bestFit="1" customWidth="1"/>
    <col min="11" max="11" width="17" bestFit="1" customWidth="1"/>
  </cols>
  <sheetData>
    <row r="3" spans="1:11" ht="26.25" x14ac:dyDescent="0.25">
      <c r="A3" s="69" t="s">
        <v>38</v>
      </c>
      <c r="B3" s="69" t="s">
        <v>39</v>
      </c>
      <c r="C3" s="81"/>
    </row>
    <row r="4" spans="1:11" ht="37.5" x14ac:dyDescent="0.25">
      <c r="A4" s="70" t="s">
        <v>13</v>
      </c>
      <c r="B4" s="75" t="s">
        <v>9</v>
      </c>
      <c r="C4" s="82"/>
    </row>
    <row r="5" spans="1:11" x14ac:dyDescent="0.25">
      <c r="B5" s="72">
        <f>MATCH(B4,'Raw data'!3:3,0)</f>
        <v>15</v>
      </c>
    </row>
    <row r="6" spans="1:11" x14ac:dyDescent="0.25">
      <c r="A6" s="76" t="s">
        <v>40</v>
      </c>
    </row>
    <row r="7" spans="1:11" ht="15.75" thickBot="1" x14ac:dyDescent="0.3">
      <c r="A7" s="76"/>
      <c r="E7" s="71"/>
    </row>
    <row r="8" spans="1:11" x14ac:dyDescent="0.25">
      <c r="A8" s="71" t="s">
        <v>41</v>
      </c>
      <c r="B8" s="72" t="s">
        <v>45</v>
      </c>
      <c r="C8" s="85" t="str" cm="1">
        <f t="array" ref="C8">INDEX('Raw data'!3:3,,Selection!B5)</f>
        <v>&gt;7 yrs
Engineer</v>
      </c>
      <c r="D8" s="84" t="s">
        <v>0</v>
      </c>
      <c r="E8" s="78" t="s">
        <v>1</v>
      </c>
      <c r="F8" s="3" t="s">
        <v>2</v>
      </c>
      <c r="G8" s="79" t="s">
        <v>3</v>
      </c>
      <c r="H8" s="80" t="s">
        <v>4</v>
      </c>
      <c r="I8" s="80" t="s">
        <v>5</v>
      </c>
      <c r="J8" s="87" t="s">
        <v>6</v>
      </c>
      <c r="K8" s="80" t="s">
        <v>7</v>
      </c>
    </row>
    <row r="9" spans="1:11" ht="15.75" x14ac:dyDescent="0.25">
      <c r="A9" s="73">
        <v>1</v>
      </c>
      <c r="B9" s="77" cm="1">
        <f t="array" aca="1" ref="B9" ca="1">MOD(IFERROR(_xlfn.AGGREGATE(15,6,(TRUNC(OFFSET(Tabel1[Service Center No],,$B$5-1,,),2)+ROW(OFFSET(Tabel1[Service Center No],,$B$5-1,,))/100000000)/((OFFSET(Tabel1[Service Center No],,$B$5-1,,)&lt;&gt;0)*(Tabel1[Technical Profile]=$A$4)),A9),0)*100000000,1000000)</f>
        <v>5</v>
      </c>
      <c r="C9" s="85" cm="1">
        <f t="array" aca="1" ref="C9" ca="1">IF($B9&gt;0,INDEX(OFFSET('Raw data'!A:A,,$B$5-1,,),$B9),"-")</f>
        <v>480</v>
      </c>
      <c r="D9" s="72" cm="1">
        <f t="array" aca="1" ref="D9" ca="1">IF($B9&gt;0,INDEX('Raw data'!A:A,$B9),"-")</f>
        <v>1</v>
      </c>
      <c r="E9" s="72" cm="1">
        <f t="array" aca="1" ref="E9" ca="1">IF($B9&gt;0,INDEX('Raw data'!B:B,$B9),"-")</f>
        <v>1.1000000000000001</v>
      </c>
      <c r="F9" s="72" t="str" cm="1">
        <f t="array" aca="1" ref="F9" ca="1">IF($B9&gt;0,INDEX('Raw data'!C:C,$B9),"-")</f>
        <v>Service 1</v>
      </c>
      <c r="G9" s="72" t="str" cm="1">
        <f t="array" aca="1" ref="G9" ca="1">IF($B9&gt;0,INDEX('Raw data'!D:D,$B9),"-")</f>
        <v>Presta 1</v>
      </c>
      <c r="H9" s="72" t="str" cm="1">
        <f t="array" aca="1" ref="H9" ca="1">IF($B9&gt;0,INDEX('Raw data'!E:E,$B9),"-")</f>
        <v>Fournisseur 2</v>
      </c>
      <c r="I9" s="72" t="str" cm="1">
        <f t="array" aca="1" ref="I9" ca="1">IF($B9&gt;0,INDEX('Raw data'!F:F,$B9),"-")</f>
        <v>Eur</v>
      </c>
      <c r="J9" s="83" cm="1">
        <f t="array" aca="1" ref="J9" ca="1">IF($B9&gt;0,INDEX('Raw data'!G:G,$B9),"-")</f>
        <v>422.22222222222223</v>
      </c>
      <c r="K9" s="72" cm="1">
        <f t="array" aca="1" ref="K9" ca="1">IF($B9&gt;0,INDEX('Raw data'!H:H,$B9),"-")</f>
        <v>2</v>
      </c>
    </row>
    <row r="10" spans="1:11" ht="15.75" x14ac:dyDescent="0.25">
      <c r="A10" s="74">
        <v>2</v>
      </c>
      <c r="B10" s="77" cm="1">
        <f t="array" aca="1" ref="B10" ca="1">MOD(IFERROR(_xlfn.AGGREGATE(15,6,(TRUNC(OFFSET(Tabel1[Service Center No],,$B$5-1,,),2)+ROW(OFFSET(Tabel1[Service Center No],,$B$5-1,,))/100000000)/((OFFSET(Tabel1[Service Center No],,$B$5-1,,)&lt;&gt;0)*(Tabel1[Technical Profile]=$A$4)),A10),0)*100000000,1000000)</f>
        <v>13</v>
      </c>
      <c r="C10" s="85" cm="1">
        <f t="array" aca="1" ref="C10" ca="1">IF($B10&gt;0,INDEX(OFFSET('Raw data'!A:A,,$B$5-1,,),$B10),"-")</f>
        <v>529.20000000000005</v>
      </c>
      <c r="D10" s="72" cm="1">
        <f t="array" aca="1" ref="D10" ca="1">IF($B10&gt;0,INDEX('Raw data'!A:A,$B10),"-")</f>
        <v>1</v>
      </c>
      <c r="E10" s="72" cm="1">
        <f t="array" aca="1" ref="E10" ca="1">IF($B10&gt;0,INDEX('Raw data'!B:B,$B10),"-")</f>
        <v>1.1000000000000001</v>
      </c>
      <c r="F10" s="72" t="str" cm="1">
        <f t="array" aca="1" ref="F10" ca="1">IF($B10&gt;0,INDEX('Raw data'!C:C,$B10),"-")</f>
        <v>Service 1</v>
      </c>
      <c r="G10" s="72" t="str" cm="1">
        <f t="array" aca="1" ref="G10" ca="1">IF($B10&gt;0,INDEX('Raw data'!D:D,$B10),"-")</f>
        <v>Presta 1</v>
      </c>
      <c r="H10" s="72" t="str" cm="1">
        <f t="array" aca="1" ref="H10" ca="1">IF($B10&gt;0,INDEX('Raw data'!E:E,$B10),"-")</f>
        <v>Fournisseur 10</v>
      </c>
      <c r="I10" s="72" t="str" cm="1">
        <f t="array" aca="1" ref="I10" ca="1">IF($B10&gt;0,INDEX('Raw data'!F:F,$B10),"-")</f>
        <v>Eur</v>
      </c>
      <c r="J10" s="83" cm="1">
        <f t="array" aca="1" ref="J10" ca="1">IF($B10&gt;0,INDEX('Raw data'!G:G,$B10),"-")</f>
        <v>537.6</v>
      </c>
      <c r="K10" s="72" cm="1">
        <f t="array" aca="1" ref="K10" ca="1">IF($B10&gt;0,INDEX('Raw data'!H:H,$B10),"-")</f>
        <v>10</v>
      </c>
    </row>
    <row r="11" spans="1:11" ht="15.75" x14ac:dyDescent="0.25">
      <c r="A11" s="74">
        <v>3</v>
      </c>
      <c r="B11" s="77" cm="1">
        <f t="array" aca="1" ref="B11" ca="1">MOD(IFERROR(_xlfn.AGGREGATE(15,6,(TRUNC(OFFSET(Tabel1[Service Center No],,$B$5-1,,),2)+ROW(OFFSET(Tabel1[Service Center No],,$B$5-1,,))/100000000)/((OFFSET(Tabel1[Service Center No],,$B$5-1,,)&lt;&gt;0)*(Tabel1[Technical Profile]=$A$4)),A11),0)*100000000,1000000)</f>
        <v>6.0000076293945313</v>
      </c>
      <c r="C11" s="85" cm="1">
        <f t="array" aca="1" ref="C11" ca="1">IF($B11&gt;0,INDEX(OFFSET('Raw data'!A:A,,$B$5-1,,),$B11),"-")</f>
        <v>537</v>
      </c>
      <c r="D11" s="72" cm="1">
        <f t="array" aca="1" ref="D11" ca="1">IF($B11&gt;0,INDEX('Raw data'!A:A,$B11),"-")</f>
        <v>1</v>
      </c>
      <c r="E11" s="72" cm="1">
        <f t="array" aca="1" ref="E11" ca="1">IF($B11&gt;0,INDEX('Raw data'!B:B,$B11),"-")</f>
        <v>1.1000000000000001</v>
      </c>
      <c r="F11" s="72" t="str" cm="1">
        <f t="array" aca="1" ref="F11" ca="1">IF($B11&gt;0,INDEX('Raw data'!C:C,$B11),"-")</f>
        <v>Service 1</v>
      </c>
      <c r="G11" s="72" t="str" cm="1">
        <f t="array" aca="1" ref="G11" ca="1">IF($B11&gt;0,INDEX('Raw data'!D:D,$B11),"-")</f>
        <v>Presta 1</v>
      </c>
      <c r="H11" s="72" t="str" cm="1">
        <f t="array" aca="1" ref="H11" ca="1">IF($B11&gt;0,INDEX('Raw data'!E:E,$B11),"-")</f>
        <v>Fournisseur 3</v>
      </c>
      <c r="I11" s="72" t="str" cm="1">
        <f t="array" aca="1" ref="I11" ca="1">IF($B11&gt;0,INDEX('Raw data'!F:F,$B11),"-")</f>
        <v>Eur</v>
      </c>
      <c r="J11" s="83" cm="1">
        <f t="array" aca="1" ref="J11" ca="1">IF($B11&gt;0,INDEX('Raw data'!G:G,$B11),"-")</f>
        <v>476.09333333333336</v>
      </c>
      <c r="K11" s="72" cm="1">
        <f t="array" aca="1" ref="K11" ca="1">IF($B11&gt;0,INDEX('Raw data'!H:H,$B11),"-")</f>
        <v>3</v>
      </c>
    </row>
    <row r="12" spans="1:11" ht="15.75" x14ac:dyDescent="0.25">
      <c r="A12" s="73">
        <v>4</v>
      </c>
      <c r="B12" s="77" cm="1">
        <f t="array" aca="1" ref="B12" ca="1">MOD(IFERROR(_xlfn.AGGREGATE(15,6,(TRUNC(OFFSET(Tabel1[Service Center No],,$B$5-1,,),2)+ROW(OFFSET(Tabel1[Service Center No],,$B$5-1,,))/100000000)/((OFFSET(Tabel1[Service Center No],,$B$5-1,,)&lt;&gt;0)*(Tabel1[Technical Profile]=$A$4)),A12),0)*100000000,1000000)</f>
        <v>7.9999923706054688</v>
      </c>
      <c r="C12" s="85" cm="1">
        <f t="array" aca="1" ref="C12" ca="1">IF($B12&gt;0,INDEX(OFFSET('Raw data'!A:A,,$B$5-1,,),$B12),"-")</f>
        <v>572</v>
      </c>
      <c r="D12" s="72" cm="1">
        <f t="array" aca="1" ref="D12" ca="1">IF($B12&gt;0,INDEX('Raw data'!A:A,$B12),"-")</f>
        <v>1</v>
      </c>
      <c r="E12" s="72" cm="1">
        <f t="array" aca="1" ref="E12" ca="1">IF($B12&gt;0,INDEX('Raw data'!B:B,$B12),"-")</f>
        <v>1.1000000000000001</v>
      </c>
      <c r="F12" s="72" t="str" cm="1">
        <f t="array" aca="1" ref="F12" ca="1">IF($B12&gt;0,INDEX('Raw data'!C:C,$B12),"-")</f>
        <v>Service 1</v>
      </c>
      <c r="G12" s="72" t="str" cm="1">
        <f t="array" aca="1" ref="G12" ca="1">IF($B12&gt;0,INDEX('Raw data'!D:D,$B12),"-")</f>
        <v>Presta 1</v>
      </c>
      <c r="H12" s="72" t="str" cm="1">
        <f t="array" aca="1" ref="H12" ca="1">IF($B12&gt;0,INDEX('Raw data'!E:E,$B12),"-")</f>
        <v>Fournisseur 4</v>
      </c>
      <c r="I12" s="72" t="str" cm="1">
        <f t="array" aca="1" ref="I12" ca="1">IF($B12&gt;0,INDEX('Raw data'!F:F,$B12),"-")</f>
        <v>Eur</v>
      </c>
      <c r="J12" s="83" cm="1">
        <f t="array" aca="1" ref="J12" ca="1">IF($B12&gt;0,INDEX('Raw data'!G:G,$B12),"-")</f>
        <v>478.53555555555562</v>
      </c>
      <c r="K12" s="72" cm="1">
        <f t="array" aca="1" ref="K12" ca="1">IF($B12&gt;0,INDEX('Raw data'!H:H,$B12),"-")</f>
        <v>4</v>
      </c>
    </row>
    <row r="13" spans="1:11" ht="15.75" x14ac:dyDescent="0.25">
      <c r="A13" s="74">
        <v>5</v>
      </c>
      <c r="B13" s="77" cm="1">
        <f t="array" aca="1" ref="B13" ca="1">MOD(IFERROR(_xlfn.AGGREGATE(15,6,(TRUNC(OFFSET(Tabel1[Service Center No],,$B$5-1,,),2)+ROW(OFFSET(Tabel1[Service Center No],,$B$5-1,,))/100000000)/((OFFSET(Tabel1[Service Center No],,$B$5-1,,)&lt;&gt;0)*(Tabel1[Technical Profile]=$A$4)),A13),0)*100000000,1000000)</f>
        <v>11</v>
      </c>
      <c r="C13" s="85" cm="1">
        <f t="array" aca="1" ref="C13" ca="1">IF($B13&gt;0,INDEX(OFFSET('Raw data'!A:A,,$B$5-1,,),$B13),"-")</f>
        <v>540</v>
      </c>
      <c r="D13" s="72" cm="1">
        <f t="array" aca="1" ref="D13" ca="1">IF($B13&gt;0,INDEX('Raw data'!A:A,$B13),"-")</f>
        <v>1</v>
      </c>
      <c r="E13" s="72" cm="1">
        <f t="array" aca="1" ref="E13" ca="1">IF($B13&gt;0,INDEX('Raw data'!B:B,$B13),"-")</f>
        <v>1.1000000000000001</v>
      </c>
      <c r="F13" s="72" t="str" cm="1">
        <f t="array" aca="1" ref="F13" ca="1">IF($B13&gt;0,INDEX('Raw data'!C:C,$B13),"-")</f>
        <v>Service 1</v>
      </c>
      <c r="G13" s="72" t="str" cm="1">
        <f t="array" aca="1" ref="G13" ca="1">IF($B13&gt;0,INDEX('Raw data'!D:D,$B13),"-")</f>
        <v>Presta 1</v>
      </c>
      <c r="H13" s="72" t="str" cm="1">
        <f t="array" aca="1" ref="H13" ca="1">IF($B13&gt;0,INDEX('Raw data'!E:E,$B13),"-")</f>
        <v>Fournisseur 8</v>
      </c>
      <c r="I13" s="72" t="str" cm="1">
        <f t="array" aca="1" ref="I13" ca="1">IF($B13&gt;0,INDEX('Raw data'!F:F,$B13),"-")</f>
        <v>Eur</v>
      </c>
      <c r="J13" s="83" cm="1">
        <f t="array" aca="1" ref="J13" ca="1">IF($B13&gt;0,INDEX('Raw data'!G:G,$B13),"-")</f>
        <v>511.66666666666669</v>
      </c>
      <c r="K13" s="72" cm="1">
        <f t="array" aca="1" ref="K13" ca="1">IF($B13&gt;0,INDEX('Raw data'!H:H,$B13),"-")</f>
        <v>8</v>
      </c>
    </row>
    <row r="14" spans="1:11" ht="15.75" x14ac:dyDescent="0.25">
      <c r="A14" s="74">
        <v>6</v>
      </c>
      <c r="B14" s="77" cm="1">
        <f t="array" aca="1" ref="B14" ca="1">MOD(IFERROR(_xlfn.AGGREGATE(15,6,(TRUNC(OFFSET(Tabel1[Service Center No],,$B$5-1,,),2)+ROW(OFFSET(Tabel1[Service Center No],,$B$5-1,,))/100000000)/((OFFSET(Tabel1[Service Center No],,$B$5-1,,)&lt;&gt;0)*(Tabel1[Technical Profile]=$A$4)),A14),0)*100000000,1000000)</f>
        <v>12</v>
      </c>
      <c r="C14" s="85" cm="1">
        <f t="array" aca="1" ref="C14" ca="1">IF($B14&gt;0,INDEX(OFFSET('Raw data'!A:A,,$B$5-1,,),$B14),"-")</f>
        <v>540</v>
      </c>
      <c r="D14" s="72" cm="1">
        <f t="array" aca="1" ref="D14" ca="1">IF($B14&gt;0,INDEX('Raw data'!A:A,$B14),"-")</f>
        <v>1</v>
      </c>
      <c r="E14" s="72" cm="1">
        <f t="array" aca="1" ref="E14" ca="1">IF($B14&gt;0,INDEX('Raw data'!B:B,$B14),"-")</f>
        <v>1.1000000000000001</v>
      </c>
      <c r="F14" s="72" t="str" cm="1">
        <f t="array" aca="1" ref="F14" ca="1">IF($B14&gt;0,INDEX('Raw data'!C:C,$B14),"-")</f>
        <v>Service 1</v>
      </c>
      <c r="G14" s="72" t="str" cm="1">
        <f t="array" aca="1" ref="G14" ca="1">IF($B14&gt;0,INDEX('Raw data'!D:D,$B14),"-")</f>
        <v>Presta 1</v>
      </c>
      <c r="H14" s="72" t="str" cm="1">
        <f t="array" aca="1" ref="H14" ca="1">IF($B14&gt;0,INDEX('Raw data'!E:E,$B14),"-")</f>
        <v>Fournisseur 9</v>
      </c>
      <c r="I14" s="72" t="str" cm="1">
        <f t="array" aca="1" ref="I14" ca="1">IF($B14&gt;0,INDEX('Raw data'!F:F,$B14),"-")</f>
        <v>Eur</v>
      </c>
      <c r="J14" s="83" cm="1">
        <f t="array" aca="1" ref="J14" ca="1">IF($B14&gt;0,INDEX('Raw data'!G:G,$B14),"-")</f>
        <v>533.33333333333337</v>
      </c>
      <c r="K14" s="72" cm="1">
        <f t="array" aca="1" ref="K14" ca="1">IF($B14&gt;0,INDEX('Raw data'!H:H,$B14),"-")</f>
        <v>9</v>
      </c>
    </row>
    <row r="15" spans="1:11" ht="15.75" x14ac:dyDescent="0.25">
      <c r="A15" s="73">
        <v>7</v>
      </c>
      <c r="B15" s="77" cm="1">
        <f t="array" aca="1" ref="B15" ca="1">MOD(IFERROR(_xlfn.AGGREGATE(15,6,(TRUNC(OFFSET(Tabel1[Service Center No],,$B$5-1,,),2)+ROW(OFFSET(Tabel1[Service Center No],,$B$5-1,,))/100000000)/((OFFSET(Tabel1[Service Center No],,$B$5-1,,)&lt;&gt;0)*(Tabel1[Technical Profile]=$A$4)),A15),0)*100000000,1000000)</f>
        <v>8.9999923706054688</v>
      </c>
      <c r="C15" s="85" cm="1">
        <f t="array" aca="1" ref="C15" ca="1">IF($B15&gt;0,INDEX(OFFSET('Raw data'!A:A,,$B$5-1,,),$B15),"-")</f>
        <v>540</v>
      </c>
      <c r="D15" s="72" cm="1">
        <f t="array" aca="1" ref="D15" ca="1">IF($B15&gt;0,INDEX('Raw data'!A:A,$B15),"-")</f>
        <v>1</v>
      </c>
      <c r="E15" s="72" cm="1">
        <f t="array" aca="1" ref="E15" ca="1">IF($B15&gt;0,INDEX('Raw data'!B:B,$B15),"-")</f>
        <v>1.1000000000000001</v>
      </c>
      <c r="F15" s="72" t="str" cm="1">
        <f t="array" aca="1" ref="F15" ca="1">IF($B15&gt;0,INDEX('Raw data'!C:C,$B15),"-")</f>
        <v>Service 1</v>
      </c>
      <c r="G15" s="72" t="str" cm="1">
        <f t="array" aca="1" ref="G15" ca="1">IF($B15&gt;0,INDEX('Raw data'!D:D,$B15),"-")</f>
        <v>Presta 1</v>
      </c>
      <c r="H15" s="72" t="str" cm="1">
        <f t="array" aca="1" ref="H15" ca="1">IF($B15&gt;0,INDEX('Raw data'!E:E,$B15),"-")</f>
        <v>Fournisseur 5</v>
      </c>
      <c r="I15" s="72" t="str" cm="1">
        <f t="array" aca="1" ref="I15" ca="1">IF($B15&gt;0,INDEX('Raw data'!F:F,$B15),"-")</f>
        <v>Eur</v>
      </c>
      <c r="J15" s="83" cm="1">
        <f t="array" aca="1" ref="J15" ca="1">IF($B15&gt;0,INDEX('Raw data'!G:G,$B15),"-")</f>
        <v>485.69999999999993</v>
      </c>
      <c r="K15" s="72" cm="1">
        <f t="array" aca="1" ref="K15" ca="1">IF($B15&gt;0,INDEX('Raw data'!H:H,$B15),"-")</f>
        <v>5</v>
      </c>
    </row>
    <row r="16" spans="1:11" ht="15.75" x14ac:dyDescent="0.25">
      <c r="A16" s="74">
        <v>8</v>
      </c>
      <c r="B16" s="77" cm="1">
        <f t="array" aca="1" ref="B16" ca="1">MOD(IFERROR(_xlfn.AGGREGATE(15,6,(TRUNC(OFFSET(Tabel1[Service Center No],,$B$5-1,,),2)+ROW(OFFSET(Tabel1[Service Center No],,$B$5-1,,))/100000000)/((OFFSET(Tabel1[Service Center No],,$B$5-1,,)&lt;&gt;0)*(Tabel1[Technical Profile]=$A$4)),A16),0)*100000000,1000000)</f>
        <v>10</v>
      </c>
      <c r="C16" s="85" cm="1">
        <f t="array" aca="1" ref="C16" ca="1">IF($B16&gt;0,INDEX(OFFSET('Raw data'!A:A,,$B$5-1,,),$B16),"-")</f>
        <v>570</v>
      </c>
      <c r="D16" s="72" cm="1">
        <f t="array" aca="1" ref="D16" ca="1">IF($B16&gt;0,INDEX('Raw data'!A:A,$B16),"-")</f>
        <v>1</v>
      </c>
      <c r="E16" s="72" cm="1">
        <f t="array" aca="1" ref="E16" ca="1">IF($B16&gt;0,INDEX('Raw data'!B:B,$B16),"-")</f>
        <v>1.1000000000000001</v>
      </c>
      <c r="F16" s="72" t="str" cm="1">
        <f t="array" aca="1" ref="F16" ca="1">IF($B16&gt;0,INDEX('Raw data'!C:C,$B16),"-")</f>
        <v>Service 1</v>
      </c>
      <c r="G16" s="72" t="str" cm="1">
        <f t="array" aca="1" ref="G16" ca="1">IF($B16&gt;0,INDEX('Raw data'!D:D,$B16),"-")</f>
        <v>Presta 1</v>
      </c>
      <c r="H16" s="72" t="str" cm="1">
        <f t="array" aca="1" ref="H16" ca="1">IF($B16&gt;0,INDEX('Raw data'!E:E,$B16),"-")</f>
        <v>Fournisseur 7</v>
      </c>
      <c r="I16" s="72" t="str" cm="1">
        <f t="array" aca="1" ref="I16" ca="1">IF($B16&gt;0,INDEX('Raw data'!F:F,$B16),"-")</f>
        <v>Eur</v>
      </c>
      <c r="J16" s="83" cm="1">
        <f t="array" aca="1" ref="J16" ca="1">IF($B16&gt;0,INDEX('Raw data'!G:G,$B16),"-")</f>
        <v>501.66666666666669</v>
      </c>
      <c r="K16" s="72" cm="1">
        <f t="array" aca="1" ref="K16" ca="1">IF($B16&gt;0,INDEX('Raw data'!H:H,$B16),"-")</f>
        <v>7</v>
      </c>
    </row>
    <row r="17" spans="1:11" ht="15.75" x14ac:dyDescent="0.25">
      <c r="A17" s="74">
        <v>9</v>
      </c>
      <c r="B17" s="77" cm="1">
        <f t="array" aca="1" ref="B17" ca="1">MOD(IFERROR(_xlfn.AGGREGATE(15,6,(TRUNC(OFFSET(Tabel1[Service Center No],,$B$5-1,,),2)+ROW(OFFSET(Tabel1[Service Center No],,$B$5-1,,))/100000000)/((OFFSET(Tabel1[Service Center No],,$B$5-1,,)&lt;&gt;0)*(Tabel1[Technical Profile]=$A$4)),A17),0)*100000000,1000000)</f>
        <v>7.0000076293945313</v>
      </c>
      <c r="C17" s="85" cm="1">
        <f t="array" aca="1" ref="C17" ca="1">IF($B17&gt;0,INDEX(OFFSET('Raw data'!A:A,,$B$5-1,,),$B17),"-")</f>
        <v>572</v>
      </c>
      <c r="D17" s="72" cm="1">
        <f t="array" aca="1" ref="D17" ca="1">IF($B17&gt;0,INDEX('Raw data'!A:A,$B17),"-")</f>
        <v>1</v>
      </c>
      <c r="E17" s="72" cm="1">
        <f t="array" aca="1" ref="E17" ca="1">IF($B17&gt;0,INDEX('Raw data'!B:B,$B17),"-")</f>
        <v>1.1000000000000001</v>
      </c>
      <c r="F17" s="72" t="str" cm="1">
        <f t="array" aca="1" ref="F17" ca="1">IF($B17&gt;0,INDEX('Raw data'!C:C,$B17),"-")</f>
        <v>Service 1</v>
      </c>
      <c r="G17" s="72" t="str" cm="1">
        <f t="array" aca="1" ref="G17" ca="1">IF($B17&gt;0,INDEX('Raw data'!D:D,$B17),"-")</f>
        <v>Presta 1</v>
      </c>
      <c r="H17" s="72" t="str" cm="1">
        <f t="array" aca="1" ref="H17" ca="1">IF($B17&gt;0,INDEX('Raw data'!E:E,$B17),"-")</f>
        <v>Fournisseur 4</v>
      </c>
      <c r="I17" s="72" t="str" cm="1">
        <f t="array" aca="1" ref="I17" ca="1">IF($B17&gt;0,INDEX('Raw data'!F:F,$B17),"-")</f>
        <v>Eur</v>
      </c>
      <c r="J17" s="83" cm="1">
        <f t="array" aca="1" ref="J17" ca="1">IF($B17&gt;0,INDEX('Raw data'!G:G,$B17),"-")</f>
        <v>478.53555555555562</v>
      </c>
      <c r="K17" s="72" cm="1">
        <f t="array" aca="1" ref="K17" ca="1">IF($B17&gt;0,INDEX('Raw data'!H:H,$B17),"-")</f>
        <v>4</v>
      </c>
    </row>
    <row r="18" spans="1:11" ht="15.75" x14ac:dyDescent="0.25">
      <c r="A18" s="73">
        <v>10</v>
      </c>
      <c r="B18" s="77" cm="1">
        <f t="array" aca="1" ref="B18" ca="1">MOD(IFERROR(_xlfn.AGGREGATE(15,6,(TRUNC(OFFSET(Tabel1[Service Center No],,$B$5-1,,),2)+ROW(OFFSET(Tabel1[Service Center No],,$B$5-1,,))/100000000)/((OFFSET(Tabel1[Service Center No],,$B$5-1,,)&lt;&gt;0)*(Tabel1[Technical Profile]=$A$4)),A18),0)*100000000,1000000)</f>
        <v>14</v>
      </c>
      <c r="C18" s="85" cm="1">
        <f t="array" aca="1" ref="C18" ca="1">IF($B18&gt;0,INDEX(OFFSET('Raw data'!A:A,,$B$5-1,,),$B18),"-")</f>
        <v>620</v>
      </c>
      <c r="D18" s="72" cm="1">
        <f t="array" aca="1" ref="D18" ca="1">IF($B18&gt;0,INDEX('Raw data'!A:A,$B18),"-")</f>
        <v>1</v>
      </c>
      <c r="E18" s="72" cm="1">
        <f t="array" aca="1" ref="E18" ca="1">IF($B18&gt;0,INDEX('Raw data'!B:B,$B18),"-")</f>
        <v>1.1000000000000001</v>
      </c>
      <c r="F18" s="72" t="str" cm="1">
        <f t="array" aca="1" ref="F18" ca="1">IF($B18&gt;0,INDEX('Raw data'!C:C,$B18),"-")</f>
        <v>Service 1</v>
      </c>
      <c r="G18" s="72" t="str" cm="1">
        <f t="array" aca="1" ref="G18" ca="1">IF($B18&gt;0,INDEX('Raw data'!D:D,$B18),"-")</f>
        <v>Presta 1</v>
      </c>
      <c r="H18" s="72" t="str" cm="1">
        <f t="array" aca="1" ref="H18" ca="1">IF($B18&gt;0,INDEX('Raw data'!E:E,$B18),"-")</f>
        <v>Fournisseur 11</v>
      </c>
      <c r="I18" s="72" t="str" cm="1">
        <f t="array" aca="1" ref="I18" ca="1">IF($B18&gt;0,INDEX('Raw data'!F:F,$B18),"-")</f>
        <v>Eur</v>
      </c>
      <c r="J18" s="83" cm="1">
        <f t="array" aca="1" ref="J18" ca="1">IF($B18&gt;0,INDEX('Raw data'!G:G,$B18),"-")</f>
        <v>601.66666666666663</v>
      </c>
      <c r="K18" s="72" cm="1">
        <f t="array" aca="1" ref="K18" ca="1">IF($B18&gt;0,INDEX('Raw data'!H:H,$B18),"-")</f>
        <v>11</v>
      </c>
    </row>
    <row r="19" spans="1:11" ht="15.75" x14ac:dyDescent="0.25">
      <c r="A19" s="74">
        <v>11</v>
      </c>
      <c r="B19" s="77" cm="1">
        <f t="array" aca="1" ref="B19" ca="1">MOD(IFERROR(_xlfn.AGGREGATE(15,6,(TRUNC(OFFSET(Tabel1[Service Center No],,$B$5-1,,),2)+ROW(OFFSET(Tabel1[Service Center No],,$B$5-1,,))/100000000)/((OFFSET(Tabel1[Service Center No],,$B$5-1,,)&lt;&gt;0)*(Tabel1[Technical Profile]=$A$4)),A19),0)*100000000,1000000)</f>
        <v>15</v>
      </c>
      <c r="C19" s="85" cm="1">
        <f t="array" aca="1" ref="C19" ca="1">IF($B19&gt;0,INDEX(OFFSET('Raw data'!A:A,,$B$5-1,,),$B19),"-")</f>
        <v>624</v>
      </c>
      <c r="D19" s="72" cm="1">
        <f t="array" aca="1" ref="D19" ca="1">IF($B19&gt;0,INDEX('Raw data'!A:A,$B19),"-")</f>
        <v>1</v>
      </c>
      <c r="E19" s="72" cm="1">
        <f t="array" aca="1" ref="E19" ca="1">IF($B19&gt;0,INDEX('Raw data'!B:B,$B19),"-")</f>
        <v>1.1000000000000001</v>
      </c>
      <c r="F19" s="72" t="str" cm="1">
        <f t="array" aca="1" ref="F19" ca="1">IF($B19&gt;0,INDEX('Raw data'!C:C,$B19),"-")</f>
        <v>Service 1</v>
      </c>
      <c r="G19" s="72" t="str" cm="1">
        <f t="array" aca="1" ref="G19" ca="1">IF($B19&gt;0,INDEX('Raw data'!D:D,$B19),"-")</f>
        <v>Presta 1</v>
      </c>
      <c r="H19" s="72" t="str" cm="1">
        <f t="array" aca="1" ref="H19" ca="1">IF($B19&gt;0,INDEX('Raw data'!E:E,$B19),"-")</f>
        <v>Fournisseur 12</v>
      </c>
      <c r="I19" s="72" t="str" cm="1">
        <f t="array" aca="1" ref="I19" ca="1">IF($B19&gt;0,INDEX('Raw data'!F:F,$B19),"-")</f>
        <v>Eur</v>
      </c>
      <c r="J19" s="83" cm="1">
        <f t="array" aca="1" ref="J19" ca="1">IF($B19&gt;0,INDEX('Raw data'!G:G,$B19),"-")</f>
        <v>621.33333333333337</v>
      </c>
      <c r="K19" s="72" cm="1">
        <f t="array" aca="1" ref="K19" ca="1">IF($B19&gt;0,INDEX('Raw data'!H:H,$B19),"-")</f>
        <v>12</v>
      </c>
    </row>
    <row r="20" spans="1:11" ht="15.75" x14ac:dyDescent="0.25">
      <c r="A20" s="74">
        <v>12</v>
      </c>
      <c r="B20" s="77" cm="1">
        <f t="array" aca="1" ref="B20" ca="1">MOD(IFERROR(_xlfn.AGGREGATE(15,6,(TRUNC(OFFSET(Tabel1[Service Center No],,$B$5-1,,),2)+ROW(OFFSET(Tabel1[Service Center No],,$B$5-1,,))/100000000)/((OFFSET(Tabel1[Service Center No],,$B$5-1,,)&lt;&gt;0)*(Tabel1[Technical Profile]=$A$4)),A20),0)*100000000,1000000)</f>
        <v>0</v>
      </c>
      <c r="C20" s="85" t="str" cm="1">
        <f t="array" aca="1" ref="C20" ca="1">IF($B20&gt;0,INDEX(OFFSET('Raw data'!A:A,,$B$5-1,,),$B20),"-")</f>
        <v>-</v>
      </c>
      <c r="D20" s="72" t="str" cm="1">
        <f t="array" aca="1" ref="D20" ca="1">IF($B20&gt;0,INDEX('Raw data'!A:A,$B20),"-")</f>
        <v>-</v>
      </c>
      <c r="E20" s="72" t="str" cm="1">
        <f t="array" aca="1" ref="E20" ca="1">IF($B20&gt;0,INDEX('Raw data'!B:B,$B20),"-")</f>
        <v>-</v>
      </c>
      <c r="F20" s="72" t="str" cm="1">
        <f t="array" aca="1" ref="F20" ca="1">IF($B20&gt;0,INDEX('Raw data'!C:C,$B20),"-")</f>
        <v>-</v>
      </c>
      <c r="G20" s="72" t="str" cm="1">
        <f t="array" aca="1" ref="G20" ca="1">IF($B20&gt;0,INDEX('Raw data'!D:D,$B20),"-")</f>
        <v>-</v>
      </c>
      <c r="H20" s="72" t="str" cm="1">
        <f t="array" aca="1" ref="H20" ca="1">IF($B20&gt;0,INDEX('Raw data'!E:E,$B20),"-")</f>
        <v>-</v>
      </c>
      <c r="I20" s="72" t="str" cm="1">
        <f t="array" aca="1" ref="I20" ca="1">IF($B20&gt;0,INDEX('Raw data'!F:F,$B20),"-")</f>
        <v>-</v>
      </c>
      <c r="J20" s="83" t="str" cm="1">
        <f t="array" aca="1" ref="J20" ca="1">IF($B20&gt;0,INDEX('Raw data'!G:G,$B20),"-")</f>
        <v>-</v>
      </c>
      <c r="K20" s="72" t="str" cm="1">
        <f t="array" aca="1" ref="K20" ca="1">IF($B20&gt;0,INDEX('Raw data'!H:H,$B20),"-")</f>
        <v>-</v>
      </c>
    </row>
    <row r="21" spans="1:11" ht="15.75" x14ac:dyDescent="0.25">
      <c r="A21" s="73">
        <v>13</v>
      </c>
      <c r="B21" s="77" cm="1">
        <f t="array" aca="1" ref="B21" ca="1">MOD(IFERROR(_xlfn.AGGREGATE(15,6,(TRUNC(OFFSET(Tabel1[Service Center No],,$B$5-1,,),2)+ROW(OFFSET(Tabel1[Service Center No],,$B$5-1,,))/100000000)/((OFFSET(Tabel1[Service Center No],,$B$5-1,,)&lt;&gt;0)*(Tabel1[Technical Profile]=$A$4)),A21),0)*100000000,1000000)</f>
        <v>0</v>
      </c>
      <c r="C21" s="85" t="str" cm="1">
        <f t="array" aca="1" ref="C21" ca="1">IF($B21&gt;0,INDEX(OFFSET('Raw data'!A:A,,$B$5-1,,),$B21),"-")</f>
        <v>-</v>
      </c>
      <c r="D21" s="72" t="str" cm="1">
        <f t="array" aca="1" ref="D21" ca="1">IF($B21&gt;0,INDEX('Raw data'!A:A,$B21),"-")</f>
        <v>-</v>
      </c>
      <c r="E21" s="72" t="str" cm="1">
        <f t="array" aca="1" ref="E21" ca="1">IF($B21&gt;0,INDEX('Raw data'!B:B,$B21),"-")</f>
        <v>-</v>
      </c>
      <c r="F21" s="72" t="str" cm="1">
        <f t="array" aca="1" ref="F21" ca="1">IF($B21&gt;0,INDEX('Raw data'!C:C,$B21),"-")</f>
        <v>-</v>
      </c>
      <c r="G21" s="72" t="str" cm="1">
        <f t="array" aca="1" ref="G21" ca="1">IF($B21&gt;0,INDEX('Raw data'!D:D,$B21),"-")</f>
        <v>-</v>
      </c>
      <c r="H21" s="72" t="str" cm="1">
        <f t="array" aca="1" ref="H21" ca="1">IF($B21&gt;0,INDEX('Raw data'!E:E,$B21),"-")</f>
        <v>-</v>
      </c>
      <c r="I21" s="72" t="str" cm="1">
        <f t="array" aca="1" ref="I21" ca="1">IF($B21&gt;0,INDEX('Raw data'!F:F,$B21),"-")</f>
        <v>-</v>
      </c>
      <c r="J21" s="83" t="str" cm="1">
        <f t="array" aca="1" ref="J21" ca="1">IF($B21&gt;0,INDEX('Raw data'!G:G,$B21),"-")</f>
        <v>-</v>
      </c>
      <c r="K21" s="72" t="str" cm="1">
        <f t="array" aca="1" ref="K21" ca="1">IF($B21&gt;0,INDEX('Raw data'!H:H,$B21),"-")</f>
        <v>-</v>
      </c>
    </row>
    <row r="22" spans="1:11" ht="15.75" x14ac:dyDescent="0.25">
      <c r="A22" s="74">
        <v>14</v>
      </c>
      <c r="B22" s="77" cm="1">
        <f t="array" aca="1" ref="B22" ca="1">MOD(IFERROR(_xlfn.AGGREGATE(15,6,(TRUNC(OFFSET(Tabel1[Service Center No],,$B$5-1,,),2)+ROW(OFFSET(Tabel1[Service Center No],,$B$5-1,,))/100000000)/((OFFSET(Tabel1[Service Center No],,$B$5-1,,)&lt;&gt;0)*(Tabel1[Technical Profile]=$A$4)),A22),0)*100000000,1000000)</f>
        <v>0</v>
      </c>
      <c r="C22" s="85" t="str" cm="1">
        <f t="array" aca="1" ref="C22" ca="1">IF($B22&gt;0,INDEX(OFFSET('Raw data'!A:A,,$B$5-1,,),$B22),"-")</f>
        <v>-</v>
      </c>
      <c r="D22" s="72" t="str" cm="1">
        <f t="array" aca="1" ref="D22" ca="1">IF($B22&gt;0,INDEX('Raw data'!A:A,$B22),"-")</f>
        <v>-</v>
      </c>
      <c r="E22" s="72" t="str" cm="1">
        <f t="array" aca="1" ref="E22" ca="1">IF($B22&gt;0,INDEX('Raw data'!B:B,$B22),"-")</f>
        <v>-</v>
      </c>
      <c r="F22" s="72" t="str" cm="1">
        <f t="array" aca="1" ref="F22" ca="1">IF($B22&gt;0,INDEX('Raw data'!C:C,$B22),"-")</f>
        <v>-</v>
      </c>
      <c r="G22" s="72" t="str" cm="1">
        <f t="array" aca="1" ref="G22" ca="1">IF($B22&gt;0,INDEX('Raw data'!D:D,$B22),"-")</f>
        <v>-</v>
      </c>
      <c r="H22" s="72" t="str" cm="1">
        <f t="array" aca="1" ref="H22" ca="1">IF($B22&gt;0,INDEX('Raw data'!E:E,$B22),"-")</f>
        <v>-</v>
      </c>
      <c r="I22" s="72" t="str" cm="1">
        <f t="array" aca="1" ref="I22" ca="1">IF($B22&gt;0,INDEX('Raw data'!F:F,$B22),"-")</f>
        <v>-</v>
      </c>
      <c r="J22" s="83" t="str" cm="1">
        <f t="array" aca="1" ref="J22" ca="1">IF($B22&gt;0,INDEX('Raw data'!G:G,$B22),"-")</f>
        <v>-</v>
      </c>
      <c r="K22" s="72" t="str" cm="1">
        <f t="array" aca="1" ref="K22" ca="1">IF($B22&gt;0,INDEX('Raw data'!H:H,$B22),"-")</f>
        <v>-</v>
      </c>
    </row>
    <row r="23" spans="1:11" ht="15.75" x14ac:dyDescent="0.25">
      <c r="A23" s="74">
        <v>15</v>
      </c>
      <c r="B23" s="77" cm="1">
        <f t="array" aca="1" ref="B23" ca="1">MOD(IFERROR(_xlfn.AGGREGATE(15,6,(TRUNC(OFFSET(Tabel1[Service Center No],,$B$5-1,,),2)+ROW(OFFSET(Tabel1[Service Center No],,$B$5-1,,))/100000000)/((OFFSET(Tabel1[Service Center No],,$B$5-1,,)&lt;&gt;0)*(Tabel1[Technical Profile]=$A$4)),A23),0)*100000000,1000000)</f>
        <v>0</v>
      </c>
      <c r="C23" s="85" t="str" cm="1">
        <f t="array" aca="1" ref="C23" ca="1">IF($B23&gt;0,INDEX(OFFSET('Raw data'!A:A,,$B$5-1,,),$B23),"-")</f>
        <v>-</v>
      </c>
      <c r="D23" s="72" t="str" cm="1">
        <f t="array" aca="1" ref="D23" ca="1">IF($B23&gt;0,INDEX('Raw data'!A:A,$B23),"-")</f>
        <v>-</v>
      </c>
      <c r="E23" s="72" t="str" cm="1">
        <f t="array" aca="1" ref="E23" ca="1">IF($B23&gt;0,INDEX('Raw data'!B:B,$B23),"-")</f>
        <v>-</v>
      </c>
      <c r="F23" s="72" t="str" cm="1">
        <f t="array" aca="1" ref="F23" ca="1">IF($B23&gt;0,INDEX('Raw data'!C:C,$B23),"-")</f>
        <v>-</v>
      </c>
      <c r="G23" s="72" t="str" cm="1">
        <f t="array" aca="1" ref="G23" ca="1">IF($B23&gt;0,INDEX('Raw data'!D:D,$B23),"-")</f>
        <v>-</v>
      </c>
      <c r="H23" s="72" t="str" cm="1">
        <f t="array" aca="1" ref="H23" ca="1">IF($B23&gt;0,INDEX('Raw data'!E:E,$B23),"-")</f>
        <v>-</v>
      </c>
      <c r="I23" s="72" t="str" cm="1">
        <f t="array" aca="1" ref="I23" ca="1">IF($B23&gt;0,INDEX('Raw data'!F:F,$B23),"-")</f>
        <v>-</v>
      </c>
      <c r="J23" s="83" t="str" cm="1">
        <f t="array" aca="1" ref="J23" ca="1">IF($B23&gt;0,INDEX('Raw data'!G:G,$B23),"-")</f>
        <v>-</v>
      </c>
      <c r="K23" s="72" t="str" cm="1">
        <f t="array" aca="1" ref="K23" ca="1">IF($B23&gt;0,INDEX('Raw data'!H:H,$B23),"-")</f>
        <v>-</v>
      </c>
    </row>
    <row r="24" spans="1:11" ht="15.75" x14ac:dyDescent="0.25">
      <c r="A24" s="73">
        <v>16</v>
      </c>
      <c r="B24" s="77" cm="1">
        <f t="array" aca="1" ref="B24" ca="1">MOD(IFERROR(_xlfn.AGGREGATE(15,6,(TRUNC(OFFSET(Tabel1[Service Center No],,$B$5-1,,),2)+ROW(OFFSET(Tabel1[Service Center No],,$B$5-1,,))/100000000)/((OFFSET(Tabel1[Service Center No],,$B$5-1,,)&lt;&gt;0)*(Tabel1[Technical Profile]=$A$4)),A24),0)*100000000,1000000)</f>
        <v>0</v>
      </c>
      <c r="C24" s="85" t="str" cm="1">
        <f t="array" aca="1" ref="C24" ca="1">IF($B24&gt;0,INDEX(OFFSET('Raw data'!A:A,,$B$5-1,,),$B24),"-")</f>
        <v>-</v>
      </c>
      <c r="D24" s="72" t="str" cm="1">
        <f t="array" aca="1" ref="D24" ca="1">IF($B24&gt;0,INDEX('Raw data'!A:A,$B24),"-")</f>
        <v>-</v>
      </c>
      <c r="E24" s="72" t="str" cm="1">
        <f t="array" aca="1" ref="E24" ca="1">IF($B24&gt;0,INDEX('Raw data'!B:B,$B24),"-")</f>
        <v>-</v>
      </c>
      <c r="F24" s="72" t="str" cm="1">
        <f t="array" aca="1" ref="F24" ca="1">IF($B24&gt;0,INDEX('Raw data'!C:C,$B24),"-")</f>
        <v>-</v>
      </c>
      <c r="G24" s="72" t="str" cm="1">
        <f t="array" aca="1" ref="G24" ca="1">IF($B24&gt;0,INDEX('Raw data'!D:D,$B24),"-")</f>
        <v>-</v>
      </c>
      <c r="H24" s="72" t="str" cm="1">
        <f t="array" aca="1" ref="H24" ca="1">IF($B24&gt;0,INDEX('Raw data'!E:E,$B24),"-")</f>
        <v>-</v>
      </c>
      <c r="I24" s="72" t="str" cm="1">
        <f t="array" aca="1" ref="I24" ca="1">IF($B24&gt;0,INDEX('Raw data'!F:F,$B24),"-")</f>
        <v>-</v>
      </c>
      <c r="J24" s="83" t="str" cm="1">
        <f t="array" aca="1" ref="J24" ca="1">IF($B24&gt;0,INDEX('Raw data'!G:G,$B24),"-")</f>
        <v>-</v>
      </c>
      <c r="K24" s="72" t="str" cm="1">
        <f t="array" aca="1" ref="K24" ca="1">IF($B24&gt;0,INDEX('Raw data'!H:H,$B24),"-")</f>
        <v>-</v>
      </c>
    </row>
  </sheetData>
  <sortState xmlns:xlrd2="http://schemas.microsoft.com/office/spreadsheetml/2017/richdata2" ref="B9:B20">
    <sortCondition ref="B9"/>
  </sortState>
  <mergeCells count="1">
    <mergeCell ref="A6:A7"/>
  </mergeCells>
  <phoneticPr fontId="9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Liste!$G$2:$G$10</xm:f>
          </x14:formula1>
          <xm:sqref>B4:C4</xm:sqref>
        </x14:dataValidation>
        <x14:dataValidation type="list" allowBlank="1" showInputMessage="1" showErrorMessage="1" xr:uid="{00000000-0002-0000-0000-000001000000}">
          <x14:formula1>
            <xm:f>Liste!$A$3:$A$4</xm:f>
          </x14:formula1>
          <xm:sqref>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Q35"/>
  <sheetViews>
    <sheetView workbookViewId="0">
      <selection activeCell="A3" sqref="A3:H3"/>
    </sheetView>
  </sheetViews>
  <sheetFormatPr defaultColWidth="11.42578125" defaultRowHeight="15" x14ac:dyDescent="0.25"/>
  <cols>
    <col min="1" max="1" width="22" customWidth="1"/>
    <col min="2" max="2" width="18.140625" customWidth="1"/>
    <col min="3" max="3" width="18.5703125" bestFit="1" customWidth="1"/>
    <col min="4" max="4" width="30.42578125" bestFit="1" customWidth="1"/>
    <col min="5" max="5" width="18" customWidth="1"/>
    <col min="6" max="6" width="15.140625" customWidth="1"/>
    <col min="7" max="7" width="24.85546875" customWidth="1"/>
    <col min="8" max="8" width="19" customWidth="1"/>
    <col min="9" max="9" width="11.42578125" bestFit="1" customWidth="1"/>
    <col min="10" max="10" width="12" bestFit="1" customWidth="1"/>
    <col min="11" max="11" width="12.5703125" bestFit="1" customWidth="1"/>
    <col min="12" max="17" width="13.85546875" bestFit="1" customWidth="1"/>
  </cols>
  <sheetData>
    <row r="2" spans="1:17" ht="15.75" thickBot="1" x14ac:dyDescent="0.3"/>
    <row r="3" spans="1:17" ht="57.75" thickBot="1" x14ac:dyDescent="0.3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17</v>
      </c>
      <c r="J3" s="6" t="s">
        <v>18</v>
      </c>
      <c r="K3" s="6" t="s">
        <v>19</v>
      </c>
      <c r="L3" s="7" t="s">
        <v>20</v>
      </c>
      <c r="M3" s="8" t="s">
        <v>21</v>
      </c>
      <c r="N3" s="7" t="s">
        <v>8</v>
      </c>
      <c r="O3" s="7" t="s">
        <v>9</v>
      </c>
      <c r="P3" s="7" t="s">
        <v>10</v>
      </c>
      <c r="Q3" s="7" t="s">
        <v>11</v>
      </c>
    </row>
    <row r="4" spans="1:17" ht="15.75" thickBot="1" x14ac:dyDescent="0.3">
      <c r="A4" s="9">
        <v>1</v>
      </c>
      <c r="B4" s="9">
        <v>1.1000000000000001</v>
      </c>
      <c r="C4" s="10" t="s">
        <v>15</v>
      </c>
      <c r="D4" s="11" t="s">
        <v>13</v>
      </c>
      <c r="E4" t="s">
        <v>22</v>
      </c>
      <c r="F4" t="s">
        <v>12</v>
      </c>
      <c r="G4" s="12">
        <f t="shared" ref="G4:G35" si="0">IFERROR(AVERAGE(I4:Q4),"No value")</f>
        <v>68.333333333333329</v>
      </c>
      <c r="H4" s="13">
        <v>1</v>
      </c>
      <c r="I4" s="35"/>
      <c r="J4" s="36"/>
      <c r="K4" s="36"/>
      <c r="L4" s="36">
        <v>65</v>
      </c>
      <c r="M4" s="20">
        <f>L4</f>
        <v>65</v>
      </c>
      <c r="N4" s="36">
        <v>75</v>
      </c>
      <c r="O4" s="37"/>
      <c r="P4" s="37"/>
      <c r="Q4" s="38"/>
    </row>
    <row r="5" spans="1:17" ht="15.75" thickBot="1" x14ac:dyDescent="0.3">
      <c r="A5" s="9">
        <v>1</v>
      </c>
      <c r="B5" s="9">
        <v>1.1000000000000001</v>
      </c>
      <c r="C5" s="10" t="s">
        <v>15</v>
      </c>
      <c r="D5" s="14" t="s">
        <v>13</v>
      </c>
      <c r="E5" t="s">
        <v>23</v>
      </c>
      <c r="F5" t="s">
        <v>12</v>
      </c>
      <c r="G5" s="12">
        <f t="shared" si="0"/>
        <v>422.22222222222223</v>
      </c>
      <c r="H5">
        <f t="shared" ref="H5:H35" si="1">IF(B5=B4,H4+1,1)</f>
        <v>2</v>
      </c>
      <c r="I5" s="15">
        <v>300</v>
      </c>
      <c r="J5" s="16">
        <v>340</v>
      </c>
      <c r="K5" s="16">
        <v>400</v>
      </c>
      <c r="L5" s="17">
        <v>390</v>
      </c>
      <c r="M5" s="20">
        <f>L5</f>
        <v>390</v>
      </c>
      <c r="N5" s="17">
        <v>440</v>
      </c>
      <c r="O5" s="17">
        <v>480</v>
      </c>
      <c r="P5" s="17">
        <v>515</v>
      </c>
      <c r="Q5" s="18">
        <v>545</v>
      </c>
    </row>
    <row r="6" spans="1:17" ht="15.75" thickBot="1" x14ac:dyDescent="0.3">
      <c r="A6" s="9">
        <v>1</v>
      </c>
      <c r="B6" s="9">
        <v>1.1000000000000001</v>
      </c>
      <c r="C6" s="10" t="s">
        <v>15</v>
      </c>
      <c r="D6" s="14" t="s">
        <v>13</v>
      </c>
      <c r="E6" t="s">
        <v>24</v>
      </c>
      <c r="F6" t="s">
        <v>12</v>
      </c>
      <c r="G6" s="12">
        <f t="shared" si="0"/>
        <v>476.09333333333336</v>
      </c>
      <c r="H6">
        <f t="shared" si="1"/>
        <v>3</v>
      </c>
      <c r="I6" s="15">
        <v>323</v>
      </c>
      <c r="J6" s="16">
        <v>411</v>
      </c>
      <c r="K6" s="16">
        <v>466</v>
      </c>
      <c r="L6" s="17">
        <v>423</v>
      </c>
      <c r="M6" s="20">
        <f>L6*1.08</f>
        <v>456.84000000000003</v>
      </c>
      <c r="N6" s="17">
        <v>470</v>
      </c>
      <c r="O6" s="17">
        <v>537</v>
      </c>
      <c r="P6" s="17">
        <v>580</v>
      </c>
      <c r="Q6" s="18">
        <v>618</v>
      </c>
    </row>
    <row r="7" spans="1:17" ht="15.75" thickBot="1" x14ac:dyDescent="0.3">
      <c r="A7" s="9">
        <v>1</v>
      </c>
      <c r="B7" s="9">
        <v>1.1000000000000001</v>
      </c>
      <c r="C7" s="10" t="s">
        <v>15</v>
      </c>
      <c r="D7" s="19" t="s">
        <v>13</v>
      </c>
      <c r="E7" t="s">
        <v>25</v>
      </c>
      <c r="F7" t="s">
        <v>12</v>
      </c>
      <c r="G7" s="12">
        <f t="shared" si="0"/>
        <v>478.53555555555562</v>
      </c>
      <c r="H7">
        <f t="shared" si="1"/>
        <v>4</v>
      </c>
      <c r="I7" s="39">
        <v>305</v>
      </c>
      <c r="J7" s="40">
        <v>377.65</v>
      </c>
      <c r="K7" s="40">
        <v>412</v>
      </c>
      <c r="L7" s="27">
        <v>405</v>
      </c>
      <c r="M7" s="37">
        <v>457.65</v>
      </c>
      <c r="N7" s="27">
        <v>512</v>
      </c>
      <c r="O7" s="27">
        <v>572</v>
      </c>
      <c r="P7" s="27">
        <v>617.76</v>
      </c>
      <c r="Q7" s="28">
        <v>647.76</v>
      </c>
    </row>
    <row r="8" spans="1:17" ht="15.75" thickBot="1" x14ac:dyDescent="0.3">
      <c r="A8" s="9">
        <v>1</v>
      </c>
      <c r="B8" s="9">
        <v>1.1000000000000001</v>
      </c>
      <c r="C8" s="10" t="s">
        <v>15</v>
      </c>
      <c r="D8" s="14" t="s">
        <v>13</v>
      </c>
      <c r="E8" t="s">
        <v>26</v>
      </c>
      <c r="F8" s="34" t="s">
        <v>12</v>
      </c>
      <c r="G8" s="12">
        <f t="shared" si="0"/>
        <v>485.69999999999993</v>
      </c>
      <c r="H8">
        <f t="shared" si="1"/>
        <v>5</v>
      </c>
      <c r="I8" s="21">
        <v>332.1</v>
      </c>
      <c r="J8" s="22">
        <v>365.40000000000003</v>
      </c>
      <c r="K8" s="22">
        <v>432</v>
      </c>
      <c r="L8" s="22">
        <v>415.8</v>
      </c>
      <c r="M8" s="36">
        <f t="shared" ref="M8:M15" si="2">L8</f>
        <v>415.8</v>
      </c>
      <c r="N8" s="23">
        <v>457.2</v>
      </c>
      <c r="O8" s="23">
        <v>540</v>
      </c>
      <c r="P8" s="23">
        <v>665.1</v>
      </c>
      <c r="Q8" s="24">
        <v>747.9</v>
      </c>
    </row>
    <row r="9" spans="1:17" ht="15.75" thickBot="1" x14ac:dyDescent="0.3">
      <c r="A9" s="9">
        <v>1</v>
      </c>
      <c r="B9" s="9">
        <v>1.1000000000000001</v>
      </c>
      <c r="C9" s="10" t="s">
        <v>15</v>
      </c>
      <c r="D9" s="14" t="s">
        <v>13</v>
      </c>
      <c r="E9" t="s">
        <v>27</v>
      </c>
      <c r="F9" t="s">
        <v>12</v>
      </c>
      <c r="G9" s="12">
        <f t="shared" si="0"/>
        <v>501</v>
      </c>
      <c r="H9">
        <f t="shared" si="1"/>
        <v>6</v>
      </c>
      <c r="I9" s="41"/>
      <c r="J9" s="42"/>
      <c r="K9" s="42"/>
      <c r="L9" s="42">
        <v>435</v>
      </c>
      <c r="M9" s="20">
        <f t="shared" si="2"/>
        <v>435</v>
      </c>
      <c r="N9" s="42">
        <v>495</v>
      </c>
      <c r="O9" s="42">
        <v>545</v>
      </c>
      <c r="P9" s="42">
        <v>595</v>
      </c>
      <c r="Q9" s="43"/>
    </row>
    <row r="10" spans="1:17" ht="15.75" thickBot="1" x14ac:dyDescent="0.3">
      <c r="A10" s="9">
        <v>1</v>
      </c>
      <c r="B10" s="9">
        <v>1.1000000000000001</v>
      </c>
      <c r="C10" s="10" t="s">
        <v>15</v>
      </c>
      <c r="D10" s="14" t="s">
        <v>13</v>
      </c>
      <c r="E10" t="s">
        <v>28</v>
      </c>
      <c r="F10" t="s">
        <v>12</v>
      </c>
      <c r="G10" s="12">
        <f t="shared" si="0"/>
        <v>501.66666666666669</v>
      </c>
      <c r="H10">
        <f t="shared" si="1"/>
        <v>7</v>
      </c>
      <c r="I10" s="15">
        <v>360</v>
      </c>
      <c r="J10" s="16">
        <v>400</v>
      </c>
      <c r="K10" s="16">
        <v>475</v>
      </c>
      <c r="L10" s="17">
        <v>440</v>
      </c>
      <c r="M10" s="20">
        <f t="shared" si="2"/>
        <v>440</v>
      </c>
      <c r="N10" s="17">
        <v>500</v>
      </c>
      <c r="O10" s="17">
        <v>570</v>
      </c>
      <c r="P10" s="17">
        <v>630</v>
      </c>
      <c r="Q10" s="18">
        <v>700</v>
      </c>
    </row>
    <row r="11" spans="1:17" ht="15.75" thickBot="1" x14ac:dyDescent="0.3">
      <c r="A11" s="9">
        <v>1</v>
      </c>
      <c r="B11" s="9">
        <v>1.1000000000000001</v>
      </c>
      <c r="C11" s="10" t="s">
        <v>15</v>
      </c>
      <c r="D11" s="14" t="s">
        <v>13</v>
      </c>
      <c r="E11" t="s">
        <v>29</v>
      </c>
      <c r="F11" t="s">
        <v>12</v>
      </c>
      <c r="G11" s="12">
        <f t="shared" si="0"/>
        <v>511.66666666666669</v>
      </c>
      <c r="H11">
        <f t="shared" si="1"/>
        <v>8</v>
      </c>
      <c r="I11" s="41"/>
      <c r="J11" s="42"/>
      <c r="K11" s="42"/>
      <c r="L11" s="42">
        <v>410</v>
      </c>
      <c r="M11" s="20">
        <f t="shared" si="2"/>
        <v>410</v>
      </c>
      <c r="N11" s="42">
        <v>450</v>
      </c>
      <c r="O11" s="42">
        <v>540</v>
      </c>
      <c r="P11" s="42">
        <v>610</v>
      </c>
      <c r="Q11" s="43">
        <v>650</v>
      </c>
    </row>
    <row r="12" spans="1:17" ht="15.75" thickBot="1" x14ac:dyDescent="0.3">
      <c r="A12" s="9">
        <v>1</v>
      </c>
      <c r="B12" s="9">
        <v>1.1000000000000001</v>
      </c>
      <c r="C12" s="10" t="s">
        <v>15</v>
      </c>
      <c r="D12" s="19" t="s">
        <v>13</v>
      </c>
      <c r="E12" t="s">
        <v>30</v>
      </c>
      <c r="F12" t="s">
        <v>12</v>
      </c>
      <c r="G12" s="12">
        <f t="shared" si="0"/>
        <v>533.33333333333337</v>
      </c>
      <c r="H12">
        <f t="shared" si="1"/>
        <v>9</v>
      </c>
      <c r="I12" s="44"/>
      <c r="J12" s="45"/>
      <c r="K12" s="45"/>
      <c r="L12" s="46">
        <v>420</v>
      </c>
      <c r="M12" s="20">
        <f t="shared" si="2"/>
        <v>420</v>
      </c>
      <c r="N12" s="46">
        <v>490</v>
      </c>
      <c r="O12" s="46">
        <v>540</v>
      </c>
      <c r="P12" s="46">
        <v>630</v>
      </c>
      <c r="Q12" s="47">
        <v>700</v>
      </c>
    </row>
    <row r="13" spans="1:17" ht="15.75" thickBot="1" x14ac:dyDescent="0.3">
      <c r="A13" s="9">
        <v>1</v>
      </c>
      <c r="B13" s="9">
        <v>1.1000000000000001</v>
      </c>
      <c r="C13" s="10" t="s">
        <v>15</v>
      </c>
      <c r="D13" s="14" t="s">
        <v>13</v>
      </c>
      <c r="E13" t="s">
        <v>31</v>
      </c>
      <c r="F13" t="s">
        <v>12</v>
      </c>
      <c r="G13" s="12">
        <f t="shared" si="0"/>
        <v>537.6</v>
      </c>
      <c r="H13">
        <f t="shared" si="1"/>
        <v>10</v>
      </c>
      <c r="I13" s="48"/>
      <c r="J13" s="49"/>
      <c r="K13" s="49"/>
      <c r="L13" s="50">
        <v>441</v>
      </c>
      <c r="M13" s="20">
        <f t="shared" si="2"/>
        <v>441</v>
      </c>
      <c r="N13" s="50">
        <v>491.40000000000003</v>
      </c>
      <c r="O13" s="50">
        <v>529.20000000000005</v>
      </c>
      <c r="P13" s="50">
        <v>630</v>
      </c>
      <c r="Q13" s="51">
        <v>693</v>
      </c>
    </row>
    <row r="14" spans="1:17" ht="15.75" thickBot="1" x14ac:dyDescent="0.3">
      <c r="A14" s="9">
        <v>1</v>
      </c>
      <c r="B14" s="9">
        <v>1.1000000000000001</v>
      </c>
      <c r="C14" s="10" t="s">
        <v>15</v>
      </c>
      <c r="D14" s="14" t="s">
        <v>13</v>
      </c>
      <c r="E14" t="s">
        <v>32</v>
      </c>
      <c r="F14" t="s">
        <v>12</v>
      </c>
      <c r="G14" s="12">
        <f t="shared" si="0"/>
        <v>601.66666666666663</v>
      </c>
      <c r="H14">
        <f t="shared" si="1"/>
        <v>11</v>
      </c>
      <c r="I14" s="52"/>
      <c r="J14" s="53"/>
      <c r="K14" s="53"/>
      <c r="L14" s="54">
        <v>445</v>
      </c>
      <c r="M14" s="20">
        <f t="shared" si="2"/>
        <v>445</v>
      </c>
      <c r="N14" s="54">
        <v>530</v>
      </c>
      <c r="O14" s="54">
        <v>620</v>
      </c>
      <c r="P14" s="54">
        <v>730</v>
      </c>
      <c r="Q14" s="55">
        <v>840</v>
      </c>
    </row>
    <row r="15" spans="1:17" ht="15.75" thickBot="1" x14ac:dyDescent="0.3">
      <c r="A15" s="9">
        <v>1</v>
      </c>
      <c r="B15" s="9">
        <v>1.1000000000000001</v>
      </c>
      <c r="C15" s="10" t="s">
        <v>15</v>
      </c>
      <c r="D15" s="19" t="s">
        <v>13</v>
      </c>
      <c r="E15" t="s">
        <v>33</v>
      </c>
      <c r="F15" t="s">
        <v>12</v>
      </c>
      <c r="G15" s="12">
        <f t="shared" si="0"/>
        <v>621.33333333333337</v>
      </c>
      <c r="H15">
        <f t="shared" si="1"/>
        <v>12</v>
      </c>
      <c r="I15" s="25"/>
      <c r="J15" s="26"/>
      <c r="K15" s="26"/>
      <c r="L15" s="27">
        <v>504</v>
      </c>
      <c r="M15" s="20">
        <f t="shared" si="2"/>
        <v>504</v>
      </c>
      <c r="N15" s="27">
        <v>576</v>
      </c>
      <c r="O15" s="27">
        <v>624</v>
      </c>
      <c r="P15" s="27">
        <v>728</v>
      </c>
      <c r="Q15" s="28">
        <v>792</v>
      </c>
    </row>
    <row r="16" spans="1:17" ht="15.75" thickBot="1" x14ac:dyDescent="0.3">
      <c r="A16" s="9">
        <v>1</v>
      </c>
      <c r="B16" s="9">
        <v>1.1000000000000001</v>
      </c>
      <c r="C16" s="10" t="s">
        <v>15</v>
      </c>
      <c r="D16" s="14" t="s">
        <v>13</v>
      </c>
      <c r="E16" t="s">
        <v>34</v>
      </c>
      <c r="F16" t="s">
        <v>12</v>
      </c>
      <c r="G16" s="12" t="str">
        <f t="shared" si="0"/>
        <v>No value</v>
      </c>
      <c r="H16">
        <f t="shared" si="1"/>
        <v>13</v>
      </c>
      <c r="I16" s="21"/>
      <c r="J16" s="22"/>
      <c r="K16" s="22"/>
      <c r="L16" s="23"/>
      <c r="M16" s="20"/>
      <c r="N16" s="23"/>
      <c r="O16" s="23"/>
      <c r="P16" s="23"/>
      <c r="Q16" s="24"/>
    </row>
    <row r="17" spans="1:17" ht="15.75" thickBot="1" x14ac:dyDescent="0.3">
      <c r="A17" s="9">
        <v>1</v>
      </c>
      <c r="B17" s="9">
        <v>1.1000000000000001</v>
      </c>
      <c r="C17" s="10" t="s">
        <v>15</v>
      </c>
      <c r="D17" s="14" t="s">
        <v>13</v>
      </c>
      <c r="E17" t="s">
        <v>35</v>
      </c>
      <c r="F17" t="s">
        <v>12</v>
      </c>
      <c r="G17" s="12" t="str">
        <f t="shared" si="0"/>
        <v>No value</v>
      </c>
      <c r="H17">
        <f t="shared" si="1"/>
        <v>14</v>
      </c>
      <c r="I17" s="15"/>
      <c r="J17" s="16"/>
      <c r="K17" s="16"/>
      <c r="L17" s="17"/>
      <c r="M17" s="20"/>
      <c r="N17" s="17"/>
      <c r="O17" s="17"/>
      <c r="P17" s="17"/>
      <c r="Q17" s="18"/>
    </row>
    <row r="18" spans="1:17" ht="15.75" thickBot="1" x14ac:dyDescent="0.3">
      <c r="A18" s="9">
        <v>1</v>
      </c>
      <c r="B18" s="9">
        <v>1.1000000000000001</v>
      </c>
      <c r="C18" s="10" t="s">
        <v>15</v>
      </c>
      <c r="D18" s="14" t="s">
        <v>13</v>
      </c>
      <c r="E18" t="s">
        <v>36</v>
      </c>
      <c r="F18" t="s">
        <v>12</v>
      </c>
      <c r="G18" s="12" t="str">
        <f t="shared" si="0"/>
        <v>No value</v>
      </c>
      <c r="H18">
        <f t="shared" si="1"/>
        <v>15</v>
      </c>
      <c r="I18" s="15"/>
      <c r="J18" s="16"/>
      <c r="K18" s="16"/>
      <c r="L18" s="17"/>
      <c r="M18" s="20"/>
      <c r="N18" s="17"/>
      <c r="O18" s="17"/>
      <c r="P18" s="17"/>
      <c r="Q18" s="18"/>
    </row>
    <row r="19" spans="1:17" ht="15.75" thickBot="1" x14ac:dyDescent="0.3">
      <c r="A19" s="9">
        <v>1</v>
      </c>
      <c r="B19" s="9">
        <v>1.1000000000000001</v>
      </c>
      <c r="C19" s="10" t="s">
        <v>15</v>
      </c>
      <c r="D19" s="14" t="s">
        <v>13</v>
      </c>
      <c r="E19" t="s">
        <v>37</v>
      </c>
      <c r="F19" t="s">
        <v>12</v>
      </c>
      <c r="G19" s="12" t="str">
        <f t="shared" si="0"/>
        <v>No value</v>
      </c>
      <c r="H19">
        <f t="shared" si="1"/>
        <v>16</v>
      </c>
      <c r="I19" s="52"/>
      <c r="J19" s="53"/>
      <c r="K19" s="53"/>
      <c r="L19" s="54"/>
      <c r="M19" s="20"/>
      <c r="N19" s="54"/>
      <c r="O19" s="54"/>
      <c r="P19" s="54"/>
      <c r="Q19" s="55"/>
    </row>
    <row r="20" spans="1:17" ht="15.75" thickBot="1" x14ac:dyDescent="0.3">
      <c r="A20" s="9">
        <v>1</v>
      </c>
      <c r="B20" s="9">
        <v>1.2</v>
      </c>
      <c r="C20" s="10" t="s">
        <v>16</v>
      </c>
      <c r="D20" s="19" t="s">
        <v>14</v>
      </c>
      <c r="E20" t="s">
        <v>22</v>
      </c>
      <c r="F20" t="s">
        <v>12</v>
      </c>
      <c r="G20" s="12">
        <f t="shared" si="0"/>
        <v>68.333333333333329</v>
      </c>
      <c r="H20">
        <f t="shared" si="1"/>
        <v>1</v>
      </c>
      <c r="I20" s="25"/>
      <c r="J20" s="26"/>
      <c r="K20" s="26"/>
      <c r="L20" s="26">
        <v>65</v>
      </c>
      <c r="M20" s="20">
        <f>L20</f>
        <v>65</v>
      </c>
      <c r="N20" s="26">
        <v>75</v>
      </c>
      <c r="O20" s="27"/>
      <c r="P20" s="27"/>
      <c r="Q20" s="28"/>
    </row>
    <row r="21" spans="1:17" ht="15.75" thickBot="1" x14ac:dyDescent="0.3">
      <c r="A21" s="9">
        <v>1</v>
      </c>
      <c r="B21" s="9">
        <v>1.2</v>
      </c>
      <c r="C21" s="10" t="s">
        <v>16</v>
      </c>
      <c r="D21" s="14" t="s">
        <v>14</v>
      </c>
      <c r="E21" t="s">
        <v>23</v>
      </c>
      <c r="F21" t="s">
        <v>12</v>
      </c>
      <c r="G21" s="12">
        <f t="shared" si="0"/>
        <v>422.22222222222223</v>
      </c>
      <c r="H21">
        <f t="shared" si="1"/>
        <v>2</v>
      </c>
      <c r="I21" s="21">
        <v>300</v>
      </c>
      <c r="J21" s="22">
        <v>340</v>
      </c>
      <c r="K21" s="22">
        <v>400</v>
      </c>
      <c r="L21" s="23">
        <v>390</v>
      </c>
      <c r="M21" s="20">
        <f>L21</f>
        <v>390</v>
      </c>
      <c r="N21" s="23">
        <v>440</v>
      </c>
      <c r="O21" s="23">
        <v>480</v>
      </c>
      <c r="P21" s="23">
        <v>515</v>
      </c>
      <c r="Q21" s="24">
        <v>545</v>
      </c>
    </row>
    <row r="22" spans="1:17" ht="15.75" thickBot="1" x14ac:dyDescent="0.3">
      <c r="A22" s="9">
        <v>1</v>
      </c>
      <c r="B22" s="9">
        <v>1.2</v>
      </c>
      <c r="C22" s="10" t="s">
        <v>16</v>
      </c>
      <c r="D22" s="19" t="s">
        <v>14</v>
      </c>
      <c r="E22" t="s">
        <v>29</v>
      </c>
      <c r="F22" t="s">
        <v>12</v>
      </c>
      <c r="G22" s="12">
        <f t="shared" si="0"/>
        <v>447.22222222222223</v>
      </c>
      <c r="H22">
        <f t="shared" si="1"/>
        <v>3</v>
      </c>
      <c r="I22" s="56">
        <v>275</v>
      </c>
      <c r="J22" s="57">
        <v>310</v>
      </c>
      <c r="K22" s="57">
        <v>370</v>
      </c>
      <c r="L22" s="57">
        <v>410</v>
      </c>
      <c r="M22" s="20">
        <f>L22</f>
        <v>410</v>
      </c>
      <c r="N22" s="57">
        <v>450</v>
      </c>
      <c r="O22" s="57">
        <v>540</v>
      </c>
      <c r="P22" s="57">
        <v>610</v>
      </c>
      <c r="Q22" s="58">
        <v>650</v>
      </c>
    </row>
    <row r="23" spans="1:17" ht="15.75" thickBot="1" x14ac:dyDescent="0.3">
      <c r="A23" s="9">
        <v>1</v>
      </c>
      <c r="B23" s="9">
        <v>1.2</v>
      </c>
      <c r="C23" s="10" t="s">
        <v>16</v>
      </c>
      <c r="D23" s="14" t="s">
        <v>14</v>
      </c>
      <c r="E23" t="s">
        <v>24</v>
      </c>
      <c r="F23" t="s">
        <v>12</v>
      </c>
      <c r="G23" s="12">
        <f t="shared" si="0"/>
        <v>476.09333333333336</v>
      </c>
      <c r="H23">
        <f t="shared" si="1"/>
        <v>4</v>
      </c>
      <c r="I23" s="21">
        <v>323</v>
      </c>
      <c r="J23" s="22">
        <v>411</v>
      </c>
      <c r="K23" s="22">
        <v>466</v>
      </c>
      <c r="L23" s="23">
        <v>423</v>
      </c>
      <c r="M23" s="20">
        <f>L23*1.08</f>
        <v>456.84000000000003</v>
      </c>
      <c r="N23" s="23">
        <v>470</v>
      </c>
      <c r="O23" s="23">
        <v>537</v>
      </c>
      <c r="P23" s="23">
        <v>580</v>
      </c>
      <c r="Q23" s="24">
        <v>618</v>
      </c>
    </row>
    <row r="24" spans="1:17" ht="15.75" thickBot="1" x14ac:dyDescent="0.3">
      <c r="A24" s="9">
        <v>1</v>
      </c>
      <c r="B24" s="9">
        <v>1.2</v>
      </c>
      <c r="C24" s="10" t="s">
        <v>16</v>
      </c>
      <c r="D24" s="14" t="s">
        <v>14</v>
      </c>
      <c r="E24" t="s">
        <v>25</v>
      </c>
      <c r="F24" t="s">
        <v>12</v>
      </c>
      <c r="G24" s="12">
        <f t="shared" si="0"/>
        <v>485.46097777777777</v>
      </c>
      <c r="H24">
        <f t="shared" si="1"/>
        <v>5</v>
      </c>
      <c r="I24" s="59">
        <v>310</v>
      </c>
      <c r="J24" s="60">
        <v>384</v>
      </c>
      <c r="K24" s="60">
        <v>419.68000000000006</v>
      </c>
      <c r="L24" s="17">
        <v>410</v>
      </c>
      <c r="M24" s="37">
        <v>464</v>
      </c>
      <c r="N24" s="17">
        <v>519.68000000000006</v>
      </c>
      <c r="O24" s="17">
        <v>579.68000000000006</v>
      </c>
      <c r="P24" s="17">
        <v>626.0544000000001</v>
      </c>
      <c r="Q24" s="18">
        <v>656.0544000000001</v>
      </c>
    </row>
    <row r="25" spans="1:17" ht="15.75" thickBot="1" x14ac:dyDescent="0.3">
      <c r="A25" s="9">
        <v>1</v>
      </c>
      <c r="B25" s="9">
        <v>1.2</v>
      </c>
      <c r="C25" s="10" t="s">
        <v>16</v>
      </c>
      <c r="D25" s="14" t="s">
        <v>14</v>
      </c>
      <c r="E25" t="s">
        <v>26</v>
      </c>
      <c r="F25" s="34" t="s">
        <v>12</v>
      </c>
      <c r="G25" s="12">
        <f t="shared" si="0"/>
        <v>485.69999999999993</v>
      </c>
      <c r="H25">
        <f t="shared" si="1"/>
        <v>6</v>
      </c>
      <c r="I25" s="15">
        <v>332.1</v>
      </c>
      <c r="J25" s="16">
        <v>365.40000000000003</v>
      </c>
      <c r="K25" s="16">
        <v>432</v>
      </c>
      <c r="L25" s="16">
        <v>415.8</v>
      </c>
      <c r="M25" s="36">
        <f t="shared" ref="M25:M32" si="3">L25</f>
        <v>415.8</v>
      </c>
      <c r="N25" s="17">
        <v>457.2</v>
      </c>
      <c r="O25" s="17">
        <v>540</v>
      </c>
      <c r="P25" s="17">
        <v>665.1</v>
      </c>
      <c r="Q25" s="18">
        <v>747.9</v>
      </c>
    </row>
    <row r="26" spans="1:17" ht="15.75" thickBot="1" x14ac:dyDescent="0.3">
      <c r="A26" s="9">
        <v>1</v>
      </c>
      <c r="B26" s="9">
        <v>1.2</v>
      </c>
      <c r="C26" s="10" t="s">
        <v>16</v>
      </c>
      <c r="D26" s="14" t="s">
        <v>14</v>
      </c>
      <c r="E26" t="s">
        <v>27</v>
      </c>
      <c r="F26" t="s">
        <v>12</v>
      </c>
      <c r="G26" s="12">
        <f t="shared" si="0"/>
        <v>501</v>
      </c>
      <c r="H26">
        <f t="shared" si="1"/>
        <v>7</v>
      </c>
      <c r="I26" s="41"/>
      <c r="J26" s="42"/>
      <c r="K26" s="42"/>
      <c r="L26" s="42">
        <v>435</v>
      </c>
      <c r="M26" s="20">
        <f t="shared" si="3"/>
        <v>435</v>
      </c>
      <c r="N26" s="42">
        <v>495</v>
      </c>
      <c r="O26" s="42">
        <v>545</v>
      </c>
      <c r="P26" s="42">
        <v>595</v>
      </c>
      <c r="Q26" s="43"/>
    </row>
    <row r="27" spans="1:17" ht="15.75" thickBot="1" x14ac:dyDescent="0.3">
      <c r="A27" s="9">
        <v>1</v>
      </c>
      <c r="B27" s="9">
        <v>1.2</v>
      </c>
      <c r="C27" s="10" t="s">
        <v>16</v>
      </c>
      <c r="D27" s="14" t="s">
        <v>14</v>
      </c>
      <c r="E27" t="s">
        <v>28</v>
      </c>
      <c r="F27" t="s">
        <v>12</v>
      </c>
      <c r="G27" s="12">
        <f t="shared" si="0"/>
        <v>501.66666666666669</v>
      </c>
      <c r="H27">
        <f t="shared" si="1"/>
        <v>8</v>
      </c>
      <c r="I27" s="15">
        <v>360</v>
      </c>
      <c r="J27" s="16">
        <v>400</v>
      </c>
      <c r="K27" s="16">
        <v>475</v>
      </c>
      <c r="L27" s="17">
        <v>440</v>
      </c>
      <c r="M27" s="20">
        <f t="shared" si="3"/>
        <v>440</v>
      </c>
      <c r="N27" s="17">
        <v>500</v>
      </c>
      <c r="O27" s="17">
        <v>570</v>
      </c>
      <c r="P27" s="17">
        <v>630</v>
      </c>
      <c r="Q27" s="18">
        <v>700</v>
      </c>
    </row>
    <row r="28" spans="1:17" ht="15.75" thickBot="1" x14ac:dyDescent="0.3">
      <c r="A28" s="9">
        <v>1</v>
      </c>
      <c r="B28" s="9">
        <v>1.2</v>
      </c>
      <c r="C28" s="10" t="s">
        <v>16</v>
      </c>
      <c r="D28" s="14" t="s">
        <v>14</v>
      </c>
      <c r="E28" t="s">
        <v>30</v>
      </c>
      <c r="F28" t="s">
        <v>12</v>
      </c>
      <c r="G28" s="12">
        <f t="shared" si="0"/>
        <v>533.33333333333337</v>
      </c>
      <c r="H28">
        <f t="shared" si="1"/>
        <v>9</v>
      </c>
      <c r="I28" s="61"/>
      <c r="J28" s="62"/>
      <c r="K28" s="62"/>
      <c r="L28" s="63">
        <v>420</v>
      </c>
      <c r="M28" s="20">
        <f t="shared" si="3"/>
        <v>420</v>
      </c>
      <c r="N28" s="63">
        <v>490</v>
      </c>
      <c r="O28" s="63">
        <v>540</v>
      </c>
      <c r="P28" s="63">
        <v>630</v>
      </c>
      <c r="Q28" s="64">
        <v>700</v>
      </c>
    </row>
    <row r="29" spans="1:17" ht="15.75" thickBot="1" x14ac:dyDescent="0.3">
      <c r="A29" s="9">
        <v>1</v>
      </c>
      <c r="B29" s="9">
        <v>1.2</v>
      </c>
      <c r="C29" s="10" t="s">
        <v>16</v>
      </c>
      <c r="D29" s="19" t="s">
        <v>14</v>
      </c>
      <c r="E29" t="s">
        <v>35</v>
      </c>
      <c r="F29" t="s">
        <v>12</v>
      </c>
      <c r="G29" s="12">
        <f t="shared" si="0"/>
        <v>533.79999999999995</v>
      </c>
      <c r="H29">
        <f t="shared" si="1"/>
        <v>10</v>
      </c>
      <c r="I29" s="25"/>
      <c r="J29" s="26">
        <v>440</v>
      </c>
      <c r="K29" s="26"/>
      <c r="L29" s="27">
        <v>486</v>
      </c>
      <c r="M29" s="20">
        <f t="shared" si="3"/>
        <v>486</v>
      </c>
      <c r="N29" s="27">
        <v>541</v>
      </c>
      <c r="O29" s="27">
        <v>716</v>
      </c>
      <c r="P29" s="27"/>
      <c r="Q29" s="28"/>
    </row>
    <row r="30" spans="1:17" ht="15.75" thickBot="1" x14ac:dyDescent="0.3">
      <c r="A30" s="29">
        <v>1</v>
      </c>
      <c r="B30" s="30">
        <v>1.2</v>
      </c>
      <c r="C30" s="31" t="s">
        <v>16</v>
      </c>
      <c r="D30" s="14" t="s">
        <v>14</v>
      </c>
      <c r="E30" t="s">
        <v>31</v>
      </c>
      <c r="F30" t="s">
        <v>12</v>
      </c>
      <c r="G30" s="12">
        <f t="shared" si="0"/>
        <v>537.6</v>
      </c>
      <c r="H30">
        <f t="shared" si="1"/>
        <v>11</v>
      </c>
      <c r="I30" s="48"/>
      <c r="J30" s="49"/>
      <c r="K30" s="49"/>
      <c r="L30" s="50">
        <v>441</v>
      </c>
      <c r="M30" s="20">
        <f t="shared" si="3"/>
        <v>441</v>
      </c>
      <c r="N30" s="50">
        <v>491.40000000000003</v>
      </c>
      <c r="O30" s="50">
        <v>529.20000000000005</v>
      </c>
      <c r="P30" s="50">
        <v>630</v>
      </c>
      <c r="Q30" s="51">
        <v>693</v>
      </c>
    </row>
    <row r="31" spans="1:17" ht="15.75" thickBot="1" x14ac:dyDescent="0.3">
      <c r="A31" s="32">
        <v>1</v>
      </c>
      <c r="B31" s="30">
        <v>1.2</v>
      </c>
      <c r="C31" s="31" t="s">
        <v>16</v>
      </c>
      <c r="D31" s="14" t="s">
        <v>14</v>
      </c>
      <c r="E31" t="s">
        <v>32</v>
      </c>
      <c r="F31" t="s">
        <v>12</v>
      </c>
      <c r="G31" s="12">
        <f t="shared" si="0"/>
        <v>601.66666666666663</v>
      </c>
      <c r="H31">
        <f t="shared" si="1"/>
        <v>12</v>
      </c>
      <c r="I31" s="52"/>
      <c r="J31" s="53"/>
      <c r="K31" s="53"/>
      <c r="L31" s="54">
        <v>445</v>
      </c>
      <c r="M31" s="20">
        <f t="shared" si="3"/>
        <v>445</v>
      </c>
      <c r="N31" s="54">
        <v>530</v>
      </c>
      <c r="O31" s="54">
        <v>620</v>
      </c>
      <c r="P31" s="54">
        <v>730</v>
      </c>
      <c r="Q31" s="55">
        <v>840</v>
      </c>
    </row>
    <row r="32" spans="1:17" ht="15.75" thickBot="1" x14ac:dyDescent="0.3">
      <c r="A32" s="32">
        <v>1</v>
      </c>
      <c r="B32" s="30">
        <v>1.2</v>
      </c>
      <c r="C32" s="31" t="s">
        <v>16</v>
      </c>
      <c r="D32" s="14" t="s">
        <v>14</v>
      </c>
      <c r="E32" t="s">
        <v>33</v>
      </c>
      <c r="F32" t="s">
        <v>12</v>
      </c>
      <c r="G32" s="12">
        <f t="shared" si="0"/>
        <v>621.33333333333337</v>
      </c>
      <c r="H32">
        <f t="shared" si="1"/>
        <v>13</v>
      </c>
      <c r="I32" s="15"/>
      <c r="J32" s="16"/>
      <c r="K32" s="16"/>
      <c r="L32" s="17">
        <v>504</v>
      </c>
      <c r="M32" s="20">
        <f t="shared" si="3"/>
        <v>504</v>
      </c>
      <c r="N32" s="17">
        <v>576</v>
      </c>
      <c r="O32" s="17">
        <v>624</v>
      </c>
      <c r="P32" s="17">
        <v>728</v>
      </c>
      <c r="Q32" s="18">
        <v>792</v>
      </c>
    </row>
    <row r="33" spans="1:17" ht="15.75" thickBot="1" x14ac:dyDescent="0.3">
      <c r="A33" s="32">
        <v>1</v>
      </c>
      <c r="B33" s="30">
        <v>1.2</v>
      </c>
      <c r="C33" s="31" t="s">
        <v>16</v>
      </c>
      <c r="D33" s="14" t="s">
        <v>14</v>
      </c>
      <c r="E33" t="s">
        <v>34</v>
      </c>
      <c r="F33" t="s">
        <v>12</v>
      </c>
      <c r="G33" s="12" t="str">
        <f t="shared" si="0"/>
        <v>No value</v>
      </c>
      <c r="H33">
        <f t="shared" si="1"/>
        <v>14</v>
      </c>
      <c r="I33" s="15"/>
      <c r="J33" s="16"/>
      <c r="K33" s="16"/>
      <c r="L33" s="17"/>
      <c r="M33" s="20"/>
      <c r="N33" s="17"/>
      <c r="O33" s="17"/>
      <c r="P33" s="17"/>
      <c r="Q33" s="18"/>
    </row>
    <row r="34" spans="1:17" ht="15.75" thickBot="1" x14ac:dyDescent="0.3">
      <c r="A34" s="32">
        <v>1</v>
      </c>
      <c r="B34" s="30">
        <v>1.2</v>
      </c>
      <c r="C34" s="31" t="s">
        <v>16</v>
      </c>
      <c r="D34" s="14" t="s">
        <v>14</v>
      </c>
      <c r="E34" t="s">
        <v>36</v>
      </c>
      <c r="F34" t="s">
        <v>12</v>
      </c>
      <c r="G34" s="12" t="str">
        <f t="shared" si="0"/>
        <v>No value</v>
      </c>
      <c r="H34">
        <f t="shared" si="1"/>
        <v>15</v>
      </c>
      <c r="I34" s="15"/>
      <c r="J34" s="16"/>
      <c r="K34" s="16"/>
      <c r="L34" s="17"/>
      <c r="M34" s="20"/>
      <c r="N34" s="17"/>
      <c r="O34" s="17"/>
      <c r="P34" s="17"/>
      <c r="Q34" s="18"/>
    </row>
    <row r="35" spans="1:17" ht="15.75" thickBot="1" x14ac:dyDescent="0.3">
      <c r="A35" s="33">
        <v>1</v>
      </c>
      <c r="B35" s="30">
        <v>1.2</v>
      </c>
      <c r="C35" s="31" t="s">
        <v>16</v>
      </c>
      <c r="D35" s="19" t="s">
        <v>14</v>
      </c>
      <c r="E35" t="s">
        <v>37</v>
      </c>
      <c r="F35" t="s">
        <v>12</v>
      </c>
      <c r="G35" s="12" t="str">
        <f t="shared" si="0"/>
        <v>No value</v>
      </c>
      <c r="H35">
        <f t="shared" si="1"/>
        <v>16</v>
      </c>
      <c r="I35" s="65"/>
      <c r="J35" s="66"/>
      <c r="K35" s="66"/>
      <c r="L35" s="67"/>
      <c r="M35" s="20"/>
      <c r="N35" s="67"/>
      <c r="O35" s="67"/>
      <c r="P35" s="67"/>
      <c r="Q35" s="68"/>
    </row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G10"/>
  <sheetViews>
    <sheetView topLeftCell="A7" workbookViewId="0">
      <selection activeCell="G10" sqref="G10"/>
    </sheetView>
  </sheetViews>
  <sheetFormatPr defaultColWidth="11.42578125" defaultRowHeight="15" x14ac:dyDescent="0.25"/>
  <cols>
    <col min="7" max="7" width="18.140625" customWidth="1"/>
  </cols>
  <sheetData>
    <row r="2" spans="1:7" ht="26.25" x14ac:dyDescent="0.25">
      <c r="G2" s="6" t="s">
        <v>17</v>
      </c>
    </row>
    <row r="3" spans="1:7" ht="28.5" x14ac:dyDescent="0.25">
      <c r="A3" t="s">
        <v>13</v>
      </c>
      <c r="G3" s="6" t="s">
        <v>18</v>
      </c>
    </row>
    <row r="4" spans="1:7" ht="26.25" x14ac:dyDescent="0.25">
      <c r="A4" t="s">
        <v>14</v>
      </c>
      <c r="G4" s="6" t="s">
        <v>19</v>
      </c>
    </row>
    <row r="5" spans="1:7" ht="42.75" x14ac:dyDescent="0.25">
      <c r="G5" s="7" t="s">
        <v>20</v>
      </c>
    </row>
    <row r="6" spans="1:7" ht="42.75" x14ac:dyDescent="0.25">
      <c r="G6" s="8" t="s">
        <v>21</v>
      </c>
    </row>
    <row r="7" spans="1:7" ht="28.5" x14ac:dyDescent="0.25">
      <c r="G7" s="7" t="s">
        <v>8</v>
      </c>
    </row>
    <row r="8" spans="1:7" ht="28.5" x14ac:dyDescent="0.25">
      <c r="G8" s="7" t="s">
        <v>9</v>
      </c>
    </row>
    <row r="9" spans="1:7" ht="28.5" x14ac:dyDescent="0.25">
      <c r="G9" s="7" t="s">
        <v>10</v>
      </c>
    </row>
    <row r="10" spans="1:7" ht="28.5" x14ac:dyDescent="0.25">
      <c r="G10" s="7" t="s">
        <v>11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3:D24"/>
  <sheetViews>
    <sheetView workbookViewId="0">
      <selection activeCell="C9" sqref="C9"/>
    </sheetView>
  </sheetViews>
  <sheetFormatPr defaultColWidth="11.42578125" defaultRowHeight="15" x14ac:dyDescent="0.25"/>
  <cols>
    <col min="1" max="1" width="34.140625" bestFit="1" customWidth="1"/>
    <col min="2" max="2" width="30" bestFit="1" customWidth="1"/>
    <col min="3" max="3" width="24.85546875" bestFit="1" customWidth="1"/>
    <col min="4" max="4" width="30" bestFit="1" customWidth="1"/>
  </cols>
  <sheetData>
    <row r="3" spans="1:4" ht="26.25" x14ac:dyDescent="0.25">
      <c r="A3" s="69" t="s">
        <v>38</v>
      </c>
      <c r="B3" s="69" t="s">
        <v>39</v>
      </c>
    </row>
    <row r="4" spans="1:4" ht="18.75" x14ac:dyDescent="0.25">
      <c r="A4" s="70" t="s">
        <v>13</v>
      </c>
      <c r="B4" s="70" t="s">
        <v>11</v>
      </c>
    </row>
    <row r="6" spans="1:4" x14ac:dyDescent="0.25">
      <c r="A6" s="76" t="s">
        <v>40</v>
      </c>
    </row>
    <row r="7" spans="1:4" x14ac:dyDescent="0.25">
      <c r="A7" s="76"/>
      <c r="D7" s="71"/>
    </row>
    <row r="8" spans="1:4" x14ac:dyDescent="0.25">
      <c r="A8" s="71" t="s">
        <v>41</v>
      </c>
      <c r="B8" t="s">
        <v>42</v>
      </c>
      <c r="C8" s="72" t="s">
        <v>43</v>
      </c>
      <c r="D8" s="71" t="s">
        <v>44</v>
      </c>
    </row>
    <row r="9" spans="1:4" ht="15.75" x14ac:dyDescent="0.25">
      <c r="A9" s="73">
        <v>1</v>
      </c>
      <c r="B9" s="13"/>
      <c r="C9" s="72">
        <f>SUMIFS('Raw data'!G:G,'Raw data'!H:H,'Selection (2)'!A9,'Raw data'!D:D,'Selection (2)'!$A$4)</f>
        <v>68.333333333333329</v>
      </c>
    </row>
    <row r="10" spans="1:4" ht="15.75" x14ac:dyDescent="0.25">
      <c r="A10" s="74">
        <v>2</v>
      </c>
      <c r="C10" s="72">
        <f>SUMIFS('Raw data'!G:G,'Raw data'!H:H,'Selection (2)'!A10,'Raw data'!D:D,'Selection (2)'!$A$4)</f>
        <v>422.22222222222223</v>
      </c>
    </row>
    <row r="11" spans="1:4" ht="15.75" x14ac:dyDescent="0.25">
      <c r="A11" s="74">
        <v>3</v>
      </c>
      <c r="C11" s="72">
        <f>SUMIFS('Raw data'!G:G,'Raw data'!H:H,'Selection (2)'!A11,'Raw data'!D:D,'Selection (2)'!$A$4)</f>
        <v>476.09333333333336</v>
      </c>
    </row>
    <row r="12" spans="1:4" ht="15.75" x14ac:dyDescent="0.25">
      <c r="A12" s="73">
        <v>4</v>
      </c>
      <c r="C12" s="72">
        <f>SUMIFS('Raw data'!G:G,'Raw data'!H:H,'Selection (2)'!A12,'Raw data'!D:D,'Selection (2)'!$A$4)</f>
        <v>478.53555555555562</v>
      </c>
    </row>
    <row r="13" spans="1:4" ht="15.75" x14ac:dyDescent="0.25">
      <c r="A13" s="74">
        <v>5</v>
      </c>
      <c r="C13" s="72">
        <f>SUMIFS('Raw data'!G:G,'Raw data'!H:H,'Selection (2)'!A13,'Raw data'!D:D,'Selection (2)'!$A$4)</f>
        <v>485.69999999999993</v>
      </c>
    </row>
    <row r="14" spans="1:4" ht="15.75" x14ac:dyDescent="0.25">
      <c r="A14" s="74">
        <v>6</v>
      </c>
      <c r="C14" s="72">
        <f>SUMIFS('Raw data'!G:G,'Raw data'!H:H,'Selection (2)'!A14,'Raw data'!D:D,'Selection (2)'!$A$4)</f>
        <v>501</v>
      </c>
    </row>
    <row r="15" spans="1:4" ht="15.75" x14ac:dyDescent="0.25">
      <c r="A15" s="73">
        <v>7</v>
      </c>
      <c r="C15" s="72">
        <f>SUMIFS('Raw data'!G:G,'Raw data'!H:H,'Selection (2)'!A15,'Raw data'!D:D,'Selection (2)'!$A$4)</f>
        <v>501.66666666666669</v>
      </c>
    </row>
    <row r="16" spans="1:4" ht="15.75" x14ac:dyDescent="0.25">
      <c r="A16" s="74">
        <v>8</v>
      </c>
      <c r="C16" s="72">
        <f>SUMIFS('Raw data'!G:G,'Raw data'!H:H,'Selection (2)'!A16,'Raw data'!D:D,'Selection (2)'!$A$4)</f>
        <v>511.66666666666669</v>
      </c>
    </row>
    <row r="17" spans="1:3" ht="15.75" x14ac:dyDescent="0.25">
      <c r="A17" s="74">
        <v>9</v>
      </c>
      <c r="C17" s="72">
        <f>SUMIFS('Raw data'!G:G,'Raw data'!H:H,'Selection (2)'!A17,'Raw data'!D:D,'Selection (2)'!$A$4)</f>
        <v>533.33333333333337</v>
      </c>
    </row>
    <row r="18" spans="1:3" ht="15.75" x14ac:dyDescent="0.25">
      <c r="A18" s="73">
        <v>10</v>
      </c>
      <c r="C18" s="72">
        <f>SUMIFS('Raw data'!G:G,'Raw data'!H:H,'Selection (2)'!A18,'Raw data'!D:D,'Selection (2)'!$A$4)</f>
        <v>537.6</v>
      </c>
    </row>
    <row r="19" spans="1:3" ht="15.75" x14ac:dyDescent="0.25">
      <c r="A19" s="74">
        <v>11</v>
      </c>
      <c r="C19" s="72">
        <f>SUMIFS('Raw data'!G:G,'Raw data'!H:H,'Selection (2)'!A19,'Raw data'!D:D,'Selection (2)'!$A$4)</f>
        <v>601.66666666666663</v>
      </c>
    </row>
    <row r="20" spans="1:3" ht="15.75" x14ac:dyDescent="0.25">
      <c r="A20" s="74">
        <v>12</v>
      </c>
      <c r="C20" s="72">
        <f>SUMIFS('Raw data'!G:G,'Raw data'!H:H,'Selection (2)'!A20,'Raw data'!D:D,'Selection (2)'!$A$4)</f>
        <v>621.33333333333337</v>
      </c>
    </row>
    <row r="21" spans="1:3" ht="15.75" x14ac:dyDescent="0.25">
      <c r="A21" s="73">
        <v>13</v>
      </c>
      <c r="C21" s="72">
        <f>SUMIFS('Raw data'!G:G,'Raw data'!H:H,'Selection (2)'!A21,'Raw data'!D:D,'Selection (2)'!$A$4)</f>
        <v>0</v>
      </c>
    </row>
    <row r="22" spans="1:3" ht="15.75" x14ac:dyDescent="0.25">
      <c r="A22" s="74">
        <v>14</v>
      </c>
      <c r="C22" s="72">
        <f>SUMIFS('Raw data'!G:G,'Raw data'!H:H,'Selection (2)'!A22,'Raw data'!D:D,'Selection (2)'!$A$4)</f>
        <v>0</v>
      </c>
    </row>
    <row r="23" spans="1:3" ht="15.75" x14ac:dyDescent="0.25">
      <c r="A23" s="74">
        <v>15</v>
      </c>
      <c r="C23" s="72">
        <f>SUMIFS('Raw data'!G:G,'Raw data'!H:H,'Selection (2)'!A23,'Raw data'!D:D,'Selection (2)'!$A$4)</f>
        <v>0</v>
      </c>
    </row>
    <row r="24" spans="1:3" ht="15.75" x14ac:dyDescent="0.25">
      <c r="A24" s="73">
        <v>16</v>
      </c>
      <c r="C24" s="72">
        <f>SUMIFS('Raw data'!G:G,'Raw data'!H:H,'Selection (2)'!A24,'Raw data'!D:D,'Selection (2)'!$A$4)</f>
        <v>0</v>
      </c>
    </row>
  </sheetData>
  <mergeCells count="1">
    <mergeCell ref="A6:A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Liste!$A$3:$A$4</xm:f>
          </x14:formula1>
          <xm:sqref>A4</xm:sqref>
        </x14:dataValidation>
        <x14:dataValidation type="list" allowBlank="1" showInputMessage="1" showErrorMessage="1" xr:uid="{00000000-0002-0000-0300-000001000000}">
          <x14:formula1>
            <xm:f>Liste!$G$2:$G$10</xm:f>
          </x14:formula1>
          <xm:sqref>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Selection</vt:lpstr>
      <vt:lpstr>Raw data</vt:lpstr>
      <vt:lpstr>Liste</vt:lpstr>
      <vt:lpstr>Selection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Barthlen, Arthur (GE Vernova, consultant)</dc:creator>
  <cp:lastModifiedBy>BSA</cp:lastModifiedBy>
  <dcterms:created xsi:type="dcterms:W3CDTF">2023-12-01T16:09:53Z</dcterms:created>
  <dcterms:modified xsi:type="dcterms:W3CDTF">2023-12-02T17:31:02Z</dcterms:modified>
</cp:coreProperties>
</file>