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C03E16D-48A5-469C-8DE4-161E99441333}" xr6:coauthVersionLast="47" xr6:coauthVersionMax="47" xr10:uidLastSave="{00000000-0000-0000-0000-000000000000}"/>
  <bookViews>
    <workbookView xWindow="-120" yWindow="-120" windowWidth="29040" windowHeight="15855" activeTab="3" xr2:uid="{89F24B45-A4AB-49E7-BADA-2B1D8E7A9372}"/>
  </bookViews>
  <sheets>
    <sheet name="Gevoeligheidsrapport 1" sheetId="4" r:id="rId1"/>
    <sheet name="Feuil1" sheetId="1" r:id="rId2"/>
    <sheet name="6_10 produit" sheetId="5" r:id="rId3"/>
    <sheet name="marginal+1" sheetId="6" r:id="rId4"/>
  </sheets>
  <functionGroups builtInGroupCount="19"/>
  <definedNames>
    <definedName name="OpenSolver_ChosenSolver" localSheetId="1" hidden="1">CBC</definedName>
    <definedName name="OpenSolver_LinearityCheck" localSheetId="1" hidden="1">1</definedName>
    <definedName name="solver_adj" localSheetId="1" hidden="1">Feuil1!$E$19:$M$19</definedName>
    <definedName name="solver_cvg" localSheetId="1" hidden="1">0.0001</definedName>
    <definedName name="solver_drv" localSheetId="1" hidden="1">1</definedName>
    <definedName name="solver_eng" localSheetId="1" hidden="1">2</definedName>
    <definedName name="solver_est" localSheetId="1" hidden="1">1</definedName>
    <definedName name="solver_itr" localSheetId="1" hidden="1">2147483647</definedName>
    <definedName name="solver_lhs1" localSheetId="1" hidden="1">Feuil1!$E$19:$M$19</definedName>
    <definedName name="solver_lhs2" localSheetId="1" hidden="1">Feuil1!$O$2:$O$17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2</definedName>
    <definedName name="solver_nwt" localSheetId="1" hidden="1">1</definedName>
    <definedName name="solver_opt" localSheetId="1" hidden="1">Feuil1!$P$19</definedName>
    <definedName name="solver_pre" localSheetId="1" hidden="1">0.000001</definedName>
    <definedName name="solver_rbv" localSheetId="1" hidden="1">1</definedName>
    <definedName name="solver_rel1" localSheetId="1" hidden="1">1</definedName>
    <definedName name="solver_rel2" localSheetId="1" hidden="1">3</definedName>
    <definedName name="solver_rhs1" localSheetId="1" hidden="1">Feuil1!$E$21:$M$21</definedName>
    <definedName name="solver_rhs2" localSheetId="1" hidden="1">Feuil1!$B$2:$B$17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9" i="6" l="1"/>
  <c r="AF9" i="6"/>
  <c r="AE8" i="6"/>
  <c r="AF8" i="6"/>
  <c r="AE7" i="6"/>
  <c r="AF7" i="6"/>
  <c r="AE6" i="6"/>
  <c r="AF6" i="6"/>
  <c r="AE5" i="6"/>
  <c r="AF5" i="6"/>
  <c r="AE4" i="6"/>
  <c r="AF4" i="6"/>
  <c r="AE3" i="6"/>
  <c r="AF3" i="6"/>
  <c r="K35" i="4"/>
  <c r="J35" i="4"/>
  <c r="R27" i="1"/>
  <c r="Q27" i="1"/>
  <c r="F29" i="1"/>
  <c r="G29" i="1"/>
  <c r="H29" i="1"/>
  <c r="I29" i="1"/>
  <c r="J29" i="1"/>
  <c r="K29" i="1"/>
  <c r="L29" i="1"/>
  <c r="M29" i="1"/>
  <c r="E29" i="1"/>
  <c r="R18" i="1"/>
  <c r="O27" i="1"/>
  <c r="O26" i="1"/>
  <c r="P26" i="1"/>
  <c r="N26" i="1"/>
  <c r="B19" i="1"/>
  <c r="N19" i="1"/>
  <c r="I20" i="1" s="1"/>
  <c r="O3" i="1"/>
  <c r="P3" i="1" s="1"/>
  <c r="Q3" i="1" s="1"/>
  <c r="O4" i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2" i="1"/>
  <c r="P2" i="1" s="1"/>
  <c r="Q2" i="1" l="1"/>
  <c r="R2" i="1" s="1"/>
  <c r="Q14" i="1"/>
  <c r="R14" i="1" s="1"/>
  <c r="Q10" i="1"/>
  <c r="R10" i="1" s="1"/>
  <c r="Q6" i="1"/>
  <c r="R6" i="1" s="1"/>
  <c r="Q17" i="1"/>
  <c r="R17" i="1" s="1"/>
  <c r="Q13" i="1"/>
  <c r="R13" i="1" s="1"/>
  <c r="Q9" i="1"/>
  <c r="R9" i="1" s="1"/>
  <c r="Q5" i="1"/>
  <c r="R5" i="1" s="1"/>
  <c r="Q16" i="1"/>
  <c r="R16" i="1" s="1"/>
  <c r="Q12" i="1"/>
  <c r="R12" i="1" s="1"/>
  <c r="Q8" i="1"/>
  <c r="R8" i="1" s="1"/>
  <c r="Q4" i="1"/>
  <c r="R4" i="1" s="1"/>
  <c r="Q15" i="1"/>
  <c r="R15" i="1" s="1"/>
  <c r="Q11" i="1"/>
  <c r="R11" i="1" s="1"/>
  <c r="Q7" i="1"/>
  <c r="R7" i="1" s="1"/>
  <c r="O29" i="1"/>
  <c r="R3" i="1"/>
  <c r="H20" i="1"/>
  <c r="L20" i="1"/>
  <c r="O19" i="1"/>
  <c r="K20" i="1"/>
  <c r="G20" i="1"/>
  <c r="E20" i="1"/>
  <c r="J20" i="1"/>
  <c r="F20" i="1"/>
  <c r="M20" i="1"/>
  <c r="P19" i="1"/>
  <c r="I28" i="1" l="1"/>
  <c r="I30" i="1" s="1"/>
  <c r="I32" i="1" s="1"/>
  <c r="H28" i="1"/>
  <c r="H30" i="1" s="1"/>
  <c r="H32" i="1" s="1"/>
  <c r="L28" i="1"/>
  <c r="L30" i="1" s="1"/>
  <c r="L32" i="1" s="1"/>
  <c r="J28" i="1"/>
  <c r="J30" i="1" s="1"/>
  <c r="J32" i="1" s="1"/>
  <c r="M28" i="1"/>
  <c r="M30" i="1" s="1"/>
  <c r="M32" i="1" s="1"/>
  <c r="K28" i="1"/>
  <c r="K30" i="1" s="1"/>
  <c r="K32" i="1" s="1"/>
  <c r="F28" i="1"/>
  <c r="F30" i="1" s="1"/>
  <c r="F32" i="1" s="1"/>
  <c r="E28" i="1"/>
  <c r="E30" i="1" s="1"/>
  <c r="G28" i="1"/>
  <c r="G30" i="1" s="1"/>
  <c r="G32" i="1" s="1"/>
  <c r="Q19" i="1"/>
  <c r="R19" i="1" s="1"/>
  <c r="O28" i="1" l="1"/>
  <c r="O30" i="1"/>
  <c r="E32" i="1"/>
  <c r="G33" i="1" l="1"/>
  <c r="K33" i="1"/>
  <c r="J33" i="1"/>
  <c r="E33" i="1"/>
  <c r="I33" i="1"/>
  <c r="F33" i="1"/>
  <c r="H33" i="1"/>
  <c r="M33" i="1"/>
  <c r="L33" i="1"/>
</calcChain>
</file>

<file path=xl/sharedStrings.xml><?xml version="1.0" encoding="utf-8"?>
<sst xmlns="http://schemas.openxmlformats.org/spreadsheetml/2006/main" count="197" uniqueCount="130">
  <si>
    <t>0/25</t>
  </si>
  <si>
    <t>0/180</t>
  </si>
  <si>
    <t>0/6</t>
  </si>
  <si>
    <t>0/60</t>
  </si>
  <si>
    <t>0/31,5</t>
  </si>
  <si>
    <t>0/20</t>
  </si>
  <si>
    <t>30/60</t>
  </si>
  <si>
    <t>0/10</t>
  </si>
  <si>
    <t>Alim tertiaire</t>
  </si>
  <si>
    <t>0/2</t>
  </si>
  <si>
    <t>0/4</t>
  </si>
  <si>
    <t>2/4</t>
  </si>
  <si>
    <t>4/6</t>
  </si>
  <si>
    <t>6/10</t>
  </si>
  <si>
    <t>10/14</t>
  </si>
  <si>
    <t>10/20</t>
  </si>
  <si>
    <t>Config 1</t>
  </si>
  <si>
    <t>Config 3</t>
  </si>
  <si>
    <t>Config 4</t>
  </si>
  <si>
    <t>Config 5</t>
  </si>
  <si>
    <t>Config 6</t>
  </si>
  <si>
    <t>Config 7</t>
  </si>
  <si>
    <t>Config 8</t>
  </si>
  <si>
    <t>Config 9</t>
  </si>
  <si>
    <t xml:space="preserve">Config 2 </t>
  </si>
  <si>
    <t>Besoin (en tonne)</t>
  </si>
  <si>
    <t>Débit pour chaque coupure (avec débit)</t>
  </si>
  <si>
    <t>produit</t>
  </si>
  <si>
    <t>Heures</t>
  </si>
  <si>
    <t>excédent</t>
  </si>
  <si>
    <t>temps</t>
  </si>
  <si>
    <t>heures</t>
  </si>
  <si>
    <t>% Excedent</t>
  </si>
  <si>
    <t>solution</t>
  </si>
  <si>
    <t>delta</t>
  </si>
  <si>
    <t>O19</t>
  </si>
  <si>
    <t>N19</t>
  </si>
  <si>
    <t>cible cellule</t>
  </si>
  <si>
    <t>coupures secondaires</t>
  </si>
  <si>
    <t>tout</t>
  </si>
  <si>
    <t>ranking</t>
  </si>
  <si>
    <t>produit utile</t>
  </si>
  <si>
    <t>rapport : tout/utile</t>
  </si>
  <si>
    <t>max</t>
  </si>
  <si>
    <t>sans config5</t>
  </si>
  <si>
    <t>Microsoft Excel 16.0 Gevoeligheidsrapport</t>
  </si>
  <si>
    <t>Werkblad: [classeur1 (31).xlsm]Feuil1</t>
  </si>
  <si>
    <t>Rapport gemaakt: 22/11/2023 14:37:42</t>
  </si>
  <si>
    <t>Variabelecellen</t>
  </si>
  <si>
    <t>Cel</t>
  </si>
  <si>
    <t>Naam</t>
  </si>
  <si>
    <t>Eind</t>
  </si>
  <si>
    <t>Waarde</t>
  </si>
  <si>
    <t>Gereduceerde</t>
  </si>
  <si>
    <t>Kosten</t>
  </si>
  <si>
    <t>Doelfunctie</t>
  </si>
  <si>
    <t>Coëfficiënt</t>
  </si>
  <si>
    <t>Toegestane</t>
  </si>
  <si>
    <t>Toename</t>
  </si>
  <si>
    <t>Afname</t>
  </si>
  <si>
    <t>Randvoorwaarden</t>
  </si>
  <si>
    <t>Schaduw</t>
  </si>
  <si>
    <t>Prijs</t>
  </si>
  <si>
    <t>Randvoorwaarde</t>
  </si>
  <si>
    <t>Rechterzijde</t>
  </si>
  <si>
    <t>$E$19</t>
  </si>
  <si>
    <t>Heures Config 1</t>
  </si>
  <si>
    <t>$F$19</t>
  </si>
  <si>
    <t xml:space="preserve">Heures Config 2 </t>
  </si>
  <si>
    <t>$G$19</t>
  </si>
  <si>
    <t>Heures Config 3</t>
  </si>
  <si>
    <t>$H$19</t>
  </si>
  <si>
    <t>Heures Config 4</t>
  </si>
  <si>
    <t>$I$19</t>
  </si>
  <si>
    <t>Heures Config 5</t>
  </si>
  <si>
    <t>$J$19</t>
  </si>
  <si>
    <t>Heures Config 6</t>
  </si>
  <si>
    <t>$K$19</t>
  </si>
  <si>
    <t>Heures Config 7</t>
  </si>
  <si>
    <t>$L$19</t>
  </si>
  <si>
    <t>Heures Config 8</t>
  </si>
  <si>
    <t>$M$19</t>
  </si>
  <si>
    <t>Heures Config 9</t>
  </si>
  <si>
    <t>$O$2</t>
  </si>
  <si>
    <t>Débit pour chaque coupure (avec débit) produit</t>
  </si>
  <si>
    <t>$O$3</t>
  </si>
  <si>
    <t>0/180 produit</t>
  </si>
  <si>
    <t>$O$4</t>
  </si>
  <si>
    <t>0/6 produit</t>
  </si>
  <si>
    <t>$O$5</t>
  </si>
  <si>
    <t>0/60 produit</t>
  </si>
  <si>
    <t>$O$6</t>
  </si>
  <si>
    <t>0/31,5 produit</t>
  </si>
  <si>
    <t>$O$7</t>
  </si>
  <si>
    <t>0/20 produit</t>
  </si>
  <si>
    <t>$O$8</t>
  </si>
  <si>
    <t>30/60 produit</t>
  </si>
  <si>
    <t>$O$9</t>
  </si>
  <si>
    <t>0/10 produit</t>
  </si>
  <si>
    <t>$O$10</t>
  </si>
  <si>
    <t>Alim tertiaire produit</t>
  </si>
  <si>
    <t>$O$11</t>
  </si>
  <si>
    <t>0/2 produit</t>
  </si>
  <si>
    <t>$O$12</t>
  </si>
  <si>
    <t>0/4 produit</t>
  </si>
  <si>
    <t>$O$13</t>
  </si>
  <si>
    <t>2/4 produit</t>
  </si>
  <si>
    <t>$O$14</t>
  </si>
  <si>
    <t>4/6 produit</t>
  </si>
  <si>
    <t>$O$15</t>
  </si>
  <si>
    <t>6/10 produit</t>
  </si>
  <si>
    <t>$O$16</t>
  </si>
  <si>
    <t>10/14 produit</t>
  </si>
  <si>
    <t>$O$17</t>
  </si>
  <si>
    <t>10/20 produit</t>
  </si>
  <si>
    <t>B15</t>
  </si>
  <si>
    <t>tot Heures</t>
  </si>
  <si>
    <t>Tot  Tonnage</t>
  </si>
  <si>
    <t>tot Secondaire</t>
  </si>
  <si>
    <t>% Second</t>
  </si>
  <si>
    <t>tonnage</t>
  </si>
  <si>
    <t xml:space="preserve"> 0/25</t>
  </si>
  <si>
    <t xml:space="preserve"> 0/6</t>
  </si>
  <si>
    <t xml:space="preserve"> 0/60</t>
  </si>
  <si>
    <t xml:space="preserve"> 0/2</t>
  </si>
  <si>
    <t xml:space="preserve"> 4/6</t>
  </si>
  <si>
    <t xml:space="preserve"> 6/10</t>
  </si>
  <si>
    <t xml:space="preserve"> 10/20</t>
  </si>
  <si>
    <t>bénifice/coût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</si>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</sst>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43" formatCode="_-* #,##0.00_-;\-* #,##0.00_-;_-* &quot;-&quot;??_-;_-@_-"/>
    <numFmt numFmtId="164" formatCode="#,##0.00_ ;[Red]\-#,##0.00\ "/>
    <numFmt numFmtId="165" formatCode="0.0%"/>
    <numFmt numFmtId="166" formatCode="0.0"/>
    <numFmt numFmtId="167" formatCode="#,##0.0"/>
    <numFmt numFmtId="169" formatCode="#,##0.000;\-#,##0.000;"/>
    <numFmt numFmtId="171" formatCode="#,##0.0000;\-#,##0.0000;"/>
    <numFmt numFmtId="173" formatCode="#,##0.000\ &quot;€&quot;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1"/>
      <color indexed="18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0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3" fillId="0" borderId="0" xfId="0" applyFont="1"/>
    <xf numFmtId="2" fontId="5" fillId="2" borderId="0" xfId="0" applyNumberFormat="1" applyFont="1" applyFill="1"/>
    <xf numFmtId="4" fontId="0" fillId="0" borderId="0" xfId="0" applyNumberFormat="1"/>
    <xf numFmtId="164" fontId="0" fillId="0" borderId="0" xfId="0" applyNumberFormat="1"/>
    <xf numFmtId="4" fontId="6" fillId="2" borderId="0" xfId="0" applyNumberFormat="1" applyFont="1" applyFill="1"/>
    <xf numFmtId="0" fontId="7" fillId="2" borderId="0" xfId="0" applyFont="1" applyFill="1"/>
    <xf numFmtId="0" fontId="8" fillId="3" borderId="0" xfId="0" applyFont="1" applyFill="1"/>
    <xf numFmtId="164" fontId="0" fillId="3" borderId="0" xfId="0" applyNumberFormat="1" applyFill="1"/>
    <xf numFmtId="4" fontId="0" fillId="4" borderId="0" xfId="0" applyNumberFormat="1" applyFill="1"/>
    <xf numFmtId="164" fontId="0" fillId="4" borderId="0" xfId="0" applyNumberFormat="1" applyFill="1"/>
    <xf numFmtId="9" fontId="0" fillId="0" borderId="0" xfId="0" applyNumberFormat="1"/>
    <xf numFmtId="0" fontId="0" fillId="0" borderId="6" xfId="0" applyBorder="1"/>
    <xf numFmtId="0" fontId="0" fillId="0" borderId="7" xfId="0" applyBorder="1"/>
    <xf numFmtId="4" fontId="0" fillId="0" borderId="7" xfId="0" applyNumberFormat="1" applyBorder="1"/>
    <xf numFmtId="164" fontId="0" fillId="0" borderId="7" xfId="0" applyNumberFormat="1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4" fontId="0" fillId="0" borderId="12" xfId="0" applyNumberFormat="1" applyBorder="1"/>
    <xf numFmtId="164" fontId="0" fillId="0" borderId="12" xfId="0" applyNumberFormat="1" applyBorder="1"/>
    <xf numFmtId="165" fontId="0" fillId="0" borderId="0" xfId="0" applyNumberFormat="1"/>
    <xf numFmtId="165" fontId="0" fillId="0" borderId="0" xfId="1" applyNumberFormat="1" applyFont="1" applyAlignment="1">
      <alignment horizontal="center"/>
    </xf>
    <xf numFmtId="165" fontId="0" fillId="0" borderId="8" xfId="0" applyNumberFormat="1" applyBorder="1"/>
    <xf numFmtId="165" fontId="0" fillId="0" borderId="10" xfId="0" applyNumberFormat="1" applyBorder="1"/>
    <xf numFmtId="165" fontId="0" fillId="0" borderId="13" xfId="0" applyNumberFormat="1" applyBorder="1"/>
    <xf numFmtId="166" fontId="0" fillId="0" borderId="0" xfId="0" applyNumberFormat="1"/>
    <xf numFmtId="166" fontId="0" fillId="0" borderId="12" xfId="0" applyNumberFormat="1" applyBorder="1"/>
    <xf numFmtId="166" fontId="3" fillId="0" borderId="0" xfId="0" applyNumberFormat="1" applyFont="1"/>
    <xf numFmtId="167" fontId="3" fillId="0" borderId="0" xfId="0" applyNumberFormat="1" applyFont="1"/>
    <xf numFmtId="4" fontId="3" fillId="0" borderId="0" xfId="0" applyNumberFormat="1" applyFont="1"/>
    <xf numFmtId="164" fontId="3" fillId="0" borderId="0" xfId="0" applyNumberFormat="1" applyFont="1"/>
    <xf numFmtId="0" fontId="0" fillId="0" borderId="0" xfId="0" applyAlignment="1">
      <alignment horizontal="right"/>
    </xf>
    <xf numFmtId="0" fontId="0" fillId="5" borderId="14" xfId="0" applyFill="1" applyBorder="1"/>
    <xf numFmtId="0" fontId="0" fillId="5" borderId="15" xfId="0" applyFill="1" applyBorder="1"/>
    <xf numFmtId="4" fontId="6" fillId="5" borderId="15" xfId="0" applyNumberFormat="1" applyFont="1" applyFill="1" applyBorder="1"/>
    <xf numFmtId="164" fontId="0" fillId="5" borderId="15" xfId="0" applyNumberFormat="1" applyFill="1" applyBorder="1"/>
    <xf numFmtId="165" fontId="0" fillId="5" borderId="16" xfId="0" applyNumberFormat="1" applyFill="1" applyBorder="1"/>
    <xf numFmtId="0" fontId="0" fillId="0" borderId="0" xfId="0" applyAlignment="1">
      <alignment shrinkToFit="1"/>
    </xf>
    <xf numFmtId="3" fontId="0" fillId="0" borderId="0" xfId="0" applyNumberFormat="1" applyAlignment="1">
      <alignment shrinkToFit="1"/>
    </xf>
    <xf numFmtId="164" fontId="0" fillId="0" borderId="0" xfId="0" applyNumberFormat="1" applyAlignment="1">
      <alignment shrinkToFit="1"/>
    </xf>
    <xf numFmtId="165" fontId="0" fillId="0" borderId="0" xfId="0" applyNumberFormat="1" applyAlignment="1">
      <alignment shrinkToFit="1"/>
    </xf>
    <xf numFmtId="0" fontId="0" fillId="6" borderId="0" xfId="0" applyFill="1"/>
    <xf numFmtId="9" fontId="0" fillId="7" borderId="0" xfId="0" applyNumberFormat="1" applyFill="1"/>
    <xf numFmtId="9" fontId="0" fillId="0" borderId="0" xfId="0" applyNumberFormat="1" applyAlignment="1">
      <alignment horizontal="right"/>
    </xf>
    <xf numFmtId="43" fontId="0" fillId="0" borderId="0" xfId="2" applyFont="1"/>
    <xf numFmtId="0" fontId="5" fillId="0" borderId="0" xfId="0" applyFont="1"/>
    <xf numFmtId="0" fontId="0" fillId="0" borderId="19" xfId="0" applyBorder="1"/>
    <xf numFmtId="0" fontId="0" fillId="0" borderId="20" xfId="0" applyBorder="1"/>
    <xf numFmtId="0" fontId="9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0" fillId="2" borderId="19" xfId="0" applyFill="1" applyBorder="1"/>
    <xf numFmtId="4" fontId="0" fillId="0" borderId="22" xfId="0" applyNumberFormat="1" applyBorder="1"/>
    <xf numFmtId="4" fontId="0" fillId="0" borderId="1" xfId="0" applyNumberFormat="1" applyBorder="1"/>
    <xf numFmtId="4" fontId="0" fillId="0" borderId="3" xfId="0" applyNumberFormat="1" applyBorder="1"/>
    <xf numFmtId="4" fontId="0" fillId="0" borderId="23" xfId="0" applyNumberFormat="1" applyBorder="1"/>
    <xf numFmtId="4" fontId="0" fillId="0" borderId="2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26" xfId="0" applyNumberFormat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/>
    </xf>
    <xf numFmtId="4" fontId="0" fillId="0" borderId="24" xfId="0" applyNumberFormat="1" applyBorder="1"/>
    <xf numFmtId="4" fontId="0" fillId="0" borderId="25" xfId="0" applyNumberFormat="1" applyBorder="1"/>
    <xf numFmtId="4" fontId="0" fillId="0" borderId="21" xfId="0" applyNumberFormat="1" applyBorder="1"/>
    <xf numFmtId="0" fontId="0" fillId="5" borderId="19" xfId="0" applyFill="1" applyBorder="1"/>
    <xf numFmtId="0" fontId="0" fillId="5" borderId="0" xfId="0" applyFill="1"/>
    <xf numFmtId="3" fontId="10" fillId="5" borderId="0" xfId="0" applyNumberFormat="1" applyFont="1" applyFill="1"/>
    <xf numFmtId="0" fontId="0" fillId="2" borderId="0" xfId="0" applyFill="1"/>
    <xf numFmtId="4" fontId="0" fillId="2" borderId="0" xfId="0" applyNumberFormat="1" applyFill="1"/>
    <xf numFmtId="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3" fontId="0" fillId="0" borderId="0" xfId="0" applyNumberFormat="1"/>
    <xf numFmtId="169" fontId="0" fillId="0" borderId="22" xfId="0" applyNumberFormat="1" applyBorder="1"/>
    <xf numFmtId="169" fontId="0" fillId="0" borderId="1" xfId="0" applyNumberFormat="1" applyBorder="1"/>
    <xf numFmtId="169" fontId="0" fillId="0" borderId="3" xfId="0" applyNumberFormat="1" applyBorder="1"/>
    <xf numFmtId="169" fontId="0" fillId="0" borderId="23" xfId="0" applyNumberFormat="1" applyBorder="1"/>
    <xf numFmtId="169" fontId="0" fillId="0" borderId="0" xfId="0" applyNumberFormat="1"/>
    <xf numFmtId="169" fontId="0" fillId="0" borderId="24" xfId="0" applyNumberFormat="1" applyBorder="1"/>
    <xf numFmtId="169" fontId="0" fillId="0" borderId="0" xfId="0" applyNumberFormat="1" applyBorder="1"/>
    <xf numFmtId="169" fontId="0" fillId="0" borderId="25" xfId="0" applyNumberFormat="1" applyBorder="1"/>
    <xf numFmtId="0" fontId="0" fillId="0" borderId="0" xfId="0" applyNumberFormat="1"/>
    <xf numFmtId="0" fontId="0" fillId="0" borderId="0" xfId="0" quotePrefix="1" applyNumberFormat="1"/>
    <xf numFmtId="0" fontId="0" fillId="8" borderId="0" xfId="0" applyFill="1"/>
    <xf numFmtId="4" fontId="0" fillId="8" borderId="0" xfId="0" applyNumberFormat="1" applyFill="1"/>
    <xf numFmtId="171" fontId="0" fillId="0" borderId="21" xfId="0" applyNumberFormat="1" applyBorder="1" applyAlignment="1">
      <alignment horizontal="center" vertical="center"/>
    </xf>
    <xf numFmtId="171" fontId="0" fillId="0" borderId="21" xfId="0" applyNumberFormat="1" applyBorder="1"/>
    <xf numFmtId="171" fontId="0" fillId="0" borderId="2" xfId="0" applyNumberFormat="1" applyBorder="1" applyAlignment="1">
      <alignment horizontal="center" vertical="center" shrinkToFit="1"/>
    </xf>
    <xf numFmtId="171" fontId="0" fillId="0" borderId="1" xfId="0" applyNumberFormat="1" applyBorder="1" applyAlignment="1">
      <alignment horizontal="center" vertical="center" shrinkToFit="1"/>
    </xf>
    <xf numFmtId="171" fontId="0" fillId="0" borderId="26" xfId="0" applyNumberFormat="1" applyBorder="1" applyAlignment="1">
      <alignment horizontal="center" vertical="center" shrinkToFit="1"/>
    </xf>
    <xf numFmtId="171" fontId="0" fillId="0" borderId="0" xfId="0" applyNumberFormat="1" applyBorder="1" applyAlignment="1">
      <alignment horizontal="center" vertical="center" shrinkToFit="1"/>
    </xf>
    <xf numFmtId="171" fontId="0" fillId="0" borderId="0" xfId="0" applyNumberFormat="1" applyAlignment="1">
      <alignment shrinkToFit="1"/>
    </xf>
    <xf numFmtId="8" fontId="0" fillId="0" borderId="0" xfId="0" applyNumberFormat="1"/>
    <xf numFmtId="8" fontId="0" fillId="0" borderId="24" xfId="0" applyNumberFormat="1" applyBorder="1"/>
    <xf numFmtId="8" fontId="0" fillId="0" borderId="25" xfId="0" applyNumberFormat="1" applyBorder="1"/>
    <xf numFmtId="8" fontId="0" fillId="0" borderId="0" xfId="0" applyNumberFormat="1" applyAlignment="1">
      <alignment shrinkToFit="1"/>
    </xf>
    <xf numFmtId="8" fontId="0" fillId="0" borderId="21" xfId="0" applyNumberFormat="1" applyBorder="1"/>
    <xf numFmtId="8" fontId="0" fillId="8" borderId="0" xfId="0" applyNumberFormat="1" applyFill="1"/>
    <xf numFmtId="173" fontId="0" fillId="8" borderId="0" xfId="0" applyNumberFormat="1" applyFill="1"/>
    <xf numFmtId="173" fontId="0" fillId="0" borderId="0" xfId="0" applyNumberFormat="1"/>
  </cellXfs>
  <cellStyles count="3">
    <cellStyle name="Komma" xfId="2" builtinId="3"/>
    <cellStyle name="Procent" xfId="1" builtinId="5"/>
    <cellStyle name="Standaard" xfId="0" builtinId="0"/>
  </cellStyles>
  <dxfs count="64">
    <dxf>
      <fill>
        <patternFill>
          <bgColor rgb="FF92D050"/>
        </patternFill>
      </fill>
    </dxf>
    <dxf>
      <numFmt numFmtId="173" formatCode="#,##0.000\ &quot;€&quot;"/>
      <fill>
        <patternFill patternType="solid">
          <fgColor indexed="64"/>
          <bgColor theme="0"/>
        </patternFill>
      </fill>
    </dxf>
    <dxf>
      <numFmt numFmtId="165" formatCode="0.0%"/>
    </dxf>
    <dxf>
      <numFmt numFmtId="171" formatCode="#,##0.0000;\-#,##0.0000;"/>
      <alignment textRotation="0" wrapText="0" justifyLastLine="0" shrinkToFit="1" readingOrder="0"/>
    </dxf>
    <dxf>
      <numFmt numFmtId="171" formatCode="#,##0.0000;\-#,##0.0000;"/>
      <alignment textRotation="0" wrapText="0" justifyLastLine="0" shrinkToFit="1" readingOrder="0"/>
    </dxf>
    <dxf>
      <numFmt numFmtId="171" formatCode="#,##0.0000;\-#,##0.0000;"/>
      <alignment textRotation="0" wrapText="0" justifyLastLine="0" shrinkToFit="1" readingOrder="0"/>
    </dxf>
    <dxf>
      <numFmt numFmtId="171" formatCode="#,##0.0000;\-#,##0.0000;"/>
      <alignment textRotation="0" wrapText="0" justifyLastLine="0" shrinkToFit="1" readingOrder="0"/>
    </dxf>
    <dxf>
      <numFmt numFmtId="171" formatCode="#,##0.0000;\-#,##0.0000;"/>
      <alignment textRotation="0" wrapText="0" justifyLastLine="0" shrinkToFit="1" readingOrder="0"/>
    </dxf>
    <dxf>
      <numFmt numFmtId="171" formatCode="#,##0.0000;\-#,##0.0000;"/>
      <alignment textRotation="0" wrapText="0" justifyLastLine="0" shrinkToFit="1" readingOrder="0"/>
    </dxf>
    <dxf>
      <numFmt numFmtId="171" formatCode="#,##0.0000;\-#,##0.0000;"/>
      <alignment textRotation="0" wrapText="0" justifyLastLine="0" shrinkToFit="1" readingOrder="0"/>
    </dxf>
    <dxf>
      <numFmt numFmtId="171" formatCode="#,##0.0000;\-#,##0.0000;"/>
      <alignment textRotation="0" wrapText="0" justifyLastLine="0" shrinkToFit="1" readingOrder="0"/>
    </dxf>
    <dxf>
      <numFmt numFmtId="171" formatCode="#,##0.0000;\-#,##0.0000;"/>
      <alignment textRotation="0" wrapText="0" justifyLastLine="0" shrinkToFit="1" readingOrder="0"/>
    </dxf>
    <dxf>
      <numFmt numFmtId="171" formatCode="#,##0.0000;\-#,##0.0000;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numFmt numFmtId="0" formatCode="General"/>
    </dxf>
    <dxf>
      <numFmt numFmtId="169" formatCode="#,##0.000;\-#,##0.000;"/>
    </dxf>
    <dxf>
      <numFmt numFmtId="169" formatCode="#,##0.000;\-#,##0.000;"/>
    </dxf>
    <dxf>
      <numFmt numFmtId="169" formatCode="#,##0.000;\-#,##0.000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</dxf>
    <dxf>
      <numFmt numFmtId="169" formatCode="#,##0.000;\-#,##0.000;"/>
      <border diagonalUp="0" diagonalDown="0">
        <left style="medium">
          <color auto="1"/>
        </left>
        <right/>
        <top/>
        <bottom/>
        <vertical/>
        <horizontal/>
      </border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border diagonalUp="0" diagonalDown="0">
        <left/>
        <right style="medium">
          <color auto="1"/>
        </right>
        <top/>
        <bottom/>
        <vertical/>
        <horizontal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border diagonalUp="0" diagonalDown="0">
        <left style="medium">
          <color auto="1"/>
        </left>
        <right/>
        <top/>
        <bottom/>
        <vertical/>
        <horizontal/>
      </border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Tonnage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6.9978401867096376E-2"/>
          <c:y val="1.2706407451113696E-2"/>
          <c:w val="0.76105247007559451"/>
          <c:h val="0.93889184513241408"/>
        </c:manualLayout>
      </c:layout>
      <c:scatterChart>
        <c:scatterStyle val="lineMarker"/>
        <c:varyColors val="0"/>
        <c:ser>
          <c:idx val="0"/>
          <c:order val="0"/>
          <c:tx>
            <c:strRef>
              <c:f>'6_10 produit'!$B$1</c:f>
              <c:strCache>
                <c:ptCount val="1"/>
                <c:pt idx="0">
                  <c:v>0/25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produit'!$B$2:$B$19</c:f>
              <c:numCache>
                <c:formatCode>#,##0.00</c:formatCode>
                <c:ptCount val="18"/>
                <c:pt idx="0">
                  <c:v>9999.99999999998</c:v>
                </c:pt>
                <c:pt idx="1">
                  <c:v>10000.000000000025</c:v>
                </c:pt>
                <c:pt idx="2">
                  <c:v>10000.000000000025</c:v>
                </c:pt>
                <c:pt idx="3">
                  <c:v>10000</c:v>
                </c:pt>
                <c:pt idx="4">
                  <c:v>10000.000000000025</c:v>
                </c:pt>
                <c:pt idx="5">
                  <c:v>9999.99999999998</c:v>
                </c:pt>
                <c:pt idx="6">
                  <c:v>9999.9999999999927</c:v>
                </c:pt>
                <c:pt idx="7">
                  <c:v>9999.9999999999745</c:v>
                </c:pt>
                <c:pt idx="8">
                  <c:v>9999.9999999999745</c:v>
                </c:pt>
                <c:pt idx="9">
                  <c:v>9999.9999999999764</c:v>
                </c:pt>
                <c:pt idx="10">
                  <c:v>9999.9999999999727</c:v>
                </c:pt>
                <c:pt idx="11">
                  <c:v>9999.9999999999254</c:v>
                </c:pt>
                <c:pt idx="12">
                  <c:v>9999.9999999999673</c:v>
                </c:pt>
                <c:pt idx="13">
                  <c:v>9999.9999999999745</c:v>
                </c:pt>
                <c:pt idx="14">
                  <c:v>9999.9999999999491</c:v>
                </c:pt>
                <c:pt idx="15">
                  <c:v>9999.9999999999618</c:v>
                </c:pt>
                <c:pt idx="16">
                  <c:v>9999.9999999999709</c:v>
                </c:pt>
                <c:pt idx="17">
                  <c:v>9999.9999999999745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B84-4DFE-A86F-7CBFCB5F9F9D}"/>
            </c:ext>
          </c:extLst>
        </c:ser>
        <c:ser>
          <c:idx val="1"/>
          <c:order val="1"/>
          <c:tx>
            <c:strRef>
              <c:f>'6_10 produit'!$C$1</c:f>
              <c:strCache>
                <c:ptCount val="1"/>
                <c:pt idx="0">
                  <c:v>0/180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produit'!$C$2:$C$19</c:f>
              <c:numCache>
                <c:formatCode>#,##0.00</c:formatCode>
                <c:ptCount val="18"/>
                <c:pt idx="0">
                  <c:v>12695.32879066607</c:v>
                </c:pt>
                <c:pt idx="1">
                  <c:v>12695.328790666066</c:v>
                </c:pt>
                <c:pt idx="2">
                  <c:v>12695.328790666066</c:v>
                </c:pt>
                <c:pt idx="3">
                  <c:v>12695.304619422772</c:v>
                </c:pt>
                <c:pt idx="4">
                  <c:v>12695.064364362925</c:v>
                </c:pt>
                <c:pt idx="5">
                  <c:v>12646.052332154091</c:v>
                </c:pt>
                <c:pt idx="6">
                  <c:v>12165.542212459677</c:v>
                </c:pt>
                <c:pt idx="7">
                  <c:v>11444.777032918058</c:v>
                </c:pt>
                <c:pt idx="8">
                  <c:v>11444.777032918058</c:v>
                </c:pt>
                <c:pt idx="9">
                  <c:v>10964.266913223644</c:v>
                </c:pt>
                <c:pt idx="10">
                  <c:v>10483.75679352923</c:v>
                </c:pt>
                <c:pt idx="11">
                  <c:v>10003.246673834821</c:v>
                </c:pt>
                <c:pt idx="12">
                  <c:v>9522.7365541404051</c:v>
                </c:pt>
                <c:pt idx="13">
                  <c:v>9289.6891460886145</c:v>
                </c:pt>
                <c:pt idx="14">
                  <c:v>9287.9202956555546</c:v>
                </c:pt>
                <c:pt idx="15">
                  <c:v>9284.6075783171109</c:v>
                </c:pt>
                <c:pt idx="16">
                  <c:v>8953.33584447256</c:v>
                </c:pt>
                <c:pt idx="17">
                  <c:v>8622.0641106280073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B84-4DFE-A86F-7CBFCB5F9F9D}"/>
            </c:ext>
          </c:extLst>
        </c:ser>
        <c:ser>
          <c:idx val="2"/>
          <c:order val="2"/>
          <c:tx>
            <c:strRef>
              <c:f>'6_10 produit'!$D$1</c:f>
              <c:strCache>
                <c:ptCount val="1"/>
                <c:pt idx="0">
                  <c:v>0/6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produit'!$D$2:$D$19</c:f>
              <c:numCache>
                <c:formatCode>#,##0.00</c:formatCode>
                <c:ptCount val="18"/>
                <c:pt idx="0">
                  <c:v>1.2025704541001664E-11</c:v>
                </c:pt>
                <c:pt idx="1">
                  <c:v>3.3201410969178219E-12</c:v>
                </c:pt>
                <c:pt idx="2">
                  <c:v>3.3201410969178219E-12</c:v>
                </c:pt>
                <c:pt idx="3">
                  <c:v>0</c:v>
                </c:pt>
                <c:pt idx="4">
                  <c:v>3.3201410969178219E-12</c:v>
                </c:pt>
                <c:pt idx="5">
                  <c:v>0</c:v>
                </c:pt>
                <c:pt idx="6">
                  <c:v>-1.1368683772161595E-13</c:v>
                </c:pt>
                <c:pt idx="7">
                  <c:v>-1.1368683772161603E-13</c:v>
                </c:pt>
                <c:pt idx="8">
                  <c:v>-1.1368683772161603E-13</c:v>
                </c:pt>
                <c:pt idx="9">
                  <c:v>0</c:v>
                </c:pt>
                <c:pt idx="10">
                  <c:v>-1.1368683772161603E-13</c:v>
                </c:pt>
                <c:pt idx="11">
                  <c:v>1.9619959589157172E-13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B84-4DFE-A86F-7CBFCB5F9F9D}"/>
            </c:ext>
          </c:extLst>
        </c:ser>
        <c:ser>
          <c:idx val="3"/>
          <c:order val="3"/>
          <c:tx>
            <c:strRef>
              <c:f>'6_10 produit'!$E$1</c:f>
              <c:strCache>
                <c:ptCount val="1"/>
                <c:pt idx="0">
                  <c:v>0/60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produit'!$E$2:$E$19</c:f>
              <c:numCache>
                <c:formatCode>#,##0.00</c:formatCode>
                <c:ptCount val="18"/>
                <c:pt idx="0">
                  <c:v>14999.999999999993</c:v>
                </c:pt>
                <c:pt idx="1">
                  <c:v>14999.999999999989</c:v>
                </c:pt>
                <c:pt idx="2">
                  <c:v>14999.999999999989</c:v>
                </c:pt>
                <c:pt idx="3">
                  <c:v>14999.999999999995</c:v>
                </c:pt>
                <c:pt idx="4">
                  <c:v>14999.999999999991</c:v>
                </c:pt>
                <c:pt idx="5">
                  <c:v>14999.999999999989</c:v>
                </c:pt>
                <c:pt idx="6">
                  <c:v>14999.999999999993</c:v>
                </c:pt>
                <c:pt idx="7">
                  <c:v>14999.999999999993</c:v>
                </c:pt>
                <c:pt idx="8">
                  <c:v>14999.999999999993</c:v>
                </c:pt>
                <c:pt idx="9">
                  <c:v>14999.999999999993</c:v>
                </c:pt>
                <c:pt idx="10">
                  <c:v>14999.999999999995</c:v>
                </c:pt>
                <c:pt idx="11">
                  <c:v>14999.999999999989</c:v>
                </c:pt>
                <c:pt idx="12">
                  <c:v>14999.999999999991</c:v>
                </c:pt>
                <c:pt idx="13">
                  <c:v>14999.999999999996</c:v>
                </c:pt>
                <c:pt idx="14">
                  <c:v>14999.999999999996</c:v>
                </c:pt>
                <c:pt idx="15">
                  <c:v>14999.999999999995</c:v>
                </c:pt>
                <c:pt idx="16">
                  <c:v>14999.999999999996</c:v>
                </c:pt>
                <c:pt idx="17">
                  <c:v>14999.999999999993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B84-4DFE-A86F-7CBFCB5F9F9D}"/>
            </c:ext>
          </c:extLst>
        </c:ser>
        <c:ser>
          <c:idx val="4"/>
          <c:order val="4"/>
          <c:tx>
            <c:strRef>
              <c:f>'6_10 produit'!$F$1</c:f>
              <c:strCache>
                <c:ptCount val="1"/>
                <c:pt idx="0">
                  <c:v>0/31,5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produit'!$F$2:$F$19</c:f>
              <c:numCache>
                <c:formatCode>#,##0.00</c:formatCode>
                <c:ptCount val="18"/>
                <c:pt idx="0">
                  <c:v>1310.4838709677438</c:v>
                </c:pt>
                <c:pt idx="1">
                  <c:v>1310.4838709677458</c:v>
                </c:pt>
                <c:pt idx="2">
                  <c:v>1310.483870967746</c:v>
                </c:pt>
                <c:pt idx="3">
                  <c:v>1310.4745709068593</c:v>
                </c:pt>
                <c:pt idx="4">
                  <c:v>1310.3821310328819</c:v>
                </c:pt>
                <c:pt idx="5">
                  <c:v>1291.5243967408958</c:v>
                </c:pt>
                <c:pt idx="6">
                  <c:v>1106.64464878027</c:v>
                </c:pt>
                <c:pt idx="7">
                  <c:v>829.3250268393308</c:v>
                </c:pt>
                <c:pt idx="8">
                  <c:v>829.3250268393308</c:v>
                </c:pt>
                <c:pt idx="9">
                  <c:v>644.44527887870538</c:v>
                </c:pt>
                <c:pt idx="10">
                  <c:v>459.56553091807899</c:v>
                </c:pt>
                <c:pt idx="11">
                  <c:v>274.68578295745567</c:v>
                </c:pt>
                <c:pt idx="12">
                  <c:v>89.806034996828188</c:v>
                </c:pt>
                <c:pt idx="13">
                  <c:v>0.13935723592432592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B84-4DFE-A86F-7CBFCB5F9F9D}"/>
            </c:ext>
          </c:extLst>
        </c:ser>
        <c:ser>
          <c:idx val="5"/>
          <c:order val="5"/>
          <c:tx>
            <c:strRef>
              <c:f>'6_10 produit'!$G$1</c:f>
              <c:strCache>
                <c:ptCount val="1"/>
                <c:pt idx="0">
                  <c:v>0/20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produit'!$G$2:$G$19</c:f>
              <c:numCache>
                <c:formatCode>#,##0.00</c:formatCode>
                <c:ptCount val="18"/>
                <c:pt idx="0">
                  <c:v>13354.208689935842</c:v>
                </c:pt>
                <c:pt idx="1">
                  <c:v>13354.208689935864</c:v>
                </c:pt>
                <c:pt idx="2">
                  <c:v>13354.208689935864</c:v>
                </c:pt>
                <c:pt idx="3">
                  <c:v>13354.152049438922</c:v>
                </c:pt>
                <c:pt idx="4">
                  <c:v>13353.589059533264</c:v>
                </c:pt>
                <c:pt idx="5">
                  <c:v>13238.739118778818</c:v>
                </c:pt>
                <c:pt idx="6">
                  <c:v>12112.759307460732</c:v>
                </c:pt>
                <c:pt idx="7">
                  <c:v>10423.789590483604</c:v>
                </c:pt>
                <c:pt idx="8">
                  <c:v>10423.789590483604</c:v>
                </c:pt>
                <c:pt idx="9">
                  <c:v>9297.8097791655164</c:v>
                </c:pt>
                <c:pt idx="10">
                  <c:v>8171.8299678474305</c:v>
                </c:pt>
                <c:pt idx="11">
                  <c:v>7045.8501565293391</c:v>
                </c:pt>
                <c:pt idx="12">
                  <c:v>5919.8703452112522</c:v>
                </c:pt>
                <c:pt idx="13">
                  <c:v>5373.7701367219834</c:v>
                </c:pt>
                <c:pt idx="14">
                  <c:v>5367.9208356268409</c:v>
                </c:pt>
                <c:pt idx="15">
                  <c:v>5356.1443387991449</c:v>
                </c:pt>
                <c:pt idx="16">
                  <c:v>4178.4946560295521</c:v>
                </c:pt>
                <c:pt idx="17">
                  <c:v>3000.844973259962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B84-4DFE-A86F-7CBFCB5F9F9D}"/>
            </c:ext>
          </c:extLst>
        </c:ser>
        <c:ser>
          <c:idx val="6"/>
          <c:order val="6"/>
          <c:tx>
            <c:strRef>
              <c:f>'6_10 produit'!$H$1</c:f>
              <c:strCache>
                <c:ptCount val="1"/>
                <c:pt idx="0">
                  <c:v>30/60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produit'!$H$2:$H$19</c:f>
              <c:numCache>
                <c:formatCode>#,##0.00</c:formatCode>
                <c:ptCount val="18"/>
                <c:pt idx="0">
                  <c:v>11354.510502625653</c:v>
                </c:pt>
                <c:pt idx="1">
                  <c:v>11354.510502625661</c:v>
                </c:pt>
                <c:pt idx="2">
                  <c:v>11354.510502625661</c:v>
                </c:pt>
                <c:pt idx="3">
                  <c:v>11354.557509381331</c:v>
                </c:pt>
                <c:pt idx="4">
                  <c:v>11355.024742728014</c:v>
                </c:pt>
                <c:pt idx="5">
                  <c:v>11450.340345449977</c:v>
                </c:pt>
                <c:pt idx="6">
                  <c:v>12384.807038802755</c:v>
                </c:pt>
                <c:pt idx="7">
                  <c:v>13786.507078831917</c:v>
                </c:pt>
                <c:pt idx="8">
                  <c:v>13786.507078831917</c:v>
                </c:pt>
                <c:pt idx="9">
                  <c:v>14720.973772184692</c:v>
                </c:pt>
                <c:pt idx="10">
                  <c:v>15655.440465537466</c:v>
                </c:pt>
                <c:pt idx="11">
                  <c:v>16589.907158890241</c:v>
                </c:pt>
                <c:pt idx="12">
                  <c:v>17524.373852243025</c:v>
                </c:pt>
                <c:pt idx="13">
                  <c:v>17977.590198519123</c:v>
                </c:pt>
                <c:pt idx="14">
                  <c:v>17981.369151210936</c:v>
                </c:pt>
                <c:pt idx="15">
                  <c:v>17988.609878267562</c:v>
                </c:pt>
                <c:pt idx="16">
                  <c:v>18712.682583929538</c:v>
                </c:pt>
                <c:pt idx="17">
                  <c:v>19436.755289591507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B84-4DFE-A86F-7CBFCB5F9F9D}"/>
            </c:ext>
          </c:extLst>
        </c:ser>
        <c:ser>
          <c:idx val="7"/>
          <c:order val="7"/>
          <c:tx>
            <c:strRef>
              <c:f>'6_10 produit'!$I$1</c:f>
              <c:strCache>
                <c:ptCount val="1"/>
                <c:pt idx="0">
                  <c:v>0/10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produit'!$I$2:$I$19</c:f>
              <c:numCache>
                <c:formatCode>#,##0.00</c:formatCode>
                <c:ptCount val="18"/>
                <c:pt idx="0">
                  <c:v>15072.402407226573</c:v>
                </c:pt>
                <c:pt idx="1">
                  <c:v>15072.402407226597</c:v>
                </c:pt>
                <c:pt idx="2">
                  <c:v>15072.402407226598</c:v>
                </c:pt>
                <c:pt idx="3">
                  <c:v>15072.441334447025</c:v>
                </c:pt>
                <c:pt idx="4">
                  <c:v>15072.828259586287</c:v>
                </c:pt>
                <c:pt idx="5">
                  <c:v>15151.760987992695</c:v>
                </c:pt>
                <c:pt idx="6">
                  <c:v>15925.611266487194</c:v>
                </c:pt>
                <c:pt idx="7">
                  <c:v>17086.386684228903</c:v>
                </c:pt>
                <c:pt idx="8">
                  <c:v>17086.386684228903</c:v>
                </c:pt>
                <c:pt idx="9">
                  <c:v>17860.236962723389</c:v>
                </c:pt>
                <c:pt idx="10">
                  <c:v>18634.087241217872</c:v>
                </c:pt>
                <c:pt idx="11">
                  <c:v>19407.937519712315</c:v>
                </c:pt>
                <c:pt idx="12">
                  <c:v>20181.787798206831</c:v>
                </c:pt>
                <c:pt idx="13">
                  <c:v>20557.105183276668</c:v>
                </c:pt>
                <c:pt idx="14">
                  <c:v>20562.460007762456</c:v>
                </c:pt>
                <c:pt idx="15">
                  <c:v>20573.697081995095</c:v>
                </c:pt>
                <c:pt idx="16">
                  <c:v>21697.404505258637</c:v>
                </c:pt>
                <c:pt idx="17">
                  <c:v>22821.111928522172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B84-4DFE-A86F-7CBFCB5F9F9D}"/>
            </c:ext>
          </c:extLst>
        </c:ser>
        <c:ser>
          <c:idx val="8"/>
          <c:order val="8"/>
          <c:tx>
            <c:strRef>
              <c:f>'6_10 produit'!$J$1</c:f>
              <c:strCache>
                <c:ptCount val="1"/>
                <c:pt idx="0">
                  <c:v>Alim tertiaire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produit'!$J$2:$J$19</c:f>
              <c:numCache>
                <c:formatCode>#,##0.00</c:formatCode>
                <c:ptCount val="18"/>
                <c:pt idx="0">
                  <c:v>28740.345413541356</c:v>
                </c:pt>
                <c:pt idx="1">
                  <c:v>28740.34541354137</c:v>
                </c:pt>
                <c:pt idx="2">
                  <c:v>28740.34541354137</c:v>
                </c:pt>
                <c:pt idx="3">
                  <c:v>28740.354503002898</c:v>
                </c:pt>
                <c:pt idx="4">
                  <c:v>28740.44484958117</c:v>
                </c:pt>
                <c:pt idx="5">
                  <c:v>28758.87555154879</c:v>
                </c:pt>
                <c:pt idx="6">
                  <c:v>28939.568708094244</c:v>
                </c:pt>
                <c:pt idx="7">
                  <c:v>29210.608442912388</c:v>
                </c:pt>
                <c:pt idx="8">
                  <c:v>29210.608442912388</c:v>
                </c:pt>
                <c:pt idx="9">
                  <c:v>29391.301599457831</c:v>
                </c:pt>
                <c:pt idx="10">
                  <c:v>29571.994756003274</c:v>
                </c:pt>
                <c:pt idx="11">
                  <c:v>29752.68791254867</c:v>
                </c:pt>
                <c:pt idx="12">
                  <c:v>29933.381069094139</c:v>
                </c:pt>
                <c:pt idx="13">
                  <c:v>30021.017250018689</c:v>
                </c:pt>
                <c:pt idx="14">
                  <c:v>30023.259312541235</c:v>
                </c:pt>
                <c:pt idx="15">
                  <c:v>30028.218681610422</c:v>
                </c:pt>
                <c:pt idx="16">
                  <c:v>30524.155588528323</c:v>
                </c:pt>
                <c:pt idx="17">
                  <c:v>31020.092495446213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1B84-4DFE-A86F-7CBFCB5F9F9D}"/>
            </c:ext>
          </c:extLst>
        </c:ser>
        <c:ser>
          <c:idx val="9"/>
          <c:order val="9"/>
          <c:tx>
            <c:strRef>
              <c:f>'6_10 produit'!$K$1</c:f>
              <c:strCache>
                <c:ptCount val="1"/>
                <c:pt idx="0">
                  <c:v>0/2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produit'!$K$2:$K$19</c:f>
              <c:numCache>
                <c:formatCode>#,##0.00</c:formatCode>
                <c:ptCount val="18"/>
                <c:pt idx="0">
                  <c:v>5000</c:v>
                </c:pt>
                <c:pt idx="1">
                  <c:v>5000.0000000000055</c:v>
                </c:pt>
                <c:pt idx="2">
                  <c:v>5000.0000000000064</c:v>
                </c:pt>
                <c:pt idx="3">
                  <c:v>4999.9999999999991</c:v>
                </c:pt>
                <c:pt idx="4">
                  <c:v>5000.0000000000055</c:v>
                </c:pt>
                <c:pt idx="5">
                  <c:v>4999.9999999999964</c:v>
                </c:pt>
                <c:pt idx="6">
                  <c:v>4999.9999999999991</c:v>
                </c:pt>
                <c:pt idx="7">
                  <c:v>4999.9999999999964</c:v>
                </c:pt>
                <c:pt idx="8">
                  <c:v>4999.9999999999964</c:v>
                </c:pt>
                <c:pt idx="9">
                  <c:v>4999.9999999999982</c:v>
                </c:pt>
                <c:pt idx="10">
                  <c:v>4999.9999999999955</c:v>
                </c:pt>
                <c:pt idx="11">
                  <c:v>5000.0000000000027</c:v>
                </c:pt>
                <c:pt idx="12">
                  <c:v>5000.0000000000036</c:v>
                </c:pt>
                <c:pt idx="13">
                  <c:v>5000.0000000000027</c:v>
                </c:pt>
                <c:pt idx="14">
                  <c:v>5002.7650620901504</c:v>
                </c:pt>
                <c:pt idx="15">
                  <c:v>5009.2768704441969</c:v>
                </c:pt>
                <c:pt idx="16">
                  <c:v>5660.4577058485111</c:v>
                </c:pt>
                <c:pt idx="17">
                  <c:v>6311.6385412528234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1B84-4DFE-A86F-7CBFCB5F9F9D}"/>
            </c:ext>
          </c:extLst>
        </c:ser>
        <c:ser>
          <c:idx val="10"/>
          <c:order val="10"/>
          <c:tx>
            <c:strRef>
              <c:f>'6_10 produit'!$L$1</c:f>
              <c:strCache>
                <c:ptCount val="1"/>
                <c:pt idx="0">
                  <c:v>0/4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produit'!$L$2:$L$19</c:f>
              <c:numCache>
                <c:formatCode>#,##0.00</c:formatCode>
                <c:ptCount val="18"/>
                <c:pt idx="0">
                  <c:v>11609.6680420105</c:v>
                </c:pt>
                <c:pt idx="1">
                  <c:v>11609.668042010508</c:v>
                </c:pt>
                <c:pt idx="2">
                  <c:v>11609.668042010508</c:v>
                </c:pt>
                <c:pt idx="3">
                  <c:v>11609.609681749382</c:v>
                </c:pt>
                <c:pt idx="4">
                  <c:v>11609.029597892742</c:v>
                </c:pt>
                <c:pt idx="5">
                  <c:v>11490.692491138989</c:v>
                </c:pt>
                <c:pt idx="6">
                  <c:v>10330.524777866811</c:v>
                </c:pt>
                <c:pt idx="7">
                  <c:v>8590.2732079585567</c:v>
                </c:pt>
                <c:pt idx="8">
                  <c:v>8590.2732079585567</c:v>
                </c:pt>
                <c:pt idx="9">
                  <c:v>7430.1054946863824</c:v>
                </c:pt>
                <c:pt idx="10">
                  <c:v>6269.9377814142081</c:v>
                </c:pt>
                <c:pt idx="11">
                  <c:v>5109.7700681420392</c:v>
                </c:pt>
                <c:pt idx="12">
                  <c:v>3949.6023548698568</c:v>
                </c:pt>
                <c:pt idx="13">
                  <c:v>3386.9210139328538</c:v>
                </c:pt>
                <c:pt idx="14">
                  <c:v>3380.8970657632717</c:v>
                </c:pt>
                <c:pt idx="15">
                  <c:v>3368.7699584843904</c:v>
                </c:pt>
                <c:pt idx="16">
                  <c:v>2156.0592305965401</c:v>
                </c:pt>
                <c:pt idx="17">
                  <c:v>943.34850270869265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1B84-4DFE-A86F-7CBFCB5F9F9D}"/>
            </c:ext>
          </c:extLst>
        </c:ser>
        <c:ser>
          <c:idx val="11"/>
          <c:order val="11"/>
          <c:tx>
            <c:strRef>
              <c:f>'6_10 produit'!$M$1</c:f>
              <c:strCache>
                <c:ptCount val="1"/>
                <c:pt idx="0">
                  <c:v>2/4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produit'!$M$2:$M$19</c:f>
              <c:numCache>
                <c:formatCode>#,##0.00</c:formatCode>
                <c:ptCount val="18"/>
                <c:pt idx="0">
                  <c:v>42.583896075317959</c:v>
                </c:pt>
                <c:pt idx="1">
                  <c:v>42.583896075317554</c:v>
                </c:pt>
                <c:pt idx="2">
                  <c:v>42.583896075317554</c:v>
                </c:pt>
                <c:pt idx="3">
                  <c:v>42.585331859830688</c:v>
                </c:pt>
                <c:pt idx="4">
                  <c:v>42.599603136267014</c:v>
                </c:pt>
                <c:pt idx="5">
                  <c:v>45.51094352870102</c:v>
                </c:pt>
                <c:pt idx="6">
                  <c:v>74.053496395726171</c:v>
                </c:pt>
                <c:pt idx="7">
                  <c:v>116.86732569626429</c:v>
                </c:pt>
                <c:pt idx="8">
                  <c:v>116.86732569626429</c:v>
                </c:pt>
                <c:pt idx="9">
                  <c:v>145.40987856328977</c:v>
                </c:pt>
                <c:pt idx="10">
                  <c:v>173.95243143031502</c:v>
                </c:pt>
                <c:pt idx="11">
                  <c:v>202.49498429734115</c:v>
                </c:pt>
                <c:pt idx="12">
                  <c:v>231.03753716436569</c:v>
                </c:pt>
                <c:pt idx="13">
                  <c:v>244.88067530487305</c:v>
                </c:pt>
                <c:pt idx="14">
                  <c:v>245.04903593852637</c:v>
                </c:pt>
                <c:pt idx="15">
                  <c:v>245.39486300764705</c:v>
                </c:pt>
                <c:pt idx="16">
                  <c:v>279.97756991973768</c:v>
                </c:pt>
                <c:pt idx="17">
                  <c:v>314.56027683182822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1B84-4DFE-A86F-7CBFCB5F9F9D}"/>
            </c:ext>
          </c:extLst>
        </c:ser>
        <c:ser>
          <c:idx val="12"/>
          <c:order val="12"/>
          <c:tx>
            <c:strRef>
              <c:f>'6_10 produit'!$N$1</c:f>
              <c:strCache>
                <c:ptCount val="1"/>
                <c:pt idx="0">
                  <c:v>4/6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produit'!$N$2:$N$19</c:f>
              <c:numCache>
                <c:formatCode>#,##0.00</c:formatCode>
                <c:ptCount val="18"/>
                <c:pt idx="0">
                  <c:v>11999.999999999996</c:v>
                </c:pt>
                <c:pt idx="1">
                  <c:v>12000.000000000005</c:v>
                </c:pt>
                <c:pt idx="2">
                  <c:v>12000.000000000005</c:v>
                </c:pt>
                <c:pt idx="3">
                  <c:v>12000.000000000004</c:v>
                </c:pt>
                <c:pt idx="4">
                  <c:v>12000.000000000005</c:v>
                </c:pt>
                <c:pt idx="5">
                  <c:v>11999.999999999996</c:v>
                </c:pt>
                <c:pt idx="6">
                  <c:v>11999.999999999996</c:v>
                </c:pt>
                <c:pt idx="7">
                  <c:v>11999.999999999998</c:v>
                </c:pt>
                <c:pt idx="8">
                  <c:v>11999.999999999998</c:v>
                </c:pt>
                <c:pt idx="9">
                  <c:v>11999.999999999998</c:v>
                </c:pt>
                <c:pt idx="10">
                  <c:v>11999.999999999996</c:v>
                </c:pt>
                <c:pt idx="11">
                  <c:v>12000</c:v>
                </c:pt>
                <c:pt idx="12">
                  <c:v>12000.000000000002</c:v>
                </c:pt>
                <c:pt idx="13">
                  <c:v>12000.000000000002</c:v>
                </c:pt>
                <c:pt idx="14">
                  <c:v>11999.999999999996</c:v>
                </c:pt>
                <c:pt idx="15">
                  <c:v>12000.000000000002</c:v>
                </c:pt>
                <c:pt idx="16">
                  <c:v>12000</c:v>
                </c:pt>
                <c:pt idx="17">
                  <c:v>11999.999999999996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1B84-4DFE-A86F-7CBFCB5F9F9D}"/>
            </c:ext>
          </c:extLst>
        </c:ser>
        <c:ser>
          <c:idx val="13"/>
          <c:order val="13"/>
          <c:tx>
            <c:strRef>
              <c:f>'6_10 produit'!$O$1</c:f>
              <c:strCache>
                <c:ptCount val="1"/>
                <c:pt idx="0">
                  <c:v>6/10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produit'!$O$2:$O$19</c:f>
              <c:numCache>
                <c:formatCode>#,##0.00</c:formatCode>
                <c:ptCount val="18"/>
                <c:pt idx="0">
                  <c:v>794.89939340589979</c:v>
                </c:pt>
                <c:pt idx="1">
                  <c:v>794.89939340586909</c:v>
                </c:pt>
                <c:pt idx="2">
                  <c:v>794.89939340586909</c:v>
                </c:pt>
                <c:pt idx="3">
                  <c:v>795.00000000000364</c:v>
                </c:pt>
                <c:pt idx="4">
                  <c:v>796.00000000000477</c:v>
                </c:pt>
                <c:pt idx="5">
                  <c:v>999.99999999999579</c:v>
                </c:pt>
                <c:pt idx="6">
                  <c:v>2999.9999999999991</c:v>
                </c:pt>
                <c:pt idx="7">
                  <c:v>5999.9999999999982</c:v>
                </c:pt>
                <c:pt idx="8">
                  <c:v>5999.9999999999982</c:v>
                </c:pt>
                <c:pt idx="9">
                  <c:v>7999.9999999999982</c:v>
                </c:pt>
                <c:pt idx="10">
                  <c:v>9999.9999999999964</c:v>
                </c:pt>
                <c:pt idx="11">
                  <c:v>12000.000000000004</c:v>
                </c:pt>
                <c:pt idx="12">
                  <c:v>14000.000000000007</c:v>
                </c:pt>
                <c:pt idx="13">
                  <c:v>14970.000000000009</c:v>
                </c:pt>
                <c:pt idx="14">
                  <c:v>14980.000000000004</c:v>
                </c:pt>
                <c:pt idx="15">
                  <c:v>15000.000000000007</c:v>
                </c:pt>
                <c:pt idx="16">
                  <c:v>17000.000000000007</c:v>
                </c:pt>
                <c:pt idx="17">
                  <c:v>19000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1B84-4DFE-A86F-7CBFCB5F9F9D}"/>
            </c:ext>
          </c:extLst>
        </c:ser>
        <c:ser>
          <c:idx val="14"/>
          <c:order val="14"/>
          <c:tx>
            <c:strRef>
              <c:f>'6_10 produit'!$P$1</c:f>
              <c:strCache>
                <c:ptCount val="1"/>
                <c:pt idx="0">
                  <c:v>10/14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produit'!$P$2:$P$19</c:f>
              <c:numCache>
                <c:formatCode>#,##0.00</c:formatCode>
                <c:ptCount val="18"/>
                <c:pt idx="0">
                  <c:v>13761.627906976741</c:v>
                </c:pt>
                <c:pt idx="1">
                  <c:v>13761.627906976748</c:v>
                </c:pt>
                <c:pt idx="2">
                  <c:v>13761.62790697675</c:v>
                </c:pt>
                <c:pt idx="3">
                  <c:v>13761.587744821878</c:v>
                </c:pt>
                <c:pt idx="4">
                  <c:v>13761.188544797074</c:v>
                </c:pt>
                <c:pt idx="5">
                  <c:v>13679.751739737419</c:v>
                </c:pt>
                <c:pt idx="6">
                  <c:v>12881.351690132971</c:v>
                </c:pt>
                <c:pt idx="7">
                  <c:v>11683.751615726303</c:v>
                </c:pt>
                <c:pt idx="8">
                  <c:v>11683.751615726303</c:v>
                </c:pt>
                <c:pt idx="9">
                  <c:v>10885.351566121857</c:v>
                </c:pt>
                <c:pt idx="10">
                  <c:v>10086.951516517409</c:v>
                </c:pt>
                <c:pt idx="11">
                  <c:v>9288.5514669129716</c:v>
                </c:pt>
                <c:pt idx="12">
                  <c:v>8490.1514173085197</c:v>
                </c:pt>
                <c:pt idx="13">
                  <c:v>8102.9273932503629</c:v>
                </c:pt>
                <c:pt idx="14">
                  <c:v>8100.7874352279887</c:v>
                </c:pt>
                <c:pt idx="15">
                  <c:v>8097.1650525342993</c:v>
                </c:pt>
                <c:pt idx="16">
                  <c:v>7734.9267831652005</c:v>
                </c:pt>
                <c:pt idx="17">
                  <c:v>7372.6885137961017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1B84-4DFE-A86F-7CBFCB5F9F9D}"/>
            </c:ext>
          </c:extLst>
        </c:ser>
        <c:ser>
          <c:idx val="15"/>
          <c:order val="15"/>
          <c:tx>
            <c:strRef>
              <c:f>'6_10 produit'!$Q$1</c:f>
              <c:strCache>
                <c:ptCount val="1"/>
                <c:pt idx="0">
                  <c:v>10/20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produit'!$Q$2:$Q$19</c:f>
              <c:numCache>
                <c:formatCode>#,##0.00</c:formatCode>
                <c:ptCount val="18"/>
                <c:pt idx="0">
                  <c:v>-1.1249685457392955E-13</c:v>
                </c:pt>
                <c:pt idx="1">
                  <c:v>3.3201410969178219E-12</c:v>
                </c:pt>
                <c:pt idx="2">
                  <c:v>3.3201410969178219E-12</c:v>
                </c:pt>
                <c:pt idx="3">
                  <c:v>0</c:v>
                </c:pt>
                <c:pt idx="4">
                  <c:v>3.3201410969178219E-12</c:v>
                </c:pt>
                <c:pt idx="5">
                  <c:v>0</c:v>
                </c:pt>
                <c:pt idx="6">
                  <c:v>-1.1368683772161595E-13</c:v>
                </c:pt>
                <c:pt idx="7">
                  <c:v>-1.1368683772161603E-13</c:v>
                </c:pt>
                <c:pt idx="8">
                  <c:v>-1.1368683772161603E-13</c:v>
                </c:pt>
                <c:pt idx="9">
                  <c:v>0</c:v>
                </c:pt>
                <c:pt idx="10">
                  <c:v>-1.1368683772161603E-13</c:v>
                </c:pt>
                <c:pt idx="11">
                  <c:v>1.9619959589157172E-13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1B84-4DFE-A86F-7CBFCB5F9F9D}"/>
            </c:ext>
          </c:extLst>
        </c:ser>
        <c:ser>
          <c:idx val="16"/>
          <c:order val="16"/>
          <c:tx>
            <c:v>limite inférieur</c:v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795</c:v>
              </c:pt>
              <c:pt idx="1">
                <c:v>795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35000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1B84-4DFE-A86F-7CBFCB5F9F9D}"/>
            </c:ext>
          </c:extLst>
        </c:ser>
        <c:ser>
          <c:idx val="17"/>
          <c:order val="17"/>
          <c:tx>
            <c:v>limite supérieur</c:v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14972</c:v>
              </c:pt>
              <c:pt idx="1">
                <c:v>14972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35000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1B84-4DFE-A86F-7CBFCB5F9F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6261936"/>
        <c:axId val="576265544"/>
      </c:scatterChart>
      <c:valAx>
        <c:axId val="576261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6265544"/>
        <c:crosses val="autoZero"/>
        <c:crossBetween val="midCat"/>
      </c:valAx>
      <c:valAx>
        <c:axId val="576265544"/>
        <c:scaling>
          <c:orientation val="minMax"/>
          <c:max val="35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6261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6.9978401867096376E-2"/>
          <c:y val="1.2706407451113696E-2"/>
          <c:w val="0.76105247007559451"/>
          <c:h val="0.93889184513241408"/>
        </c:manualLayout>
      </c:layout>
      <c:scatterChart>
        <c:scatterStyle val="lineMarker"/>
        <c:varyColors val="0"/>
        <c:ser>
          <c:idx val="16"/>
          <c:order val="0"/>
          <c:tx>
            <c:v>limite inférieur</c:v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795</c:v>
              </c:pt>
              <c:pt idx="1">
                <c:v>795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35000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46D4-4175-BA52-A84E930A5C0F}"/>
            </c:ext>
          </c:extLst>
        </c:ser>
        <c:ser>
          <c:idx val="17"/>
          <c:order val="1"/>
          <c:tx>
            <c:v>limite supérieur</c:v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14972</c:v>
              </c:pt>
              <c:pt idx="1">
                <c:v>14972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35000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46D4-4175-BA52-A84E930A5C0F}"/>
            </c:ext>
          </c:extLst>
        </c:ser>
        <c:ser>
          <c:idx val="18"/>
          <c:order val="2"/>
          <c:tx>
            <c:strRef>
              <c:f>'6_10 produit'!$R$1</c:f>
              <c:strCache>
                <c:ptCount val="1"/>
                <c:pt idx="0">
                  <c:v>Config 1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produit'!$R$2:$R$19</c:f>
              <c:numCache>
                <c:formatCode>#,##0.00</c:formatCode>
                <c:ptCount val="18"/>
                <c:pt idx="0">
                  <c:v>66.477404906331671</c:v>
                </c:pt>
                <c:pt idx="1">
                  <c:v>66.477404906332083</c:v>
                </c:pt>
                <c:pt idx="2">
                  <c:v>66.477404906332083</c:v>
                </c:pt>
                <c:pt idx="3">
                  <c:v>66.477398525067414</c:v>
                </c:pt>
                <c:pt idx="4">
                  <c:v>66.4773350971723</c:v>
                </c:pt>
                <c:pt idx="5">
                  <c:v>66.464395806538974</c:v>
                </c:pt>
                <c:pt idx="6">
                  <c:v>66.337540016018949</c:v>
                </c:pt>
                <c:pt idx="7">
                  <c:v>66.147256330238662</c:v>
                </c:pt>
                <c:pt idx="8">
                  <c:v>66.147256330238662</c:v>
                </c:pt>
                <c:pt idx="9">
                  <c:v>66.020400539718551</c:v>
                </c:pt>
                <c:pt idx="10">
                  <c:v>65.893544749198426</c:v>
                </c:pt>
                <c:pt idx="11">
                  <c:v>65.766688958677989</c:v>
                </c:pt>
                <c:pt idx="12">
                  <c:v>65.639833168158162</c:v>
                </c:pt>
                <c:pt idx="13">
                  <c:v>65.578308109755952</c:v>
                </c:pt>
                <c:pt idx="14">
                  <c:v>65.577559840272883</c:v>
                </c:pt>
                <c:pt idx="15">
                  <c:v>65.57602283107687</c:v>
                </c:pt>
                <c:pt idx="16">
                  <c:v>65.422321911467634</c:v>
                </c:pt>
                <c:pt idx="17">
                  <c:v>65.26862099185837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6D4-4175-BA52-A84E930A5C0F}"/>
            </c:ext>
          </c:extLst>
        </c:ser>
        <c:ser>
          <c:idx val="19"/>
          <c:order val="3"/>
          <c:tx>
            <c:strRef>
              <c:f>'6_10 produit'!$S$1</c:f>
              <c:strCache>
                <c:ptCount val="1"/>
                <c:pt idx="0">
                  <c:v>Config 2 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produit'!$S$2:$S$19</c:f>
              <c:numCache>
                <c:formatCode>#,##0.00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4.7311078951395302E-4</c:v>
                </c:pt>
                <c:pt idx="4">
                  <c:v>5.1756930966604386E-3</c:v>
                </c:pt>
                <c:pt idx="5">
                  <c:v>0.96450248374515013</c:v>
                </c:pt>
                <c:pt idx="6">
                  <c:v>10.369667097947278</c:v>
                </c:pt>
                <c:pt idx="7">
                  <c:v>24.477414019250396</c:v>
                </c:pt>
                <c:pt idx="8">
                  <c:v>24.477414019250396</c:v>
                </c:pt>
                <c:pt idx="9">
                  <c:v>33.882578633452496</c:v>
                </c:pt>
                <c:pt idx="10">
                  <c:v>43.287743247654582</c:v>
                </c:pt>
                <c:pt idx="11">
                  <c:v>52.692907861856661</c:v>
                </c:pt>
                <c:pt idx="12">
                  <c:v>62.098072476058846</c:v>
                </c:pt>
                <c:pt idx="13">
                  <c:v>66.659577313946869</c:v>
                </c:pt>
                <c:pt idx="14">
                  <c:v>66.703534161202001</c:v>
                </c:pt>
                <c:pt idx="15">
                  <c:v>66.790358272589287</c:v>
                </c:pt>
                <c:pt idx="16">
                  <c:v>75.472769411313479</c:v>
                </c:pt>
                <c:pt idx="17">
                  <c:v>84.155180550037642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6D4-4175-BA52-A84E930A5C0F}"/>
            </c:ext>
          </c:extLst>
        </c:ser>
        <c:ser>
          <c:idx val="20"/>
          <c:order val="4"/>
          <c:tx>
            <c:strRef>
              <c:f>'6_10 produit'!$T$1</c:f>
              <c:strCache>
                <c:ptCount val="1"/>
                <c:pt idx="0">
                  <c:v>Config 3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produit'!$T$2:$T$19</c:f>
              <c:numCache>
                <c:formatCode>#,##0.00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6D4-4175-BA52-A84E930A5C0F}"/>
            </c:ext>
          </c:extLst>
        </c:ser>
        <c:ser>
          <c:idx val="21"/>
          <c:order val="5"/>
          <c:tx>
            <c:strRef>
              <c:f>'6_10 produit'!$U$1</c:f>
              <c:strCache>
                <c:ptCount val="1"/>
                <c:pt idx="0">
                  <c:v>Config 4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produit'!$U$2:$U$19</c:f>
              <c:numCache>
                <c:formatCode>#,##0.00</c:formatCode>
                <c:ptCount val="18"/>
                <c:pt idx="0">
                  <c:v>-2.884128168286483E-15</c:v>
                </c:pt>
                <c:pt idx="1">
                  <c:v>3.3201410969178218E-14</c:v>
                </c:pt>
                <c:pt idx="2">
                  <c:v>3.3201410969178218E-14</c:v>
                </c:pt>
                <c:pt idx="3">
                  <c:v>0</c:v>
                </c:pt>
                <c:pt idx="4">
                  <c:v>3.3201410969178218E-14</c:v>
                </c:pt>
                <c:pt idx="5">
                  <c:v>0</c:v>
                </c:pt>
                <c:pt idx="6">
                  <c:v>-1.1368683772161595E-15</c:v>
                </c:pt>
                <c:pt idx="7">
                  <c:v>-1.1368683772161603E-15</c:v>
                </c:pt>
                <c:pt idx="8">
                  <c:v>-1.1368683772161603E-15</c:v>
                </c:pt>
                <c:pt idx="9">
                  <c:v>0</c:v>
                </c:pt>
                <c:pt idx="10">
                  <c:v>-1.1368683772161603E-15</c:v>
                </c:pt>
                <c:pt idx="11">
                  <c:v>1.9619959589157173E-15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6D4-4175-BA52-A84E930A5C0F}"/>
            </c:ext>
          </c:extLst>
        </c:ser>
        <c:ser>
          <c:idx val="22"/>
          <c:order val="6"/>
          <c:tx>
            <c:strRef>
              <c:f>'6_10 produit'!$V$1</c:f>
              <c:strCache>
                <c:ptCount val="1"/>
                <c:pt idx="0">
                  <c:v>Config 5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produit'!$V$2:$V$19</c:f>
              <c:numCache>
                <c:formatCode>#,##0.00</c:formatCode>
                <c:ptCount val="18"/>
                <c:pt idx="0">
                  <c:v>127.57876969242305</c:v>
                </c:pt>
                <c:pt idx="1">
                  <c:v>127.57876969242315</c:v>
                </c:pt>
                <c:pt idx="2">
                  <c:v>127.57876969242315</c:v>
                </c:pt>
                <c:pt idx="3">
                  <c:v>127.57812837087234</c:v>
                </c:pt>
                <c:pt idx="4">
                  <c:v>127.57175382299717</c:v>
                </c:pt>
                <c:pt idx="5">
                  <c:v>126.2713460564724</c:v>
                </c:pt>
                <c:pt idx="6">
                  <c:v>113.5222503062287</c:v>
                </c:pt>
                <c:pt idx="7">
                  <c:v>94.398606680863253</c:v>
                </c:pt>
                <c:pt idx="8">
                  <c:v>94.398606680863253</c:v>
                </c:pt>
                <c:pt idx="9">
                  <c:v>81.649510930619584</c:v>
                </c:pt>
                <c:pt idx="10">
                  <c:v>68.900415180375916</c:v>
                </c:pt>
                <c:pt idx="11">
                  <c:v>56.151319430132304</c:v>
                </c:pt>
                <c:pt idx="12">
                  <c:v>43.402223679888536</c:v>
                </c:pt>
                <c:pt idx="13">
                  <c:v>37.218912241020369</c:v>
                </c:pt>
                <c:pt idx="14">
                  <c:v>37.152715008387602</c:v>
                </c:pt>
                <c:pt idx="15">
                  <c:v>37.019450093235058</c:v>
                </c:pt>
                <c:pt idx="16">
                  <c:v>23.692958577983958</c:v>
                </c:pt>
                <c:pt idx="17">
                  <c:v>10.366467062732886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6D4-4175-BA52-A84E930A5C0F}"/>
            </c:ext>
          </c:extLst>
        </c:ser>
        <c:ser>
          <c:idx val="23"/>
          <c:order val="7"/>
          <c:tx>
            <c:strRef>
              <c:f>'6_10 produit'!$W$1</c:f>
              <c:strCache>
                <c:ptCount val="1"/>
                <c:pt idx="0">
                  <c:v>Config 6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produit'!$W$2:$W$19</c:f>
              <c:numCache>
                <c:formatCode>#,##0.00</c:formatCode>
                <c:ptCount val="18"/>
                <c:pt idx="0">
                  <c:v>8.7957981127359374E-14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6D4-4175-BA52-A84E930A5C0F}"/>
            </c:ext>
          </c:extLst>
        </c:ser>
        <c:ser>
          <c:idx val="24"/>
          <c:order val="8"/>
          <c:tx>
            <c:strRef>
              <c:f>'6_10 produit'!$X$1</c:f>
              <c:strCache>
                <c:ptCount val="1"/>
                <c:pt idx="0">
                  <c:v>Config 7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produit'!$X$2:$X$19</c:f>
              <c:numCache>
                <c:formatCode>#,##0.00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6D4-4175-BA52-A84E930A5C0F}"/>
            </c:ext>
          </c:extLst>
        </c:ser>
        <c:ser>
          <c:idx val="25"/>
          <c:order val="9"/>
          <c:tx>
            <c:strRef>
              <c:f>'6_10 produit'!$Y$1</c:f>
              <c:strCache>
                <c:ptCount val="1"/>
                <c:pt idx="0">
                  <c:v>Config 8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produit'!$Y$2:$Y$19</c:f>
              <c:numCache>
                <c:formatCode>#,##0.00</c:formatCode>
                <c:ptCount val="18"/>
                <c:pt idx="0">
                  <c:v>14.194632025105321</c:v>
                </c:pt>
                <c:pt idx="1">
                  <c:v>14.194632025104745</c:v>
                </c:pt>
                <c:pt idx="2">
                  <c:v>14.194632025104745</c:v>
                </c:pt>
                <c:pt idx="3">
                  <c:v>14.195110619943563</c:v>
                </c:pt>
                <c:pt idx="4">
                  <c:v>14.199867712087899</c:v>
                </c:pt>
                <c:pt idx="5">
                  <c:v>15.170314509567007</c:v>
                </c:pt>
                <c:pt idx="6">
                  <c:v>24.684498798575426</c:v>
                </c:pt>
                <c:pt idx="7">
                  <c:v>38.955775232088136</c:v>
                </c:pt>
                <c:pt idx="8">
                  <c:v>38.955775232088136</c:v>
                </c:pt>
                <c:pt idx="9">
                  <c:v>48.469959521096591</c:v>
                </c:pt>
                <c:pt idx="10">
                  <c:v>57.984143810105039</c:v>
                </c:pt>
                <c:pt idx="11">
                  <c:v>67.49832809911365</c:v>
                </c:pt>
                <c:pt idx="12">
                  <c:v>77.012512388121891</c:v>
                </c:pt>
                <c:pt idx="13">
                  <c:v>81.626891768291017</c:v>
                </c:pt>
                <c:pt idx="14">
                  <c:v>81.683011979508791</c:v>
                </c:pt>
                <c:pt idx="15">
                  <c:v>81.798287669215682</c:v>
                </c:pt>
                <c:pt idx="16">
                  <c:v>93.325856639912558</c:v>
                </c:pt>
                <c:pt idx="17">
                  <c:v>104.85342561060941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46D4-4175-BA52-A84E930A5C0F}"/>
            </c:ext>
          </c:extLst>
        </c:ser>
        <c:ser>
          <c:idx val="26"/>
          <c:order val="10"/>
          <c:tx>
            <c:strRef>
              <c:f>'6_10 produit'!$Z$1</c:f>
              <c:strCache>
                <c:ptCount val="1"/>
                <c:pt idx="0">
                  <c:v>Config 9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'6_10 produit'!$A$2:$A$19</c:f>
              <c:numCache>
                <c:formatCode>General</c:formatCode>
                <c:ptCount val="18"/>
                <c:pt idx="0">
                  <c:v>0</c:v>
                </c:pt>
                <c:pt idx="1">
                  <c:v>700</c:v>
                </c:pt>
                <c:pt idx="2">
                  <c:v>794</c:v>
                </c:pt>
                <c:pt idx="3">
                  <c:v>795</c:v>
                </c:pt>
                <c:pt idx="4">
                  <c:v>796</c:v>
                </c:pt>
                <c:pt idx="5">
                  <c:v>1000</c:v>
                </c:pt>
                <c:pt idx="6">
                  <c:v>3000</c:v>
                </c:pt>
                <c:pt idx="7">
                  <c:v>6000</c:v>
                </c:pt>
                <c:pt idx="8">
                  <c:v>6000</c:v>
                </c:pt>
                <c:pt idx="9">
                  <c:v>8000</c:v>
                </c:pt>
                <c:pt idx="10">
                  <c:v>10000</c:v>
                </c:pt>
                <c:pt idx="11">
                  <c:v>12000</c:v>
                </c:pt>
                <c:pt idx="12">
                  <c:v>14000</c:v>
                </c:pt>
                <c:pt idx="13">
                  <c:v>14970</c:v>
                </c:pt>
                <c:pt idx="14">
                  <c:v>14980</c:v>
                </c:pt>
                <c:pt idx="15">
                  <c:v>15000</c:v>
                </c:pt>
                <c:pt idx="16">
                  <c:v>17000</c:v>
                </c:pt>
                <c:pt idx="17">
                  <c:v>19000</c:v>
                </c:pt>
              </c:numCache>
            </c:numRef>
          </c:xVal>
          <c:yVal>
            <c:numRef>
              <c:f>'6_10 produit'!$Z$2:$Z$19</c:f>
              <c:numCache>
                <c:formatCode>#,##0.00</c:formatCode>
                <c:ptCount val="18"/>
                <c:pt idx="0">
                  <c:v>20.161290322580637</c:v>
                </c:pt>
                <c:pt idx="1">
                  <c:v>20.161290322580651</c:v>
                </c:pt>
                <c:pt idx="2">
                  <c:v>20.161290322580655</c:v>
                </c:pt>
                <c:pt idx="3">
                  <c:v>20.161147244720912</c:v>
                </c:pt>
                <c:pt idx="4">
                  <c:v>20.159725092813517</c:v>
                </c:pt>
                <c:pt idx="5">
                  <c:v>19.86960610370609</c:v>
                </c:pt>
                <c:pt idx="6">
                  <c:v>17.025302288927232</c:v>
                </c:pt>
                <c:pt idx="7">
                  <c:v>12.758846566758937</c:v>
                </c:pt>
                <c:pt idx="8">
                  <c:v>12.758846566758937</c:v>
                </c:pt>
                <c:pt idx="9">
                  <c:v>9.9145427519800826</c:v>
                </c:pt>
                <c:pt idx="10">
                  <c:v>7.0702389372012169</c:v>
                </c:pt>
                <c:pt idx="11">
                  <c:v>4.225935122422392</c:v>
                </c:pt>
                <c:pt idx="12">
                  <c:v>1.3816313076435105</c:v>
                </c:pt>
                <c:pt idx="13">
                  <c:v>2.1439574757588604E-3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46D4-4175-BA52-A84E930A5C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6261936"/>
        <c:axId val="576265544"/>
      </c:scatterChart>
      <c:valAx>
        <c:axId val="576261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6265544"/>
        <c:crosses val="autoZero"/>
        <c:crossBetween val="midCat"/>
      </c:valAx>
      <c:valAx>
        <c:axId val="576265544"/>
        <c:scaling>
          <c:orientation val="minMax"/>
          <c:max val="1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762619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441960</xdr:colOff>
      <xdr:row>20</xdr:row>
      <xdr:rowOff>142875</xdr:rowOff>
    </xdr:from>
    <xdr:to>
      <xdr:col>2</xdr:col>
      <xdr:colOff>215265</xdr:colOff>
      <xdr:row>23</xdr:row>
      <xdr:rowOff>192292</xdr:rowOff>
    </xdr:to>
    <xdr:sp macro="[0]!OptimisationMethodColonnes" textlink="">
      <xdr:nvSpPr>
        <xdr:cNvPr id="3" name="Rectangle : coins arrondis 2" descr="ENREGISTRER&#10;">
          <a:extLst>
            <a:ext uri="{FF2B5EF4-FFF2-40B4-BE49-F238E27FC236}">
              <a16:creationId xmlns:a16="http://schemas.microsoft.com/office/drawing/2014/main" id="{0F07EDFB-B93C-443A-9854-CB3232FC02A6}"/>
            </a:ext>
          </a:extLst>
        </xdr:cNvPr>
        <xdr:cNvSpPr/>
      </xdr:nvSpPr>
      <xdr:spPr>
        <a:xfrm>
          <a:off x="441960" y="4010025"/>
          <a:ext cx="1554480" cy="639967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SIMULATION</a:t>
          </a:r>
          <a:r>
            <a:rPr lang="fr-FR" sz="1400" b="1" baseline="0">
              <a:solidFill>
                <a:schemeClr val="tx1"/>
              </a:solidFill>
            </a:rPr>
            <a:t> DE PRODUCTION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57150</xdr:colOff>
      <xdr:row>26</xdr:row>
      <xdr:rowOff>114300</xdr:rowOff>
    </xdr:from>
    <xdr:to>
      <xdr:col>39</xdr:col>
      <xdr:colOff>134691</xdr:colOff>
      <xdr:row>36</xdr:row>
      <xdr:rowOff>9776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428B38F2-509C-BABE-2E6C-C68D51CA9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34725" y="2971800"/>
          <a:ext cx="9612066" cy="1800476"/>
        </a:xfrm>
        <a:prstGeom prst="rect">
          <a:avLst/>
        </a:prstGeom>
      </xdr:spPr>
    </xdr:pic>
    <xdr:clientData/>
  </xdr:twoCellAnchor>
  <xdr:twoCellAnchor>
    <xdr:from>
      <xdr:col>1</xdr:col>
      <xdr:colOff>138112</xdr:colOff>
      <xdr:row>20</xdr:row>
      <xdr:rowOff>28574</xdr:rowOff>
    </xdr:from>
    <xdr:to>
      <xdr:col>18</xdr:col>
      <xdr:colOff>276225</xdr:colOff>
      <xdr:row>46</xdr:row>
      <xdr:rowOff>19049</xdr:rowOff>
    </xdr:to>
    <xdr:graphicFrame macro="">
      <xdr:nvGraphicFramePr>
        <xdr:cNvPr id="5" name="Grafiek 1">
          <a:extLst>
            <a:ext uri="{FF2B5EF4-FFF2-40B4-BE49-F238E27FC236}">
              <a16:creationId xmlns:a16="http://schemas.microsoft.com/office/drawing/2014/main" id="{DE0E6A75-0933-4C06-126E-B1A70B8F41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142873</xdr:colOff>
      <xdr:row>46</xdr:row>
      <xdr:rowOff>133350</xdr:rowOff>
    </xdr:from>
    <xdr:to>
      <xdr:col>18</xdr:col>
      <xdr:colOff>171449</xdr:colOff>
      <xdr:row>61</xdr:row>
      <xdr:rowOff>19050</xdr:rowOff>
    </xdr:to>
    <xdr:graphicFrame macro="">
      <xdr:nvGraphicFramePr>
        <xdr:cNvPr id="6" name="Grafiek 1">
          <a:extLst>
            <a:ext uri="{FF2B5EF4-FFF2-40B4-BE49-F238E27FC236}">
              <a16:creationId xmlns:a16="http://schemas.microsoft.com/office/drawing/2014/main" id="{43CB1943-52A8-2AC6-4A22-03D9D4EB06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334945</xdr:colOff>
      <xdr:row>16</xdr:row>
      <xdr:rowOff>146539</xdr:rowOff>
    </xdr:from>
    <xdr:to>
      <xdr:col>7</xdr:col>
      <xdr:colOff>188406</xdr:colOff>
      <xdr:row>18</xdr:row>
      <xdr:rowOff>167474</xdr:rowOff>
    </xdr:to>
    <xdr:sp macro="[0]!Marginal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E1B37A7-32C4-228A-AB37-C9E0EC84B36C}"/>
            </a:ext>
          </a:extLst>
        </xdr:cNvPr>
        <xdr:cNvSpPr/>
      </xdr:nvSpPr>
      <xdr:spPr>
        <a:xfrm>
          <a:off x="2867967" y="2972638"/>
          <a:ext cx="1329313" cy="397748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8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D55E34-4717-40E5-973B-861DB91D6E11}" name="Tabel1" displayName="Tabel1" ref="A1:AD19" totalsRowShown="0" headerRowDxfId="63">
  <autoFilter ref="A1:AD19" xr:uid="{D0D55E34-4717-40E5-973B-861DB91D6E11}"/>
  <tableColumns count="30">
    <tableColumn id="1" xr3:uid="{C04EC98B-C8A3-45FA-B6A5-DDD66610FD61}" name="B15"/>
    <tableColumn id="2" xr3:uid="{C124A0F5-DE66-42D1-B16F-86BAD0DA3D42}" name="0/25" dataDxfId="62"/>
    <tableColumn id="3" xr3:uid="{A096C6D3-C876-45B6-880D-6ACFDC30E239}" name="0/180" dataDxfId="61"/>
    <tableColumn id="4" xr3:uid="{95A284D8-D158-40AA-88ED-7F81873B3B87}" name="0/6" dataDxfId="60"/>
    <tableColumn id="5" xr3:uid="{80CF3D77-C374-468F-90CD-8C27F46E5565}" name="0/60" dataDxfId="59"/>
    <tableColumn id="6" xr3:uid="{4EC5AC49-C033-431A-969C-5EEF13AE1AA1}" name="0/31,5" dataDxfId="58"/>
    <tableColumn id="7" xr3:uid="{ADDA3507-60E8-4EF0-9B0B-11510F96AC87}" name="0/20" dataDxfId="57"/>
    <tableColumn id="8" xr3:uid="{F3E9748D-3FAC-44E3-91F5-13FDDD7A0EDE}" name="30/60" dataDxfId="56"/>
    <tableColumn id="9" xr3:uid="{7C1C8A03-13C9-48C8-AF77-0D434C160F67}" name="0/10" dataDxfId="55"/>
    <tableColumn id="10" xr3:uid="{32F46186-E1A2-483C-8DBF-2DEB2310EA31}" name="Alim tertiaire" dataDxfId="54"/>
    <tableColumn id="11" xr3:uid="{F56F9CA8-5891-4BA8-926B-6E6C6A191DEF}" name="0/2" dataDxfId="53"/>
    <tableColumn id="12" xr3:uid="{1A816FBD-F9D1-4B12-8C18-31A5E3E72E2C}" name="0/4" dataDxfId="52"/>
    <tableColumn id="13" xr3:uid="{C611F74B-D501-4B9C-A00C-73E033E36FE3}" name="2/4" dataDxfId="51"/>
    <tableColumn id="14" xr3:uid="{620A8AC2-A1E2-49D4-B25F-4D0062A60375}" name="4/6" dataDxfId="50"/>
    <tableColumn id="15" xr3:uid="{2D6D167D-5F69-48E1-80E1-83AB88595D09}" name="6/10" dataDxfId="49"/>
    <tableColumn id="16" xr3:uid="{06162EBE-27A4-43F3-9DF5-2EDB98EEA172}" name="10/14" dataDxfId="48"/>
    <tableColumn id="17" xr3:uid="{381AF4E4-E09C-4516-A75E-3F861D4F3F92}" name="10/20" dataDxfId="47"/>
    <tableColumn id="19" xr3:uid="{58BB1885-0F79-483F-8E82-C437EDFF49A8}" name="Config 1" dataDxfId="46"/>
    <tableColumn id="20" xr3:uid="{6B95F643-EC21-4401-8EAD-D86572B5D416}" name="Config 2 " dataDxfId="45"/>
    <tableColumn id="21" xr3:uid="{5B654E99-0A7A-4A0D-8966-06765355367A}" name="Config 3" dataDxfId="44"/>
    <tableColumn id="22" xr3:uid="{9043FDC7-A339-4281-A963-7FCFD91B524F}" name="Config 4" dataDxfId="43"/>
    <tableColumn id="23" xr3:uid="{C7503E67-608A-450A-8516-EFD96CA2253D}" name="Config 5" dataDxfId="42"/>
    <tableColumn id="24" xr3:uid="{66AE0420-BCB1-422E-AC3A-8EBB8B00A95C}" name="Config 6" dataDxfId="41"/>
    <tableColumn id="25" xr3:uid="{445A2234-B07D-426D-A97A-BBC48B527756}" name="Config 7" dataDxfId="40"/>
    <tableColumn id="26" xr3:uid="{B43535C4-C84E-4FE5-934F-CD39FE8FFE3F}" name="Config 8" dataDxfId="39"/>
    <tableColumn id="27" xr3:uid="{E8EE79CC-6A2C-4306-A5BF-5F933C0D4C7C}" name="Config 9" dataDxfId="38"/>
    <tableColumn id="28" xr3:uid="{6BB05295-471A-4D7D-B3C0-4D9C85E6A7F4}" name="tot Heures" dataDxfId="37"/>
    <tableColumn id="29" xr3:uid="{561A95BC-FC82-4929-91AB-B3C0B8BDBE5E}" name="Tot  Tonnage" dataDxfId="36"/>
    <tableColumn id="30" xr3:uid="{042B70DD-4F65-43F4-BB61-837FF1CBBAB8}" name="tot Secondaire" dataDxfId="35"/>
    <tableColumn id="31" xr3:uid="{9BF9F84E-C1D7-427D-91DC-42882ABCDB26}" name="% Second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B1EBB1-6E5F-4F99-BA29-D42F51FE8CDE}" name="TBL_Marginal" displayName="TBL_Marginal" ref="A2:AF9" totalsRowShown="0" headerRowDxfId="33">
  <tableColumns count="32">
    <tableColumn id="18" xr3:uid="{D8C5C488-2734-4B6A-9B52-BDD309C04D65}" name="produit" dataDxfId="13"/>
    <tableColumn id="1" xr3:uid="{DF4BE040-8FBF-4AB1-9935-1EF7E3AF2ACE}" name="tonnage" dataDxfId="32"/>
    <tableColumn id="2" xr3:uid="{59439EBE-2541-493E-90E3-235FBC140C3E}" name="0/25" dataDxfId="31"/>
    <tableColumn id="3" xr3:uid="{551DF465-D14B-4AFF-8913-BE77706D5D74}" name="0/180" dataDxfId="30"/>
    <tableColumn id="4" xr3:uid="{CD6B854F-C567-42D1-B99D-F45743776C14}" name="0/6" dataDxfId="29"/>
    <tableColumn id="5" xr3:uid="{A19FDC8F-3072-4DC9-80D7-76E36BEEA1E6}" name="0/60" dataDxfId="28"/>
    <tableColumn id="6" xr3:uid="{3AE23069-9942-4AF8-9E6C-6C0634C28794}" name="0/31,5" dataDxfId="27"/>
    <tableColumn id="7" xr3:uid="{72FFA251-5E18-40B7-8782-D6111E86D64B}" name="0/20" dataDxfId="26"/>
    <tableColumn id="8" xr3:uid="{4BB8B809-8A8A-4CFA-AD18-A28D75BF5FE2}" name="30/60" dataDxfId="25"/>
    <tableColumn id="9" xr3:uid="{5432B755-A1A5-4AC1-8E46-68713AF36AB7}" name="0/10" dataDxfId="24"/>
    <tableColumn id="10" xr3:uid="{05AC4ABA-8B63-4BAB-BCCA-1778968095B6}" name="Alim tertiaire" dataDxfId="23"/>
    <tableColumn id="11" xr3:uid="{01614B3B-C86C-4901-A86D-52248259C043}" name="0/2" dataDxfId="22"/>
    <tableColumn id="12" xr3:uid="{34D21BD7-0B42-43D3-A765-8A8AC1EC4194}" name="0/4" dataDxfId="21"/>
    <tableColumn id="13" xr3:uid="{C8F844D5-9747-48AE-98CB-3719A4217DBD}" name="2/4" dataDxfId="20"/>
    <tableColumn id="14" xr3:uid="{94F86487-7927-483A-8384-37B3A5965CC8}" name="4/6" dataDxfId="19"/>
    <tableColumn id="15" xr3:uid="{B0F0F76A-2ECC-4E4B-8442-3AB91EACB025}" name="6/10" dataDxfId="18"/>
    <tableColumn id="16" xr3:uid="{91BDC46F-E030-4C13-807A-6ACE44962506}" name="10/14" dataDxfId="17"/>
    <tableColumn id="17" xr3:uid="{260CDC50-1B0F-45D9-9651-BFCEE459918A}" name="10/20" dataDxfId="16"/>
    <tableColumn id="19" xr3:uid="{01E5F399-A7C0-42DE-968A-3A0E7AB6B6D1}" name="Config 1" dataDxfId="11"/>
    <tableColumn id="20" xr3:uid="{EA747C5B-62D2-4908-B418-D4DA45BF0403}" name="Config 2 " dataDxfId="10"/>
    <tableColumn id="21" xr3:uid="{F744EB03-9FD9-43FC-ABC8-6D0B12D85D8C}" name="Config 3" dataDxfId="9"/>
    <tableColumn id="22" xr3:uid="{06F73710-7B52-483D-82BC-1FDA733E6A0B}" name="Config 4" dataDxfId="8"/>
    <tableColumn id="23" xr3:uid="{1076C83E-6051-4D90-9478-4FDDA08EC013}" name="Config 5" dataDxfId="7"/>
    <tableColumn id="24" xr3:uid="{2E3567BF-3D29-4BA4-8A8C-0E944E2C1A48}" name="Config 6" dataDxfId="6"/>
    <tableColumn id="25" xr3:uid="{D592604B-0A06-48A4-9DD1-E47A494BB5EF}" name="Config 7" dataDxfId="5"/>
    <tableColumn id="26" xr3:uid="{EBF460D2-1B67-489B-874D-674309CB9D55}" name="Config 8" dataDxfId="4"/>
    <tableColumn id="27" xr3:uid="{BFC72790-29B9-494E-B76D-2592D386CD83}" name="Config 9" dataDxfId="3"/>
    <tableColumn id="28" xr3:uid="{7D7EBA25-D193-48C0-A7C8-925A021C73DA}" name="tot Heures" dataDxfId="12"/>
    <tableColumn id="29" xr3:uid="{92E2D34C-FEBF-4284-8B27-6FD53D24A750}" name="Tot  Tonnage" dataDxfId="15"/>
    <tableColumn id="30" xr3:uid="{05C105C3-2F7F-4258-94C9-2DBB6F568734}" name="tot Secondaire" dataDxfId="14"/>
    <tableColumn id="31" xr3:uid="{226D3B77-3D52-42EF-9EE6-C5BA75B0F5AF}" name="% Second" dataDxfId="2">
      <calculatedColumnFormula>+TBL_Marginal[[#This Row],[tot Secondaire]]/TBL_Marginal[[#This Row],[Tot  Tonnage]]</calculatedColumnFormula>
    </tableColumn>
    <tableColumn id="36" xr3:uid="{20B46820-0EEE-420B-AE5B-3EED05D79198}" name="Solde" dataDxfId="1">
      <calculatedColumnFormula>SUMPRODUCT(TBL_Marginal[[#This Row],[0/25]:[Config 9]])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06430-6EE6-415E-8DC0-EF79745B1633}">
  <sheetPr codeName="Blad1"/>
  <dimension ref="A1:K37"/>
  <sheetViews>
    <sheetView showGridLines="0" topLeftCell="A9" workbookViewId="0">
      <selection activeCell="L31" sqref="L31"/>
    </sheetView>
  </sheetViews>
  <sheetFormatPr defaultRowHeight="15" x14ac:dyDescent="0.25"/>
  <cols>
    <col min="1" max="1" width="2.28515625" customWidth="1"/>
    <col min="2" max="2" width="6.7109375" bestFit="1" customWidth="1"/>
    <col min="3" max="3" width="44.140625" bestFit="1" customWidth="1"/>
    <col min="4" max="4" width="12.7109375" bestFit="1" customWidth="1"/>
    <col min="5" max="5" width="14" bestFit="1" customWidth="1"/>
    <col min="6" max="6" width="16.140625" bestFit="1" customWidth="1"/>
    <col min="7" max="8" width="12" bestFit="1" customWidth="1"/>
    <col min="10" max="10" width="9.28515625" bestFit="1" customWidth="1"/>
    <col min="11" max="11" width="10" bestFit="1" customWidth="1"/>
  </cols>
  <sheetData>
    <row r="1" spans="1:8" x14ac:dyDescent="0.25">
      <c r="A1" s="52" t="s">
        <v>45</v>
      </c>
    </row>
    <row r="2" spans="1:8" x14ac:dyDescent="0.25">
      <c r="A2" s="52" t="s">
        <v>46</v>
      </c>
    </row>
    <row r="3" spans="1:8" x14ac:dyDescent="0.25">
      <c r="A3" s="52" t="s">
        <v>47</v>
      </c>
    </row>
    <row r="6" spans="1:8" ht="15.75" thickBot="1" x14ac:dyDescent="0.3">
      <c r="A6" t="s">
        <v>48</v>
      </c>
    </row>
    <row r="7" spans="1:8" x14ac:dyDescent="0.25">
      <c r="B7" s="55"/>
      <c r="C7" s="55"/>
      <c r="D7" s="55" t="s">
        <v>51</v>
      </c>
      <c r="E7" s="55" t="s">
        <v>53</v>
      </c>
      <c r="F7" s="55" t="s">
        <v>55</v>
      </c>
      <c r="G7" s="55" t="s">
        <v>57</v>
      </c>
      <c r="H7" s="55" t="s">
        <v>57</v>
      </c>
    </row>
    <row r="8" spans="1:8" ht="15.75" thickBot="1" x14ac:dyDescent="0.3">
      <c r="B8" s="56" t="s">
        <v>49</v>
      </c>
      <c r="C8" s="56" t="s">
        <v>50</v>
      </c>
      <c r="D8" s="56" t="s">
        <v>52</v>
      </c>
      <c r="E8" s="56" t="s">
        <v>54</v>
      </c>
      <c r="F8" s="56" t="s">
        <v>56</v>
      </c>
      <c r="G8" s="56" t="s">
        <v>58</v>
      </c>
      <c r="H8" s="56" t="s">
        <v>59</v>
      </c>
    </row>
    <row r="9" spans="1:8" x14ac:dyDescent="0.25">
      <c r="B9" s="53" t="s">
        <v>65</v>
      </c>
      <c r="C9" s="53" t="s">
        <v>66</v>
      </c>
      <c r="D9" s="53">
        <v>66.147256330238662</v>
      </c>
      <c r="E9" s="53">
        <v>0</v>
      </c>
      <c r="F9" s="53">
        <v>639</v>
      </c>
      <c r="G9" s="53">
        <v>151.0263288795116</v>
      </c>
      <c r="H9" s="53">
        <v>294.10837296740925</v>
      </c>
    </row>
    <row r="10" spans="1:8" x14ac:dyDescent="0.25">
      <c r="B10" s="53" t="s">
        <v>67</v>
      </c>
      <c r="C10" s="53" t="s">
        <v>68</v>
      </c>
      <c r="D10" s="53">
        <v>24.477414019250396</v>
      </c>
      <c r="E10" s="53">
        <v>0</v>
      </c>
      <c r="F10" s="53">
        <v>816</v>
      </c>
      <c r="G10" s="53">
        <v>414.1070336186342</v>
      </c>
      <c r="H10" s="53">
        <v>17.821616769672747</v>
      </c>
    </row>
    <row r="11" spans="1:8" x14ac:dyDescent="0.25">
      <c r="B11" s="53" t="s">
        <v>69</v>
      </c>
      <c r="C11" s="53" t="s">
        <v>70</v>
      </c>
      <c r="D11" s="53">
        <v>0</v>
      </c>
      <c r="E11" s="57">
        <v>204.75860398277445</v>
      </c>
      <c r="F11" s="53">
        <v>753</v>
      </c>
      <c r="G11" s="53">
        <v>1E+30</v>
      </c>
      <c r="H11" s="53">
        <v>204.75860398277445</v>
      </c>
    </row>
    <row r="12" spans="1:8" x14ac:dyDescent="0.25">
      <c r="B12" s="53" t="s">
        <v>71</v>
      </c>
      <c r="C12" s="53" t="s">
        <v>72</v>
      </c>
      <c r="D12" s="53">
        <v>-1.1368683772161603E-15</v>
      </c>
      <c r="E12" s="53">
        <v>0</v>
      </c>
      <c r="F12" s="53">
        <v>800</v>
      </c>
      <c r="G12" s="53">
        <v>341.38724453513561</v>
      </c>
      <c r="H12" s="53">
        <v>320.64032177627121</v>
      </c>
    </row>
    <row r="13" spans="1:8" x14ac:dyDescent="0.25">
      <c r="B13" s="53" t="s">
        <v>73</v>
      </c>
      <c r="C13" s="53" t="s">
        <v>74</v>
      </c>
      <c r="D13" s="53">
        <v>94.398606680863253</v>
      </c>
      <c r="E13" s="53">
        <v>0</v>
      </c>
      <c r="F13" s="53">
        <v>694</v>
      </c>
      <c r="G13" s="53">
        <v>13.147225708677666</v>
      </c>
      <c r="H13" s="53">
        <v>199.43999815675869</v>
      </c>
    </row>
    <row r="14" spans="1:8" x14ac:dyDescent="0.25">
      <c r="B14" s="53" t="s">
        <v>75</v>
      </c>
      <c r="C14" s="53" t="s">
        <v>76</v>
      </c>
      <c r="D14" s="53">
        <v>0</v>
      </c>
      <c r="E14" s="53">
        <v>226.75124226638803</v>
      </c>
      <c r="F14" s="53">
        <v>729</v>
      </c>
      <c r="G14" s="53">
        <v>1E+30</v>
      </c>
      <c r="H14" s="53">
        <v>226.75124226638803</v>
      </c>
    </row>
    <row r="15" spans="1:8" x14ac:dyDescent="0.25">
      <c r="B15" s="53" t="s">
        <v>77</v>
      </c>
      <c r="C15" s="53" t="s">
        <v>78</v>
      </c>
      <c r="D15" s="53">
        <v>0</v>
      </c>
      <c r="E15" s="53">
        <v>228.72945383854088</v>
      </c>
      <c r="F15" s="53">
        <v>717</v>
      </c>
      <c r="G15" s="53">
        <v>1E+30</v>
      </c>
      <c r="H15" s="53">
        <v>228.72945383854088</v>
      </c>
    </row>
    <row r="16" spans="1:8" x14ac:dyDescent="0.25">
      <c r="B16" s="53" t="s">
        <v>79</v>
      </c>
      <c r="C16" s="53" t="s">
        <v>80</v>
      </c>
      <c r="D16" s="53">
        <v>38.955775232088136</v>
      </c>
      <c r="E16" s="53">
        <v>0</v>
      </c>
      <c r="F16" s="53">
        <v>365</v>
      </c>
      <c r="G16" s="53">
        <v>57.195135810920348</v>
      </c>
      <c r="H16" s="53">
        <v>17.617405162483486</v>
      </c>
    </row>
    <row r="17" spans="1:8" ht="15.75" thickBot="1" x14ac:dyDescent="0.3">
      <c r="B17" s="54" t="s">
        <v>81</v>
      </c>
      <c r="C17" s="54" t="s">
        <v>82</v>
      </c>
      <c r="D17" s="54">
        <v>12.758846566758937</v>
      </c>
      <c r="E17" s="54">
        <v>0</v>
      </c>
      <c r="F17" s="54">
        <v>721</v>
      </c>
      <c r="G17" s="54">
        <v>58.930146118384535</v>
      </c>
      <c r="H17" s="54">
        <v>625.10724615294976</v>
      </c>
    </row>
    <row r="19" spans="1:8" ht="15.75" thickBot="1" x14ac:dyDescent="0.3">
      <c r="A19" t="s">
        <v>60</v>
      </c>
    </row>
    <row r="20" spans="1:8" x14ac:dyDescent="0.25">
      <c r="B20" s="55"/>
      <c r="C20" s="55"/>
      <c r="D20" s="55" t="s">
        <v>51</v>
      </c>
      <c r="E20" s="55" t="s">
        <v>61</v>
      </c>
      <c r="F20" s="55" t="s">
        <v>63</v>
      </c>
      <c r="G20" s="55" t="s">
        <v>57</v>
      </c>
      <c r="H20" s="55" t="s">
        <v>57</v>
      </c>
    </row>
    <row r="21" spans="1:8" ht="15.75" thickBot="1" x14ac:dyDescent="0.3">
      <c r="B21" s="56" t="s">
        <v>49</v>
      </c>
      <c r="C21" s="56" t="s">
        <v>50</v>
      </c>
      <c r="D21" s="56" t="s">
        <v>52</v>
      </c>
      <c r="E21" s="56" t="s">
        <v>62</v>
      </c>
      <c r="F21" s="56" t="s">
        <v>64</v>
      </c>
      <c r="G21" s="56" t="s">
        <v>58</v>
      </c>
      <c r="H21" s="56" t="s">
        <v>59</v>
      </c>
    </row>
    <row r="22" spans="1:8" x14ac:dyDescent="0.25">
      <c r="B22" s="53" t="s">
        <v>83</v>
      </c>
      <c r="C22" s="53" t="s">
        <v>84</v>
      </c>
      <c r="D22" s="53">
        <v>9999.9999999999745</v>
      </c>
      <c r="E22" s="57">
        <v>1.9793726204439523</v>
      </c>
      <c r="F22" s="53">
        <v>10000</v>
      </c>
      <c r="G22" s="53">
        <v>8190.982917003299</v>
      </c>
      <c r="H22" s="53">
        <v>9828.6001001576078</v>
      </c>
    </row>
    <row r="23" spans="1:8" x14ac:dyDescent="0.25">
      <c r="B23" s="53" t="s">
        <v>85</v>
      </c>
      <c r="C23" s="53" t="s">
        <v>86</v>
      </c>
      <c r="D23" s="53">
        <v>11444.777032918058</v>
      </c>
      <c r="E23" s="53">
        <v>0</v>
      </c>
      <c r="F23" s="53">
        <v>0</v>
      </c>
      <c r="G23" s="53">
        <v>11444.777032918013</v>
      </c>
      <c r="H23" s="53">
        <v>1E+30</v>
      </c>
    </row>
    <row r="24" spans="1:8" x14ac:dyDescent="0.25">
      <c r="B24" s="53" t="s">
        <v>87</v>
      </c>
      <c r="C24" s="53" t="s">
        <v>88</v>
      </c>
      <c r="D24" s="53">
        <v>-1.1368683772161603E-13</v>
      </c>
      <c r="E24" s="53">
        <v>0</v>
      </c>
      <c r="F24" s="53">
        <v>0</v>
      </c>
      <c r="G24" s="53">
        <v>3.694822225952521E-11</v>
      </c>
      <c r="H24" s="53">
        <v>1E+30</v>
      </c>
    </row>
    <row r="25" spans="1:8" x14ac:dyDescent="0.25">
      <c r="B25" s="53" t="s">
        <v>89</v>
      </c>
      <c r="C25" s="53" t="s">
        <v>90</v>
      </c>
      <c r="D25" s="53">
        <v>14999.999999999993</v>
      </c>
      <c r="E25" s="53">
        <v>7.1269605611126412</v>
      </c>
      <c r="F25" s="53">
        <v>15000</v>
      </c>
      <c r="G25" s="53">
        <v>4587.9243918122411</v>
      </c>
      <c r="H25" s="53">
        <v>2621.1145334410576</v>
      </c>
    </row>
    <row r="26" spans="1:8" x14ac:dyDescent="0.25">
      <c r="B26" s="53" t="s">
        <v>91</v>
      </c>
      <c r="C26" s="53" t="s">
        <v>92</v>
      </c>
      <c r="D26" s="53">
        <v>829.3250268393308</v>
      </c>
      <c r="E26" s="53">
        <v>0</v>
      </c>
      <c r="F26" s="53">
        <v>0</v>
      </c>
      <c r="G26" s="53">
        <v>829.32502683933524</v>
      </c>
      <c r="H26" s="53">
        <v>1E+30</v>
      </c>
    </row>
    <row r="27" spans="1:8" x14ac:dyDescent="0.25">
      <c r="B27" s="53" t="s">
        <v>93</v>
      </c>
      <c r="C27" s="53" t="s">
        <v>94</v>
      </c>
      <c r="D27" s="53">
        <v>10423.789590483604</v>
      </c>
      <c r="E27" s="53">
        <v>0</v>
      </c>
      <c r="F27" s="53">
        <v>0</v>
      </c>
      <c r="G27" s="53">
        <v>10423.789590483604</v>
      </c>
      <c r="H27" s="53">
        <v>1E+30</v>
      </c>
    </row>
    <row r="28" spans="1:8" x14ac:dyDescent="0.25">
      <c r="B28" s="53" t="s">
        <v>95</v>
      </c>
      <c r="C28" s="53" t="s">
        <v>96</v>
      </c>
      <c r="D28" s="53">
        <v>13786.507078831917</v>
      </c>
      <c r="E28" s="53">
        <v>0</v>
      </c>
      <c r="F28" s="53">
        <v>0</v>
      </c>
      <c r="G28" s="53">
        <v>13786.507078831917</v>
      </c>
      <c r="H28" s="53">
        <v>1E+30</v>
      </c>
    </row>
    <row r="29" spans="1:8" x14ac:dyDescent="0.25">
      <c r="B29" s="53" t="s">
        <v>97</v>
      </c>
      <c r="C29" s="53" t="s">
        <v>98</v>
      </c>
      <c r="D29" s="53">
        <v>17086.386684228903</v>
      </c>
      <c r="E29" s="53">
        <v>0</v>
      </c>
      <c r="F29" s="53">
        <v>3200</v>
      </c>
      <c r="G29" s="53">
        <v>13886.386684228912</v>
      </c>
      <c r="H29" s="53">
        <v>1E+30</v>
      </c>
    </row>
    <row r="30" spans="1:8" x14ac:dyDescent="0.25">
      <c r="B30" s="53" t="s">
        <v>99</v>
      </c>
      <c r="C30" s="53" t="s">
        <v>100</v>
      </c>
      <c r="D30" s="53">
        <v>29210.608442912388</v>
      </c>
      <c r="E30" s="53">
        <v>0</v>
      </c>
      <c r="F30" s="53">
        <v>0</v>
      </c>
      <c r="G30" s="53">
        <v>29210.608442912398</v>
      </c>
      <c r="H30" s="53">
        <v>1E+30</v>
      </c>
    </row>
    <row r="31" spans="1:8" x14ac:dyDescent="0.25">
      <c r="B31" s="53" t="s">
        <v>101</v>
      </c>
      <c r="C31" s="53" t="s">
        <v>102</v>
      </c>
      <c r="D31" s="53">
        <v>4999.9999999999964</v>
      </c>
      <c r="E31" s="53">
        <v>2.7304165420881854</v>
      </c>
      <c r="F31" s="53">
        <v>5000</v>
      </c>
      <c r="G31" s="53">
        <v>22053.471135580647</v>
      </c>
      <c r="H31" s="53">
        <v>2921.0368888752155</v>
      </c>
    </row>
    <row r="32" spans="1:8" x14ac:dyDescent="0.25">
      <c r="B32" s="53" t="s">
        <v>103</v>
      </c>
      <c r="C32" s="53" t="s">
        <v>104</v>
      </c>
      <c r="D32" s="53">
        <v>8590.2732079585567</v>
      </c>
      <c r="E32" s="53">
        <v>0</v>
      </c>
      <c r="F32" s="53">
        <v>0</v>
      </c>
      <c r="G32" s="53">
        <v>8590.2732079585585</v>
      </c>
      <c r="H32" s="53">
        <v>1E+30</v>
      </c>
    </row>
    <row r="33" spans="2:11" x14ac:dyDescent="0.25">
      <c r="B33" s="53" t="s">
        <v>105</v>
      </c>
      <c r="C33" s="53" t="s">
        <v>106</v>
      </c>
      <c r="D33" s="53">
        <v>116.86732569626429</v>
      </c>
      <c r="E33" s="53">
        <v>0</v>
      </c>
      <c r="F33" s="53">
        <v>0</v>
      </c>
      <c r="G33" s="53">
        <v>116.86732569626707</v>
      </c>
      <c r="H33" s="53">
        <v>1E+30</v>
      </c>
    </row>
    <row r="34" spans="2:11" x14ac:dyDescent="0.25">
      <c r="B34" s="53" t="s">
        <v>107</v>
      </c>
      <c r="C34" s="53" t="s">
        <v>108</v>
      </c>
      <c r="D34" s="53">
        <v>11999.999999999998</v>
      </c>
      <c r="E34" s="53">
        <v>0.85993524631627138</v>
      </c>
      <c r="F34" s="53">
        <v>12000</v>
      </c>
      <c r="G34" s="53">
        <v>2590.9867801831128</v>
      </c>
      <c r="H34" s="53">
        <v>4535.1896286879592</v>
      </c>
    </row>
    <row r="35" spans="2:11" s="70" customFormat="1" ht="18.75" x14ac:dyDescent="0.3">
      <c r="B35" s="69" t="s">
        <v>109</v>
      </c>
      <c r="C35" s="69" t="s">
        <v>110</v>
      </c>
      <c r="D35" s="69">
        <v>5999.9999999999982</v>
      </c>
      <c r="E35" s="69">
        <v>8.3807619704998393E-2</v>
      </c>
      <c r="F35" s="69">
        <v>6000</v>
      </c>
      <c r="G35" s="69">
        <v>8971.5075446333176</v>
      </c>
      <c r="H35" s="69">
        <v>5205.1006065941101</v>
      </c>
      <c r="J35" s="71">
        <f>+F35-H35</f>
        <v>794.8993934058899</v>
      </c>
      <c r="K35" s="71">
        <f>+F35+G35</f>
        <v>14971.507544633318</v>
      </c>
    </row>
    <row r="36" spans="2:11" x14ac:dyDescent="0.25">
      <c r="B36" s="53" t="s">
        <v>111</v>
      </c>
      <c r="C36" s="53" t="s">
        <v>112</v>
      </c>
      <c r="D36" s="53">
        <v>11683.751615726303</v>
      </c>
      <c r="E36" s="53">
        <v>0</v>
      </c>
      <c r="F36" s="53">
        <v>0</v>
      </c>
      <c r="G36" s="53">
        <v>11683.751615726303</v>
      </c>
      <c r="H36" s="53">
        <v>1E+30</v>
      </c>
    </row>
    <row r="37" spans="2:11" ht="15.75" thickBot="1" x14ac:dyDescent="0.3">
      <c r="B37" s="54" t="s">
        <v>113</v>
      </c>
      <c r="C37" s="54" t="s">
        <v>114</v>
      </c>
      <c r="D37" s="54">
        <v>-1.1368683772161603E-13</v>
      </c>
      <c r="E37" s="54">
        <v>3.2064032177627122</v>
      </c>
      <c r="F37" s="54">
        <v>0</v>
      </c>
      <c r="G37" s="54">
        <v>4618.4421926366276</v>
      </c>
      <c r="H37" s="5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9B815-97DA-4D70-BD9E-9109A28CD370}">
  <sheetPr codeName="Feuil1"/>
  <dimension ref="A1:R33"/>
  <sheetViews>
    <sheetView workbookViewId="0">
      <selection activeCell="B18" sqref="B18"/>
    </sheetView>
  </sheetViews>
  <sheetFormatPr defaultColWidth="11.42578125" defaultRowHeight="15" x14ac:dyDescent="0.25"/>
  <cols>
    <col min="2" max="2" width="15.28515625" bestFit="1" customWidth="1"/>
    <col min="15" max="15" width="11.42578125" style="9"/>
    <col min="16" max="16" width="11.42578125" style="10"/>
    <col min="17" max="17" width="11.42578125" style="27"/>
  </cols>
  <sheetData>
    <row r="1" spans="1:18" ht="15.75" x14ac:dyDescent="0.25">
      <c r="B1" t="s">
        <v>25</v>
      </c>
      <c r="E1" s="6" t="s">
        <v>16</v>
      </c>
      <c r="F1" s="6" t="s">
        <v>24</v>
      </c>
      <c r="G1" s="6" t="s">
        <v>17</v>
      </c>
      <c r="H1" s="6" t="s">
        <v>18</v>
      </c>
      <c r="I1" s="6" t="s">
        <v>19</v>
      </c>
      <c r="J1" s="6" t="s">
        <v>20</v>
      </c>
      <c r="K1" s="6" t="s">
        <v>21</v>
      </c>
      <c r="L1" s="6" t="s">
        <v>22</v>
      </c>
      <c r="M1" s="6" t="s">
        <v>23</v>
      </c>
      <c r="O1" s="15" t="s">
        <v>27</v>
      </c>
      <c r="P1" s="13" t="s">
        <v>29</v>
      </c>
    </row>
    <row r="2" spans="1:18" x14ac:dyDescent="0.25">
      <c r="A2" s="1" t="s">
        <v>0</v>
      </c>
      <c r="B2" s="5">
        <v>10000</v>
      </c>
      <c r="D2" s="75" t="s">
        <v>26</v>
      </c>
      <c r="E2" s="1">
        <v>150</v>
      </c>
      <c r="F2" s="1"/>
      <c r="G2" s="1">
        <v>230</v>
      </c>
      <c r="H2" s="1">
        <v>100</v>
      </c>
      <c r="I2" s="1"/>
      <c r="J2" s="1">
        <v>200</v>
      </c>
      <c r="K2" s="1">
        <v>54</v>
      </c>
      <c r="L2" s="1">
        <v>2</v>
      </c>
      <c r="M2" s="1"/>
      <c r="O2" s="15">
        <f>SUMPRODUCT(E2:M2,$E$19:$M$19)</f>
        <v>10000.000000000009</v>
      </c>
      <c r="P2" s="14">
        <f>+O2-B2</f>
        <v>0</v>
      </c>
      <c r="Q2" s="28">
        <f>IFERROR(+P2/O2,0)</f>
        <v>0</v>
      </c>
      <c r="R2" s="27">
        <f>1-Q2</f>
        <v>1</v>
      </c>
    </row>
    <row r="3" spans="1:18" x14ac:dyDescent="0.25">
      <c r="A3" s="1" t="s">
        <v>1</v>
      </c>
      <c r="B3" s="1">
        <v>0</v>
      </c>
      <c r="D3" s="75"/>
      <c r="E3" s="1"/>
      <c r="F3" s="1">
        <v>87</v>
      </c>
      <c r="G3" s="1"/>
      <c r="H3" s="1"/>
      <c r="I3" s="1">
        <v>85</v>
      </c>
      <c r="J3" s="1">
        <v>150</v>
      </c>
      <c r="K3" s="1">
        <v>55</v>
      </c>
      <c r="L3" s="1">
        <v>4</v>
      </c>
      <c r="M3" s="1">
        <v>89</v>
      </c>
      <c r="O3" s="15">
        <f t="shared" ref="O3:O17" si="0">SUMPRODUCT(E3:M3,$E$19:$M$19)</f>
        <v>11444.90126261552</v>
      </c>
      <c r="P3" s="14">
        <f t="shared" ref="P3:P17" si="1">+O3-B3</f>
        <v>11444.90126261552</v>
      </c>
      <c r="Q3" s="28">
        <f t="shared" ref="Q3:Q17" si="2">IFERROR(+P3/O3,0)</f>
        <v>1</v>
      </c>
      <c r="R3" s="27">
        <f t="shared" ref="R3:R19" si="3">1-Q3</f>
        <v>0</v>
      </c>
    </row>
    <row r="4" spans="1:18" x14ac:dyDescent="0.25">
      <c r="A4" s="1" t="s">
        <v>2</v>
      </c>
      <c r="B4" s="1">
        <v>0</v>
      </c>
      <c r="D4" s="75"/>
      <c r="E4" s="1"/>
      <c r="F4" s="1"/>
      <c r="G4" s="1">
        <v>150</v>
      </c>
      <c r="H4" s="1">
        <v>100</v>
      </c>
      <c r="I4" s="1"/>
      <c r="J4" s="1">
        <v>140</v>
      </c>
      <c r="K4" s="1">
        <v>56</v>
      </c>
      <c r="L4" s="1"/>
      <c r="M4" s="1"/>
      <c r="O4" s="15">
        <f t="shared" si="0"/>
        <v>1.000000000000129</v>
      </c>
      <c r="P4" s="14">
        <f t="shared" si="1"/>
        <v>1.000000000000129</v>
      </c>
      <c r="Q4" s="28">
        <f t="shared" si="2"/>
        <v>1</v>
      </c>
      <c r="R4" s="27">
        <f t="shared" si="3"/>
        <v>0</v>
      </c>
    </row>
    <row r="5" spans="1:18" x14ac:dyDescent="0.25">
      <c r="A5" s="1" t="s">
        <v>3</v>
      </c>
      <c r="B5" s="1">
        <v>15000</v>
      </c>
      <c r="D5" s="75"/>
      <c r="E5" s="1">
        <v>48</v>
      </c>
      <c r="F5" s="1">
        <v>68</v>
      </c>
      <c r="G5" s="1"/>
      <c r="H5" s="1"/>
      <c r="I5" s="1">
        <v>87</v>
      </c>
      <c r="J5" s="1"/>
      <c r="K5" s="1"/>
      <c r="L5" s="1">
        <v>50</v>
      </c>
      <c r="M5" s="1"/>
      <c r="O5" s="15">
        <f t="shared" si="0"/>
        <v>14999.999999999996</v>
      </c>
      <c r="P5" s="14">
        <f t="shared" si="1"/>
        <v>0</v>
      </c>
      <c r="Q5" s="28">
        <f t="shared" si="2"/>
        <v>0</v>
      </c>
      <c r="R5" s="27">
        <f t="shared" si="3"/>
        <v>1</v>
      </c>
    </row>
    <row r="6" spans="1:18" x14ac:dyDescent="0.25">
      <c r="A6" s="1" t="s">
        <v>4</v>
      </c>
      <c r="B6" s="1">
        <v>0</v>
      </c>
      <c r="D6" s="75"/>
      <c r="E6" s="1"/>
      <c r="F6" s="1"/>
      <c r="G6" s="1">
        <v>75</v>
      </c>
      <c r="H6" s="1">
        <v>100</v>
      </c>
      <c r="I6" s="1"/>
      <c r="J6" s="1">
        <v>28</v>
      </c>
      <c r="K6" s="1">
        <v>57</v>
      </c>
      <c r="L6" s="1"/>
      <c r="M6" s="1">
        <v>65</v>
      </c>
      <c r="O6" s="15">
        <f t="shared" si="0"/>
        <v>830.16711213001065</v>
      </c>
      <c r="P6" s="14">
        <f t="shared" si="1"/>
        <v>830.16711213001065</v>
      </c>
      <c r="Q6" s="28">
        <f t="shared" si="2"/>
        <v>1</v>
      </c>
      <c r="R6" s="27">
        <f t="shared" si="3"/>
        <v>0</v>
      </c>
    </row>
    <row r="7" spans="1:18" x14ac:dyDescent="0.25">
      <c r="A7" s="1" t="s">
        <v>5</v>
      </c>
      <c r="B7" s="1">
        <v>0</v>
      </c>
      <c r="D7" s="75"/>
      <c r="E7" s="1">
        <v>32</v>
      </c>
      <c r="F7" s="1"/>
      <c r="G7" s="1">
        <v>28</v>
      </c>
      <c r="H7" s="1"/>
      <c r="I7" s="1">
        <v>88</v>
      </c>
      <c r="J7" s="1"/>
      <c r="K7" s="1">
        <v>58</v>
      </c>
      <c r="L7" s="1"/>
      <c r="M7" s="1"/>
      <c r="O7" s="15">
        <f t="shared" si="0"/>
        <v>10424.420220741602</v>
      </c>
      <c r="P7" s="14">
        <f t="shared" si="1"/>
        <v>10424.420220741602</v>
      </c>
      <c r="Q7" s="28">
        <f t="shared" si="2"/>
        <v>1</v>
      </c>
      <c r="R7" s="27">
        <f t="shared" si="3"/>
        <v>0</v>
      </c>
    </row>
    <row r="8" spans="1:18" x14ac:dyDescent="0.25">
      <c r="A8" s="1" t="s">
        <v>6</v>
      </c>
      <c r="B8" s="1">
        <v>0</v>
      </c>
      <c r="D8" s="75"/>
      <c r="E8" s="1"/>
      <c r="F8" s="1">
        <v>220</v>
      </c>
      <c r="G8" s="1"/>
      <c r="H8" s="1"/>
      <c r="I8" s="1">
        <v>89</v>
      </c>
      <c r="J8" s="1">
        <v>28</v>
      </c>
      <c r="K8" s="1">
        <v>59</v>
      </c>
      <c r="L8" s="1"/>
      <c r="M8" s="1"/>
      <c r="O8" s="15">
        <f t="shared" si="0"/>
        <v>13786.193313918713</v>
      </c>
      <c r="P8" s="14">
        <f t="shared" si="1"/>
        <v>13786.193313918713</v>
      </c>
      <c r="Q8" s="28">
        <f t="shared" si="2"/>
        <v>1</v>
      </c>
      <c r="R8" s="27">
        <f t="shared" si="3"/>
        <v>0</v>
      </c>
    </row>
    <row r="9" spans="1:18" x14ac:dyDescent="0.25">
      <c r="A9" s="1" t="s">
        <v>7</v>
      </c>
      <c r="B9" s="1">
        <v>3200</v>
      </c>
      <c r="D9" s="75"/>
      <c r="E9" s="1">
        <v>189</v>
      </c>
      <c r="F9" s="1"/>
      <c r="G9" s="1"/>
      <c r="H9" s="1">
        <v>100</v>
      </c>
      <c r="I9" s="1"/>
      <c r="J9" s="1"/>
      <c r="K9" s="1">
        <v>60</v>
      </c>
      <c r="L9" s="1">
        <v>100</v>
      </c>
      <c r="M9" s="1">
        <v>54</v>
      </c>
      <c r="O9" s="15">
        <f t="shared" si="0"/>
        <v>17085.693982453413</v>
      </c>
      <c r="P9" s="14">
        <f t="shared" si="1"/>
        <v>13885.693982453413</v>
      </c>
      <c r="Q9" s="28">
        <f t="shared" si="2"/>
        <v>0.81270880753884966</v>
      </c>
      <c r="R9" s="27">
        <f t="shared" si="3"/>
        <v>0.18729119246115034</v>
      </c>
    </row>
    <row r="10" spans="1:18" x14ac:dyDescent="0.25">
      <c r="A10" s="1" t="s">
        <v>8</v>
      </c>
      <c r="B10" s="1">
        <v>0</v>
      </c>
      <c r="D10" s="75"/>
      <c r="E10" s="1">
        <v>220</v>
      </c>
      <c r="F10" s="1"/>
      <c r="G10" s="1">
        <v>89</v>
      </c>
      <c r="H10" s="1"/>
      <c r="I10" s="1">
        <v>90</v>
      </c>
      <c r="J10" s="1">
        <v>28</v>
      </c>
      <c r="K10" s="1"/>
      <c r="L10" s="1">
        <v>150</v>
      </c>
      <c r="M10" s="1">
        <v>25</v>
      </c>
      <c r="O10" s="15">
        <f t="shared" si="0"/>
        <v>29209.487949275721</v>
      </c>
      <c r="P10" s="14">
        <f t="shared" si="1"/>
        <v>29209.487949275721</v>
      </c>
      <c r="Q10" s="28">
        <f t="shared" si="2"/>
        <v>1</v>
      </c>
      <c r="R10" s="27">
        <f t="shared" si="3"/>
        <v>0</v>
      </c>
    </row>
    <row r="11" spans="1:18" x14ac:dyDescent="0.25">
      <c r="A11" s="1" t="s">
        <v>9</v>
      </c>
      <c r="B11" s="1">
        <v>5000</v>
      </c>
      <c r="D11" s="75"/>
      <c r="E11" s="1"/>
      <c r="F11" s="1">
        <v>75</v>
      </c>
      <c r="G11" s="1"/>
      <c r="H11" s="1">
        <v>100</v>
      </c>
      <c r="I11" s="1"/>
      <c r="J11" s="1">
        <v>28</v>
      </c>
      <c r="K11" s="1">
        <v>61</v>
      </c>
      <c r="L11" s="1"/>
      <c r="M11" s="1">
        <v>248</v>
      </c>
      <c r="O11" s="15">
        <f t="shared" si="0"/>
        <v>4999.9999999999973</v>
      </c>
      <c r="P11" s="14">
        <f t="shared" si="1"/>
        <v>0</v>
      </c>
      <c r="Q11" s="28">
        <f t="shared" si="2"/>
        <v>0</v>
      </c>
      <c r="R11" s="27">
        <f t="shared" si="3"/>
        <v>1</v>
      </c>
    </row>
    <row r="12" spans="1:18" x14ac:dyDescent="0.25">
      <c r="A12" s="1" t="s">
        <v>10</v>
      </c>
      <c r="B12" s="1">
        <v>0</v>
      </c>
      <c r="D12" s="75"/>
      <c r="E12" s="1"/>
      <c r="F12" s="1"/>
      <c r="G12" s="1">
        <v>65</v>
      </c>
      <c r="H12" s="1"/>
      <c r="I12" s="1">
        <v>91</v>
      </c>
      <c r="J12" s="1">
        <v>27</v>
      </c>
      <c r="K12" s="1">
        <v>62</v>
      </c>
      <c r="L12" s="1"/>
      <c r="M12" s="1"/>
      <c r="O12" s="15">
        <f t="shared" si="0"/>
        <v>8591.1445783421732</v>
      </c>
      <c r="P12" s="14">
        <f t="shared" si="1"/>
        <v>8591.1445783421732</v>
      </c>
      <c r="Q12" s="28">
        <f t="shared" si="2"/>
        <v>1</v>
      </c>
      <c r="R12" s="27">
        <f t="shared" si="3"/>
        <v>0</v>
      </c>
    </row>
    <row r="13" spans="1:18" x14ac:dyDescent="0.25">
      <c r="A13" s="3" t="s">
        <v>11</v>
      </c>
      <c r="B13" s="4">
        <v>0</v>
      </c>
      <c r="D13" s="75"/>
      <c r="E13" s="1"/>
      <c r="F13" s="1"/>
      <c r="G13" s="1">
        <v>87</v>
      </c>
      <c r="H13" s="1">
        <v>100</v>
      </c>
      <c r="I13" s="1"/>
      <c r="J13" s="1">
        <v>26</v>
      </c>
      <c r="K13" s="1">
        <v>63</v>
      </c>
      <c r="L13" s="1">
        <v>3</v>
      </c>
      <c r="M13" s="1"/>
      <c r="O13" s="15">
        <f t="shared" si="0"/>
        <v>117.85804652841649</v>
      </c>
      <c r="P13" s="14">
        <f t="shared" si="1"/>
        <v>117.85804652841649</v>
      </c>
      <c r="Q13" s="28">
        <f t="shared" si="2"/>
        <v>1</v>
      </c>
      <c r="R13" s="27">
        <f t="shared" si="3"/>
        <v>0</v>
      </c>
    </row>
    <row r="14" spans="1:18" x14ac:dyDescent="0.25">
      <c r="A14" s="1" t="s">
        <v>12</v>
      </c>
      <c r="B14" s="1">
        <v>12000</v>
      </c>
      <c r="D14" s="75"/>
      <c r="E14" s="1"/>
      <c r="F14" s="1">
        <v>132</v>
      </c>
      <c r="G14" s="1"/>
      <c r="H14" s="1"/>
      <c r="I14" s="1">
        <v>86</v>
      </c>
      <c r="J14" s="1">
        <v>25</v>
      </c>
      <c r="K14" s="1"/>
      <c r="L14" s="1"/>
      <c r="M14" s="1">
        <v>51</v>
      </c>
      <c r="O14" s="15">
        <f t="shared" si="0"/>
        <v>11999.999999999993</v>
      </c>
      <c r="P14" s="14">
        <f t="shared" si="1"/>
        <v>0</v>
      </c>
      <c r="Q14" s="28">
        <f t="shared" si="2"/>
        <v>0</v>
      </c>
      <c r="R14" s="27">
        <f t="shared" si="3"/>
        <v>1</v>
      </c>
    </row>
    <row r="15" spans="1:18" x14ac:dyDescent="0.25">
      <c r="A15" s="3" t="s">
        <v>13</v>
      </c>
      <c r="B15" s="4">
        <v>6000</v>
      </c>
      <c r="D15" s="75"/>
      <c r="E15" s="1"/>
      <c r="F15" s="1">
        <v>156</v>
      </c>
      <c r="G15" s="1"/>
      <c r="H15" s="1">
        <v>100</v>
      </c>
      <c r="I15" s="1"/>
      <c r="J15" s="1">
        <v>24</v>
      </c>
      <c r="K15" s="1"/>
      <c r="L15" s="1">
        <v>56</v>
      </c>
      <c r="M15" s="1"/>
      <c r="O15" s="15">
        <f t="shared" si="0"/>
        <v>6000.0000000000018</v>
      </c>
      <c r="P15" s="14">
        <f t="shared" si="1"/>
        <v>0</v>
      </c>
      <c r="Q15" s="28">
        <f t="shared" si="2"/>
        <v>0</v>
      </c>
      <c r="R15" s="27">
        <f t="shared" si="3"/>
        <v>1</v>
      </c>
    </row>
    <row r="16" spans="1:18" x14ac:dyDescent="0.25">
      <c r="A16" s="1" t="s">
        <v>14</v>
      </c>
      <c r="B16" s="2">
        <v>0</v>
      </c>
      <c r="D16" s="75"/>
      <c r="E16" s="1"/>
      <c r="F16" s="1">
        <v>78</v>
      </c>
      <c r="G16" s="1"/>
      <c r="H16" s="1"/>
      <c r="I16" s="1">
        <v>78</v>
      </c>
      <c r="J16" s="1">
        <v>23</v>
      </c>
      <c r="K16" s="1">
        <v>65</v>
      </c>
      <c r="L16" s="1"/>
      <c r="M16" s="1">
        <v>189</v>
      </c>
      <c r="O16" s="15">
        <f t="shared" si="0"/>
        <v>11683.62594280757</v>
      </c>
      <c r="P16" s="14">
        <f t="shared" si="1"/>
        <v>11683.62594280757</v>
      </c>
      <c r="Q16" s="28">
        <f t="shared" si="2"/>
        <v>1</v>
      </c>
      <c r="R16" s="27">
        <f t="shared" si="3"/>
        <v>0</v>
      </c>
    </row>
    <row r="17" spans="1:18" x14ac:dyDescent="0.25">
      <c r="A17" s="1" t="s">
        <v>15</v>
      </c>
      <c r="B17" s="1">
        <v>0</v>
      </c>
      <c r="D17" s="75"/>
      <c r="E17" s="1"/>
      <c r="F17" s="1"/>
      <c r="G17" s="1">
        <v>29</v>
      </c>
      <c r="H17" s="1">
        <v>100</v>
      </c>
      <c r="I17" s="1"/>
      <c r="J17" s="1">
        <v>2</v>
      </c>
      <c r="K17" s="1">
        <v>67</v>
      </c>
      <c r="L17" s="1"/>
      <c r="M17" s="1"/>
      <c r="O17" s="15">
        <f t="shared" si="0"/>
        <v>1.000000000000129</v>
      </c>
      <c r="P17" s="14">
        <f t="shared" si="1"/>
        <v>1.000000000000129</v>
      </c>
      <c r="Q17" s="28">
        <f t="shared" si="2"/>
        <v>1</v>
      </c>
      <c r="R17" s="27">
        <f t="shared" si="3"/>
        <v>0</v>
      </c>
    </row>
    <row r="18" spans="1:18" x14ac:dyDescent="0.25">
      <c r="O18" s="15"/>
      <c r="P18" s="14"/>
      <c r="R18" s="27">
        <f t="shared" si="3"/>
        <v>1</v>
      </c>
    </row>
    <row r="19" spans="1:18" ht="18.75" x14ac:dyDescent="0.3">
      <c r="B19">
        <f>SUM(B2:B17)</f>
        <v>51200</v>
      </c>
      <c r="D19" s="12" t="s">
        <v>28</v>
      </c>
      <c r="E19" s="8">
        <v>66.140630904318201</v>
      </c>
      <c r="F19" s="8">
        <v>24.472114090616863</v>
      </c>
      <c r="G19" s="8">
        <v>0</v>
      </c>
      <c r="H19" s="8">
        <v>1.0000000000001291E-2</v>
      </c>
      <c r="I19" s="8">
        <v>94.408182179584315</v>
      </c>
      <c r="J19" s="8">
        <v>0</v>
      </c>
      <c r="K19" s="8">
        <v>0</v>
      </c>
      <c r="L19" s="8">
        <v>38.952682176138786</v>
      </c>
      <c r="M19" s="8">
        <v>12.756417109692469</v>
      </c>
      <c r="N19" s="11">
        <f>SUM($E$19:$M$19)</f>
        <v>236.74002646035063</v>
      </c>
      <c r="O19" s="16">
        <f>SUM(O2:O17)</f>
        <v>151175.49240881312</v>
      </c>
      <c r="P19" s="14">
        <f>SUM(P2:P17)</f>
        <v>99975.492408813137</v>
      </c>
      <c r="Q19" s="28">
        <f>+P19/O19</f>
        <v>0.66132076579222598</v>
      </c>
      <c r="R19" s="27">
        <f t="shared" si="3"/>
        <v>0.33867923420777402</v>
      </c>
    </row>
    <row r="20" spans="1:18" x14ac:dyDescent="0.25">
      <c r="E20" s="17">
        <f>+E19/$N$19</f>
        <v>0.27938085457380596</v>
      </c>
      <c r="F20" s="17">
        <f t="shared" ref="F20:M20" si="4">+F19/$N$19</f>
        <v>0.10337125688678364</v>
      </c>
      <c r="G20" s="17">
        <f t="shared" si="4"/>
        <v>0</v>
      </c>
      <c r="H20" s="17">
        <f t="shared" si="4"/>
        <v>4.2240427820836194E-5</v>
      </c>
      <c r="I20" s="17">
        <f t="shared" si="4"/>
        <v>0.39878420050525698</v>
      </c>
      <c r="J20" s="17">
        <f t="shared" si="4"/>
        <v>0</v>
      </c>
      <c r="K20" s="17">
        <f t="shared" si="4"/>
        <v>0</v>
      </c>
      <c r="L20" s="17">
        <f t="shared" si="4"/>
        <v>0.16453779598889504</v>
      </c>
      <c r="M20" s="17">
        <f t="shared" si="4"/>
        <v>5.3883651617437502E-2</v>
      </c>
    </row>
    <row r="21" spans="1:18" ht="15.75" thickBot="1" x14ac:dyDescent="0.3">
      <c r="D21" t="s">
        <v>43</v>
      </c>
      <c r="E21">
        <v>999</v>
      </c>
      <c r="F21">
        <v>999</v>
      </c>
      <c r="G21">
        <v>999</v>
      </c>
      <c r="H21">
        <v>999</v>
      </c>
      <c r="I21" s="48">
        <v>999</v>
      </c>
      <c r="J21">
        <v>999</v>
      </c>
      <c r="K21">
        <v>999</v>
      </c>
      <c r="L21">
        <v>999</v>
      </c>
      <c r="M21">
        <v>999</v>
      </c>
    </row>
    <row r="22" spans="1:18" ht="15.75" thickTop="1" x14ac:dyDescent="0.25">
      <c r="L22" s="18" t="s">
        <v>37</v>
      </c>
      <c r="M22" s="19" t="s">
        <v>33</v>
      </c>
      <c r="N22" s="19" t="s">
        <v>31</v>
      </c>
      <c r="O22" s="20" t="s">
        <v>27</v>
      </c>
      <c r="P22" s="21" t="s">
        <v>29</v>
      </c>
      <c r="Q22" s="29" t="s">
        <v>32</v>
      </c>
    </row>
    <row r="23" spans="1:18" x14ac:dyDescent="0.25">
      <c r="L23" s="22" t="s">
        <v>35</v>
      </c>
      <c r="M23" t="s">
        <v>29</v>
      </c>
      <c r="N23" s="32">
        <v>236.73789882919939</v>
      </c>
      <c r="O23" s="9">
        <v>151172.28600559529</v>
      </c>
      <c r="P23" s="10">
        <v>99972.286005595291</v>
      </c>
      <c r="Q23" s="30">
        <v>0.66131358231822368</v>
      </c>
    </row>
    <row r="24" spans="1:18" ht="15.75" thickBot="1" x14ac:dyDescent="0.3">
      <c r="L24" s="23" t="s">
        <v>36</v>
      </c>
      <c r="M24" s="24" t="s">
        <v>30</v>
      </c>
      <c r="N24" s="33">
        <v>216.85823754789254</v>
      </c>
      <c r="O24" s="25">
        <v>154966.28352490411</v>
      </c>
      <c r="P24" s="26">
        <v>103766.28352490408</v>
      </c>
      <c r="Q24" s="31">
        <v>0.66960555008875944</v>
      </c>
    </row>
    <row r="25" spans="1:18" ht="17.25" thickTop="1" thickBot="1" x14ac:dyDescent="0.3">
      <c r="L25" s="39" t="s">
        <v>44</v>
      </c>
      <c r="M25" s="40"/>
      <c r="N25" s="41">
        <v>269.87868965178518</v>
      </c>
      <c r="O25" s="42">
        <v>157356.56401944879</v>
      </c>
      <c r="P25" s="42">
        <v>106156.56401944884</v>
      </c>
      <c r="Q25" s="43"/>
    </row>
    <row r="26" spans="1:18" ht="15.75" thickTop="1" x14ac:dyDescent="0.25">
      <c r="M26" s="7" t="s">
        <v>34</v>
      </c>
      <c r="N26" s="34">
        <f>+N23-N24</f>
        <v>19.879661281306852</v>
      </c>
      <c r="O26" s="35">
        <f t="shared" ref="O26:P26" si="5">+O23-O24</f>
        <v>-3793.9975193088176</v>
      </c>
      <c r="P26" s="35">
        <f t="shared" si="5"/>
        <v>-3793.9975193087885</v>
      </c>
    </row>
    <row r="27" spans="1:18" x14ac:dyDescent="0.25">
      <c r="M27" s="7"/>
      <c r="N27" s="7"/>
      <c r="O27" s="36">
        <f>+O26/N26</f>
        <v>-190.8481973420931</v>
      </c>
      <c r="P27" s="37"/>
      <c r="Q27" s="51">
        <f>+N25-N23</f>
        <v>33.140790822585785</v>
      </c>
      <c r="R27" s="51">
        <f>+O25-O23</f>
        <v>6184.2780138535018</v>
      </c>
    </row>
    <row r="28" spans="1:18" s="44" customFormat="1" x14ac:dyDescent="0.25">
      <c r="D28" s="38" t="s">
        <v>38</v>
      </c>
      <c r="E28" s="45">
        <f>SUMPRODUCT(E2:E17,$Q$2:$Q$17)*E19</f>
        <v>26826.769836318043</v>
      </c>
      <c r="F28" s="45">
        <f t="shared" ref="F28:M28" si="6">SUMPRODUCT(F2:F17,$Q$2:$Q$17)*F19</f>
        <v>9421.763924887493</v>
      </c>
      <c r="G28" s="45">
        <f t="shared" si="6"/>
        <v>0</v>
      </c>
      <c r="H28" s="45">
        <f t="shared" si="6"/>
        <v>4.8127088075394706</v>
      </c>
      <c r="I28" s="45">
        <f t="shared" si="6"/>
        <v>49186.662915563429</v>
      </c>
      <c r="J28" s="45">
        <f t="shared" si="6"/>
        <v>0</v>
      </c>
      <c r="K28" s="45">
        <f t="shared" si="6"/>
        <v>0</v>
      </c>
      <c r="L28" s="45">
        <f t="shared" si="6"/>
        <v>9281.2898898347448</v>
      </c>
      <c r="M28" s="45">
        <f t="shared" si="6"/>
        <v>5254.1931334018918</v>
      </c>
      <c r="N28" s="45"/>
      <c r="O28" s="45">
        <f>SUM(E28:M28)</f>
        <v>99975.492408813137</v>
      </c>
      <c r="P28" s="46"/>
      <c r="Q28" s="47"/>
    </row>
    <row r="29" spans="1:18" s="44" customFormat="1" x14ac:dyDescent="0.25">
      <c r="D29" s="38" t="s">
        <v>39</v>
      </c>
      <c r="E29" s="45">
        <f>SUM(E2:E17)*E19</f>
        <v>42263.863147859331</v>
      </c>
      <c r="F29" s="45">
        <f t="shared" ref="F29:M29" si="7">SUM(F2:F17)*F19</f>
        <v>19969.24509794336</v>
      </c>
      <c r="G29" s="45">
        <f t="shared" si="7"/>
        <v>0</v>
      </c>
      <c r="H29" s="45">
        <f t="shared" si="7"/>
        <v>8.0000000000010321</v>
      </c>
      <c r="I29" s="45">
        <f t="shared" si="7"/>
        <v>65519.278432631516</v>
      </c>
      <c r="J29" s="45">
        <f t="shared" si="7"/>
        <v>0</v>
      </c>
      <c r="K29" s="45">
        <f t="shared" si="7"/>
        <v>0</v>
      </c>
      <c r="L29" s="45">
        <f t="shared" si="7"/>
        <v>14217.728994290657</v>
      </c>
      <c r="M29" s="45">
        <f t="shared" si="7"/>
        <v>9197.3767360882703</v>
      </c>
      <c r="N29" s="45"/>
      <c r="O29" s="45">
        <f>SUM(E29:M29)</f>
        <v>151175.49240881315</v>
      </c>
      <c r="P29" s="45"/>
      <c r="Q29" s="47"/>
    </row>
    <row r="30" spans="1:18" s="44" customFormat="1" x14ac:dyDescent="0.25">
      <c r="D30" s="38" t="s">
        <v>41</v>
      </c>
      <c r="E30" s="45">
        <f>+E29-E28</f>
        <v>15437.093311541288</v>
      </c>
      <c r="F30" s="45">
        <f t="shared" ref="F30:M30" si="8">+F29-F28</f>
        <v>10547.481173055867</v>
      </c>
      <c r="G30" s="45">
        <f t="shared" si="8"/>
        <v>0</v>
      </c>
      <c r="H30" s="45">
        <f t="shared" si="8"/>
        <v>3.1872911924615615</v>
      </c>
      <c r="I30" s="45">
        <f t="shared" si="8"/>
        <v>16332.615517068087</v>
      </c>
      <c r="J30" s="45">
        <f t="shared" si="8"/>
        <v>0</v>
      </c>
      <c r="K30" s="45">
        <f t="shared" si="8"/>
        <v>0</v>
      </c>
      <c r="L30" s="45">
        <f t="shared" si="8"/>
        <v>4936.4391044559125</v>
      </c>
      <c r="M30" s="45">
        <f t="shared" si="8"/>
        <v>3943.1836026863784</v>
      </c>
      <c r="N30" s="45"/>
      <c r="O30" s="45">
        <f>SUM(E30:M30)</f>
        <v>51200</v>
      </c>
      <c r="P30" s="45"/>
      <c r="Q30" s="47"/>
    </row>
    <row r="31" spans="1:18" x14ac:dyDescent="0.25">
      <c r="D31" s="38"/>
    </row>
    <row r="32" spans="1:18" s="17" customFormat="1" x14ac:dyDescent="0.25">
      <c r="D32" s="50" t="s">
        <v>42</v>
      </c>
      <c r="E32" s="49">
        <f>IFERROR(+E29/E30,"-")</f>
        <v>2.7378122483888498</v>
      </c>
      <c r="F32" s="49">
        <f t="shared" ref="F32:M32" si="9">IFERROR(+F29/F30,"-")</f>
        <v>1.8932714617169375</v>
      </c>
      <c r="G32" s="49" t="str">
        <f t="shared" si="9"/>
        <v>-</v>
      </c>
      <c r="H32" s="49">
        <f t="shared" si="9"/>
        <v>2.5099683451961572</v>
      </c>
      <c r="I32" s="49">
        <f t="shared" si="9"/>
        <v>4.0115606936416182</v>
      </c>
      <c r="J32" s="49" t="str">
        <f t="shared" si="9"/>
        <v>-</v>
      </c>
      <c r="K32" s="49" t="str">
        <f t="shared" si="9"/>
        <v>-</v>
      </c>
      <c r="L32" s="49">
        <f t="shared" si="9"/>
        <v>2.8801588945879879</v>
      </c>
      <c r="M32" s="49">
        <f t="shared" si="9"/>
        <v>2.3324748890268157</v>
      </c>
    </row>
    <row r="33" spans="4:13" x14ac:dyDescent="0.25">
      <c r="D33" s="38" t="s">
        <v>40</v>
      </c>
      <c r="E33">
        <f>IF(ISNUMBER(E32),RANK(E32,$E$32:$M$32),"-")</f>
        <v>3</v>
      </c>
      <c r="F33">
        <f t="shared" ref="F33:M33" si="10">IF(ISNUMBER(F32),RANK(F32,$E$32:$M$32),"-")</f>
        <v>6</v>
      </c>
      <c r="G33" t="str">
        <f t="shared" si="10"/>
        <v>-</v>
      </c>
      <c r="H33">
        <f t="shared" si="10"/>
        <v>4</v>
      </c>
      <c r="I33">
        <f t="shared" si="10"/>
        <v>1</v>
      </c>
      <c r="J33" t="str">
        <f t="shared" si="10"/>
        <v>-</v>
      </c>
      <c r="K33" t="str">
        <f t="shared" si="10"/>
        <v>-</v>
      </c>
      <c r="L33">
        <f t="shared" si="10"/>
        <v>2</v>
      </c>
      <c r="M33">
        <f t="shared" si="10"/>
        <v>5</v>
      </c>
    </row>
  </sheetData>
  <mergeCells count="1">
    <mergeCell ref="D2:D17"/>
  </mergeCells>
  <phoneticPr fontId="1" type="noConversion"/>
  <conditionalFormatting sqref="Q2:Q19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{F78156CB-05C3-43E2-847B-9122B68C216C}</x14:id>
        </ext>
      </extLst>
    </cfRule>
  </conditionalFormatting>
  <pageMargins left="0.7" right="0.7" top="0.75" bottom="0.75" header="0.3" footer="0.3"/>
  <ignoredErrors>
    <ignoredError sqref="A16:A17" twoDigitTextYear="1"/>
  </ignoredErrors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78156CB-05C3-43E2-847B-9122B68C21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Q2:Q19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6BE7-FE8E-49EC-82BE-D6FBC5951F35}">
  <sheetPr codeName="Blad2"/>
  <dimension ref="A1:AF19"/>
  <sheetViews>
    <sheetView topLeftCell="R1" workbookViewId="0">
      <selection activeCell="AD2" sqref="AD2"/>
    </sheetView>
  </sheetViews>
  <sheetFormatPr defaultRowHeight="15" x14ac:dyDescent="0.25"/>
  <cols>
    <col min="1" max="1" width="6.28515625" customWidth="1"/>
    <col min="2" max="2" width="9.140625" style="66" bestFit="1" customWidth="1"/>
    <col min="3" max="3" width="12.140625" style="9" bestFit="1" customWidth="1"/>
    <col min="4" max="4" width="12.85546875" style="9" bestFit="1" customWidth="1"/>
    <col min="5" max="5" width="9.140625" style="9" bestFit="1" customWidth="1"/>
    <col min="6" max="9" width="12.140625" style="9" bestFit="1" customWidth="1"/>
    <col min="10" max="10" width="15" style="9" customWidth="1"/>
    <col min="11" max="13" width="12.140625" style="9" bestFit="1" customWidth="1"/>
    <col min="14" max="15" width="9.140625" style="9" bestFit="1" customWidth="1"/>
    <col min="16" max="16" width="12.140625" style="9" bestFit="1" customWidth="1"/>
    <col min="17" max="17" width="12.85546875" style="67" bestFit="1" customWidth="1"/>
    <col min="18" max="19" width="12.140625" style="9" bestFit="1" customWidth="1"/>
    <col min="20" max="20" width="10.28515625" style="9" customWidth="1"/>
    <col min="21" max="21" width="12.85546875" style="9" bestFit="1" customWidth="1"/>
    <col min="22" max="22" width="12.140625" style="9" bestFit="1" customWidth="1"/>
    <col min="23" max="24" width="10.28515625" style="9" customWidth="1"/>
    <col min="25" max="26" width="12.140625" style="9" bestFit="1" customWidth="1"/>
    <col min="27" max="27" width="12.140625" style="68" bestFit="1" customWidth="1"/>
    <col min="28" max="30" width="12.140625" style="9" bestFit="1" customWidth="1"/>
    <col min="31" max="32" width="9.140625" style="9"/>
  </cols>
  <sheetData>
    <row r="1" spans="1:32" x14ac:dyDescent="0.25">
      <c r="A1" t="s">
        <v>115</v>
      </c>
      <c r="B1" s="58" t="s">
        <v>0</v>
      </c>
      <c r="C1" s="59" t="s">
        <v>1</v>
      </c>
      <c r="D1" s="59" t="s">
        <v>2</v>
      </c>
      <c r="E1" s="59" t="s">
        <v>3</v>
      </c>
      <c r="F1" s="59" t="s">
        <v>4</v>
      </c>
      <c r="G1" s="59" t="s">
        <v>5</v>
      </c>
      <c r="H1" s="59" t="s">
        <v>6</v>
      </c>
      <c r="I1" s="59" t="s">
        <v>7</v>
      </c>
      <c r="J1" s="59" t="s">
        <v>8</v>
      </c>
      <c r="K1" s="59" t="s">
        <v>9</v>
      </c>
      <c r="L1" s="59" t="s">
        <v>10</v>
      </c>
      <c r="M1" s="60" t="s">
        <v>11</v>
      </c>
      <c r="N1" s="59" t="s">
        <v>12</v>
      </c>
      <c r="O1" s="60" t="s">
        <v>13</v>
      </c>
      <c r="P1" s="59" t="s">
        <v>14</v>
      </c>
      <c r="Q1" s="61" t="s">
        <v>15</v>
      </c>
      <c r="R1" s="62" t="s">
        <v>16</v>
      </c>
      <c r="S1" s="63" t="s">
        <v>24</v>
      </c>
      <c r="T1" s="63" t="s">
        <v>17</v>
      </c>
      <c r="U1" s="63" t="s">
        <v>18</v>
      </c>
      <c r="V1" s="63" t="s">
        <v>19</v>
      </c>
      <c r="W1" s="63" t="s">
        <v>20</v>
      </c>
      <c r="X1" s="63" t="s">
        <v>21</v>
      </c>
      <c r="Y1" s="63" t="s">
        <v>22</v>
      </c>
      <c r="Z1" s="64" t="s">
        <v>23</v>
      </c>
      <c r="AA1" s="65" t="s">
        <v>116</v>
      </c>
      <c r="AB1" s="9" t="s">
        <v>117</v>
      </c>
      <c r="AC1" s="9" t="s">
        <v>118</v>
      </c>
      <c r="AD1" s="9" t="s">
        <v>119</v>
      </c>
    </row>
    <row r="2" spans="1:32" x14ac:dyDescent="0.25">
      <c r="A2">
        <v>0</v>
      </c>
      <c r="B2" s="66">
        <v>9999.99999999998</v>
      </c>
      <c r="C2" s="9">
        <v>12695.32879066607</v>
      </c>
      <c r="D2" s="9">
        <v>1.2025704541001664E-11</v>
      </c>
      <c r="E2" s="9">
        <v>14999.999999999993</v>
      </c>
      <c r="F2" s="9">
        <v>1310.4838709677438</v>
      </c>
      <c r="G2" s="9">
        <v>13354.208689935842</v>
      </c>
      <c r="H2" s="9">
        <v>11354.510502625653</v>
      </c>
      <c r="I2" s="9">
        <v>15072.402407226573</v>
      </c>
      <c r="J2" s="9">
        <v>28740.345413541356</v>
      </c>
      <c r="K2" s="9">
        <v>5000</v>
      </c>
      <c r="L2" s="9">
        <v>11609.6680420105</v>
      </c>
      <c r="M2" s="9">
        <v>42.583896075317959</v>
      </c>
      <c r="N2" s="9">
        <v>11999.999999999996</v>
      </c>
      <c r="O2" s="9">
        <v>794.89939340589979</v>
      </c>
      <c r="P2" s="9">
        <v>13761.627906976741</v>
      </c>
      <c r="Q2" s="67">
        <v>-1.1249685457392955E-13</v>
      </c>
      <c r="R2" s="74">
        <v>66.477404906331671</v>
      </c>
      <c r="S2" s="74">
        <v>0</v>
      </c>
      <c r="T2" s="74">
        <v>0</v>
      </c>
      <c r="U2" s="74">
        <v>-2.884128168286483E-15</v>
      </c>
      <c r="V2" s="74">
        <v>127.57876969242305</v>
      </c>
      <c r="W2" s="74">
        <v>8.7957981127359374E-14</v>
      </c>
      <c r="X2" s="74">
        <v>0</v>
      </c>
      <c r="Y2" s="74">
        <v>14.194632025105321</v>
      </c>
      <c r="Z2" s="74">
        <v>20.161290322580637</v>
      </c>
      <c r="AA2" s="65">
        <v>228.41209694644076</v>
      </c>
      <c r="AB2" s="9">
        <v>150736.05891343165</v>
      </c>
      <c r="AC2" s="9">
        <v>105536.05891343168</v>
      </c>
      <c r="AD2" s="9">
        <v>0.70013810679527899</v>
      </c>
    </row>
    <row r="3" spans="1:32" x14ac:dyDescent="0.25">
      <c r="A3">
        <v>700</v>
      </c>
      <c r="B3" s="66">
        <v>10000.000000000025</v>
      </c>
      <c r="C3" s="9">
        <v>12695.328790666066</v>
      </c>
      <c r="D3" s="9">
        <v>3.3201410969178219E-12</v>
      </c>
      <c r="E3" s="9">
        <v>14999.999999999989</v>
      </c>
      <c r="F3" s="9">
        <v>1310.4838709677458</v>
      </c>
      <c r="G3" s="9">
        <v>13354.208689935864</v>
      </c>
      <c r="H3" s="9">
        <v>11354.510502625661</v>
      </c>
      <c r="I3" s="9">
        <v>15072.402407226597</v>
      </c>
      <c r="J3" s="9">
        <v>28740.34541354137</v>
      </c>
      <c r="K3" s="9">
        <v>5000.0000000000055</v>
      </c>
      <c r="L3" s="9">
        <v>11609.668042010508</v>
      </c>
      <c r="M3" s="9">
        <v>42.583896075317554</v>
      </c>
      <c r="N3" s="9">
        <v>12000.000000000005</v>
      </c>
      <c r="O3" s="9">
        <v>794.89939340586909</v>
      </c>
      <c r="P3" s="9">
        <v>13761.627906976748</v>
      </c>
      <c r="Q3" s="67">
        <v>3.3201410969178219E-12</v>
      </c>
      <c r="R3" s="74">
        <v>66.477404906332083</v>
      </c>
      <c r="S3" s="74">
        <v>0</v>
      </c>
      <c r="T3" s="74">
        <v>0</v>
      </c>
      <c r="U3" s="74">
        <v>3.3201410969178218E-14</v>
      </c>
      <c r="V3" s="74">
        <v>127.57876969242315</v>
      </c>
      <c r="W3" s="74">
        <v>0</v>
      </c>
      <c r="X3" s="74">
        <v>0</v>
      </c>
      <c r="Y3" s="74">
        <v>14.194632025104745</v>
      </c>
      <c r="Z3" s="74">
        <v>20.161290322580651</v>
      </c>
      <c r="AA3" s="65">
        <v>228.41209694644064</v>
      </c>
      <c r="AB3" s="9">
        <v>150736.05891343177</v>
      </c>
      <c r="AC3" s="9">
        <v>104836.05891343177</v>
      </c>
      <c r="AD3" s="9">
        <v>0.6954942279182148</v>
      </c>
    </row>
    <row r="4" spans="1:32" x14ac:dyDescent="0.25">
      <c r="A4">
        <v>794</v>
      </c>
      <c r="B4" s="66">
        <v>10000.000000000025</v>
      </c>
      <c r="C4" s="9">
        <v>12695.328790666066</v>
      </c>
      <c r="D4" s="9">
        <v>3.3201410969178219E-12</v>
      </c>
      <c r="E4" s="9">
        <v>14999.999999999989</v>
      </c>
      <c r="F4" s="9">
        <v>1310.483870967746</v>
      </c>
      <c r="G4" s="9">
        <v>13354.208689935864</v>
      </c>
      <c r="H4" s="9">
        <v>11354.510502625661</v>
      </c>
      <c r="I4" s="9">
        <v>15072.402407226598</v>
      </c>
      <c r="J4" s="9">
        <v>28740.34541354137</v>
      </c>
      <c r="K4" s="9">
        <v>5000.0000000000064</v>
      </c>
      <c r="L4" s="9">
        <v>11609.668042010508</v>
      </c>
      <c r="M4" s="9">
        <v>42.583896075317554</v>
      </c>
      <c r="N4" s="9">
        <v>12000.000000000005</v>
      </c>
      <c r="O4" s="9">
        <v>794.89939340586909</v>
      </c>
      <c r="P4" s="9">
        <v>13761.62790697675</v>
      </c>
      <c r="Q4" s="67">
        <v>3.3201410969178219E-12</v>
      </c>
      <c r="R4" s="74">
        <v>66.477404906332083</v>
      </c>
      <c r="S4" s="74">
        <v>0</v>
      </c>
      <c r="T4" s="74">
        <v>0</v>
      </c>
      <c r="U4" s="74">
        <v>3.3201410969178218E-14</v>
      </c>
      <c r="V4" s="74">
        <v>127.57876969242315</v>
      </c>
      <c r="W4" s="74">
        <v>0</v>
      </c>
      <c r="X4" s="74">
        <v>0</v>
      </c>
      <c r="Y4" s="74">
        <v>14.194632025104745</v>
      </c>
      <c r="Z4" s="74">
        <v>20.161290322580655</v>
      </c>
      <c r="AA4" s="65">
        <v>228.41209694644067</v>
      </c>
      <c r="AB4" s="9">
        <v>150736.0589134318</v>
      </c>
      <c r="AC4" s="9">
        <v>104742.05891343177</v>
      </c>
      <c r="AD4" s="9">
        <v>0.69487062132615174</v>
      </c>
    </row>
    <row r="5" spans="1:32" s="72" customFormat="1" x14ac:dyDescent="0.25">
      <c r="A5">
        <v>795</v>
      </c>
      <c r="B5" s="66">
        <v>10000</v>
      </c>
      <c r="C5" s="9">
        <v>12695.304619422772</v>
      </c>
      <c r="D5" s="9">
        <v>0</v>
      </c>
      <c r="E5" s="9">
        <v>14999.999999999995</v>
      </c>
      <c r="F5" s="9">
        <v>1310.4745709068593</v>
      </c>
      <c r="G5" s="9">
        <v>13354.152049438922</v>
      </c>
      <c r="H5" s="9">
        <v>11354.557509381331</v>
      </c>
      <c r="I5" s="9">
        <v>15072.441334447025</v>
      </c>
      <c r="J5" s="9">
        <v>28740.354503002898</v>
      </c>
      <c r="K5" s="9">
        <v>4999.9999999999991</v>
      </c>
      <c r="L5" s="9">
        <v>11609.609681749382</v>
      </c>
      <c r="M5" s="9">
        <v>42.585331859830688</v>
      </c>
      <c r="N5" s="9">
        <v>12000.000000000004</v>
      </c>
      <c r="O5" s="9">
        <v>795.00000000000364</v>
      </c>
      <c r="P5" s="9">
        <v>13761.587744821878</v>
      </c>
      <c r="Q5" s="67">
        <v>0</v>
      </c>
      <c r="R5" s="74">
        <v>66.477398525067414</v>
      </c>
      <c r="S5" s="74">
        <v>4.7311078951395302E-4</v>
      </c>
      <c r="T5" s="74">
        <v>0</v>
      </c>
      <c r="U5" s="74">
        <v>0</v>
      </c>
      <c r="V5" s="74">
        <v>127.57812837087234</v>
      </c>
      <c r="W5" s="74">
        <v>0</v>
      </c>
      <c r="X5" s="74">
        <v>0</v>
      </c>
      <c r="Y5" s="74">
        <v>14.195110619943563</v>
      </c>
      <c r="Z5" s="74">
        <v>20.161147244720912</v>
      </c>
      <c r="AA5" s="65">
        <v>228.41225787139376</v>
      </c>
      <c r="AB5" s="9">
        <v>150736.0673450309</v>
      </c>
      <c r="AC5" s="9">
        <v>104741.06734503088</v>
      </c>
      <c r="AD5" s="9">
        <v>0.69486400428161188</v>
      </c>
      <c r="AE5" s="73"/>
      <c r="AF5" s="73"/>
    </row>
    <row r="6" spans="1:32" s="72" customFormat="1" x14ac:dyDescent="0.25">
      <c r="A6">
        <v>796</v>
      </c>
      <c r="B6" s="66">
        <v>10000.000000000025</v>
      </c>
      <c r="C6" s="9">
        <v>12695.064364362925</v>
      </c>
      <c r="D6" s="9">
        <v>3.3201410969178219E-12</v>
      </c>
      <c r="E6" s="9">
        <v>14999.999999999991</v>
      </c>
      <c r="F6" s="9">
        <v>1310.3821310328819</v>
      </c>
      <c r="G6" s="9">
        <v>13353.589059533264</v>
      </c>
      <c r="H6" s="9">
        <v>11355.024742728014</v>
      </c>
      <c r="I6" s="9">
        <v>15072.828259586287</v>
      </c>
      <c r="J6" s="9">
        <v>28740.44484958117</v>
      </c>
      <c r="K6" s="9">
        <v>5000.0000000000055</v>
      </c>
      <c r="L6" s="9">
        <v>11609.029597892742</v>
      </c>
      <c r="M6" s="9">
        <v>42.599603136267014</v>
      </c>
      <c r="N6" s="9">
        <v>12000.000000000005</v>
      </c>
      <c r="O6" s="9">
        <v>796.00000000000477</v>
      </c>
      <c r="P6" s="9">
        <v>13761.188544797074</v>
      </c>
      <c r="Q6" s="67">
        <v>3.3201410969178219E-12</v>
      </c>
      <c r="R6" s="74">
        <v>66.4773350971723</v>
      </c>
      <c r="S6" s="74">
        <v>5.1756930966604386E-3</v>
      </c>
      <c r="T6" s="74">
        <v>0</v>
      </c>
      <c r="U6" s="74">
        <v>3.3201410969178218E-14</v>
      </c>
      <c r="V6" s="74">
        <v>127.57175382299717</v>
      </c>
      <c r="W6" s="74">
        <v>0</v>
      </c>
      <c r="X6" s="74">
        <v>0</v>
      </c>
      <c r="Y6" s="74">
        <v>14.199867712087899</v>
      </c>
      <c r="Z6" s="74">
        <v>20.159725092813517</v>
      </c>
      <c r="AA6" s="65">
        <v>228.41385741816757</v>
      </c>
      <c r="AB6" s="9">
        <v>150736.15115265065</v>
      </c>
      <c r="AC6" s="9">
        <v>104740.15115265065</v>
      </c>
      <c r="AD6" s="9">
        <v>0.69485753982520226</v>
      </c>
      <c r="AE6" s="73"/>
      <c r="AF6" s="73"/>
    </row>
    <row r="7" spans="1:32" x14ac:dyDescent="0.25">
      <c r="A7">
        <v>1000</v>
      </c>
      <c r="B7" s="66">
        <v>9999.99999999998</v>
      </c>
      <c r="C7" s="9">
        <v>12646.052332154091</v>
      </c>
      <c r="D7" s="9">
        <v>0</v>
      </c>
      <c r="E7" s="9">
        <v>14999.999999999989</v>
      </c>
      <c r="F7" s="9">
        <v>1291.5243967408958</v>
      </c>
      <c r="G7" s="9">
        <v>13238.739118778818</v>
      </c>
      <c r="H7" s="9">
        <v>11450.340345449977</v>
      </c>
      <c r="I7" s="9">
        <v>15151.760987992695</v>
      </c>
      <c r="J7" s="9">
        <v>28758.87555154879</v>
      </c>
      <c r="K7" s="9">
        <v>4999.9999999999964</v>
      </c>
      <c r="L7" s="9">
        <v>11490.692491138989</v>
      </c>
      <c r="M7" s="9">
        <v>45.51094352870102</v>
      </c>
      <c r="N7" s="9">
        <v>11999.999999999996</v>
      </c>
      <c r="O7" s="9">
        <v>999.99999999999579</v>
      </c>
      <c r="P7" s="9">
        <v>13679.751739737419</v>
      </c>
      <c r="Q7" s="67">
        <v>0</v>
      </c>
      <c r="R7" s="74">
        <v>66.464395806538974</v>
      </c>
      <c r="S7" s="74">
        <v>0.96450248374515013</v>
      </c>
      <c r="T7" s="74">
        <v>0</v>
      </c>
      <c r="U7" s="74">
        <v>0</v>
      </c>
      <c r="V7" s="74">
        <v>126.2713460564724</v>
      </c>
      <c r="W7" s="74">
        <v>0</v>
      </c>
      <c r="X7" s="74">
        <v>0</v>
      </c>
      <c r="Y7" s="74">
        <v>15.170314509567007</v>
      </c>
      <c r="Z7" s="74">
        <v>19.86960610370609</v>
      </c>
      <c r="AA7" s="65">
        <v>228.74016496002957</v>
      </c>
      <c r="AB7" s="9">
        <v>150753.24790707036</v>
      </c>
      <c r="AC7" s="9">
        <v>104553.24790707036</v>
      </c>
      <c r="AD7" s="9">
        <v>0.69353894100855917</v>
      </c>
    </row>
    <row r="8" spans="1:32" x14ac:dyDescent="0.25">
      <c r="A8">
        <v>3000</v>
      </c>
      <c r="B8" s="66">
        <v>9999.9999999999927</v>
      </c>
      <c r="C8" s="9">
        <v>12165.542212459677</v>
      </c>
      <c r="D8" s="9">
        <v>-1.1368683772161595E-13</v>
      </c>
      <c r="E8" s="9">
        <v>14999.999999999993</v>
      </c>
      <c r="F8" s="9">
        <v>1106.64464878027</v>
      </c>
      <c r="G8" s="9">
        <v>12112.759307460732</v>
      </c>
      <c r="H8" s="9">
        <v>12384.807038802755</v>
      </c>
      <c r="I8" s="9">
        <v>15925.611266487194</v>
      </c>
      <c r="J8" s="9">
        <v>28939.568708094244</v>
      </c>
      <c r="K8" s="9">
        <v>4999.9999999999991</v>
      </c>
      <c r="L8" s="9">
        <v>10330.524777866811</v>
      </c>
      <c r="M8" s="9">
        <v>74.053496395726171</v>
      </c>
      <c r="N8" s="9">
        <v>11999.999999999996</v>
      </c>
      <c r="O8" s="9">
        <v>2999.9999999999991</v>
      </c>
      <c r="P8" s="9">
        <v>12881.351690132971</v>
      </c>
      <c r="Q8" s="67">
        <v>-1.1368683772161595E-13</v>
      </c>
      <c r="R8" s="74">
        <v>66.337540016018949</v>
      </c>
      <c r="S8" s="74">
        <v>10.369667097947278</v>
      </c>
      <c r="T8" s="74">
        <v>0</v>
      </c>
      <c r="U8" s="74">
        <v>-1.1368683772161595E-15</v>
      </c>
      <c r="V8" s="74">
        <v>113.5222503062287</v>
      </c>
      <c r="W8" s="74">
        <v>0</v>
      </c>
      <c r="X8" s="74">
        <v>0</v>
      </c>
      <c r="Y8" s="74">
        <v>24.684498798575426</v>
      </c>
      <c r="Z8" s="74">
        <v>17.025302288927232</v>
      </c>
      <c r="AA8" s="65">
        <v>231.93925850769759</v>
      </c>
      <c r="AB8" s="9">
        <v>150920.86314648035</v>
      </c>
      <c r="AC8" s="9">
        <v>102720.86314648039</v>
      </c>
      <c r="AD8" s="9">
        <v>0.68062732351843136</v>
      </c>
    </row>
    <row r="9" spans="1:32" x14ac:dyDescent="0.25">
      <c r="A9">
        <v>6000</v>
      </c>
      <c r="B9" s="66">
        <v>9999.9999999999745</v>
      </c>
      <c r="C9" s="9">
        <v>11444.777032918058</v>
      </c>
      <c r="D9" s="9">
        <v>-1.1368683772161603E-13</v>
      </c>
      <c r="E9" s="9">
        <v>14999.999999999993</v>
      </c>
      <c r="F9" s="9">
        <v>829.3250268393308</v>
      </c>
      <c r="G9" s="9">
        <v>10423.789590483604</v>
      </c>
      <c r="H9" s="9">
        <v>13786.507078831917</v>
      </c>
      <c r="I9" s="9">
        <v>17086.386684228903</v>
      </c>
      <c r="J9" s="9">
        <v>29210.608442912388</v>
      </c>
      <c r="K9" s="9">
        <v>4999.9999999999964</v>
      </c>
      <c r="L9" s="9">
        <v>8590.2732079585567</v>
      </c>
      <c r="M9" s="9">
        <v>116.86732569626429</v>
      </c>
      <c r="N9" s="9">
        <v>11999.999999999998</v>
      </c>
      <c r="O9" s="9">
        <v>5999.9999999999982</v>
      </c>
      <c r="P9" s="9">
        <v>11683.751615726303</v>
      </c>
      <c r="Q9" s="67">
        <v>-1.1368683772161603E-13</v>
      </c>
      <c r="R9" s="74">
        <v>66.147256330238662</v>
      </c>
      <c r="S9" s="74">
        <v>24.477414019250396</v>
      </c>
      <c r="T9" s="74">
        <v>0</v>
      </c>
      <c r="U9" s="74">
        <v>-1.1368683772161603E-15</v>
      </c>
      <c r="V9" s="74">
        <v>94.398606680863253</v>
      </c>
      <c r="W9" s="74">
        <v>0</v>
      </c>
      <c r="X9" s="74">
        <v>0</v>
      </c>
      <c r="Y9" s="74">
        <v>38.955775232088136</v>
      </c>
      <c r="Z9" s="74">
        <v>12.758846566758937</v>
      </c>
      <c r="AA9" s="65">
        <v>236.73789882919939</v>
      </c>
      <c r="AB9" s="9">
        <v>151172.28600559529</v>
      </c>
      <c r="AC9" s="9">
        <v>99972.286005595291</v>
      </c>
      <c r="AD9" s="9">
        <v>0.66131358231822368</v>
      </c>
    </row>
    <row r="10" spans="1:32" x14ac:dyDescent="0.25">
      <c r="A10">
        <v>6000</v>
      </c>
      <c r="B10" s="66">
        <v>9999.9999999999745</v>
      </c>
      <c r="C10" s="9">
        <v>11444.777032918058</v>
      </c>
      <c r="D10" s="9">
        <v>-1.1368683772161603E-13</v>
      </c>
      <c r="E10" s="9">
        <v>14999.999999999993</v>
      </c>
      <c r="F10" s="9">
        <v>829.3250268393308</v>
      </c>
      <c r="G10" s="9">
        <v>10423.789590483604</v>
      </c>
      <c r="H10" s="9">
        <v>13786.507078831917</v>
      </c>
      <c r="I10" s="9">
        <v>17086.386684228903</v>
      </c>
      <c r="J10" s="9">
        <v>29210.608442912388</v>
      </c>
      <c r="K10" s="9">
        <v>4999.9999999999964</v>
      </c>
      <c r="L10" s="9">
        <v>8590.2732079585567</v>
      </c>
      <c r="M10" s="9">
        <v>116.86732569626429</v>
      </c>
      <c r="N10" s="9">
        <v>11999.999999999998</v>
      </c>
      <c r="O10" s="9">
        <v>5999.9999999999982</v>
      </c>
      <c r="P10" s="9">
        <v>11683.751615726303</v>
      </c>
      <c r="Q10" s="67">
        <v>-1.1368683772161603E-13</v>
      </c>
      <c r="R10" s="74">
        <v>66.147256330238662</v>
      </c>
      <c r="S10" s="74">
        <v>24.477414019250396</v>
      </c>
      <c r="T10" s="74">
        <v>0</v>
      </c>
      <c r="U10" s="74">
        <v>-1.1368683772161603E-15</v>
      </c>
      <c r="V10" s="74">
        <v>94.398606680863253</v>
      </c>
      <c r="W10" s="74">
        <v>0</v>
      </c>
      <c r="X10" s="74">
        <v>0</v>
      </c>
      <c r="Y10" s="74">
        <v>38.955775232088136</v>
      </c>
      <c r="Z10" s="74">
        <v>12.758846566758937</v>
      </c>
      <c r="AA10" s="65">
        <v>236.73789882919939</v>
      </c>
      <c r="AB10" s="9">
        <v>151172.28600559529</v>
      </c>
      <c r="AC10" s="9">
        <v>99972.286005595291</v>
      </c>
      <c r="AD10" s="9">
        <v>0.66131358231822368</v>
      </c>
    </row>
    <row r="11" spans="1:32" x14ac:dyDescent="0.25">
      <c r="A11">
        <v>8000</v>
      </c>
      <c r="B11" s="66">
        <v>9999.9999999999764</v>
      </c>
      <c r="C11" s="9">
        <v>10964.266913223644</v>
      </c>
      <c r="D11" s="9">
        <v>0</v>
      </c>
      <c r="E11" s="9">
        <v>14999.999999999993</v>
      </c>
      <c r="F11" s="9">
        <v>644.44527887870538</v>
      </c>
      <c r="G11" s="9">
        <v>9297.8097791655164</v>
      </c>
      <c r="H11" s="9">
        <v>14720.973772184692</v>
      </c>
      <c r="I11" s="9">
        <v>17860.236962723389</v>
      </c>
      <c r="J11" s="9">
        <v>29391.301599457831</v>
      </c>
      <c r="K11" s="9">
        <v>4999.9999999999982</v>
      </c>
      <c r="L11" s="9">
        <v>7430.1054946863824</v>
      </c>
      <c r="M11" s="9">
        <v>145.40987856328977</v>
      </c>
      <c r="N11" s="9">
        <v>11999.999999999998</v>
      </c>
      <c r="O11" s="9">
        <v>7999.9999999999982</v>
      </c>
      <c r="P11" s="9">
        <v>10885.351566121857</v>
      </c>
      <c r="Q11" s="67">
        <v>0</v>
      </c>
      <c r="R11" s="74">
        <v>66.020400539718551</v>
      </c>
      <c r="S11" s="74">
        <v>33.882578633452496</v>
      </c>
      <c r="T11" s="74">
        <v>0</v>
      </c>
      <c r="U11" s="74">
        <v>0</v>
      </c>
      <c r="V11" s="74">
        <v>81.649510930619584</v>
      </c>
      <c r="W11" s="74">
        <v>0</v>
      </c>
      <c r="X11" s="74">
        <v>0</v>
      </c>
      <c r="Y11" s="74">
        <v>48.469959521096591</v>
      </c>
      <c r="Z11" s="74">
        <v>9.9145427519800826</v>
      </c>
      <c r="AA11" s="65">
        <v>239.93699237686732</v>
      </c>
      <c r="AB11" s="9">
        <v>151339.90124500528</v>
      </c>
      <c r="AC11" s="9">
        <v>98139.901245005298</v>
      </c>
      <c r="AD11" s="9">
        <v>0.6484734061384505</v>
      </c>
    </row>
    <row r="12" spans="1:32" x14ac:dyDescent="0.25">
      <c r="A12">
        <v>10000</v>
      </c>
      <c r="B12" s="66">
        <v>9999.9999999999727</v>
      </c>
      <c r="C12" s="9">
        <v>10483.75679352923</v>
      </c>
      <c r="D12" s="9">
        <v>-1.1368683772161603E-13</v>
      </c>
      <c r="E12" s="9">
        <v>14999.999999999995</v>
      </c>
      <c r="F12" s="9">
        <v>459.56553091807899</v>
      </c>
      <c r="G12" s="9">
        <v>8171.8299678474305</v>
      </c>
      <c r="H12" s="9">
        <v>15655.440465537466</v>
      </c>
      <c r="I12" s="9">
        <v>18634.087241217872</v>
      </c>
      <c r="J12" s="9">
        <v>29571.994756003274</v>
      </c>
      <c r="K12" s="9">
        <v>4999.9999999999955</v>
      </c>
      <c r="L12" s="9">
        <v>6269.9377814142081</v>
      </c>
      <c r="M12" s="9">
        <v>173.95243143031502</v>
      </c>
      <c r="N12" s="9">
        <v>11999.999999999996</v>
      </c>
      <c r="O12" s="9">
        <v>9999.9999999999964</v>
      </c>
      <c r="P12" s="9">
        <v>10086.951516517409</v>
      </c>
      <c r="Q12" s="67">
        <v>-1.1368683772161603E-13</v>
      </c>
      <c r="R12" s="74">
        <v>65.893544749198426</v>
      </c>
      <c r="S12" s="74">
        <v>43.287743247654582</v>
      </c>
      <c r="T12" s="74">
        <v>0</v>
      </c>
      <c r="U12" s="74">
        <v>-1.1368683772161603E-15</v>
      </c>
      <c r="V12" s="74">
        <v>68.900415180375916</v>
      </c>
      <c r="W12" s="74">
        <v>0</v>
      </c>
      <c r="X12" s="74">
        <v>0</v>
      </c>
      <c r="Y12" s="74">
        <v>57.984143810105039</v>
      </c>
      <c r="Z12" s="74">
        <v>7.0702389372012169</v>
      </c>
      <c r="AA12" s="65">
        <v>243.13608592453517</v>
      </c>
      <c r="AB12" s="9">
        <v>151507.51648441525</v>
      </c>
      <c r="AC12" s="9">
        <v>96307.51648441526</v>
      </c>
      <c r="AD12" s="9">
        <v>0.63566164055181973</v>
      </c>
    </row>
    <row r="13" spans="1:32" x14ac:dyDescent="0.25">
      <c r="A13">
        <v>12000</v>
      </c>
      <c r="B13" s="66">
        <v>9999.9999999999254</v>
      </c>
      <c r="C13" s="9">
        <v>10003.246673834821</v>
      </c>
      <c r="D13" s="9">
        <v>1.9619959589157172E-13</v>
      </c>
      <c r="E13" s="9">
        <v>14999.999999999989</v>
      </c>
      <c r="F13" s="9">
        <v>274.68578295745567</v>
      </c>
      <c r="G13" s="9">
        <v>7045.8501565293391</v>
      </c>
      <c r="H13" s="9">
        <v>16589.907158890241</v>
      </c>
      <c r="I13" s="9">
        <v>19407.937519712315</v>
      </c>
      <c r="J13" s="9">
        <v>29752.68791254867</v>
      </c>
      <c r="K13" s="9">
        <v>5000.0000000000027</v>
      </c>
      <c r="L13" s="9">
        <v>5109.7700681420392</v>
      </c>
      <c r="M13" s="9">
        <v>202.49498429734115</v>
      </c>
      <c r="N13" s="9">
        <v>12000</v>
      </c>
      <c r="O13" s="9">
        <v>12000.000000000004</v>
      </c>
      <c r="P13" s="9">
        <v>9288.5514669129716</v>
      </c>
      <c r="Q13" s="67">
        <v>1.9619959589157172E-13</v>
      </c>
      <c r="R13" s="74">
        <v>65.766688958677989</v>
      </c>
      <c r="S13" s="74">
        <v>52.692907861856661</v>
      </c>
      <c r="T13" s="74">
        <v>0</v>
      </c>
      <c r="U13" s="74">
        <v>1.9619959589157173E-15</v>
      </c>
      <c r="V13" s="74">
        <v>56.151319430132304</v>
      </c>
      <c r="W13" s="74">
        <v>0</v>
      </c>
      <c r="X13" s="74">
        <v>0</v>
      </c>
      <c r="Y13" s="74">
        <v>67.49832809911365</v>
      </c>
      <c r="Z13" s="74">
        <v>4.225935122422392</v>
      </c>
      <c r="AA13" s="65">
        <v>246.33517947220298</v>
      </c>
      <c r="AB13" s="9">
        <v>151675.13172382512</v>
      </c>
      <c r="AC13" s="9">
        <v>94475.131723825136</v>
      </c>
      <c r="AD13" s="9">
        <v>0.62287819136922484</v>
      </c>
    </row>
    <row r="14" spans="1:32" s="72" customFormat="1" x14ac:dyDescent="0.25">
      <c r="A14">
        <v>14000</v>
      </c>
      <c r="B14" s="66">
        <v>9999.9999999999673</v>
      </c>
      <c r="C14" s="9">
        <v>9522.7365541404051</v>
      </c>
      <c r="D14" s="9">
        <v>0</v>
      </c>
      <c r="E14" s="9">
        <v>14999.999999999991</v>
      </c>
      <c r="F14" s="9">
        <v>89.806034996828188</v>
      </c>
      <c r="G14" s="9">
        <v>5919.8703452112522</v>
      </c>
      <c r="H14" s="9">
        <v>17524.373852243025</v>
      </c>
      <c r="I14" s="9">
        <v>20181.787798206831</v>
      </c>
      <c r="J14" s="9">
        <v>29933.381069094139</v>
      </c>
      <c r="K14" s="9">
        <v>5000.0000000000036</v>
      </c>
      <c r="L14" s="9">
        <v>3949.6023548698568</v>
      </c>
      <c r="M14" s="9">
        <v>231.03753716436569</v>
      </c>
      <c r="N14" s="9">
        <v>12000.000000000002</v>
      </c>
      <c r="O14" s="9">
        <v>14000.000000000007</v>
      </c>
      <c r="P14" s="9">
        <v>8490.1514173085197</v>
      </c>
      <c r="Q14" s="67">
        <v>0</v>
      </c>
      <c r="R14" s="74">
        <v>65.639833168158162</v>
      </c>
      <c r="S14" s="74">
        <v>62.098072476058846</v>
      </c>
      <c r="T14" s="74">
        <v>0</v>
      </c>
      <c r="U14" s="74">
        <v>0</v>
      </c>
      <c r="V14" s="74">
        <v>43.402223679888536</v>
      </c>
      <c r="W14" s="74">
        <v>0</v>
      </c>
      <c r="X14" s="74">
        <v>0</v>
      </c>
      <c r="Y14" s="74">
        <v>77.012512388121891</v>
      </c>
      <c r="Z14" s="74">
        <v>1.3816313076435105</v>
      </c>
      <c r="AA14" s="65">
        <v>249.53427301987094</v>
      </c>
      <c r="AB14" s="9">
        <v>151842.7469632352</v>
      </c>
      <c r="AC14" s="9">
        <v>92642.746963235186</v>
      </c>
      <c r="AD14" s="9">
        <v>0.61012296481745176</v>
      </c>
      <c r="AE14" s="73"/>
      <c r="AF14" s="73"/>
    </row>
    <row r="15" spans="1:32" s="72" customFormat="1" x14ac:dyDescent="0.25">
      <c r="A15">
        <v>14970</v>
      </c>
      <c r="B15" s="66">
        <v>9999.9999999999745</v>
      </c>
      <c r="C15" s="9">
        <v>9289.6891460886145</v>
      </c>
      <c r="D15" s="9">
        <v>0</v>
      </c>
      <c r="E15" s="9">
        <v>14999.999999999996</v>
      </c>
      <c r="F15" s="9">
        <v>0.13935723592432592</v>
      </c>
      <c r="G15" s="9">
        <v>5373.7701367219834</v>
      </c>
      <c r="H15" s="9">
        <v>17977.590198519123</v>
      </c>
      <c r="I15" s="9">
        <v>20557.105183276668</v>
      </c>
      <c r="J15" s="9">
        <v>30021.017250018689</v>
      </c>
      <c r="K15" s="9">
        <v>5000.0000000000027</v>
      </c>
      <c r="L15" s="9">
        <v>3386.9210139328538</v>
      </c>
      <c r="M15" s="9">
        <v>244.88067530487305</v>
      </c>
      <c r="N15" s="9">
        <v>12000.000000000002</v>
      </c>
      <c r="O15" s="9">
        <v>14970.000000000009</v>
      </c>
      <c r="P15" s="9">
        <v>8102.9273932503629</v>
      </c>
      <c r="Q15" s="67">
        <v>0</v>
      </c>
      <c r="R15" s="74">
        <v>65.578308109755952</v>
      </c>
      <c r="S15" s="74">
        <v>66.659577313946869</v>
      </c>
      <c r="T15" s="74">
        <v>0</v>
      </c>
      <c r="U15" s="74">
        <v>0</v>
      </c>
      <c r="V15" s="74">
        <v>37.218912241020369</v>
      </c>
      <c r="W15" s="74">
        <v>0</v>
      </c>
      <c r="X15" s="74">
        <v>0</v>
      </c>
      <c r="Y15" s="74">
        <v>81.626891768291017</v>
      </c>
      <c r="Z15" s="74">
        <v>2.1439574757588604E-3</v>
      </c>
      <c r="AA15" s="65">
        <v>251.08583339049</v>
      </c>
      <c r="AB15" s="9">
        <v>151924.04035434907</v>
      </c>
      <c r="AC15" s="9">
        <v>91754.040354349054</v>
      </c>
      <c r="AD15" s="9">
        <v>0.60394681539762285</v>
      </c>
      <c r="AE15" s="73"/>
      <c r="AF15" s="73"/>
    </row>
    <row r="16" spans="1:32" x14ac:dyDescent="0.25">
      <c r="A16">
        <v>14980</v>
      </c>
      <c r="B16" s="66">
        <v>9999.9999999999491</v>
      </c>
      <c r="C16" s="9">
        <v>9287.9202956555546</v>
      </c>
      <c r="D16" s="9">
        <v>0</v>
      </c>
      <c r="E16" s="9">
        <v>14999.999999999996</v>
      </c>
      <c r="F16" s="9">
        <v>0</v>
      </c>
      <c r="G16" s="9">
        <v>5367.9208356268409</v>
      </c>
      <c r="H16" s="9">
        <v>17981.369151210936</v>
      </c>
      <c r="I16" s="9">
        <v>20562.460007762456</v>
      </c>
      <c r="J16" s="9">
        <v>30023.259312541235</v>
      </c>
      <c r="K16" s="9">
        <v>5002.7650620901504</v>
      </c>
      <c r="L16" s="9">
        <v>3380.8970657632717</v>
      </c>
      <c r="M16" s="9">
        <v>245.04903593852637</v>
      </c>
      <c r="N16" s="9">
        <v>11999.999999999996</v>
      </c>
      <c r="O16" s="9">
        <v>14980.000000000004</v>
      </c>
      <c r="P16" s="9">
        <v>8100.7874352279887</v>
      </c>
      <c r="Q16" s="67">
        <v>0</v>
      </c>
      <c r="R16" s="74">
        <v>65.577559840272883</v>
      </c>
      <c r="S16" s="74">
        <v>66.703534161202001</v>
      </c>
      <c r="T16" s="74">
        <v>0</v>
      </c>
      <c r="U16" s="74">
        <v>0</v>
      </c>
      <c r="V16" s="74">
        <v>37.152715008387602</v>
      </c>
      <c r="W16" s="74">
        <v>0</v>
      </c>
      <c r="X16" s="74">
        <v>0</v>
      </c>
      <c r="Y16" s="74">
        <v>81.683011979508791</v>
      </c>
      <c r="Z16" s="74">
        <v>0</v>
      </c>
      <c r="AA16" s="65">
        <v>251.11682098937129</v>
      </c>
      <c r="AB16" s="9">
        <v>151932.42820181692</v>
      </c>
      <c r="AC16" s="9">
        <v>91752.428201816918</v>
      </c>
      <c r="AD16" s="9">
        <v>0.60390286186921927</v>
      </c>
    </row>
    <row r="17" spans="1:30" x14ac:dyDescent="0.25">
      <c r="A17">
        <v>15000</v>
      </c>
      <c r="B17" s="66">
        <v>9999.9999999999618</v>
      </c>
      <c r="C17" s="9">
        <v>9284.6075783171109</v>
      </c>
      <c r="D17" s="9">
        <v>0</v>
      </c>
      <c r="E17" s="9">
        <v>14999.999999999995</v>
      </c>
      <c r="F17" s="9">
        <v>0</v>
      </c>
      <c r="G17" s="9">
        <v>5356.1443387991449</v>
      </c>
      <c r="H17" s="9">
        <v>17988.609878267562</v>
      </c>
      <c r="I17" s="9">
        <v>20573.697081995095</v>
      </c>
      <c r="J17" s="9">
        <v>30028.218681610422</v>
      </c>
      <c r="K17" s="9">
        <v>5009.2768704441969</v>
      </c>
      <c r="L17" s="9">
        <v>3368.7699584843904</v>
      </c>
      <c r="M17" s="9">
        <v>245.39486300764705</v>
      </c>
      <c r="N17" s="9">
        <v>12000.000000000002</v>
      </c>
      <c r="O17" s="9">
        <v>15000.000000000007</v>
      </c>
      <c r="P17" s="9">
        <v>8097.1650525342993</v>
      </c>
      <c r="Q17" s="67">
        <v>0</v>
      </c>
      <c r="R17" s="74">
        <v>65.57602283107687</v>
      </c>
      <c r="S17" s="74">
        <v>66.790358272589287</v>
      </c>
      <c r="T17" s="74">
        <v>0</v>
      </c>
      <c r="U17" s="74">
        <v>0</v>
      </c>
      <c r="V17" s="74">
        <v>37.019450093235058</v>
      </c>
      <c r="W17" s="74">
        <v>0</v>
      </c>
      <c r="X17" s="74">
        <v>0</v>
      </c>
      <c r="Y17" s="74">
        <v>81.798287669215682</v>
      </c>
      <c r="Z17" s="74">
        <v>0</v>
      </c>
      <c r="AA17" s="65">
        <v>251.1841188661169</v>
      </c>
      <c r="AB17" s="9">
        <v>151951.88430345984</v>
      </c>
      <c r="AC17" s="9">
        <v>91751.884303459839</v>
      </c>
      <c r="AD17" s="9">
        <v>0.60382195801023519</v>
      </c>
    </row>
    <row r="18" spans="1:30" x14ac:dyDescent="0.25">
      <c r="A18">
        <v>17000</v>
      </c>
      <c r="B18" s="66">
        <v>9999.9999999999709</v>
      </c>
      <c r="C18" s="9">
        <v>8953.33584447256</v>
      </c>
      <c r="D18" s="9">
        <v>0</v>
      </c>
      <c r="E18" s="9">
        <v>14999.999999999996</v>
      </c>
      <c r="F18" s="9">
        <v>0</v>
      </c>
      <c r="G18" s="9">
        <v>4178.4946560295521</v>
      </c>
      <c r="H18" s="9">
        <v>18712.682583929538</v>
      </c>
      <c r="I18" s="9">
        <v>21697.404505258637</v>
      </c>
      <c r="J18" s="9">
        <v>30524.155588528323</v>
      </c>
      <c r="K18" s="9">
        <v>5660.4577058485111</v>
      </c>
      <c r="L18" s="9">
        <v>2156.0592305965401</v>
      </c>
      <c r="M18" s="9">
        <v>279.97756991973768</v>
      </c>
      <c r="N18" s="9">
        <v>12000</v>
      </c>
      <c r="O18" s="9">
        <v>17000.000000000007</v>
      </c>
      <c r="P18" s="9">
        <v>7734.9267831652005</v>
      </c>
      <c r="Q18" s="67">
        <v>0</v>
      </c>
      <c r="R18" s="74">
        <v>65.422321911467634</v>
      </c>
      <c r="S18" s="74">
        <v>75.472769411313479</v>
      </c>
      <c r="T18" s="74">
        <v>0</v>
      </c>
      <c r="U18" s="74">
        <v>0</v>
      </c>
      <c r="V18" s="74">
        <v>23.692958577983958</v>
      </c>
      <c r="W18" s="74">
        <v>0</v>
      </c>
      <c r="X18" s="74">
        <v>0</v>
      </c>
      <c r="Y18" s="74">
        <v>93.325856639912558</v>
      </c>
      <c r="Z18" s="74">
        <v>0</v>
      </c>
      <c r="AA18" s="65">
        <v>257.91390654067766</v>
      </c>
      <c r="AB18" s="9">
        <v>153897.49446774856</v>
      </c>
      <c r="AC18" s="9">
        <v>91697.494467748576</v>
      </c>
      <c r="AD18" s="9">
        <v>0.59583487557664627</v>
      </c>
    </row>
    <row r="19" spans="1:30" x14ac:dyDescent="0.25">
      <c r="A19">
        <v>19000</v>
      </c>
      <c r="B19" s="66">
        <v>9999.9999999999745</v>
      </c>
      <c r="C19" s="9">
        <v>8622.0641106280073</v>
      </c>
      <c r="D19" s="9">
        <v>0</v>
      </c>
      <c r="E19" s="9">
        <v>14999.999999999993</v>
      </c>
      <c r="F19" s="9">
        <v>0</v>
      </c>
      <c r="G19" s="9">
        <v>3000.844973259962</v>
      </c>
      <c r="H19" s="9">
        <v>19436.755289591507</v>
      </c>
      <c r="I19" s="9">
        <v>22821.111928522172</v>
      </c>
      <c r="J19" s="9">
        <v>31020.092495446213</v>
      </c>
      <c r="K19" s="9">
        <v>6311.6385412528234</v>
      </c>
      <c r="L19" s="9">
        <v>943.34850270869265</v>
      </c>
      <c r="M19" s="9">
        <v>314.56027683182822</v>
      </c>
      <c r="N19" s="9">
        <v>11999.999999999996</v>
      </c>
      <c r="O19" s="9">
        <v>19000</v>
      </c>
      <c r="P19" s="9">
        <v>7372.6885137961017</v>
      </c>
      <c r="Q19" s="67">
        <v>0</v>
      </c>
      <c r="R19" s="74">
        <v>65.26862099185837</v>
      </c>
      <c r="S19" s="74">
        <v>84.155180550037642</v>
      </c>
      <c r="T19" s="74">
        <v>0</v>
      </c>
      <c r="U19" s="74">
        <v>0</v>
      </c>
      <c r="V19" s="74">
        <v>10.366467062732886</v>
      </c>
      <c r="W19" s="74">
        <v>0</v>
      </c>
      <c r="X19" s="74">
        <v>0</v>
      </c>
      <c r="Y19" s="74">
        <v>104.85342561060941</v>
      </c>
      <c r="Z19" s="74">
        <v>0</v>
      </c>
      <c r="AA19" s="65">
        <v>264.64369421523827</v>
      </c>
      <c r="AB19" s="9">
        <v>155843.10463203726</v>
      </c>
      <c r="AC19" s="9">
        <v>91643.104632037284</v>
      </c>
      <c r="AD19" s="9">
        <v>0.58804722126408326</v>
      </c>
    </row>
  </sheetData>
  <sortState xmlns:xlrd2="http://schemas.microsoft.com/office/spreadsheetml/2017/richdata2" ref="A2:AD19">
    <sortCondition ref="A1"/>
  </sortState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B533F-C9DB-43FE-B1AD-8FA68A626278}">
  <sheetPr codeName="Blad3"/>
  <dimension ref="A1:AF20"/>
  <sheetViews>
    <sheetView tabSelected="1" zoomScale="91" zoomScaleNormal="91" workbookViewId="0">
      <pane xSplit="2" ySplit="2" topLeftCell="G3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defaultRowHeight="15" x14ac:dyDescent="0.25"/>
  <cols>
    <col min="1" max="1" width="9.85546875" style="85" bestFit="1" customWidth="1"/>
    <col min="2" max="2" width="10.5703125" style="76" bestFit="1" customWidth="1"/>
    <col min="3" max="3" width="9.5703125" style="82" bestFit="1" customWidth="1"/>
    <col min="4" max="4" width="8.28515625" style="81" bestFit="1" customWidth="1"/>
    <col min="5" max="5" width="6.42578125" style="81" bestFit="1" customWidth="1"/>
    <col min="6" max="6" width="7.28515625" style="81" bestFit="1" customWidth="1"/>
    <col min="7" max="7" width="8.85546875" style="81" bestFit="1" customWidth="1"/>
    <col min="8" max="8" width="7.28515625" style="81" bestFit="1" customWidth="1"/>
    <col min="9" max="9" width="8.28515625" style="81" bestFit="1" customWidth="1"/>
    <col min="10" max="10" width="7.28515625" style="81" bestFit="1" customWidth="1"/>
    <col min="11" max="11" width="15.28515625" style="81" bestFit="1" customWidth="1"/>
    <col min="12" max="12" width="6.42578125" style="81" bestFit="1" customWidth="1"/>
    <col min="13" max="14" width="7" style="81" bestFit="1" customWidth="1"/>
    <col min="15" max="15" width="6.42578125" style="81" bestFit="1" customWidth="1"/>
    <col min="16" max="16" width="7.28515625" style="81" bestFit="1" customWidth="1"/>
    <col min="17" max="17" width="8.28515625" style="81" bestFit="1" customWidth="1"/>
    <col min="18" max="18" width="8.28515625" style="84" bestFit="1" customWidth="1"/>
    <col min="19" max="27" width="9.85546875" style="95" customWidth="1"/>
    <col min="28" max="28" width="14.85546875" style="90" bestFit="1" customWidth="1"/>
    <col min="29" max="29" width="14.5703125" style="81" bestFit="1" customWidth="1"/>
    <col min="30" max="30" width="16.28515625" style="81" bestFit="1" customWidth="1"/>
    <col min="31" max="31" width="11.7109375" style="27" bestFit="1" customWidth="1"/>
    <col min="32" max="32" width="9.140625" style="102"/>
    <col min="33" max="16384" width="9.140625" style="87"/>
  </cols>
  <sheetData>
    <row r="1" spans="1:32" s="101" customFormat="1" x14ac:dyDescent="0.25">
      <c r="A1" s="96" t="s">
        <v>128</v>
      </c>
      <c r="B1" s="96"/>
      <c r="C1" s="97">
        <v>1</v>
      </c>
      <c r="D1" s="96">
        <v>-1</v>
      </c>
      <c r="E1" s="96">
        <v>1</v>
      </c>
      <c r="F1" s="96">
        <v>1</v>
      </c>
      <c r="G1" s="96">
        <v>-1</v>
      </c>
      <c r="H1" s="96">
        <v>-1</v>
      </c>
      <c r="I1" s="96">
        <v>-1</v>
      </c>
      <c r="J1" s="96">
        <v>-1</v>
      </c>
      <c r="K1" s="96">
        <v>-1</v>
      </c>
      <c r="L1" s="96">
        <v>1</v>
      </c>
      <c r="M1" s="96">
        <v>-1</v>
      </c>
      <c r="N1" s="96">
        <v>-1</v>
      </c>
      <c r="O1" s="96">
        <v>1</v>
      </c>
      <c r="P1" s="96">
        <v>1</v>
      </c>
      <c r="Q1" s="96">
        <v>1</v>
      </c>
      <c r="R1" s="98">
        <v>1</v>
      </c>
      <c r="S1" s="99">
        <v>-1</v>
      </c>
      <c r="T1" s="99">
        <v>-1</v>
      </c>
      <c r="U1" s="99">
        <v>-1</v>
      </c>
      <c r="V1" s="99">
        <v>-1</v>
      </c>
      <c r="W1" s="99">
        <v>-1</v>
      </c>
      <c r="X1" s="99">
        <v>-1</v>
      </c>
      <c r="Y1" s="99">
        <v>-1</v>
      </c>
      <c r="Z1" s="99">
        <v>-1</v>
      </c>
      <c r="AA1" s="99">
        <v>-1</v>
      </c>
      <c r="AB1" s="100"/>
      <c r="AC1" s="96"/>
      <c r="AD1" s="96"/>
      <c r="AE1" s="96"/>
      <c r="AF1" s="102"/>
    </row>
    <row r="2" spans="1:32" x14ac:dyDescent="0.25">
      <c r="A2" s="85" t="s">
        <v>27</v>
      </c>
      <c r="B2" s="76" t="s">
        <v>120</v>
      </c>
      <c r="C2" s="77" t="s">
        <v>0</v>
      </c>
      <c r="D2" s="78" t="s">
        <v>1</v>
      </c>
      <c r="E2" s="78" t="s">
        <v>2</v>
      </c>
      <c r="F2" s="78" t="s">
        <v>3</v>
      </c>
      <c r="G2" s="78" t="s">
        <v>4</v>
      </c>
      <c r="H2" s="78" t="s">
        <v>5</v>
      </c>
      <c r="I2" s="78" t="s">
        <v>6</v>
      </c>
      <c r="J2" s="78" t="s">
        <v>7</v>
      </c>
      <c r="K2" s="78" t="s">
        <v>8</v>
      </c>
      <c r="L2" s="78" t="s">
        <v>9</v>
      </c>
      <c r="M2" s="78" t="s">
        <v>10</v>
      </c>
      <c r="N2" s="79" t="s">
        <v>11</v>
      </c>
      <c r="O2" s="78" t="s">
        <v>12</v>
      </c>
      <c r="P2" s="79" t="s">
        <v>13</v>
      </c>
      <c r="Q2" s="78" t="s">
        <v>14</v>
      </c>
      <c r="R2" s="80" t="s">
        <v>15</v>
      </c>
      <c r="S2" s="91" t="s">
        <v>16</v>
      </c>
      <c r="T2" s="92" t="s">
        <v>24</v>
      </c>
      <c r="U2" s="92" t="s">
        <v>17</v>
      </c>
      <c r="V2" s="92" t="s">
        <v>18</v>
      </c>
      <c r="W2" s="92" t="s">
        <v>19</v>
      </c>
      <c r="X2" s="92" t="s">
        <v>20</v>
      </c>
      <c r="Y2" s="92" t="s">
        <v>21</v>
      </c>
      <c r="Z2" s="92" t="s">
        <v>22</v>
      </c>
      <c r="AA2" s="93" t="s">
        <v>23</v>
      </c>
      <c r="AB2" s="89" t="s">
        <v>116</v>
      </c>
      <c r="AC2" s="81" t="s">
        <v>117</v>
      </c>
      <c r="AD2" s="81" t="s">
        <v>118</v>
      </c>
      <c r="AE2" s="27" t="s">
        <v>119</v>
      </c>
      <c r="AF2" s="103" t="s">
        <v>129</v>
      </c>
    </row>
    <row r="3" spans="1:32" x14ac:dyDescent="0.25">
      <c r="A3" s="85" t="s">
        <v>121</v>
      </c>
      <c r="B3" s="76">
        <v>10000</v>
      </c>
      <c r="C3" s="82">
        <v>1.000000000001819</v>
      </c>
      <c r="D3" s="83">
        <v>-0.11315580778864387</v>
      </c>
      <c r="E3" s="83">
        <v>1.1368683772161603E-13</v>
      </c>
      <c r="F3" s="83">
        <v>0</v>
      </c>
      <c r="G3" s="83">
        <v>-3.3560019078436198E-2</v>
      </c>
      <c r="H3" s="83">
        <v>1.1707608531651204E-2</v>
      </c>
      <c r="I3" s="83">
        <v>0.16962766557116993</v>
      </c>
      <c r="J3" s="83">
        <v>0.76851090955096879</v>
      </c>
      <c r="K3" s="83">
        <v>0.54603614295047009</v>
      </c>
      <c r="L3" s="83">
        <v>0</v>
      </c>
      <c r="M3" s="83">
        <v>-0.21059770484316687</v>
      </c>
      <c r="N3" s="83">
        <v>-1.4267802396773277E-2</v>
      </c>
      <c r="O3" s="83">
        <v>0</v>
      </c>
      <c r="P3" s="83">
        <v>0</v>
      </c>
      <c r="Q3" s="83">
        <v>-0.14492837205034448</v>
      </c>
      <c r="R3" s="84">
        <v>1.1368683772161603E-13</v>
      </c>
      <c r="S3" s="94">
        <v>6.7300791217661526E-3</v>
      </c>
      <c r="T3" s="94">
        <v>1.7072584064834473E-3</v>
      </c>
      <c r="U3" s="94">
        <v>0</v>
      </c>
      <c r="V3" s="94">
        <v>1.1368683772161603E-15</v>
      </c>
      <c r="W3" s="94">
        <v>-2.3142604927670618E-3</v>
      </c>
      <c r="X3" s="94">
        <v>0</v>
      </c>
      <c r="Y3" s="94">
        <v>0</v>
      </c>
      <c r="Z3" s="94">
        <v>-4.7559341322980231E-3</v>
      </c>
      <c r="AA3" s="94">
        <v>-5.163079858228059E-4</v>
      </c>
      <c r="AB3" s="89">
        <v>8.5083491737236727E-4</v>
      </c>
      <c r="AC3" s="81">
        <v>1.9793726204370614</v>
      </c>
      <c r="AD3" s="81">
        <v>0.97937262045161333</v>
      </c>
      <c r="AE3" s="27">
        <f>+TBL_Marginal[[#This Row],[tot Secondaire]]/TBL_Marginal[[#This Row],[Tot  Tonnage]]</f>
        <v>0.49478941475676264</v>
      </c>
      <c r="AF3" s="102">
        <f>SUMPRODUCT(TBL_Marginal[[#This Row],[0/25]:[Config 9]])</f>
        <v>1.9802234553663045</v>
      </c>
    </row>
    <row r="4" spans="1:32" x14ac:dyDescent="0.25">
      <c r="A4" s="85" t="s">
        <v>122</v>
      </c>
      <c r="B4" s="76">
        <v>0</v>
      </c>
      <c r="C4" s="82">
        <v>0</v>
      </c>
      <c r="D4" s="83">
        <v>1.1158142824333481</v>
      </c>
      <c r="E4" s="83">
        <v>0.99999999997760369</v>
      </c>
      <c r="F4" s="83">
        <v>0</v>
      </c>
      <c r="G4" s="83">
        <v>0.2259522525025659</v>
      </c>
      <c r="H4" s="83">
        <v>2.6755401702757808E-2</v>
      </c>
      <c r="I4" s="83">
        <v>-0.33836279967908922</v>
      </c>
      <c r="J4" s="83">
        <v>-0.9941982632590225</v>
      </c>
      <c r="K4" s="83">
        <v>-0.3595203895092709</v>
      </c>
      <c r="L4" s="83">
        <v>0</v>
      </c>
      <c r="M4" s="83">
        <v>0.53922579418576788</v>
      </c>
      <c r="N4" s="83">
        <v>0.20984974130662692</v>
      </c>
      <c r="O4" s="83">
        <v>0</v>
      </c>
      <c r="P4" s="83">
        <v>0</v>
      </c>
      <c r="Q4" s="83">
        <v>0.2256557567488926</v>
      </c>
      <c r="R4" s="84">
        <v>1.4285714285506401E-2</v>
      </c>
      <c r="S4" s="94">
        <v>-9.6310782151221019E-3</v>
      </c>
      <c r="T4" s="94">
        <v>-3.9869043326206111E-3</v>
      </c>
      <c r="U4" s="94">
        <v>0</v>
      </c>
      <c r="V4" s="94">
        <v>1.1368683772161603E-15</v>
      </c>
      <c r="W4" s="94">
        <v>3.806248915765309E-3</v>
      </c>
      <c r="X4" s="94">
        <v>7.1428571426963572E-3</v>
      </c>
      <c r="Y4" s="94">
        <v>0</v>
      </c>
      <c r="Z4" s="94">
        <v>8.0451518654669485E-3</v>
      </c>
      <c r="AA4" s="94">
        <v>3.9926542318369229E-4</v>
      </c>
      <c r="AB4" s="89">
        <v>5.7755407993909103E-3</v>
      </c>
      <c r="AC4" s="81">
        <v>1.6654574906860944</v>
      </c>
      <c r="AD4" s="81">
        <v>0.6654574907006463</v>
      </c>
      <c r="AE4" s="27">
        <f>+TBL_Marginal[[#This Row],[tot Secondaire]]/TBL_Marginal[[#This Row],[Tot  Tonnage]]</f>
        <v>0.39956438061142435</v>
      </c>
      <c r="AF4" s="102">
        <f>SUMPRODUCT(TBL_Marginal[[#This Row],[0/25]:[Config 9]])</f>
        <v>1.6712330314950574</v>
      </c>
    </row>
    <row r="5" spans="1:32" x14ac:dyDescent="0.25">
      <c r="A5" s="85" t="s">
        <v>123</v>
      </c>
      <c r="B5" s="76">
        <v>15000</v>
      </c>
      <c r="C5" s="82">
        <v>0</v>
      </c>
      <c r="D5" s="83">
        <v>0.35361189934337744</v>
      </c>
      <c r="E5" s="83">
        <v>0</v>
      </c>
      <c r="F5" s="83">
        <v>1</v>
      </c>
      <c r="G5" s="83">
        <v>0.10487505962123578</v>
      </c>
      <c r="H5" s="83">
        <v>0.63008038999760174</v>
      </c>
      <c r="I5" s="83">
        <v>-0.53008645489899209</v>
      </c>
      <c r="J5" s="83">
        <v>1.5359034076573153</v>
      </c>
      <c r="K5" s="83">
        <v>2.8769703866164491</v>
      </c>
      <c r="L5" s="83">
        <v>0</v>
      </c>
      <c r="M5" s="83">
        <v>0.65811782762648363</v>
      </c>
      <c r="N5" s="83">
        <v>4.4586882490335711E-2</v>
      </c>
      <c r="O5" s="83">
        <v>0</v>
      </c>
      <c r="P5" s="83">
        <v>0</v>
      </c>
      <c r="Q5" s="83">
        <v>0.45290116266187397</v>
      </c>
      <c r="R5" s="84">
        <v>0</v>
      </c>
      <c r="S5" s="94">
        <v>-1.9816392220661783E-4</v>
      </c>
      <c r="T5" s="94">
        <v>-5.3351825202199166E-3</v>
      </c>
      <c r="U5" s="94">
        <v>0</v>
      </c>
      <c r="V5" s="94">
        <v>0</v>
      </c>
      <c r="W5" s="94">
        <v>7.2320640398686464E-3</v>
      </c>
      <c r="X5" s="94">
        <v>0</v>
      </c>
      <c r="Y5" s="94">
        <v>0</v>
      </c>
      <c r="Z5" s="94">
        <v>1.4862294163442868E-2</v>
      </c>
      <c r="AA5" s="94">
        <v>1.6134624557118116E-3</v>
      </c>
      <c r="AB5" s="89">
        <v>1.8174474216579029E-2</v>
      </c>
      <c r="AC5" s="81">
        <v>7.1269605611159932</v>
      </c>
      <c r="AD5" s="81">
        <v>6.1269605611159932</v>
      </c>
      <c r="AE5" s="27">
        <f>+TBL_Marginal[[#This Row],[tot Secondaire]]/TBL_Marginal[[#This Row],[Tot  Tonnage]]</f>
        <v>0.85968773203882964</v>
      </c>
      <c r="AF5" s="102">
        <f>SUMPRODUCT(TBL_Marginal[[#This Row],[0/25]:[Config 9]])</f>
        <v>7.1451350353322773</v>
      </c>
    </row>
    <row r="6" spans="1:32" x14ac:dyDescent="0.25">
      <c r="A6" s="85" t="s">
        <v>124</v>
      </c>
      <c r="B6" s="76">
        <v>5000</v>
      </c>
      <c r="C6" s="82">
        <v>0</v>
      </c>
      <c r="D6" s="83">
        <v>0.22918117017070472</v>
      </c>
      <c r="E6" s="83">
        <v>0</v>
      </c>
      <c r="F6" s="83">
        <v>0</v>
      </c>
      <c r="G6" s="83">
        <v>0.28391460237901356</v>
      </c>
      <c r="H6" s="83">
        <v>-7.9347960876475554E-2</v>
      </c>
      <c r="I6" s="83">
        <v>-0.32309609904405079</v>
      </c>
      <c r="J6" s="83">
        <v>0.53726572673622286</v>
      </c>
      <c r="K6" s="83">
        <v>0.48411091548769036</v>
      </c>
      <c r="L6" s="83">
        <v>1</v>
      </c>
      <c r="M6" s="83">
        <v>-8.068882215047779E-2</v>
      </c>
      <c r="N6" s="83">
        <v>9.2756938113893739E-3</v>
      </c>
      <c r="O6" s="83">
        <v>0</v>
      </c>
      <c r="P6" s="83">
        <v>0</v>
      </c>
      <c r="Q6" s="83">
        <v>0.66980131558193534</v>
      </c>
      <c r="R6" s="84">
        <v>0</v>
      </c>
      <c r="S6" s="94">
        <v>-4.1225305821512848E-5</v>
      </c>
      <c r="T6" s="94">
        <v>-1.1099120800039941E-3</v>
      </c>
      <c r="U6" s="94">
        <v>0</v>
      </c>
      <c r="V6" s="94">
        <v>0</v>
      </c>
      <c r="W6" s="94">
        <v>-8.8669035329758117E-4</v>
      </c>
      <c r="X6" s="94">
        <v>0</v>
      </c>
      <c r="Y6" s="94">
        <v>0</v>
      </c>
      <c r="Z6" s="94">
        <v>3.0918979371250543E-3</v>
      </c>
      <c r="AA6" s="94">
        <v>4.3679169596781975E-3</v>
      </c>
      <c r="AB6" s="89">
        <v>5.4219871576606238E-3</v>
      </c>
      <c r="AC6" s="81">
        <v>2.7304165420937352</v>
      </c>
      <c r="AD6" s="81">
        <v>1.730416542122839</v>
      </c>
      <c r="AE6" s="27">
        <f>+TBL_Marginal[[#This Row],[tot Secondaire]]/TBL_Marginal[[#This Row],[Tot  Tonnage]]</f>
        <v>0.6337555151185551</v>
      </c>
      <c r="AF6" s="102">
        <f>SUMPRODUCT(TBL_Marginal[[#This Row],[0/25]:[Config 9]])</f>
        <v>2.7358385292536322</v>
      </c>
    </row>
    <row r="7" spans="1:32" x14ac:dyDescent="0.25">
      <c r="A7" s="85" t="s">
        <v>125</v>
      </c>
      <c r="B7" s="76">
        <v>12000</v>
      </c>
      <c r="C7" s="82">
        <v>0</v>
      </c>
      <c r="D7" s="83">
        <v>0.63064842741550819</v>
      </c>
      <c r="E7" s="83">
        <v>0</v>
      </c>
      <c r="F7" s="83">
        <v>0</v>
      </c>
      <c r="G7" s="83">
        <v>-0.10609453705831129</v>
      </c>
      <c r="H7" s="83">
        <v>0.38584890779384295</v>
      </c>
      <c r="I7" s="83">
        <v>1.5711339718181989</v>
      </c>
      <c r="J7" s="83">
        <v>-1.5537627496087225</v>
      </c>
      <c r="K7" s="83">
        <v>-1.8639119027320703</v>
      </c>
      <c r="L7" s="83">
        <v>0</v>
      </c>
      <c r="M7" s="83">
        <v>0.39236917438029195</v>
      </c>
      <c r="N7" s="83">
        <v>-4.5105334612202341E-2</v>
      </c>
      <c r="O7" s="83">
        <v>1</v>
      </c>
      <c r="P7" s="83">
        <v>0</v>
      </c>
      <c r="Q7" s="83">
        <v>0.44880928893871896</v>
      </c>
      <c r="R7" s="84">
        <v>0</v>
      </c>
      <c r="S7" s="94">
        <v>2.0046815380680982E-4</v>
      </c>
      <c r="T7" s="94">
        <v>5.3972195262517175E-3</v>
      </c>
      <c r="U7" s="94">
        <v>0</v>
      </c>
      <c r="V7" s="94">
        <v>0</v>
      </c>
      <c r="W7" s="94">
        <v>4.311749169019663E-3</v>
      </c>
      <c r="X7" s="94">
        <v>0</v>
      </c>
      <c r="Y7" s="94">
        <v>0</v>
      </c>
      <c r="Z7" s="94">
        <v>-1.503511153740078E-2</v>
      </c>
      <c r="AA7" s="94">
        <v>-1.6322236470500684E-3</v>
      </c>
      <c r="AB7" s="89">
        <v>-6.7578983353655531E-3</v>
      </c>
      <c r="AC7" s="81">
        <v>0.8599352463206742</v>
      </c>
      <c r="AD7" s="81">
        <v>-0.1400647536793258</v>
      </c>
      <c r="AE7" s="27">
        <f>+TBL_Marginal[[#This Row],[tot Secondaire]]/TBL_Marginal[[#This Row],[Tot  Tonnage]]</f>
        <v>-0.16287825656479132</v>
      </c>
      <c r="AF7" s="102">
        <f>SUMPRODUCT(TBL_Marginal[[#This Row],[0/25]:[Config 9]])</f>
        <v>0.85317734799988187</v>
      </c>
    </row>
    <row r="8" spans="1:32" x14ac:dyDescent="0.25">
      <c r="A8" s="85" t="s">
        <v>126</v>
      </c>
      <c r="B8" s="76">
        <v>6000</v>
      </c>
      <c r="C8" s="82">
        <v>0</v>
      </c>
      <c r="D8" s="83">
        <v>-0.24025505984536721</v>
      </c>
      <c r="E8" s="83">
        <v>0</v>
      </c>
      <c r="F8" s="83">
        <v>0</v>
      </c>
      <c r="G8" s="83">
        <v>-9.2439873979742515E-2</v>
      </c>
      <c r="H8" s="83">
        <v>-0.56298990565846907</v>
      </c>
      <c r="I8" s="83">
        <v>0.46723334667694871</v>
      </c>
      <c r="J8" s="83">
        <v>0.38692513924979721</v>
      </c>
      <c r="K8" s="83">
        <v>9.0346578279422829E-2</v>
      </c>
      <c r="L8" s="83">
        <v>0</v>
      </c>
      <c r="M8" s="83">
        <v>-0.58008385663561057</v>
      </c>
      <c r="N8" s="83">
        <v>1.4271276433504454E-2</v>
      </c>
      <c r="O8" s="83">
        <v>0</v>
      </c>
      <c r="P8" s="83">
        <v>0.99999999999818101</v>
      </c>
      <c r="Q8" s="83">
        <v>-0.39920002479993855</v>
      </c>
      <c r="R8" s="84">
        <v>0</v>
      </c>
      <c r="S8" s="94">
        <v>-6.3427895256040756E-5</v>
      </c>
      <c r="T8" s="94">
        <v>4.7025823070967476E-3</v>
      </c>
      <c r="U8" s="94">
        <v>0</v>
      </c>
      <c r="V8" s="94">
        <v>0</v>
      </c>
      <c r="W8" s="94">
        <v>-6.3745478751116025E-3</v>
      </c>
      <c r="X8" s="94">
        <v>0</v>
      </c>
      <c r="Y8" s="94">
        <v>0</v>
      </c>
      <c r="Z8" s="94">
        <v>4.7570921445014847E-3</v>
      </c>
      <c r="AA8" s="94">
        <v>-1.4221519073807087E-3</v>
      </c>
      <c r="AB8" s="89">
        <v>1.5995467738321167E-3</v>
      </c>
      <c r="AC8" s="81">
        <v>8.3807619696017355E-2</v>
      </c>
      <c r="AD8" s="81">
        <v>-0.91619238027487881</v>
      </c>
      <c r="AE8" s="27">
        <f>+TBL_Marginal[[#This Row],[tot Secondaire]]/TBL_Marginal[[#This Row],[Tot  Tonnage]]</f>
        <v>-10.932089273004582</v>
      </c>
      <c r="AF8" s="102">
        <f>SUMPRODUCT(TBL_Marginal[[#This Row],[0/25]:[Config 9]])</f>
        <v>8.5407166492576181E-2</v>
      </c>
    </row>
    <row r="9" spans="1:32" x14ac:dyDescent="0.25">
      <c r="A9" s="85" t="s">
        <v>127</v>
      </c>
      <c r="B9" s="76">
        <v>0</v>
      </c>
      <c r="C9" s="82">
        <v>3.4560798667371273E-11</v>
      </c>
      <c r="D9" s="83">
        <v>0.12422969746148738</v>
      </c>
      <c r="E9" s="83">
        <v>1.0000000000002427</v>
      </c>
      <c r="F9" s="83">
        <v>0</v>
      </c>
      <c r="G9" s="83">
        <v>0.84208529067984728</v>
      </c>
      <c r="H9" s="83">
        <v>0.63063025799783645</v>
      </c>
      <c r="I9" s="83">
        <v>-0.31376491320406785</v>
      </c>
      <c r="J9" s="83">
        <v>-0.69270177548969514</v>
      </c>
      <c r="K9" s="83">
        <v>-1.1204936366666516</v>
      </c>
      <c r="L9" s="83">
        <v>0</v>
      </c>
      <c r="M9" s="83">
        <v>0.8713703836165223</v>
      </c>
      <c r="N9" s="83">
        <v>0.9907208321522063</v>
      </c>
      <c r="O9" s="83">
        <v>0</v>
      </c>
      <c r="P9" s="83">
        <v>0</v>
      </c>
      <c r="Q9" s="83">
        <v>-0.12567291873347131</v>
      </c>
      <c r="R9" s="84">
        <v>1.0000000000002427</v>
      </c>
      <c r="S9" s="94">
        <v>-6.6254259204612254E-3</v>
      </c>
      <c r="T9" s="94">
        <v>-5.2999286335335682E-3</v>
      </c>
      <c r="U9" s="94">
        <v>0</v>
      </c>
      <c r="V9" s="94">
        <v>1.0000000000002427E-2</v>
      </c>
      <c r="W9" s="94">
        <v>9.5754987210625586E-3</v>
      </c>
      <c r="X9" s="94">
        <v>0</v>
      </c>
      <c r="Y9" s="94">
        <v>0</v>
      </c>
      <c r="Z9" s="94">
        <v>-3.0930559493498322E-3</v>
      </c>
      <c r="AA9" s="94">
        <v>-2.4294570664675774E-3</v>
      </c>
      <c r="AB9" s="89">
        <v>2.1276311512394841E-3</v>
      </c>
      <c r="AC9" s="81">
        <v>3.2064032178313937</v>
      </c>
      <c r="AD9" s="81">
        <v>2.2064032178459456</v>
      </c>
      <c r="AE9" s="27">
        <f>+TBL_Marginal[[#This Row],[tot Secondaire]]/TBL_Marginal[[#This Row],[Tot  Tonnage]]</f>
        <v>0.68812406548737681</v>
      </c>
      <c r="AF9" s="102">
        <f>SUMPRODUCT(TBL_Marginal[[#This Row],[0/25]:[Config 9]])</f>
        <v>3.2085308490003124</v>
      </c>
    </row>
    <row r="18" spans="1:32" s="88" customFormat="1" x14ac:dyDescent="0.25">
      <c r="A18" s="85"/>
      <c r="B18" s="76"/>
      <c r="C18" s="82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4"/>
      <c r="S18" s="95"/>
      <c r="T18" s="95"/>
      <c r="U18" s="95"/>
      <c r="V18" s="95"/>
      <c r="W18" s="95"/>
      <c r="X18" s="95"/>
      <c r="Y18" s="95"/>
      <c r="Z18" s="95"/>
      <c r="AA18" s="95"/>
      <c r="AB18" s="90"/>
      <c r="AC18" s="81"/>
      <c r="AD18" s="81"/>
      <c r="AE18" s="27"/>
      <c r="AF18" s="102"/>
    </row>
    <row r="19" spans="1:32" s="88" customFormat="1" x14ac:dyDescent="0.25">
      <c r="A19" s="86"/>
      <c r="B19" s="76"/>
      <c r="C19" s="82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4"/>
      <c r="S19" s="95"/>
      <c r="T19" s="95"/>
      <c r="U19" s="95"/>
      <c r="V19" s="95"/>
      <c r="W19" s="95"/>
      <c r="X19" s="95"/>
      <c r="Y19" s="95"/>
      <c r="Z19" s="95"/>
      <c r="AA19" s="95"/>
      <c r="AB19" s="90"/>
      <c r="AC19" s="81"/>
      <c r="AD19" s="81"/>
      <c r="AE19" s="27"/>
      <c r="AF19" s="102"/>
    </row>
    <row r="20" spans="1:32" s="88" customFormat="1" x14ac:dyDescent="0.25">
      <c r="A20" s="86"/>
      <c r="B20" s="76"/>
      <c r="C20" s="82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4"/>
      <c r="S20" s="95"/>
      <c r="T20" s="95"/>
      <c r="U20" s="95"/>
      <c r="V20" s="95"/>
      <c r="W20" s="95"/>
      <c r="X20" s="95"/>
      <c r="Y20" s="95"/>
      <c r="Z20" s="95"/>
      <c r="AA20" s="95"/>
      <c r="AB20" s="90"/>
      <c r="AC20" s="81"/>
      <c r="AD20" s="81"/>
      <c r="AE20" s="27"/>
      <c r="AF20" s="102"/>
    </row>
  </sheetData>
  <phoneticPr fontId="1" type="noConversion"/>
  <conditionalFormatting sqref="C2:R9">
    <cfRule type="expression" dxfId="0" priority="1">
      <formula>" " &amp;C$2=$A2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Gevoeligheidsrapport 1</vt:lpstr>
      <vt:lpstr>Feuil1</vt:lpstr>
      <vt:lpstr>6_10 produit</vt:lpstr>
      <vt:lpstr>marginal+1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TOUSSAINT- NOVIANT, Manon (PTPGRANULA)</dc:creator>
  <cp:lastModifiedBy>BSA</cp:lastModifiedBy>
  <dcterms:created xsi:type="dcterms:W3CDTF">2023-11-16T06:58:56Z</dcterms:created>
  <dcterms:modified xsi:type="dcterms:W3CDTF">2023-12-01T01:53:54Z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2023-11-16T07:09:15Z</vt:lpwstr>
  </property>
  <property fmtid="{D5CDD505-2E9C-101B-9397-08002B2CF9AE}" pid="4" name="MSIP_Label_06b95ba9-d50e-4074-b623-0a9711dc916f_Method">
    <vt:lpwstr>Standard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a6b9b008-1fbf-4f0e-833a-acf420bb8656</vt:lpwstr>
  </property>
  <property fmtid="{D5CDD505-2E9C-101B-9397-08002B2CF9AE}" pid="8" name="MSIP_Label_06b95ba9-d50e-4074-b623-0a9711dc916f_ContentBits">
    <vt:lpwstr>0</vt:lpwstr>
  </property>
</Properties>
</file>