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F42F9A2-3FB8-4306-A5A8-22A40D73A093}" xr6:coauthVersionLast="47" xr6:coauthVersionMax="47" xr10:uidLastSave="{00000000-0000-0000-0000-000000000000}"/>
  <bookViews>
    <workbookView xWindow="-120" yWindow="-120" windowWidth="29040" windowHeight="15855" xr2:uid="{89F24B45-A4AB-49E7-BADA-2B1D8E7A9372}"/>
  </bookViews>
  <sheets>
    <sheet name="Feuil1" sheetId="1" r:id="rId1"/>
    <sheet name="Feuil2" sheetId="2" r:id="rId2"/>
  </sheets>
  <functionGroups builtInGroupCount="19"/>
  <definedNames>
    <definedName name="OpenSolver_ChosenSolver" localSheetId="0" hidden="1">CBC</definedName>
    <definedName name="OpenSolver_LinearityCheck" localSheetId="0" hidden="1">1</definedName>
    <definedName name="solver_adj" localSheetId="0" hidden="1">Feuil1!$E$19:$M$19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Feuil1!$O$2:$O$17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Feuil1!$P$19</definedName>
    <definedName name="solver_pre" localSheetId="0" hidden="1">0.000001</definedName>
    <definedName name="solver_rbv" localSheetId="0" hidden="1">1</definedName>
    <definedName name="solver_rel1" localSheetId="0" hidden="1">3</definedName>
    <definedName name="solver_rhs1" localSheetId="0" hidden="1">Feuil1!$B$2:$B$17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" l="1"/>
  <c r="O25" i="1"/>
  <c r="P25" i="1"/>
  <c r="N25" i="1"/>
  <c r="B19" i="1"/>
  <c r="N19" i="1"/>
  <c r="I20" i="1" s="1"/>
  <c r="O3" i="1"/>
  <c r="P3" i="1" s="1"/>
  <c r="Q3" i="1" s="1"/>
  <c r="O4" i="1"/>
  <c r="P4" i="1" s="1"/>
  <c r="Q4" i="1" s="1"/>
  <c r="O5" i="1"/>
  <c r="P5" i="1" s="1"/>
  <c r="Q5" i="1" s="1"/>
  <c r="O6" i="1"/>
  <c r="P6" i="1" s="1"/>
  <c r="Q6" i="1" s="1"/>
  <c r="O7" i="1"/>
  <c r="P7" i="1" s="1"/>
  <c r="Q7" i="1" s="1"/>
  <c r="O8" i="1"/>
  <c r="P8" i="1" s="1"/>
  <c r="Q8" i="1" s="1"/>
  <c r="O9" i="1"/>
  <c r="P9" i="1" s="1"/>
  <c r="Q9" i="1" s="1"/>
  <c r="O10" i="1"/>
  <c r="P10" i="1" s="1"/>
  <c r="Q10" i="1" s="1"/>
  <c r="O11" i="1"/>
  <c r="P11" i="1" s="1"/>
  <c r="Q11" i="1" s="1"/>
  <c r="O12" i="1"/>
  <c r="P12" i="1" s="1"/>
  <c r="Q12" i="1" s="1"/>
  <c r="O13" i="1"/>
  <c r="P13" i="1" s="1"/>
  <c r="Q13" i="1" s="1"/>
  <c r="O14" i="1"/>
  <c r="P14" i="1" s="1"/>
  <c r="Q14" i="1" s="1"/>
  <c r="O15" i="1"/>
  <c r="P15" i="1" s="1"/>
  <c r="Q15" i="1" s="1"/>
  <c r="O16" i="1"/>
  <c r="P16" i="1" s="1"/>
  <c r="Q16" i="1" s="1"/>
  <c r="O17" i="1"/>
  <c r="P17" i="1" s="1"/>
  <c r="Q17" i="1" s="1"/>
  <c r="O2" i="1"/>
  <c r="P2" i="1" s="1"/>
  <c r="Q2" i="1" s="1"/>
  <c r="H10" i="2"/>
  <c r="H3" i="2"/>
  <c r="G4" i="2"/>
  <c r="G5" i="2"/>
  <c r="G6" i="2"/>
  <c r="H6" i="2" s="1"/>
  <c r="G7" i="2"/>
  <c r="G8" i="2"/>
  <c r="G9" i="2"/>
  <c r="G10" i="2"/>
  <c r="G11" i="2"/>
  <c r="G12" i="2"/>
  <c r="H12" i="2" s="1"/>
  <c r="G13" i="2"/>
  <c r="G14" i="2"/>
  <c r="G15" i="2"/>
  <c r="H15" i="2" s="1"/>
  <c r="G16" i="2"/>
  <c r="H16" i="2" s="1"/>
  <c r="G18" i="2"/>
  <c r="G3" i="2"/>
  <c r="B18" i="2"/>
  <c r="B17" i="2"/>
  <c r="B14" i="2"/>
  <c r="B13" i="2"/>
  <c r="B5" i="2"/>
  <c r="B6" i="2"/>
  <c r="B7" i="2"/>
  <c r="B8" i="2"/>
  <c r="B9" i="2"/>
  <c r="B10" i="2"/>
  <c r="B11" i="2"/>
  <c r="B4" i="2"/>
  <c r="H20" i="1" l="1"/>
  <c r="L20" i="1"/>
  <c r="O19" i="1"/>
  <c r="K20" i="1"/>
  <c r="G20" i="1"/>
  <c r="E20" i="1"/>
  <c r="J20" i="1"/>
  <c r="F20" i="1"/>
  <c r="M20" i="1"/>
  <c r="H18" i="2"/>
  <c r="P19" i="1"/>
  <c r="Q19" i="1" s="1"/>
</calcChain>
</file>

<file path=xl/sharedStrings.xml><?xml version="1.0" encoding="utf-8"?>
<sst xmlns="http://schemas.openxmlformats.org/spreadsheetml/2006/main" count="65" uniqueCount="45">
  <si>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</si>
  <si>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</si>
  <si>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</si>
  <si>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</si>
  <si>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</si>
  <si>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</si>
  <si>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</si>
  <si>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</si>
  <si>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</si>
  <si>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</si>
  <si>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</si>
  <si>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</si>
  <si>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</si>
  <si>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</si>
  <si>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</si>
  <si>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</si>
  <si>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 xml:space="preserve">Besoin 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</si>
  <si>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</si>
  <si>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</si>
  <si>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</si>
  <si>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</si>
  <si>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</si>
  <si>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</si>
  <si>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</si>
  <si>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</si>
  <si>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</si>
  <si>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Sub OptimisationMethodColonnes() Dim configurations As Range ' Plage contenant les configurations Dim coupures As Range ' Plage contenant les coupures Dim debits As Range ' Plage contenant les débits Dim besoins As Range ' Plage contenant les besoins Dim i As Integer Dim j As Integer ' Définir les plages de données ' (Assure-toi d'ajuster ces plages en fonction de tes données réelles) Set configurations = Range("C2:Cxx") Set coupures = Range("A2:A18") Set debits = Range("D2:D18") Set besoins = Range("B2:B18") ' Boucle principale sur les configurations For i = 1 To configurations.Rows.Count ' Ajouter une colonne pour la configuration Columns(configurations.Cells(i, 1).Column + 1).Insert Shift:=xlToRight, CopyOrigin:=xlFormatFromLeftOrAbove ' Utiliser le Solveur pour optimiser les Xij pour cette configuration ' (Tu devras écrire le code approprié pour le Solveur ici) ' Vérifier si toutes les contraintes sont satisfaites Dim contraintesSatisfaites As Boolean contraintesSatisfaites = VerifierContraintes(configurations.Cells(i, 1).Column + 1, coupures, debits, besoins) ' Si des contraintes ne sont pas satisfaites, ajouter des colonnes supplémentaires If Not contraintesSatisfaites Then ' Ajouter des colonnes pour d'autres configurations correspondant aux coupures non satisfaites ' (Tu devras écrire le code approprié pour ajouter les colonnes) End If Next i End Sub Function VerifierContraintes(colonne As Integer, coupures As Range, debits As Range, besoins As Range) As Boolean ' Vérifier si toutes les contraintes sont satisfaites pour la colonne donnée Dim i As Integer Dim sommeDebits As Double For i = 1 To coupures.Rows.Count ' Vérifier la contrainte de satisfaction des besoins If Application.SumIf(Columns(colonne), coupures.Cells(i, 1).Value) &lt; besoins.Cells(i, 1).Value Then VerifierContraintes = False Exit Function End If ' Calculer la somme des débits sommeDebits = sommeDebits + Application.SumIf(Columns(colonne), coupures.Cells(i, 1).Value) Next i ' Vérifier la contrainte de capacité de production If sommeDebits &gt; Application.Max(configurations.Cells(colonne - 1, 1).EntireColumn) Then VerifierContraintes = False Exit Function End If ' Toutes les contraintes sont satisfaites VerifierContraintes = True End Function</t>
  </si>
  <si>
    <t>Besoin (en tonne)</t>
  </si>
  <si>
    <t>Débit pour chaque coupure (avec débit)</t>
  </si>
  <si>
    <t>50h</t>
  </si>
  <si>
    <t xml:space="preserve">Besoins </t>
  </si>
  <si>
    <t xml:space="preserve">Excédent </t>
  </si>
  <si>
    <t>Reste à produire</t>
  </si>
  <si>
    <t>Après config 6</t>
  </si>
  <si>
    <t>produit</t>
  </si>
  <si>
    <t>Heures</t>
  </si>
  <si>
    <t>excédent</t>
  </si>
  <si>
    <t>temps</t>
  </si>
  <si>
    <t>heures</t>
  </si>
  <si>
    <t>% Excedent</t>
  </si>
  <si>
    <t>solution</t>
  </si>
  <si>
    <t>delta</t>
  </si>
  <si>
    <t>O19</t>
  </si>
  <si>
    <t>N19</t>
  </si>
  <si>
    <t>cible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</si>
</sst>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_ ;[Red]\-#,##0.00\ "/>
    <numFmt numFmtId="165" formatCode="0.0%"/>
    <numFmt numFmtId="166" formatCode="0.0"/>
    <numFmt numFmtId="167" formatCode="#,##0.0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rgb="FFFFFFFF"/>
      <name val="Courier New"/>
      <family val="3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0" fontId="0" fillId="3" borderId="0" xfId="0" applyFill="1"/>
    <xf numFmtId="0" fontId="4" fillId="0" borderId="0" xfId="0" applyFont="1"/>
    <xf numFmtId="2" fontId="6" fillId="4" borderId="0" xfId="0" applyNumberFormat="1" applyFont="1" applyFill="1"/>
    <xf numFmtId="4" fontId="0" fillId="0" borderId="0" xfId="0" applyNumberFormat="1"/>
    <xf numFmtId="164" fontId="0" fillId="0" borderId="0" xfId="0" applyNumberFormat="1"/>
    <xf numFmtId="4" fontId="7" fillId="4" borderId="0" xfId="0" applyNumberFormat="1" applyFont="1" applyFill="1"/>
    <xf numFmtId="0" fontId="8" fillId="4" borderId="0" xfId="0" applyFont="1" applyFill="1"/>
    <xf numFmtId="0" fontId="9" fillId="5" borderId="0" xfId="0" applyFont="1" applyFill="1"/>
    <xf numFmtId="164" fontId="0" fillId="5" borderId="0" xfId="0" applyNumberFormat="1" applyFill="1"/>
    <xf numFmtId="4" fontId="0" fillId="6" borderId="0" xfId="0" applyNumberFormat="1" applyFill="1"/>
    <xf numFmtId="164" fontId="0" fillId="6" borderId="0" xfId="0" applyNumberFormat="1" applyFill="1"/>
    <xf numFmtId="9" fontId="0" fillId="0" borderId="0" xfId="0" applyNumberFormat="1"/>
    <xf numFmtId="0" fontId="2" fillId="0" borderId="1" xfId="0" applyFont="1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4" fontId="0" fillId="0" borderId="7" xfId="0" applyNumberFormat="1" applyBorder="1"/>
    <xf numFmtId="164" fontId="0" fillId="0" borderId="7" xfId="0" applyNumberFormat="1" applyBorder="1"/>
    <xf numFmtId="0" fontId="0" fillId="0" borderId="9" xfId="0" applyBorder="1"/>
    <xf numFmtId="0" fontId="0" fillId="0" borderId="0" xfId="0" applyBorder="1"/>
    <xf numFmtId="4" fontId="0" fillId="0" borderId="0" xfId="0" applyNumberFormat="1" applyBorder="1"/>
    <xf numFmtId="164" fontId="0" fillId="0" borderId="0" xfId="0" applyNumberFormat="1" applyBorder="1"/>
    <xf numFmtId="0" fontId="0" fillId="0" borderId="11" xfId="0" applyBorder="1"/>
    <xf numFmtId="0" fontId="0" fillId="0" borderId="12" xfId="0" applyBorder="1"/>
    <xf numFmtId="4" fontId="0" fillId="0" borderId="12" xfId="0" applyNumberFormat="1" applyBorder="1"/>
    <xf numFmtId="164" fontId="0" fillId="0" borderId="12" xfId="0" applyNumberFormat="1" applyBorder="1"/>
    <xf numFmtId="165" fontId="0" fillId="0" borderId="0" xfId="0" applyNumberFormat="1"/>
    <xf numFmtId="165" fontId="0" fillId="0" borderId="0" xfId="1" applyNumberFormat="1" applyFont="1" applyAlignment="1">
      <alignment horizontal="center"/>
    </xf>
    <xf numFmtId="165" fontId="0" fillId="0" borderId="8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166" fontId="0" fillId="0" borderId="0" xfId="0" applyNumberFormat="1" applyBorder="1"/>
    <xf numFmtId="166" fontId="0" fillId="0" borderId="12" xfId="0" applyNumberFormat="1" applyBorder="1"/>
    <xf numFmtId="0" fontId="4" fillId="0" borderId="0" xfId="0" applyFont="1" applyFill="1" applyBorder="1"/>
    <xf numFmtId="166" fontId="4" fillId="0" borderId="0" xfId="0" applyNumberFormat="1" applyFont="1"/>
    <xf numFmtId="167" fontId="4" fillId="0" borderId="0" xfId="0" applyNumberFormat="1" applyFont="1"/>
    <xf numFmtId="4" fontId="4" fillId="0" borderId="0" xfId="0" applyNumberFormat="1" applyFont="1"/>
    <xf numFmtId="164" fontId="4" fillId="0" borderId="0" xfId="0" applyNumberFormat="1" applyFont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651510</xdr:colOff>
      <xdr:row>20</xdr:row>
      <xdr:rowOff>180975</xdr:rowOff>
    </xdr:from>
    <xdr:to>
      <xdr:col>5</xdr:col>
      <xdr:colOff>681990</xdr:colOff>
      <xdr:row>24</xdr:row>
      <xdr:rowOff>30367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3194685" y="4048125"/>
          <a:ext cx="1554480" cy="611392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Q26"/>
  <sheetViews>
    <sheetView tabSelected="1" workbookViewId="0">
      <selection activeCell="O31" sqref="O31"/>
    </sheetView>
  </sheetViews>
  <sheetFormatPr defaultColWidth="11.42578125" defaultRowHeight="15" x14ac:dyDescent="0.25"/>
  <cols>
    <col min="2" max="2" width="15.28515625" bestFit="1" customWidth="1"/>
    <col min="15" max="15" width="11.42578125" style="14"/>
    <col min="16" max="16" width="11.42578125" style="15"/>
    <col min="17" max="17" width="11.42578125" style="37"/>
  </cols>
  <sheetData>
    <row r="1" spans="1:17" ht="15.75" x14ac:dyDescent="0.25">
      <c r="B1" t="s">
        <v>27</v>
      </c>
      <c r="E1" s="6" t="s">
        <v>17</v>
      </c>
      <c r="F1" s="6" t="s">
        <v>25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O1" s="20" t="s">
        <v>34</v>
      </c>
      <c r="P1" s="18" t="s">
        <v>36</v>
      </c>
    </row>
    <row r="2" spans="1:17" x14ac:dyDescent="0.25">
      <c r="A2" s="1" t="s">
        <v>0</v>
      </c>
      <c r="B2" s="5">
        <v>10000</v>
      </c>
      <c r="D2" s="23" t="s">
        <v>28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  <c r="O2" s="20">
        <f>SUMPRODUCT(E2:M2,$E$19:$M$19)</f>
        <v>9999.9999999999745</v>
      </c>
      <c r="P2" s="19">
        <f>+O2-B2</f>
        <v>-2.5465851649641991E-11</v>
      </c>
      <c r="Q2" s="38">
        <f t="shared" ref="Q2:Q17" si="0">+P2/O2</f>
        <v>-2.5465851649642057E-15</v>
      </c>
    </row>
    <row r="3" spans="1:17" x14ac:dyDescent="0.25">
      <c r="A3" s="1" t="s">
        <v>1</v>
      </c>
      <c r="B3" s="1">
        <v>0</v>
      </c>
      <c r="D3" s="23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  <c r="O3" s="20">
        <f t="shared" ref="O3:O17" si="1">SUMPRODUCT(E3:M3,$E$19:$M$19)</f>
        <v>11444.777032918058</v>
      </c>
      <c r="P3" s="19">
        <f t="shared" ref="P3:P17" si="2">+O3-B3</f>
        <v>11444.777032918058</v>
      </c>
      <c r="Q3" s="38">
        <f t="shared" si="0"/>
        <v>1</v>
      </c>
    </row>
    <row r="4" spans="1:17" x14ac:dyDescent="0.25">
      <c r="A4" s="1" t="s">
        <v>2</v>
      </c>
      <c r="B4" s="1">
        <v>0</v>
      </c>
      <c r="D4" s="23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  <c r="O4" s="20">
        <f t="shared" si="1"/>
        <v>-1.1368683772161603E-13</v>
      </c>
      <c r="P4" s="19">
        <f t="shared" si="2"/>
        <v>-1.1368683772161603E-13</v>
      </c>
      <c r="Q4" s="38">
        <f t="shared" si="0"/>
        <v>1</v>
      </c>
    </row>
    <row r="5" spans="1:17" x14ac:dyDescent="0.25">
      <c r="A5" s="1" t="s">
        <v>3</v>
      </c>
      <c r="B5" s="1">
        <v>15000</v>
      </c>
      <c r="D5" s="23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  <c r="O5" s="20">
        <f t="shared" si="1"/>
        <v>14999.999999999993</v>
      </c>
      <c r="P5" s="19">
        <f t="shared" si="2"/>
        <v>0</v>
      </c>
      <c r="Q5" s="38">
        <f t="shared" si="0"/>
        <v>0</v>
      </c>
    </row>
    <row r="6" spans="1:17" x14ac:dyDescent="0.25">
      <c r="A6" s="1" t="s">
        <v>4</v>
      </c>
      <c r="B6" s="1">
        <v>0</v>
      </c>
      <c r="D6" s="23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  <c r="O6" s="20">
        <f t="shared" si="1"/>
        <v>829.3250268393308</v>
      </c>
      <c r="P6" s="19">
        <f t="shared" si="2"/>
        <v>829.3250268393308</v>
      </c>
      <c r="Q6" s="38">
        <f t="shared" si="0"/>
        <v>1</v>
      </c>
    </row>
    <row r="7" spans="1:17" x14ac:dyDescent="0.25">
      <c r="A7" s="1" t="s">
        <v>5</v>
      </c>
      <c r="B7" s="1">
        <v>0</v>
      </c>
      <c r="D7" s="23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  <c r="O7" s="20">
        <f t="shared" si="1"/>
        <v>10423.789590483604</v>
      </c>
      <c r="P7" s="19">
        <f t="shared" si="2"/>
        <v>10423.789590483604</v>
      </c>
      <c r="Q7" s="38">
        <f t="shared" si="0"/>
        <v>1</v>
      </c>
    </row>
    <row r="8" spans="1:17" x14ac:dyDescent="0.25">
      <c r="A8" s="1" t="s">
        <v>6</v>
      </c>
      <c r="B8" s="1">
        <v>0</v>
      </c>
      <c r="D8" s="23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  <c r="O8" s="20">
        <f t="shared" si="1"/>
        <v>13786.507078831917</v>
      </c>
      <c r="P8" s="19">
        <f t="shared" si="2"/>
        <v>13786.507078831917</v>
      </c>
      <c r="Q8" s="38">
        <f t="shared" si="0"/>
        <v>1</v>
      </c>
    </row>
    <row r="9" spans="1:17" x14ac:dyDescent="0.25">
      <c r="A9" s="1" t="s">
        <v>7</v>
      </c>
      <c r="B9" s="1">
        <v>3200</v>
      </c>
      <c r="D9" s="23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  <c r="O9" s="20">
        <f t="shared" si="1"/>
        <v>17086.386684228903</v>
      </c>
      <c r="P9" s="19">
        <f t="shared" si="2"/>
        <v>13886.386684228903</v>
      </c>
      <c r="Q9" s="38">
        <f t="shared" si="0"/>
        <v>0.81271640053928618</v>
      </c>
    </row>
    <row r="10" spans="1:17" x14ac:dyDescent="0.25">
      <c r="A10" s="1" t="s">
        <v>8</v>
      </c>
      <c r="B10" s="1">
        <v>0</v>
      </c>
      <c r="D10" s="23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  <c r="O10" s="20">
        <f t="shared" si="1"/>
        <v>29210.608442912388</v>
      </c>
      <c r="P10" s="19">
        <f t="shared" si="2"/>
        <v>29210.608442912388</v>
      </c>
      <c r="Q10" s="38">
        <f t="shared" si="0"/>
        <v>1</v>
      </c>
    </row>
    <row r="11" spans="1:17" x14ac:dyDescent="0.25">
      <c r="A11" s="1" t="s">
        <v>9</v>
      </c>
      <c r="B11" s="1">
        <v>5000</v>
      </c>
      <c r="D11" s="23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  <c r="O11" s="20">
        <f t="shared" si="1"/>
        <v>4999.9999999999964</v>
      </c>
      <c r="P11" s="19">
        <f t="shared" si="2"/>
        <v>0</v>
      </c>
      <c r="Q11" s="38">
        <f t="shared" si="0"/>
        <v>0</v>
      </c>
    </row>
    <row r="12" spans="1:17" x14ac:dyDescent="0.25">
      <c r="A12" s="1" t="s">
        <v>10</v>
      </c>
      <c r="B12" s="1">
        <v>0</v>
      </c>
      <c r="D12" s="23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  <c r="O12" s="20">
        <f t="shared" si="1"/>
        <v>8590.2732079585567</v>
      </c>
      <c r="P12" s="19">
        <f t="shared" si="2"/>
        <v>8590.2732079585567</v>
      </c>
      <c r="Q12" s="38">
        <f t="shared" si="0"/>
        <v>1</v>
      </c>
    </row>
    <row r="13" spans="1:17" x14ac:dyDescent="0.25">
      <c r="A13" s="3" t="s">
        <v>11</v>
      </c>
      <c r="B13" s="4">
        <v>0</v>
      </c>
      <c r="D13" s="23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  <c r="O13" s="20">
        <f t="shared" si="1"/>
        <v>116.86732569626429</v>
      </c>
      <c r="P13" s="19">
        <f t="shared" si="2"/>
        <v>116.86732569626429</v>
      </c>
      <c r="Q13" s="38">
        <f t="shared" si="0"/>
        <v>1</v>
      </c>
    </row>
    <row r="14" spans="1:17" x14ac:dyDescent="0.25">
      <c r="A14" s="1" t="s">
        <v>12</v>
      </c>
      <c r="B14" s="1">
        <v>12000</v>
      </c>
      <c r="D14" s="23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  <c r="O14" s="20">
        <f t="shared" si="1"/>
        <v>11999.999999999998</v>
      </c>
      <c r="P14" s="19">
        <f t="shared" si="2"/>
        <v>0</v>
      </c>
      <c r="Q14" s="38">
        <f t="shared" si="0"/>
        <v>0</v>
      </c>
    </row>
    <row r="15" spans="1:17" x14ac:dyDescent="0.25">
      <c r="A15" s="3" t="s">
        <v>13</v>
      </c>
      <c r="B15" s="4">
        <v>6000</v>
      </c>
      <c r="D15" s="23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  <c r="O15" s="20">
        <f t="shared" si="1"/>
        <v>5999.9999999999982</v>
      </c>
      <c r="P15" s="19">
        <f t="shared" si="2"/>
        <v>0</v>
      </c>
      <c r="Q15" s="38">
        <f t="shared" si="0"/>
        <v>0</v>
      </c>
    </row>
    <row r="16" spans="1:17" x14ac:dyDescent="0.25">
      <c r="A16" s="1" t="s">
        <v>14</v>
      </c>
      <c r="B16" s="2">
        <v>0</v>
      </c>
      <c r="D16" s="23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  <c r="O16" s="20">
        <f t="shared" si="1"/>
        <v>11683.751615726303</v>
      </c>
      <c r="P16" s="19">
        <f t="shared" si="2"/>
        <v>11683.751615726303</v>
      </c>
      <c r="Q16" s="38">
        <f t="shared" si="0"/>
        <v>1</v>
      </c>
    </row>
    <row r="17" spans="1:17" x14ac:dyDescent="0.25">
      <c r="A17" s="1" t="s">
        <v>15</v>
      </c>
      <c r="B17" s="1">
        <v>0</v>
      </c>
      <c r="D17" s="23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  <c r="O17" s="20">
        <f t="shared" si="1"/>
        <v>-1.1368683772161603E-13</v>
      </c>
      <c r="P17" s="19">
        <f t="shared" si="2"/>
        <v>-1.1368683772161603E-13</v>
      </c>
      <c r="Q17" s="38">
        <f t="shared" si="0"/>
        <v>1</v>
      </c>
    </row>
    <row r="18" spans="1:17" x14ac:dyDescent="0.25">
      <c r="O18" s="20"/>
      <c r="P18" s="19"/>
    </row>
    <row r="19" spans="1:17" ht="18.75" x14ac:dyDescent="0.3">
      <c r="B19">
        <f>SUM(B2:B17)</f>
        <v>51200</v>
      </c>
      <c r="D19" s="17" t="s">
        <v>35</v>
      </c>
      <c r="E19" s="13">
        <v>66.147256330238662</v>
      </c>
      <c r="F19" s="13">
        <v>24.477414019250396</v>
      </c>
      <c r="G19" s="13">
        <v>0</v>
      </c>
      <c r="H19" s="13">
        <v>-1.1368683772161603E-15</v>
      </c>
      <c r="I19" s="13">
        <v>94.398606680863253</v>
      </c>
      <c r="J19" s="13">
        <v>0</v>
      </c>
      <c r="K19" s="13">
        <v>0</v>
      </c>
      <c r="L19" s="13">
        <v>38.955775232088136</v>
      </c>
      <c r="M19" s="13">
        <v>12.758846566758937</v>
      </c>
      <c r="N19" s="16">
        <f>SUM($E$19:$M$19)</f>
        <v>236.73789882919939</v>
      </c>
      <c r="O19" s="21">
        <f>SUM(O2:O17)</f>
        <v>151172.28600559529</v>
      </c>
      <c r="P19" s="19">
        <f>SUM(P2:P17)</f>
        <v>99972.286005595291</v>
      </c>
      <c r="Q19" s="38">
        <f>+P19/O19</f>
        <v>0.66131358231822368</v>
      </c>
    </row>
    <row r="20" spans="1:17" x14ac:dyDescent="0.25">
      <c r="E20" s="22">
        <f>+E19/$N$19</f>
        <v>0.2794113517834434</v>
      </c>
      <c r="F20" s="22">
        <f t="shared" ref="F20:M20" si="3">+F19/$N$19</f>
        <v>0.10339457324030003</v>
      </c>
      <c r="G20" s="22">
        <f t="shared" si="3"/>
        <v>0</v>
      </c>
      <c r="H20" s="22">
        <f t="shared" si="3"/>
        <v>-4.8022238215283942E-18</v>
      </c>
      <c r="I20" s="22">
        <f t="shared" si="3"/>
        <v>0.39874733681306151</v>
      </c>
      <c r="J20" s="22">
        <f t="shared" si="3"/>
        <v>0</v>
      </c>
      <c r="K20" s="22">
        <f t="shared" si="3"/>
        <v>0</v>
      </c>
      <c r="L20" s="22">
        <f t="shared" si="3"/>
        <v>0.16455234005516697</v>
      </c>
      <c r="M20" s="22">
        <f t="shared" si="3"/>
        <v>5.3894398108028034E-2</v>
      </c>
    </row>
    <row r="21" spans="1:17" ht="15.75" thickBot="1" x14ac:dyDescent="0.3">
      <c r="H21" s="7" t="s">
        <v>26</v>
      </c>
    </row>
    <row r="22" spans="1:17" ht="15.75" thickTop="1" x14ac:dyDescent="0.25">
      <c r="L22" s="25" t="s">
        <v>44</v>
      </c>
      <c r="M22" s="26" t="s">
        <v>40</v>
      </c>
      <c r="N22" s="26" t="s">
        <v>38</v>
      </c>
      <c r="O22" s="27" t="s">
        <v>34</v>
      </c>
      <c r="P22" s="28" t="s">
        <v>36</v>
      </c>
      <c r="Q22" s="39" t="s">
        <v>39</v>
      </c>
    </row>
    <row r="23" spans="1:17" x14ac:dyDescent="0.25">
      <c r="L23" s="29" t="s">
        <v>42</v>
      </c>
      <c r="M23" s="30" t="s">
        <v>36</v>
      </c>
      <c r="N23" s="42">
        <v>236.73789882919939</v>
      </c>
      <c r="O23" s="31">
        <v>151172.28600559529</v>
      </c>
      <c r="P23" s="32">
        <v>99972.286005595291</v>
      </c>
      <c r="Q23" s="40">
        <v>0.66131358231822368</v>
      </c>
    </row>
    <row r="24" spans="1:17" ht="15.75" thickBot="1" x14ac:dyDescent="0.3">
      <c r="L24" s="33" t="s">
        <v>43</v>
      </c>
      <c r="M24" s="34" t="s">
        <v>37</v>
      </c>
      <c r="N24" s="43">
        <v>216.85823754789254</v>
      </c>
      <c r="O24" s="35">
        <v>154966.28352490411</v>
      </c>
      <c r="P24" s="36">
        <v>103766.28352490408</v>
      </c>
      <c r="Q24" s="41">
        <v>0.66960555008875944</v>
      </c>
    </row>
    <row r="25" spans="1:17" ht="15.75" thickTop="1" x14ac:dyDescent="0.25">
      <c r="M25" s="44" t="s">
        <v>41</v>
      </c>
      <c r="N25" s="45">
        <f>+N23-N24</f>
        <v>19.879661281306852</v>
      </c>
      <c r="O25" s="46">
        <f t="shared" ref="O25:P25" si="4">+O23-O24</f>
        <v>-3793.9975193088176</v>
      </c>
      <c r="P25" s="46">
        <f t="shared" si="4"/>
        <v>-3793.9975193087885</v>
      </c>
    </row>
    <row r="26" spans="1:17" x14ac:dyDescent="0.25">
      <c r="M26" s="12"/>
      <c r="N26" s="12"/>
      <c r="O26" s="47">
        <f>+O25/N25</f>
        <v>-190.8481973420931</v>
      </c>
      <c r="P26" s="48"/>
    </row>
  </sheetData>
  <mergeCells count="1">
    <mergeCell ref="D2:D17"/>
  </mergeCells>
  <phoneticPr fontId="1" type="noConversion"/>
  <conditionalFormatting sqref="Q2:Q19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{F78156CB-05C3-43E2-847B-9122B68C216C}</x14:id>
        </ext>
      </extLst>
    </cfRule>
  </conditionalFormatting>
  <pageMargins left="0.7" right="0.7" top="0.75" bottom="0.75" header="0.3" footer="0.3"/>
  <ignoredErrors>
    <ignoredError sqref="A16:A17" twoDigitTextYear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8156CB-05C3-43E2-847B-9122B68C2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Q2:Q19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5BD23-DCDC-44BB-99B7-82CCA235127A}">
  <sheetPr codeName="Feuil2"/>
  <dimension ref="A1:H18"/>
  <sheetViews>
    <sheetView workbookViewId="0">
      <selection activeCell="H6" sqref="H6"/>
    </sheetView>
  </sheetViews>
  <sheetFormatPr defaultColWidth="11.42578125" defaultRowHeight="15" x14ac:dyDescent="0.25"/>
  <cols>
    <col min="8" max="8" width="14.7109375" customWidth="1"/>
  </cols>
  <sheetData>
    <row r="1" spans="1:8" x14ac:dyDescent="0.25">
      <c r="B1" s="12" t="s">
        <v>29</v>
      </c>
      <c r="G1" s="24" t="s">
        <v>33</v>
      </c>
      <c r="H1" s="24"/>
    </row>
    <row r="2" spans="1:8" x14ac:dyDescent="0.25">
      <c r="B2" t="s">
        <v>21</v>
      </c>
      <c r="D2" s="9"/>
      <c r="E2" t="s">
        <v>30</v>
      </c>
      <c r="G2" s="6" t="s">
        <v>16</v>
      </c>
      <c r="H2" s="6" t="s">
        <v>32</v>
      </c>
    </row>
    <row r="3" spans="1:8" x14ac:dyDescent="0.25">
      <c r="A3" s="1" t="s">
        <v>0</v>
      </c>
      <c r="B3" s="8">
        <v>10000</v>
      </c>
      <c r="D3" s="11"/>
      <c r="E3" t="s">
        <v>31</v>
      </c>
      <c r="G3" s="6">
        <f>Feuil1!B2</f>
        <v>10000</v>
      </c>
      <c r="H3" s="6">
        <f>G3-B3</f>
        <v>0</v>
      </c>
    </row>
    <row r="4" spans="1:8" x14ac:dyDescent="0.25">
      <c r="A4" s="1" t="s">
        <v>1</v>
      </c>
      <c r="B4" s="10">
        <f>50*Feuil1!J3</f>
        <v>7500</v>
      </c>
      <c r="G4" s="1">
        <f>Feuil1!B3</f>
        <v>0</v>
      </c>
      <c r="H4" s="1"/>
    </row>
    <row r="5" spans="1:8" x14ac:dyDescent="0.25">
      <c r="A5" s="1" t="s">
        <v>2</v>
      </c>
      <c r="B5" s="10">
        <f>50*Feuil1!J4</f>
        <v>7000</v>
      </c>
      <c r="G5" s="1">
        <f>Feuil1!B4</f>
        <v>0</v>
      </c>
      <c r="H5" s="1"/>
    </row>
    <row r="6" spans="1:8" x14ac:dyDescent="0.25">
      <c r="A6" s="1" t="s">
        <v>3</v>
      </c>
      <c r="B6" s="8">
        <f>50*Feuil1!J5</f>
        <v>0</v>
      </c>
      <c r="G6" s="1">
        <f>Feuil1!B5</f>
        <v>15000</v>
      </c>
      <c r="H6" s="1">
        <f t="shared" ref="H6:H18" si="0">G6-B6</f>
        <v>15000</v>
      </c>
    </row>
    <row r="7" spans="1:8" x14ac:dyDescent="0.25">
      <c r="A7" s="1" t="s">
        <v>4</v>
      </c>
      <c r="B7" s="10">
        <f>50*Feuil1!J6</f>
        <v>1400</v>
      </c>
      <c r="G7" s="1">
        <f>Feuil1!B6</f>
        <v>0</v>
      </c>
      <c r="H7" s="1"/>
    </row>
    <row r="8" spans="1:8" x14ac:dyDescent="0.25">
      <c r="A8" s="1" t="s">
        <v>5</v>
      </c>
      <c r="B8" s="10">
        <f>50*Feuil1!J7</f>
        <v>0</v>
      </c>
      <c r="G8" s="1">
        <f>Feuil1!B7</f>
        <v>0</v>
      </c>
      <c r="H8" s="1"/>
    </row>
    <row r="9" spans="1:8" x14ac:dyDescent="0.25">
      <c r="A9" s="1" t="s">
        <v>6</v>
      </c>
      <c r="B9" s="10">
        <f>50*Feuil1!J8</f>
        <v>1400</v>
      </c>
      <c r="G9" s="1">
        <f>Feuil1!B8</f>
        <v>0</v>
      </c>
      <c r="H9" s="1"/>
    </row>
    <row r="10" spans="1:8" x14ac:dyDescent="0.25">
      <c r="A10" s="1" t="s">
        <v>7</v>
      </c>
      <c r="B10" s="8">
        <f>50*Feuil1!J9</f>
        <v>0</v>
      </c>
      <c r="G10" s="1">
        <f>Feuil1!B9</f>
        <v>3200</v>
      </c>
      <c r="H10" s="1">
        <f t="shared" si="0"/>
        <v>3200</v>
      </c>
    </row>
    <row r="11" spans="1:8" x14ac:dyDescent="0.25">
      <c r="A11" s="1" t="s">
        <v>8</v>
      </c>
      <c r="B11" s="10">
        <f>50*Feuil1!J10</f>
        <v>1400</v>
      </c>
      <c r="G11" s="1">
        <f>Feuil1!B10</f>
        <v>0</v>
      </c>
      <c r="H11" s="1"/>
    </row>
    <row r="12" spans="1:8" x14ac:dyDescent="0.25">
      <c r="A12" s="1" t="s">
        <v>9</v>
      </c>
      <c r="B12" s="8">
        <v>1400</v>
      </c>
      <c r="G12" s="1">
        <f>Feuil1!B11</f>
        <v>5000</v>
      </c>
      <c r="H12" s="1">
        <f t="shared" si="0"/>
        <v>3600</v>
      </c>
    </row>
    <row r="13" spans="1:8" x14ac:dyDescent="0.25">
      <c r="A13" s="1" t="s">
        <v>10</v>
      </c>
      <c r="B13" s="10">
        <f>50*Feuil1!J12</f>
        <v>1350</v>
      </c>
      <c r="G13" s="1">
        <f>Feuil1!B12</f>
        <v>0</v>
      </c>
      <c r="H13" s="1"/>
    </row>
    <row r="14" spans="1:8" x14ac:dyDescent="0.25">
      <c r="A14" s="3" t="s">
        <v>11</v>
      </c>
      <c r="B14" s="10">
        <f>50*Feuil1!J13</f>
        <v>1300</v>
      </c>
      <c r="G14" s="1">
        <f>Feuil1!B13</f>
        <v>0</v>
      </c>
      <c r="H14" s="1"/>
    </row>
    <row r="15" spans="1:8" x14ac:dyDescent="0.25">
      <c r="A15" s="1" t="s">
        <v>12</v>
      </c>
      <c r="B15" s="8">
        <v>1250</v>
      </c>
      <c r="G15" s="1">
        <f>Feuil1!B14</f>
        <v>12000</v>
      </c>
      <c r="H15" s="1">
        <f t="shared" si="0"/>
        <v>10750</v>
      </c>
    </row>
    <row r="16" spans="1:8" x14ac:dyDescent="0.25">
      <c r="A16" s="3" t="s">
        <v>13</v>
      </c>
      <c r="B16" s="8">
        <v>1200</v>
      </c>
      <c r="G16" s="1">
        <f>Feuil1!B15</f>
        <v>6000</v>
      </c>
      <c r="H16" s="1">
        <f t="shared" si="0"/>
        <v>4800</v>
      </c>
    </row>
    <row r="17" spans="1:8" x14ac:dyDescent="0.25">
      <c r="A17" s="1" t="s">
        <v>14</v>
      </c>
      <c r="B17" s="10">
        <f>50*Feuil1!J16</f>
        <v>1150</v>
      </c>
      <c r="G17" s="1">
        <v>0</v>
      </c>
      <c r="H17" s="1"/>
    </row>
    <row r="18" spans="1:8" x14ac:dyDescent="0.25">
      <c r="A18" s="1" t="s">
        <v>15</v>
      </c>
      <c r="B18" s="10">
        <f>50*Feuil1!J17</f>
        <v>100</v>
      </c>
      <c r="G18" s="1">
        <f>Feuil1!B17</f>
        <v>0</v>
      </c>
      <c r="H18" s="1">
        <f t="shared" si="0"/>
        <v>-100</v>
      </c>
    </row>
  </sheetData>
  <mergeCells count="1">
    <mergeCell ref="G1:H1"/>
  </mergeCells>
  <pageMargins left="0.7" right="0.7" top="0.75" bottom="0.75" header="0.3" footer="0.3"/>
  <ignoredErrors>
    <ignoredError sqref="A17:A18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BSA</cp:lastModifiedBy>
  <dcterms:created xsi:type="dcterms:W3CDTF">2023-11-16T06:58:56Z</dcterms:created>
  <dcterms:modified xsi:type="dcterms:W3CDTF">2023-11-16T12:04:17Z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