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49F279C2-7C48-4003-BD24-7CD41377232F}" xr6:coauthVersionLast="47" xr6:coauthVersionMax="47" xr10:uidLastSave="{00000000-0000-0000-0000-000000000000}"/>
  <bookViews>
    <workbookView xWindow="-120" yWindow="-120" windowWidth="29040" windowHeight="15855" xr2:uid="{FD886C18-1031-8F40-A8FE-586116B40E5F}"/>
  </bookViews>
  <sheets>
    <sheet name="Tirage Hexagramme" sheetId="1" r:id="rId1"/>
    <sheet name="HexDef" sheetId="2" r:id="rId2"/>
    <sheet name="Oppose" sheetId="6" r:id="rId3"/>
    <sheet name="DeuxRoues" sheetId="3" r:id="rId4"/>
    <sheet name="FleurBach" sheetId="11" r:id="rId5"/>
    <sheet name="TEST" sheetId="12"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57" i="1" l="1" a="1"/>
  <c r="V57" i="1" s="1"/>
  <c r="V55" i="1"/>
  <c r="V58" i="1"/>
  <c r="R46" i="1"/>
  <c r="N1" i="1"/>
  <c r="X1" i="1" s="1"/>
  <c r="R3" i="1"/>
  <c r="U1" i="1"/>
  <c r="Q1" i="1"/>
  <c r="G6" i="12" a="1"/>
  <c r="G6" i="12" s="1"/>
  <c r="F1" i="12"/>
  <c r="F6" i="12" a="1"/>
  <c r="F6" i="12" s="1"/>
  <c r="G5" i="12" a="1"/>
  <c r="G5" i="12" s="1"/>
  <c r="G4" i="12" a="1"/>
  <c r="G4" i="12" s="1"/>
  <c r="G3" i="12" a="1"/>
  <c r="G3" i="12" s="1"/>
  <c r="G2" i="12" a="1"/>
  <c r="G2" i="12" s="1"/>
  <c r="G1" i="12" a="1"/>
  <c r="G1" i="12" s="1"/>
  <c r="H12" i="12"/>
  <c r="F5" i="12" l="1"/>
  <c r="F4" i="12"/>
  <c r="F3" i="12"/>
  <c r="F2" i="12"/>
  <c r="E6" i="12"/>
  <c r="E1" i="12"/>
  <c r="E5" i="12"/>
  <c r="E22" i="12"/>
  <c r="E20" i="12"/>
  <c r="F20" i="12" s="1"/>
  <c r="G20" i="12" s="1"/>
  <c r="H20" i="12" s="1"/>
  <c r="E19" i="12"/>
  <c r="F19" i="12" s="1"/>
  <c r="G19" i="12" s="1"/>
  <c r="H19" i="12" s="1"/>
  <c r="C6" i="12"/>
  <c r="D6" i="12" s="1"/>
  <c r="D17" i="12"/>
  <c r="E17" i="12"/>
  <c r="F17" i="12" s="1"/>
  <c r="E16" i="12"/>
  <c r="E14" i="12"/>
  <c r="G14" i="12"/>
  <c r="E2" i="12"/>
  <c r="E3" i="12"/>
  <c r="E4" i="12"/>
  <c r="G13" i="12"/>
  <c r="G12" i="12"/>
  <c r="B6" i="12"/>
  <c r="B2" i="12"/>
  <c r="B1" i="12"/>
  <c r="C1" i="12"/>
  <c r="D1" i="12" s="1"/>
  <c r="C2" i="12"/>
  <c r="D2" i="12" s="1"/>
  <c r="C3" i="12"/>
  <c r="D3" i="12" s="1"/>
  <c r="C4" i="12"/>
  <c r="D4" i="12" s="1"/>
  <c r="C5" i="12"/>
  <c r="D5" i="12" s="1"/>
  <c r="B5" i="12"/>
  <c r="B4" i="12"/>
  <c r="B3" i="12"/>
  <c r="A8" i="12"/>
  <c r="A10" i="12"/>
  <c r="E12" i="12" s="1"/>
  <c r="F18" i="1"/>
  <c r="F16" i="1"/>
  <c r="F14" i="1"/>
  <c r="F12" i="1"/>
  <c r="F10" i="1"/>
  <c r="F8" i="1"/>
  <c r="F30" i="1" l="1" a="1"/>
  <c r="F30" i="1" s="1"/>
  <c r="B30" i="1" a="1"/>
  <c r="B30" i="1" s="1"/>
  <c r="F32" i="1" a="1"/>
  <c r="F32" i="1" s="1"/>
  <c r="B32" i="1" a="1"/>
  <c r="B32" i="1" s="1"/>
  <c r="B28" i="1" a="1"/>
  <c r="B28" i="1" s="1"/>
  <c r="D26" i="1"/>
  <c r="F26" i="1" a="1"/>
  <c r="F26" i="1" s="1"/>
  <c r="B26" i="1" a="1"/>
  <c r="B26" i="1" s="1"/>
  <c r="D28" i="1"/>
  <c r="F28" i="1" a="1"/>
  <c r="F28" i="1" s="1"/>
  <c r="D30" i="1"/>
  <c r="F24" i="1" a="1"/>
  <c r="F24" i="1" s="1"/>
  <c r="B24" i="1" a="1"/>
  <c r="B24" i="1" s="1"/>
  <c r="F34" i="1" a="1"/>
  <c r="F34" i="1" s="1"/>
  <c r="B34" i="1" a="1"/>
  <c r="B34" i="1" s="1"/>
  <c r="D34" i="1"/>
  <c r="D24" i="1"/>
  <c r="I16" i="1"/>
  <c r="G17" i="12"/>
  <c r="I36" i="1"/>
  <c r="N20" i="1"/>
  <c r="D36" i="1"/>
  <c r="D32" i="1"/>
  <c r="W36" i="1"/>
  <c r="I18" i="1"/>
  <c r="I14" i="1"/>
  <c r="I12" i="1"/>
  <c r="I8" i="1"/>
  <c r="I10" i="1"/>
  <c r="I20" i="1"/>
  <c r="C24" i="1"/>
  <c r="D52" i="1"/>
  <c r="B3" i="6" a="1"/>
  <c r="B3" i="6" s="1"/>
  <c r="B4" i="6" a="1"/>
  <c r="B4" i="6" s="1"/>
  <c r="B5" i="6" a="1"/>
  <c r="B5" i="6" s="1"/>
  <c r="B6" i="6" a="1"/>
  <c r="B6" i="6" s="1"/>
  <c r="B7" i="6" a="1"/>
  <c r="B7" i="6" s="1"/>
  <c r="B8" i="6" a="1"/>
  <c r="B8" i="6" s="1"/>
  <c r="B9" i="6" a="1"/>
  <c r="B9" i="6" s="1"/>
  <c r="B10" i="6" a="1"/>
  <c r="B10" i="6" s="1"/>
  <c r="B11" i="6" a="1"/>
  <c r="B11" i="6" s="1"/>
  <c r="B12" i="6" a="1"/>
  <c r="B12" i="6" s="1"/>
  <c r="B13" i="6" a="1"/>
  <c r="B13" i="6" s="1"/>
  <c r="B14" i="6" a="1"/>
  <c r="B14" i="6" s="1"/>
  <c r="B15" i="6" a="1"/>
  <c r="B15" i="6" s="1"/>
  <c r="B16" i="6" a="1"/>
  <c r="B16" i="6" s="1"/>
  <c r="B17" i="6" a="1"/>
  <c r="B17" i="6" s="1"/>
  <c r="B18" i="6" a="1"/>
  <c r="B18" i="6" s="1"/>
  <c r="B19" i="6" a="1"/>
  <c r="B19" i="6" s="1"/>
  <c r="B20" i="6" a="1"/>
  <c r="B20" i="6" s="1"/>
  <c r="B21" i="6" a="1"/>
  <c r="B21" i="6" s="1"/>
  <c r="B22" i="6" a="1"/>
  <c r="B22" i="6" s="1"/>
  <c r="B23" i="6" a="1"/>
  <c r="B23" i="6" s="1"/>
  <c r="B24" i="6" a="1"/>
  <c r="B24" i="6" s="1"/>
  <c r="B25" i="6" a="1"/>
  <c r="B25" i="6" s="1"/>
  <c r="B26" i="6" a="1"/>
  <c r="B26" i="6" s="1"/>
  <c r="B27" i="6" a="1"/>
  <c r="B27" i="6" s="1"/>
  <c r="B28" i="6" a="1"/>
  <c r="B28" i="6" s="1"/>
  <c r="B29" i="6" a="1"/>
  <c r="B29" i="6" s="1"/>
  <c r="B30" i="6" a="1"/>
  <c r="B30" i="6" s="1"/>
  <c r="B31" i="6" a="1"/>
  <c r="B31" i="6" s="1"/>
  <c r="B32" i="6" a="1"/>
  <c r="B32" i="6" s="1"/>
  <c r="B33" i="6" a="1"/>
  <c r="B33" i="6" s="1"/>
  <c r="B34" i="6" a="1"/>
  <c r="B34" i="6" s="1"/>
  <c r="B35" i="6" a="1"/>
  <c r="B35" i="6" s="1"/>
  <c r="B36" i="6" a="1"/>
  <c r="B36" i="6" s="1"/>
  <c r="B37" i="6" a="1"/>
  <c r="B37" i="6" s="1"/>
  <c r="B38" i="6" a="1"/>
  <c r="B38" i="6" s="1"/>
  <c r="B39" i="6" a="1"/>
  <c r="B39" i="6" s="1"/>
  <c r="B40" i="6" a="1"/>
  <c r="B40" i="6" s="1"/>
  <c r="B41" i="6" a="1"/>
  <c r="B41" i="6" s="1"/>
  <c r="B42" i="6" a="1"/>
  <c r="B42" i="6" s="1"/>
  <c r="B43" i="6" a="1"/>
  <c r="B43" i="6" s="1"/>
  <c r="B44" i="6" a="1"/>
  <c r="B44" i="6" s="1"/>
  <c r="B45" i="6" a="1"/>
  <c r="B45" i="6" s="1"/>
  <c r="B46" i="6" a="1"/>
  <c r="B46" i="6" s="1"/>
  <c r="B47" i="6" a="1"/>
  <c r="B47" i="6" s="1"/>
  <c r="B48" i="6" a="1"/>
  <c r="B48" i="6" s="1"/>
  <c r="B49" i="6" a="1"/>
  <c r="B49" i="6" s="1"/>
  <c r="B50" i="6" a="1"/>
  <c r="B50" i="6" s="1"/>
  <c r="B51" i="6" a="1"/>
  <c r="B51" i="6" s="1"/>
  <c r="B52" i="6" a="1"/>
  <c r="B52" i="6" s="1"/>
  <c r="B53" i="6" a="1"/>
  <c r="B53" i="6" s="1"/>
  <c r="B54" i="6" a="1"/>
  <c r="B54" i="6" s="1"/>
  <c r="B55" i="6" a="1"/>
  <c r="B55" i="6" s="1"/>
  <c r="B56" i="6" a="1"/>
  <c r="B56" i="6" s="1"/>
  <c r="B57" i="6" a="1"/>
  <c r="B57" i="6" s="1"/>
  <c r="B58" i="6" a="1"/>
  <c r="B58" i="6" s="1"/>
  <c r="B59" i="6" a="1"/>
  <c r="B59" i="6" s="1"/>
  <c r="B60" i="6" a="1"/>
  <c r="B60" i="6" s="1"/>
  <c r="B61" i="6" a="1"/>
  <c r="B61" i="6" s="1"/>
  <c r="B62" i="6" a="1"/>
  <c r="B62" i="6" s="1"/>
  <c r="B63" i="6" a="1"/>
  <c r="B63" i="6" s="1"/>
  <c r="B64" i="6" a="1"/>
  <c r="B64" i="6" s="1"/>
  <c r="B65" i="6" a="1"/>
  <c r="B65" i="6" s="1"/>
  <c r="B2" i="6" a="1"/>
  <c r="B2" i="6" s="1"/>
  <c r="C8" i="6" a="1"/>
  <c r="C8" i="6" s="1"/>
  <c r="C9" i="6" a="1"/>
  <c r="C9" i="6" s="1"/>
  <c r="C10" i="6" a="1"/>
  <c r="C10" i="6" s="1"/>
  <c r="C11" i="6" a="1"/>
  <c r="C11" i="6" s="1"/>
  <c r="C12" i="6" a="1"/>
  <c r="C12" i="6" s="1"/>
  <c r="C13" i="6" a="1"/>
  <c r="C13" i="6"/>
  <c r="C14" i="6" a="1"/>
  <c r="C14" i="6" s="1"/>
  <c r="C15" i="6" a="1"/>
  <c r="C15" i="6" s="1"/>
  <c r="C16" i="6" a="1"/>
  <c r="C16" i="6" s="1"/>
  <c r="C17" i="6" a="1"/>
  <c r="C17" i="6" s="1"/>
  <c r="C18" i="6" a="1"/>
  <c r="C18" i="6" s="1"/>
  <c r="C19" i="6" a="1"/>
  <c r="C19" i="6" s="1"/>
  <c r="C20" i="6" a="1"/>
  <c r="C20" i="6" s="1"/>
  <c r="C21" i="6" a="1"/>
  <c r="C21" i="6" s="1"/>
  <c r="C22" i="6" a="1"/>
  <c r="C22" i="6" s="1"/>
  <c r="C23" i="6" a="1"/>
  <c r="C23" i="6" s="1"/>
  <c r="C24" i="6" a="1"/>
  <c r="C24" i="6" s="1"/>
  <c r="C25" i="6" a="1"/>
  <c r="C25" i="6" s="1"/>
  <c r="C26" i="6" a="1"/>
  <c r="C26" i="6" s="1"/>
  <c r="C27" i="6" a="1"/>
  <c r="C27" i="6" s="1"/>
  <c r="C28" i="6" a="1"/>
  <c r="C28" i="6" s="1"/>
  <c r="C29" i="6" a="1"/>
  <c r="C29" i="6" s="1"/>
  <c r="C30" i="6" a="1"/>
  <c r="C30" i="6" s="1"/>
  <c r="C31" i="6" a="1"/>
  <c r="C31" i="6" s="1"/>
  <c r="C32" i="6" a="1"/>
  <c r="C32" i="6" s="1"/>
  <c r="C33" i="6" a="1"/>
  <c r="C33" i="6" s="1"/>
  <c r="C34" i="6" a="1"/>
  <c r="C34" i="6" s="1"/>
  <c r="C35" i="6" a="1"/>
  <c r="C35" i="6" s="1"/>
  <c r="C36" i="6" a="1"/>
  <c r="C36" i="6" s="1"/>
  <c r="C37" i="6" a="1"/>
  <c r="C37" i="6" s="1"/>
  <c r="C38" i="6" a="1"/>
  <c r="C38" i="6" s="1"/>
  <c r="C39" i="6" a="1"/>
  <c r="C39" i="6" s="1"/>
  <c r="C40" i="6" a="1"/>
  <c r="C40" i="6" s="1"/>
  <c r="C41" i="6" a="1"/>
  <c r="C41" i="6" s="1"/>
  <c r="C42" i="6" a="1"/>
  <c r="C42" i="6" s="1"/>
  <c r="C43" i="6" a="1"/>
  <c r="C43" i="6" s="1"/>
  <c r="C44" i="6" a="1"/>
  <c r="C44" i="6" s="1"/>
  <c r="C45" i="6" a="1"/>
  <c r="C45" i="6" s="1"/>
  <c r="C46" i="6" a="1"/>
  <c r="C46" i="6" s="1"/>
  <c r="C47" i="6" a="1"/>
  <c r="C47" i="6" s="1"/>
  <c r="C48" i="6" a="1"/>
  <c r="C48" i="6" s="1"/>
  <c r="C49" i="6" a="1"/>
  <c r="C49" i="6" s="1"/>
  <c r="C50" i="6" a="1"/>
  <c r="C50" i="6" s="1"/>
  <c r="C51" i="6" a="1"/>
  <c r="C51" i="6" s="1"/>
  <c r="C52" i="6" a="1"/>
  <c r="C52" i="6" s="1"/>
  <c r="C53" i="6" a="1"/>
  <c r="C53" i="6" s="1"/>
  <c r="C54" i="6" a="1"/>
  <c r="C54" i="6" s="1"/>
  <c r="C55" i="6" a="1"/>
  <c r="C55" i="6" s="1"/>
  <c r="C56" i="6" a="1"/>
  <c r="C56" i="6" s="1"/>
  <c r="C57" i="6" a="1"/>
  <c r="C57" i="6" s="1"/>
  <c r="C58" i="6" a="1"/>
  <c r="C58" i="6" s="1"/>
  <c r="C59" i="6" a="1"/>
  <c r="C59" i="6" s="1"/>
  <c r="C60" i="6" a="1"/>
  <c r="C60" i="6" s="1"/>
  <c r="C61" i="6" a="1"/>
  <c r="C61" i="6" s="1"/>
  <c r="C62" i="6" a="1"/>
  <c r="C62" i="6" s="1"/>
  <c r="C63" i="6" a="1"/>
  <c r="C63" i="6" s="1"/>
  <c r="C64" i="6" a="1"/>
  <c r="C64" i="6" s="1"/>
  <c r="C65" i="6" a="1"/>
  <c r="C65" i="6" s="1"/>
  <c r="C7" i="6" a="1"/>
  <c r="C7" i="6" s="1"/>
  <c r="C6" i="6" a="1"/>
  <c r="C6" i="6" s="1"/>
  <c r="C32" i="1"/>
  <c r="C30" i="1"/>
  <c r="E28" i="1"/>
  <c r="C26" i="1" l="1"/>
  <c r="R8" i="1"/>
  <c r="W8" i="1"/>
  <c r="S8" i="1"/>
  <c r="R23" i="1"/>
  <c r="W23" i="1"/>
  <c r="N36" i="1"/>
  <c r="Q8" i="1"/>
  <c r="Q10" i="1"/>
  <c r="Q12" i="1"/>
  <c r="M34" i="1"/>
  <c r="E26" i="1"/>
  <c r="C34" i="1"/>
  <c r="E34" i="1"/>
  <c r="E32" i="1"/>
  <c r="E30" i="1"/>
  <c r="C28" i="1"/>
  <c r="E24" i="1"/>
  <c r="X8" i="1" l="1"/>
  <c r="V10" i="1"/>
  <c r="V12" i="1"/>
  <c r="Q26" i="1"/>
  <c r="Q23" i="1"/>
  <c r="Q24" i="1"/>
  <c r="S23" i="1"/>
  <c r="V8" i="1"/>
  <c r="V38" i="1"/>
  <c r="V36" i="1"/>
  <c r="V37" i="1"/>
  <c r="X36" i="1"/>
  <c r="V26" i="1"/>
  <c r="V24" i="1"/>
  <c r="V23" i="1"/>
  <c r="X23" i="1"/>
  <c r="K46" i="1"/>
  <c r="J44" i="1"/>
  <c r="I42" i="1"/>
  <c r="Q37" i="1" s="1"/>
  <c r="R37" i="1" s="1"/>
  <c r="I46" i="1" l="1"/>
  <c r="I44" i="1"/>
  <c r="K42" i="1"/>
  <c r="K44" i="1"/>
  <c r="J42" i="1"/>
  <c r="J46" i="1"/>
  <c r="Q46" i="1" l="1"/>
  <c r="AA41" i="1"/>
  <c r="Q44" i="1"/>
  <c r="R44" i="1" s="1"/>
  <c r="AA33" i="1"/>
  <c r="Q40" i="1"/>
  <c r="R40" i="1" s="1"/>
  <c r="AA17" i="1"/>
  <c r="Q42" i="1"/>
  <c r="R42" i="1" s="1"/>
  <c r="AA24" i="1"/>
  <c r="Q38" i="1"/>
  <c r="R38" i="1" s="1"/>
  <c r="AA4" i="1"/>
  <c r="Q39" i="1"/>
  <c r="R39" i="1" s="1"/>
  <c r="AA9" i="1"/>
  <c r="AA25" i="1" l="1"/>
  <c r="AC24" i="1"/>
  <c r="AB24" i="1"/>
  <c r="AA19" i="1"/>
  <c r="AC17" i="1"/>
  <c r="AB17" i="1"/>
  <c r="AA11" i="1"/>
  <c r="AC9" i="1"/>
  <c r="AB9" i="1"/>
  <c r="AA35" i="1"/>
  <c r="AC33" i="1"/>
  <c r="AB33" i="1"/>
  <c r="AA5" i="1"/>
  <c r="AC4" i="1"/>
  <c r="AB4" i="1"/>
  <c r="AC41" i="1"/>
  <c r="AA43" i="1"/>
  <c r="AB4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<sst xmlns="http://schemas.openxmlformats.org/spreadsheetml/2006/main" count="404" uniqueCount="347">
  <si>
    <t>N° Tirage</t>
  </si>
  <si>
    <t>Ligne de l'hexagramme</t>
  </si>
  <si>
    <t>Pile(2)/Face(3)</t>
  </si>
  <si>
    <t>Total</t>
  </si>
  <si>
    <t>Hexagramme Tiré</t>
  </si>
  <si>
    <t>Perspective</t>
  </si>
  <si>
    <t>H :</t>
  </si>
  <si>
    <t>Hex Tiré</t>
  </si>
  <si>
    <t>Opposé</t>
  </si>
  <si>
    <t>Retourné</t>
  </si>
  <si>
    <t>YANG</t>
  </si>
  <si>
    <t>YING</t>
  </si>
  <si>
    <t>Hex Nucléaire</t>
  </si>
  <si>
    <t>3 Plans</t>
  </si>
  <si>
    <t>Pensées</t>
  </si>
  <si>
    <t>Emotions</t>
  </si>
  <si>
    <t>Volonté</t>
  </si>
  <si>
    <t>3ème Incarné</t>
  </si>
  <si>
    <t>1er     Instant</t>
  </si>
  <si>
    <t>2ème    Intégré</t>
  </si>
  <si>
    <t>HEX</t>
  </si>
  <si>
    <t>Titre</t>
  </si>
  <si>
    <t>Nom Hex</t>
  </si>
  <si>
    <t>QIAN</t>
  </si>
  <si>
    <t>KUN</t>
  </si>
  <si>
    <t xml:space="preserve">Créateur </t>
  </si>
  <si>
    <t xml:space="preserve">Receptif  </t>
  </si>
  <si>
    <t>Image</t>
  </si>
  <si>
    <t>Définition</t>
  </si>
  <si>
    <t>Elan créatif : Activation, vigueur, dynamisme, Capacité à imaginer le nouveau</t>
  </si>
  <si>
    <t>Elan receptif : Disponibilité, Souplesse, consentement, adaptabilté aux circonstances</t>
  </si>
  <si>
    <t>ZHUN</t>
  </si>
  <si>
    <t>Difficultes initiales : c'est la confusion des commencements</t>
  </si>
  <si>
    <t>Difficulté initiale</t>
  </si>
  <si>
    <t>la grande force devant la confusion</t>
  </si>
  <si>
    <t>MENG</t>
  </si>
  <si>
    <t>Le jeune fou</t>
  </si>
  <si>
    <t>Le petit torrent court au pied de la montagne</t>
  </si>
  <si>
    <t>XU</t>
  </si>
  <si>
    <t>SONG</t>
  </si>
  <si>
    <t>SHI</t>
  </si>
  <si>
    <t>BI</t>
  </si>
  <si>
    <t>XIAO XU</t>
  </si>
  <si>
    <t>LU</t>
  </si>
  <si>
    <t>TAI</t>
  </si>
  <si>
    <t>PI</t>
  </si>
  <si>
    <t>TONG REN</t>
  </si>
  <si>
    <t>DA YOU</t>
  </si>
  <si>
    <t>YU</t>
  </si>
  <si>
    <t>SUI</t>
  </si>
  <si>
    <t>GU</t>
  </si>
  <si>
    <t>LIN</t>
  </si>
  <si>
    <t>GUAN</t>
  </si>
  <si>
    <t>SHI HE</t>
  </si>
  <si>
    <t>BO</t>
  </si>
  <si>
    <t>FU</t>
  </si>
  <si>
    <t>WU WANG</t>
  </si>
  <si>
    <t>DA XU</t>
  </si>
  <si>
    <t>YI</t>
  </si>
  <si>
    <t>DA GUO</t>
  </si>
  <si>
    <t>(XI) KAN</t>
  </si>
  <si>
    <t>LI(LUO)</t>
  </si>
  <si>
    <t>XIAN</t>
  </si>
  <si>
    <t>HENG</t>
  </si>
  <si>
    <t>DUN</t>
  </si>
  <si>
    <t>DA ZHUANG</t>
  </si>
  <si>
    <t>JIN</t>
  </si>
  <si>
    <t>MING YI</t>
  </si>
  <si>
    <t>JIA REN</t>
  </si>
  <si>
    <t>KUI</t>
  </si>
  <si>
    <t>JIAN</t>
  </si>
  <si>
    <t>JIE</t>
  </si>
  <si>
    <t>SUN</t>
  </si>
  <si>
    <t>GUAI</t>
  </si>
  <si>
    <t>GOU</t>
  </si>
  <si>
    <t>CUI</t>
  </si>
  <si>
    <t>SHENG</t>
  </si>
  <si>
    <t>JING</t>
  </si>
  <si>
    <t>GE</t>
  </si>
  <si>
    <t>DING</t>
  </si>
  <si>
    <t>ZHEN</t>
  </si>
  <si>
    <t>GEN</t>
  </si>
  <si>
    <t>GUI MEI</t>
  </si>
  <si>
    <t>FENG</t>
  </si>
  <si>
    <t>XUN</t>
  </si>
  <si>
    <t>DUI</t>
  </si>
  <si>
    <t>HUAN</t>
  </si>
  <si>
    <t>ZHONG FU</t>
  </si>
  <si>
    <t>XIAO GUO</t>
  </si>
  <si>
    <t>JI JI</t>
  </si>
  <si>
    <t>WEI JI</t>
  </si>
  <si>
    <t>L'attente</t>
  </si>
  <si>
    <t>Le conflit</t>
  </si>
  <si>
    <t>l'armée</t>
  </si>
  <si>
    <t>L'union</t>
  </si>
  <si>
    <t>Le petit Apprivoise</t>
  </si>
  <si>
    <t>La marche</t>
  </si>
  <si>
    <t>Prosperite</t>
  </si>
  <si>
    <t>Adversite</t>
  </si>
  <si>
    <t>s'entendre avec tous</t>
  </si>
  <si>
    <t>Grand realise</t>
  </si>
  <si>
    <t>se tenir</t>
  </si>
  <si>
    <t>s'enthousiasmer</t>
  </si>
  <si>
    <t>Suivre</t>
  </si>
  <si>
    <t>Travail sur le corrompu</t>
  </si>
  <si>
    <t>L'approche</t>
  </si>
  <si>
    <t>Le regard</t>
  </si>
  <si>
    <t>Mordre au travers</t>
  </si>
  <si>
    <t>La Grace</t>
  </si>
  <si>
    <t>La séparation</t>
  </si>
  <si>
    <t>Le retour</t>
  </si>
  <si>
    <t>L'inattendu</t>
  </si>
  <si>
    <t>Le grand apprivoise</t>
  </si>
  <si>
    <t>La faim</t>
  </si>
  <si>
    <t>L'exces</t>
  </si>
  <si>
    <t>L'insondable</t>
  </si>
  <si>
    <t>La Lumière</t>
  </si>
  <si>
    <t>L'influence</t>
  </si>
  <si>
    <t>Durée</t>
  </si>
  <si>
    <t>La retraite</t>
  </si>
  <si>
    <t>Grande force</t>
  </si>
  <si>
    <t>Le progrès</t>
  </si>
  <si>
    <t>Lumière cachée</t>
  </si>
  <si>
    <t>Le clan</t>
  </si>
  <si>
    <t>L'opposition</t>
  </si>
  <si>
    <t>L'obstruction</t>
  </si>
  <si>
    <t>La delivrance</t>
  </si>
  <si>
    <t>La diminution</t>
  </si>
  <si>
    <t>Augmentation</t>
  </si>
  <si>
    <t>La percée</t>
  </si>
  <si>
    <t>La rencontre</t>
  </si>
  <si>
    <t>Le rassemblement</t>
  </si>
  <si>
    <t>La poussée vers le haut</t>
  </si>
  <si>
    <t>L'épuisement</t>
  </si>
  <si>
    <t>Le puit</t>
  </si>
  <si>
    <t>La révolution</t>
  </si>
  <si>
    <t>Le chaudron</t>
  </si>
  <si>
    <t>L'ébranleur</t>
  </si>
  <si>
    <t>La montagne</t>
  </si>
  <si>
    <t>Le progrès graduel</t>
  </si>
  <si>
    <t>L'épouse</t>
  </si>
  <si>
    <t>L'abondance</t>
  </si>
  <si>
    <t>Le voyageur</t>
  </si>
  <si>
    <t>Penetrant</t>
  </si>
  <si>
    <t>Le joyeux</t>
  </si>
  <si>
    <t>La dissolution</t>
  </si>
  <si>
    <t>La limitation</t>
  </si>
  <si>
    <t>La vérité intérieur</t>
  </si>
  <si>
    <t>Le petit exces</t>
  </si>
  <si>
    <t>Après l'accomplissement</t>
  </si>
  <si>
    <t>Avant l'accomplissement</t>
  </si>
  <si>
    <t>1er Plan</t>
  </si>
  <si>
    <t>Haut</t>
  </si>
  <si>
    <t>Milieu</t>
  </si>
  <si>
    <t>Bas</t>
  </si>
  <si>
    <t>CONFRONTER LA SITUATION</t>
  </si>
  <si>
    <t>2eme Plan</t>
  </si>
  <si>
    <t>INTEGRER LA SITUATION</t>
  </si>
  <si>
    <t>3eme Plan</t>
  </si>
  <si>
    <t>Hex Opposé</t>
  </si>
  <si>
    <t>Retoune</t>
  </si>
  <si>
    <t>HexRetourne</t>
  </si>
  <si>
    <t>Nucléaire</t>
  </si>
  <si>
    <t>Ciel sur ciel</t>
  </si>
  <si>
    <t>Terre sur Terre</t>
  </si>
  <si>
    <t>L'eau retenue dans le ciel</t>
  </si>
  <si>
    <t>Ténèbres contre lumière</t>
  </si>
  <si>
    <t>Le générale contrôle ses troupes</t>
  </si>
  <si>
    <t>Le souverain uni ses sujets</t>
  </si>
  <si>
    <t>Le ministre contrôle toutes les lignes YANG</t>
  </si>
  <si>
    <t>La jeune fille approche le père</t>
  </si>
  <si>
    <t>Fluidité entre le YANG qui monte et le YIN qui descend</t>
  </si>
  <si>
    <t>Le YANG monte, le YIN descend et chacun tient l'autre captif</t>
  </si>
  <si>
    <t>La lumière irradit la l'univers</t>
  </si>
  <si>
    <t>Le souverain tient tout</t>
  </si>
  <si>
    <t>La montagne sous la terre</t>
  </si>
  <si>
    <t>Le ministre doit se montrer énergique</t>
  </si>
  <si>
    <t>La grande force suit la jeune fille</t>
  </si>
  <si>
    <t>Image d'un bol avec des vers</t>
  </si>
  <si>
    <t>La jeune filles approche sa mère</t>
  </si>
  <si>
    <t>D'en haut</t>
  </si>
  <si>
    <t>L'obstacle entre les mâchoires</t>
  </si>
  <si>
    <t>La lumière éclaire la montagne</t>
  </si>
  <si>
    <t>La grande force prête à ré-émerger</t>
  </si>
  <si>
    <t>Deux puissances se rencontrent</t>
  </si>
  <si>
    <t>La montagne émerge du ciel</t>
  </si>
  <si>
    <t>Vide à remplir</t>
  </si>
  <si>
    <t>Trop de YANG à l'intérieur</t>
  </si>
  <si>
    <t>L'eau sur l'eau</t>
  </si>
  <si>
    <t>Deux foix la lumière</t>
  </si>
  <si>
    <t>Le rapoort entre la plus jeune fille et le plus jeune fils</t>
  </si>
  <si>
    <t>Dispersion de la grande force dans le temps</t>
  </si>
  <si>
    <t>Le ciel recule devant la montagne qui avance</t>
  </si>
  <si>
    <t>Le tonnerre agit avec le ciel</t>
  </si>
  <si>
    <t>La lumière sous la terre</t>
  </si>
  <si>
    <t>La lumière sur la terre</t>
  </si>
  <si>
    <t>Les hommes autour du feu</t>
  </si>
  <si>
    <t>Le rêve de la jeune fille confronté à la réalité</t>
  </si>
  <si>
    <t>L'eau bloquée sur la montagne</t>
  </si>
  <si>
    <t>La pluie précipitée par l'orage</t>
  </si>
  <si>
    <t>La jeune fille arrêtée par la montagne</t>
  </si>
  <si>
    <t>Le vent augmente la force du tonnerre</t>
  </si>
  <si>
    <t>La dernière ligne YANG chassé par le YIN</t>
  </si>
  <si>
    <t>La dernière ligne YIN sur le point de disparaître</t>
  </si>
  <si>
    <t>Retour du YIN</t>
  </si>
  <si>
    <t>Le ministre uni avec son souverain</t>
  </si>
  <si>
    <t>L'arbre qui pousse dans la terre</t>
  </si>
  <si>
    <t>L'eau du lac se vide</t>
  </si>
  <si>
    <t>L'eau diffusée partout dans la terre</t>
  </si>
  <si>
    <t>Le feu dans le lac</t>
  </si>
  <si>
    <t>Image d'un chaudron</t>
  </si>
  <si>
    <t>Grande froce répété - choc</t>
  </si>
  <si>
    <t>Montagne après montagne</t>
  </si>
  <si>
    <t>L'arbre sur la montagne</t>
  </si>
  <si>
    <t>La jeune fille entrapinée par la grande force</t>
  </si>
  <si>
    <t>La lumière combinée avec la grande force</t>
  </si>
  <si>
    <t>Le feu sur la montagne qui guide le voyageur</t>
  </si>
  <si>
    <t>Vent sur vent</t>
  </si>
  <si>
    <t>La joie redoublée</t>
  </si>
  <si>
    <t>Le vent étale l'eau</t>
  </si>
  <si>
    <t>La marche de la jeune fille freinée par un cours d'eau</t>
  </si>
  <si>
    <t>Espace intérieur</t>
  </si>
  <si>
    <t>Image de l'oiseau</t>
  </si>
  <si>
    <t>Tout est à sa place</t>
  </si>
  <si>
    <t>Rien n'est à sa place</t>
  </si>
  <si>
    <t>Jeune Fou : C'est à la fois l'intrépide de la jeunesse at l'apprentissage qui permet de remédier à l'inexpérience</t>
  </si>
  <si>
    <t>Attendre : Apprendre à différer</t>
  </si>
  <si>
    <t>Plaider sa cause : utiliser la parole à bon escient pour tenter de sortir d'une controverse</t>
  </si>
  <si>
    <t>Armée : C'est l'état de guerre, la mobilisation de toutes les forces contre un péril qui menace d'envahir le territoire.</t>
  </si>
  <si>
    <t>Alliance : C'est l'élection d'un centre autour duquel des forces disparats viennent se constituer en un ensemble hiérarchisé.</t>
  </si>
  <si>
    <t>Petit Apprivoise : c'est faire la vassalité une force. Dompter les tensions, retenir patiement les énergies pour les affiner.</t>
  </si>
  <si>
    <t>Demarche : Expose comment se comporter au contact d'une force puissante et potentiellement dangereuse, symbolisée par le tigre.</t>
  </si>
  <si>
    <t>Fluidité printanière : Ciel et terre communiquent, YIN et YANG se compénètrent, favorisant le floraison de tout ce qui pousse.</t>
  </si>
  <si>
    <t>Blocage automnal : Ciel et terre ne communiquent pas, YIN et YANG ne se rencontrent plus et stte absence de relation se manifeste par le déclin de la nature.</t>
  </si>
  <si>
    <t>S'entendre avec tous :  C'est aller vesr l'autre. C'est faire entendre à autrui sa différence tout en accueillant la sienne afin que chaque partie inscrive sa spécificité dans une organisation harmonieuse.</t>
  </si>
  <si>
    <t>Grand réalise : C'est rendre réel. C'est un grand souffle créateur qui permet de passer du projet à la réalisation, du talent au patent, du virtuel au manifesté.</t>
  </si>
  <si>
    <t>Se tenir : C'est concentrer sa force intérieur afin de pouvoir l'investir avec fermeté dans sa relation avec le dehors.</t>
  </si>
  <si>
    <t>S'enthousiasmer : C'est être emporté par un élan où de mêlent émotivité et exaltation. La maîtrise est possible par l'organisation et la discipline.</t>
  </si>
  <si>
    <t>Suivre : C'est faire le pas nécessaire pour s'insérer avec aisence dans un courant porteur.</t>
  </si>
  <si>
    <t>Remedier au corrompu : C'est porter remède de manière à ce qui s'est dégradé avec le temps.</t>
  </si>
  <si>
    <t>Approcher : C'est se pencher avec bienveillance sur ce qui s'éveille pour l'aider à grandir.</t>
  </si>
  <si>
    <t>Regarder : C'est élever son point de vue. Se défaire d'un regard ordinaire et, en élagant ses certitudes, remettre en jeu sa manière habituelle de percevoir.</t>
  </si>
  <si>
    <t>Mordre et unir : C'est intervenir sans faiblesse pour rétablir l'harmonie.</t>
  </si>
  <si>
    <r>
      <rPr>
        <b/>
        <sz val="12"/>
        <color theme="1"/>
        <rFont val="Calibri"/>
        <family val="2"/>
        <scheme val="minor"/>
      </rPr>
      <t>Embellir</t>
    </r>
    <r>
      <rPr>
        <sz val="12"/>
        <color theme="1"/>
        <rFont val="Calibri"/>
        <family val="2"/>
        <scheme val="minor"/>
      </rPr>
      <t xml:space="preserve"> : C'est non seulement tenir compte de l'apparence, mais harmoniser ce qui se voit avec ce qu'il ne se voit pas</t>
    </r>
  </si>
  <si>
    <r>
      <rPr>
        <b/>
        <sz val="12"/>
        <color theme="1"/>
        <rFont val="Calibri"/>
        <family val="2"/>
        <scheme val="minor"/>
      </rPr>
      <t>Usure</t>
    </r>
    <r>
      <rPr>
        <sz val="12"/>
        <color theme="1"/>
        <rFont val="Calibri"/>
        <family val="2"/>
        <scheme val="minor"/>
      </rPr>
      <t>: est un temps de fatigue à consacrer au repos et à la restauration de ses forces</t>
    </r>
  </si>
  <si>
    <r>
      <rPr>
        <b/>
        <sz val="12"/>
        <color theme="1"/>
        <rFont val="Calibri"/>
        <family val="2"/>
        <scheme val="minor"/>
      </rPr>
      <t>Retour</t>
    </r>
    <r>
      <rPr>
        <sz val="12"/>
        <color theme="1"/>
        <rFont val="Calibri"/>
        <family val="2"/>
        <scheme val="minor"/>
      </rPr>
      <t>: C'est revenir à la source pour recommencer</t>
    </r>
  </si>
  <si>
    <r>
      <rPr>
        <b/>
        <sz val="12"/>
        <color theme="1"/>
        <rFont val="Calibri"/>
        <family val="2"/>
        <scheme val="minor"/>
      </rPr>
      <t>Spontané</t>
    </r>
    <r>
      <rPr>
        <sz val="12"/>
        <color theme="1"/>
        <rFont val="Calibri"/>
        <family val="2"/>
        <scheme val="minor"/>
      </rPr>
      <t>: c'est faire face avec le plus de vigilance possible à ce qui survient et s'impose à nous sans que nous puissions le contrôler</t>
    </r>
  </si>
  <si>
    <r>
      <rPr>
        <b/>
        <sz val="12"/>
        <color theme="1"/>
        <rFont val="Calibri"/>
        <family val="2"/>
        <scheme val="minor"/>
      </rPr>
      <t>Grand apprivoisé</t>
    </r>
    <r>
      <rPr>
        <sz val="12"/>
        <color theme="1"/>
        <rFont val="Calibri"/>
        <family val="2"/>
        <scheme val="minor"/>
      </rPr>
      <t>: c'est retenir fermement sa force pour l'éduquer</t>
    </r>
  </si>
  <si>
    <r>
      <rPr>
        <b/>
        <sz val="12"/>
        <color theme="1"/>
        <rFont val="Calibri"/>
        <family val="2"/>
        <scheme val="minor"/>
      </rPr>
      <t>Nourriture</t>
    </r>
    <r>
      <rPr>
        <sz val="12"/>
        <color theme="1"/>
        <rFont val="Calibri"/>
        <family val="2"/>
        <scheme val="minor"/>
      </rPr>
      <t>: c'est prendre conscience de ses besoins et voir comment y répondre de manière juste et consistante</t>
    </r>
  </si>
  <si>
    <r>
      <rPr>
        <b/>
        <sz val="12"/>
        <color theme="1"/>
        <rFont val="Calibri"/>
        <family val="2"/>
        <scheme val="minor"/>
      </rPr>
      <t>Grand excès:</t>
    </r>
    <r>
      <rPr>
        <sz val="12"/>
        <color theme="1"/>
        <rFont val="Calibri"/>
        <family val="2"/>
        <scheme val="minor"/>
      </rPr>
      <t xml:space="preserve"> est un moment où on doit soutenir un poids exceptionnel</t>
    </r>
  </si>
  <si>
    <r>
      <rPr>
        <b/>
        <sz val="12"/>
        <color theme="1"/>
        <rFont val="Calibri"/>
        <family val="2"/>
        <scheme val="minor"/>
      </rPr>
      <t xml:space="preserve">S'entrainer au passage des ravins: </t>
    </r>
    <r>
      <rPr>
        <sz val="12"/>
        <color theme="1"/>
        <rFont val="Calibri"/>
        <family val="2"/>
        <scheme val="minor"/>
      </rPr>
      <t>c'est apprendre à ne pas se laisser entrainer par le vide et la peur</t>
    </r>
  </si>
  <si>
    <r>
      <rPr>
        <b/>
        <sz val="12"/>
        <color theme="1"/>
        <rFont val="Calibri"/>
        <family val="2"/>
        <scheme val="minor"/>
      </rPr>
      <t>Filet d'oiseleur:</t>
    </r>
    <r>
      <rPr>
        <sz val="12"/>
        <color theme="1"/>
        <rFont val="Calibri"/>
        <family val="2"/>
        <scheme val="minor"/>
      </rPr>
      <t xml:space="preserve"> est LUMIERE,en même temps nécessité d'y voir clair et danger d'éblouissement</t>
    </r>
  </si>
  <si>
    <r>
      <rPr>
        <b/>
        <sz val="12"/>
        <color theme="1"/>
        <rFont val="Calibri"/>
        <family val="2"/>
        <scheme val="minor"/>
      </rPr>
      <t>Inciter:</t>
    </r>
    <r>
      <rPr>
        <sz val="12"/>
        <color theme="1"/>
        <rFont val="Calibri"/>
        <family val="2"/>
        <scheme val="minor"/>
      </rPr>
      <t xml:space="preserve"> c'est le déclic invisible: attirances instinctives, émotions instantanées, contacts affectifsou désirs qui s'éveillent soudainement. Apprendre à ne pas se laisser déstabiliser par la réaction immédiate aux stimulations.</t>
    </r>
  </si>
  <si>
    <r>
      <rPr>
        <b/>
        <sz val="12"/>
        <color theme="1"/>
        <rFont val="Calibri"/>
        <family val="2"/>
        <scheme val="minor"/>
      </rPr>
      <t>Endurer</t>
    </r>
    <r>
      <rPr>
        <sz val="12"/>
        <color theme="1"/>
        <rFont val="Calibri"/>
        <family val="2"/>
        <scheme val="minor"/>
      </rPr>
      <t>: CONSTANCE, c'est renouveler sa disposition intérieure, renforcer son courage et sa longanimité pour maintenir ses orientations.</t>
    </r>
  </si>
  <si>
    <r>
      <rPr>
        <b/>
        <sz val="12"/>
        <color theme="1"/>
        <rFont val="Calibri"/>
        <family val="2"/>
        <scheme val="minor"/>
      </rPr>
      <t xml:space="preserve">Faire retraite: </t>
    </r>
    <r>
      <rPr>
        <sz val="12"/>
        <color theme="1"/>
        <rFont val="Calibri"/>
        <family val="2"/>
        <scheme val="minor"/>
      </rPr>
      <t>c'est céder, de manière à inverser un rapport de force momentanément défavorable. Ni débâcle, ni reculade, c'est un recul décidé, un mouvement stratégique souple qui permet à long terme de se renforcer.</t>
    </r>
  </si>
  <si>
    <r>
      <rPr>
        <b/>
        <sz val="12"/>
        <color theme="1"/>
        <rFont val="Calibri"/>
        <family val="2"/>
        <scheme val="minor"/>
      </rPr>
      <t>Grande force</t>
    </r>
    <r>
      <rPr>
        <sz val="12"/>
        <color theme="1"/>
        <rFont val="Calibri"/>
        <family val="2"/>
        <scheme val="minor"/>
      </rPr>
      <t>: c'est maitriser le Yang. Une ample réserve de puissance a besoin de s'exprimer tout en étant canalisée afin de ne pas s'égarer ou risquer de devenir blessante.</t>
    </r>
  </si>
  <si>
    <r>
      <rPr>
        <b/>
        <sz val="12"/>
        <color theme="1"/>
        <rFont val="Calibri"/>
        <family val="2"/>
        <scheme val="minor"/>
      </rPr>
      <t>Avancer au grand jour:</t>
    </r>
    <r>
      <rPr>
        <sz val="12"/>
        <color theme="1"/>
        <rFont val="Calibri"/>
        <family val="2"/>
        <scheme val="minor"/>
      </rPr>
      <t xml:space="preserve"> c'est se montrer et montrer ce dont on est capable</t>
    </r>
  </si>
  <si>
    <r>
      <rPr>
        <b/>
        <sz val="12"/>
        <color theme="1"/>
        <rFont val="Calibri"/>
        <family val="2"/>
        <scheme val="minor"/>
      </rPr>
      <t>Lumière obscurcie:</t>
    </r>
    <r>
      <rPr>
        <sz val="12"/>
        <color theme="1"/>
        <rFont val="Calibri"/>
        <family val="2"/>
        <scheme val="minor"/>
      </rPr>
      <t xml:space="preserve"> OISEAU BLESSE, est une situation d'étouffement, en oppression pénible dont il faut se protéger de manière intelligente et endurante, afin que talents et capacités propres ne soient pas définitivement annihilés.</t>
    </r>
  </si>
  <si>
    <r>
      <rPr>
        <b/>
        <sz val="12"/>
        <color theme="1"/>
        <rFont val="Calibri"/>
        <family val="2"/>
        <scheme val="minor"/>
      </rPr>
      <t>Divergence:</t>
    </r>
    <r>
      <rPr>
        <sz val="12"/>
        <color theme="1"/>
        <rFont val="Calibri"/>
        <family val="2"/>
        <scheme val="minor"/>
      </rPr>
      <t xml:space="preserve"> traite des antagonismes et de leur résolution. Montrant les tensions qui surviennent lorsque les êtres réalisent leur différence, il concerne les contrariétés, contestation et désaccord qui s'élèvent, lorsque chaque tendance cherche à s'extérioriser et à s'affirmer.</t>
    </r>
  </si>
  <si>
    <r>
      <rPr>
        <b/>
        <sz val="12"/>
        <color theme="1"/>
        <rFont val="Calibri"/>
        <family val="2"/>
        <scheme val="minor"/>
      </rPr>
      <t xml:space="preserve">Obstruction: </t>
    </r>
    <r>
      <rPr>
        <sz val="12"/>
        <color theme="1"/>
        <rFont val="Calibri"/>
        <family val="2"/>
        <scheme val="minor"/>
      </rPr>
      <t>décrit les moments où on bute sur un obstacle. Prendre du recul permet d'appréhender plus sagement la difficulté.</t>
    </r>
  </si>
  <si>
    <r>
      <rPr>
        <b/>
        <sz val="12"/>
        <color theme="1"/>
        <rFont val="Calibri"/>
        <family val="2"/>
        <scheme val="minor"/>
      </rPr>
      <t>Délivrance</t>
    </r>
    <r>
      <rPr>
        <sz val="12"/>
        <color theme="1"/>
        <rFont val="Calibri"/>
        <family val="2"/>
        <scheme val="minor"/>
      </rPr>
      <t>: évoque le soulagement qui se produit lorsqu'on se détache de ce qui enserre, lorsqu'un lâcher-prise permet de se défaire de ce qui tient au passé et d'envisager un nouveau départ.</t>
    </r>
  </si>
  <si>
    <r>
      <rPr>
        <b/>
        <sz val="12"/>
        <color theme="1"/>
        <rFont val="Calibri"/>
        <family val="2"/>
        <scheme val="minor"/>
      </rPr>
      <t>Diminuer</t>
    </r>
    <r>
      <rPr>
        <sz val="12"/>
        <color theme="1"/>
        <rFont val="Calibri"/>
        <family val="2"/>
        <scheme val="minor"/>
      </rPr>
      <t>: c'est une perte qui permet un rééquilibrage, un processus de concentration qui entraine un accroissement de la qualité</t>
    </r>
  </si>
  <si>
    <r>
      <rPr>
        <b/>
        <sz val="12"/>
        <color theme="1"/>
        <rFont val="Calibri"/>
        <family val="2"/>
        <scheme val="minor"/>
      </rPr>
      <t>Augmenter</t>
    </r>
    <r>
      <rPr>
        <sz val="12"/>
        <color theme="1"/>
        <rFont val="Calibri"/>
        <family val="2"/>
        <scheme val="minor"/>
      </rPr>
      <t>: est un accroissement qui appelle une réorganisation. Pour être profitable, l'affluence de possibilités nouvelles exige une réforme profonde, un changement du lieu central de l'activité, un redéploiement des priorités selon une hiérarchisation nouvelle.</t>
    </r>
  </si>
  <si>
    <r>
      <rPr>
        <b/>
        <sz val="12"/>
        <color theme="1"/>
        <rFont val="Calibri"/>
        <family val="2"/>
        <scheme val="minor"/>
      </rPr>
      <t>Se montrer résolu:</t>
    </r>
    <r>
      <rPr>
        <sz val="12"/>
        <color theme="1"/>
        <rFont val="Calibri"/>
        <family val="2"/>
        <scheme val="minor"/>
      </rPr>
      <t xml:space="preserve"> est un moment où l'on se manifeste de manière déterminée tout en prévenant les débordements agressifs.</t>
    </r>
  </si>
  <si>
    <r>
      <rPr>
        <b/>
        <sz val="12"/>
        <color theme="1"/>
        <rFont val="Calibri"/>
        <family val="2"/>
        <scheme val="minor"/>
      </rPr>
      <t>Rencontre</t>
    </r>
    <r>
      <rPr>
        <sz val="12"/>
        <color theme="1"/>
        <rFont val="Calibri"/>
        <family val="2"/>
        <scheme val="minor"/>
      </rPr>
      <t>: est un temps de freinage, une retenue susceptible de permettre une gestation.</t>
    </r>
  </si>
  <si>
    <r>
      <rPr>
        <b/>
        <sz val="12"/>
        <color theme="1"/>
        <rFont val="Calibri"/>
        <family val="2"/>
        <scheme val="minor"/>
      </rPr>
      <t>Réunion</t>
    </r>
    <r>
      <rPr>
        <sz val="12"/>
        <color theme="1"/>
        <rFont val="Calibri"/>
        <family val="2"/>
        <scheme val="minor"/>
      </rPr>
      <t>: c'est rassembler des forces éparses autour de ce qui motive leur association, idée, projet ou rituel.</t>
    </r>
  </si>
  <si>
    <r>
      <rPr>
        <b/>
        <sz val="12"/>
        <color theme="1"/>
        <rFont val="Calibri"/>
        <family val="2"/>
        <scheme val="minor"/>
      </rPr>
      <t>Croissance</t>
    </r>
    <r>
      <rPr>
        <sz val="12"/>
        <color theme="1"/>
        <rFont val="Calibri"/>
        <family val="2"/>
        <scheme val="minor"/>
      </rPr>
      <t>: c'est s'élever, s'ériger, grandir, s'enraciner avec obstination de façon à pousser et percer vers le dehors.</t>
    </r>
  </si>
  <si>
    <r>
      <rPr>
        <b/>
        <sz val="12"/>
        <color theme="1"/>
        <rFont val="Calibri"/>
        <family val="2"/>
        <scheme val="minor"/>
      </rPr>
      <t>Epuisement</t>
    </r>
    <r>
      <rPr>
        <sz val="12"/>
        <color theme="1"/>
        <rFont val="Calibri"/>
        <family val="2"/>
        <scheme val="minor"/>
      </rPr>
      <t>: est un moment où un difficile face-à-face avec autrui contraint au face-au-face avec soi-même.</t>
    </r>
  </si>
  <si>
    <r>
      <rPr>
        <b/>
        <sz val="12"/>
        <color theme="1"/>
        <rFont val="Calibri"/>
        <family val="2"/>
        <scheme val="minor"/>
      </rPr>
      <t>Puits</t>
    </r>
    <r>
      <rPr>
        <sz val="12"/>
        <color theme="1"/>
        <rFont val="Calibri"/>
        <family val="2"/>
        <scheme val="minor"/>
      </rPr>
      <t>: c'est l'intangible, la source invisible, disponible pour chacun en permanence, le centre immobile autour duquel s'organisent les échanges.</t>
    </r>
  </si>
  <si>
    <r>
      <rPr>
        <b/>
        <sz val="12"/>
        <color theme="1"/>
        <rFont val="Calibri"/>
        <family val="2"/>
        <scheme val="minor"/>
      </rPr>
      <t xml:space="preserve">Gens du clan: </t>
    </r>
    <r>
      <rPr>
        <sz val="12"/>
        <color theme="1"/>
        <rFont val="Calibri"/>
        <family val="2"/>
        <scheme val="minor"/>
      </rPr>
      <t>Ensemble vivant qui survit aux individus, le clan est le modèle de tout dispositif qui transforme l'éphémère en durable par référence par un foyer commun, toute communauté ou école de pensée rassemblée autour d'un point de convergence et soudéé par des rites.</t>
    </r>
  </si>
  <si>
    <r>
      <rPr>
        <b/>
        <sz val="12"/>
        <color theme="1"/>
        <rFont val="Calibri"/>
        <family val="2"/>
        <scheme val="minor"/>
      </rPr>
      <t>Renouveler:</t>
    </r>
    <r>
      <rPr>
        <sz val="12"/>
        <color theme="1"/>
        <rFont val="Calibri"/>
        <family val="2"/>
        <scheme val="minor"/>
      </rPr>
      <t xml:space="preserve"> c'est le moment où le pot usé et abandonné au profit d'une œuvre. On doit mettre en œuvre sa capacité à assurer les renouvellements opportuns et les réajustements adequat.</t>
    </r>
  </si>
  <si>
    <r>
      <rPr>
        <b/>
        <sz val="12"/>
        <color theme="1"/>
        <rFont val="Calibri"/>
        <family val="2"/>
        <scheme val="minor"/>
      </rPr>
      <t>Chaudron:</t>
    </r>
    <r>
      <rPr>
        <sz val="12"/>
        <color theme="1"/>
        <rFont val="Calibri"/>
        <family val="2"/>
        <scheme val="minor"/>
      </rPr>
      <t xml:space="preserve"> est le symbole d'une transmutation, d'un passage à un niveau supérieur qui s'opère en fondant de nouveau à partir de l'ancien</t>
    </r>
  </si>
  <si>
    <r>
      <rPr>
        <b/>
        <sz val="12"/>
        <color theme="1"/>
        <rFont val="Calibri"/>
        <family val="2"/>
        <scheme val="minor"/>
      </rPr>
      <t>Ebranler:</t>
    </r>
    <r>
      <rPr>
        <sz val="12"/>
        <color theme="1"/>
        <rFont val="Calibri"/>
        <family val="2"/>
        <scheme val="minor"/>
      </rPr>
      <t xml:space="preserve"> est une secousse violente qui surprend et réveille. Il faut savoir ne pas se laisser désorienter par cette mise en mouvement, mais en intégrer les effets et mettre son intensité à profit.</t>
    </r>
  </si>
  <si>
    <r>
      <rPr>
        <b/>
        <sz val="12"/>
        <color theme="1"/>
        <rFont val="Calibri"/>
        <family val="2"/>
        <scheme val="minor"/>
      </rPr>
      <t>Stabiliser:</t>
    </r>
    <r>
      <rPr>
        <sz val="12"/>
        <color theme="1"/>
        <rFont val="Calibri"/>
        <family val="2"/>
        <scheme val="minor"/>
      </rPr>
      <t xml:space="preserve"> c'est calmer le corps et le cœur: assurer sa posture et apaiser les pensées. Non pas s'immobiliser de manière rigide, mais s'affermir intérieurement sans crispation, afin de pouvoir agir extérieurement sans dispersion.</t>
    </r>
  </si>
  <si>
    <r>
      <rPr>
        <b/>
        <sz val="12"/>
        <color theme="1"/>
        <rFont val="Calibri"/>
        <family val="2"/>
        <scheme val="minor"/>
      </rPr>
      <t>Progresser pas à pas:</t>
    </r>
    <r>
      <rPr>
        <sz val="12"/>
        <color theme="1"/>
        <rFont val="Calibri"/>
        <family val="2"/>
        <scheme val="minor"/>
      </rPr>
      <t xml:space="preserve"> est un processus lent et régulier qu'un effort tenace permet de mener à terme. Il décrit un enracinement longamine qui doit en passer par des pas en arrière avant de pouvoir produire.</t>
    </r>
  </si>
  <si>
    <r>
      <rPr>
        <b/>
        <sz val="12"/>
        <color theme="1"/>
        <rFont val="Calibri"/>
        <family val="2"/>
        <scheme val="minor"/>
      </rPr>
      <t>Mariage de la cadette:</t>
    </r>
    <r>
      <rPr>
        <sz val="12"/>
        <color theme="1"/>
        <rFont val="Calibri"/>
        <family val="2"/>
        <scheme val="minor"/>
      </rPr>
      <t xml:space="preserve"> c'est l'union forcée. Un partenariat est établi dans lequel chacun utilise l'autre sans que les motivations profondes en soient clairement perçues. L'alliance s'établissant sur des bases que l'on croit commune, il s'ensuit des illusions, une sensation de crainte ou de duperie, l'impression d'être pris en otage par une part obscure de soi-même ou d'autrui.</t>
    </r>
  </si>
  <si>
    <r>
      <rPr>
        <b/>
        <sz val="12"/>
        <color theme="1"/>
        <rFont val="Calibri"/>
        <family val="2"/>
        <scheme val="minor"/>
      </rPr>
      <t>Abondance:</t>
    </r>
    <r>
      <rPr>
        <sz val="12"/>
        <color theme="1"/>
        <rFont val="Calibri"/>
        <family val="2"/>
        <scheme val="minor"/>
      </rPr>
      <t xml:space="preserve"> est profusion, foisonnement, pléthore, prolifération.C'est un moment où la plénitude de la vie se manifeste avec tant de vitalité qu'elle doit être canalisée pour ne pas aboutir à l'obscurcissement et à la sclérose.</t>
    </r>
  </si>
  <si>
    <r>
      <rPr>
        <b/>
        <sz val="12"/>
        <color theme="1"/>
        <rFont val="Calibri"/>
        <family val="2"/>
        <scheme val="minor"/>
      </rPr>
      <t>Voyageur:</t>
    </r>
    <r>
      <rPr>
        <sz val="12"/>
        <color theme="1"/>
        <rFont val="Calibri"/>
        <family val="2"/>
        <scheme val="minor"/>
      </rPr>
      <t xml:space="preserve"> est une errance ou une quête qui place hors de son réseau usuel</t>
    </r>
  </si>
  <si>
    <r>
      <rPr>
        <b/>
        <sz val="12"/>
        <color theme="1"/>
        <rFont val="Calibri"/>
        <family val="2"/>
        <scheme val="minor"/>
      </rPr>
      <t>Se modeler:</t>
    </r>
    <r>
      <rPr>
        <sz val="12"/>
        <color theme="1"/>
        <rFont val="Calibri"/>
        <family val="2"/>
        <scheme val="minor"/>
      </rPr>
      <t xml:space="preserve"> c'est plier. C'est un mouvement de contrainte qui courbe les êtres et pénètre à l'intérieur des situations cachées pour en remettre la forme à jour.</t>
    </r>
  </si>
  <si>
    <r>
      <rPr>
        <b/>
        <sz val="12"/>
        <color theme="1"/>
        <rFont val="Calibri"/>
        <family val="2"/>
        <scheme val="minor"/>
      </rPr>
      <t>Echanger:</t>
    </r>
    <r>
      <rPr>
        <sz val="12"/>
        <color theme="1"/>
        <rFont val="Calibri"/>
        <family val="2"/>
        <scheme val="minor"/>
      </rPr>
      <t xml:space="preserve"> c'est communiquer joyeusement avec autrui, dans un rapport amical et détendu. On doit seulement veiller à ce que la légèreté se tourne pas à l'inconséquence.</t>
    </r>
  </si>
  <si>
    <r>
      <rPr>
        <b/>
        <sz val="12"/>
        <color theme="1"/>
        <rFont val="Calibri"/>
        <family val="2"/>
        <scheme val="minor"/>
      </rPr>
      <t>Dénouer:</t>
    </r>
    <r>
      <rPr>
        <sz val="12"/>
        <color theme="1"/>
        <rFont val="Calibri"/>
        <family val="2"/>
        <scheme val="minor"/>
      </rPr>
      <t xml:space="preserve"> est un moment de dérégulation: les repères connus disparaissent, les structures se dissolvent. Mais cela permet également à ce qui était figé de retrouver sa fluidité.</t>
    </r>
  </si>
  <si>
    <r>
      <rPr>
        <b/>
        <sz val="12"/>
        <color theme="1"/>
        <rFont val="Calibri"/>
        <family val="2"/>
        <scheme val="minor"/>
      </rPr>
      <t xml:space="preserve">Mesure: </t>
    </r>
    <r>
      <rPr>
        <sz val="12"/>
        <color theme="1"/>
        <rFont val="Calibri"/>
        <family val="2"/>
        <scheme val="minor"/>
      </rPr>
      <t>est un moment de mise en ryhtme où l'activité doit être modulée selon les régles souples.</t>
    </r>
  </si>
  <si>
    <r>
      <rPr>
        <b/>
        <sz val="12"/>
        <color theme="1"/>
        <rFont val="Calibri"/>
        <family val="2"/>
        <scheme val="minor"/>
      </rPr>
      <t>Juste confiance:</t>
    </r>
    <r>
      <rPr>
        <sz val="12"/>
        <color theme="1"/>
        <rFont val="Calibri"/>
        <family val="2"/>
        <scheme val="minor"/>
      </rPr>
      <t xml:space="preserve"> décrit le parcours qui, à travers l'expérience de la rencontre d'autrui, peut conduire à la confiance.</t>
    </r>
  </si>
  <si>
    <r>
      <rPr>
        <b/>
        <sz val="12"/>
        <color theme="1"/>
        <rFont val="Calibri"/>
        <family val="2"/>
        <scheme val="minor"/>
      </rPr>
      <t>Petit excès:</t>
    </r>
    <r>
      <rPr>
        <sz val="12"/>
        <color theme="1"/>
        <rFont val="Calibri"/>
        <family val="2"/>
        <scheme val="minor"/>
      </rPr>
      <t xml:space="preserve"> est un moment d'incertitude et de défiance, une période d'hésitation agitée, où il faut concrétiser ce qui est possible plutôt que viser des objectifs idéalistes.</t>
    </r>
  </si>
  <si>
    <r>
      <rPr>
        <b/>
        <sz val="12"/>
        <color theme="1"/>
        <rFont val="Calibri"/>
        <family val="2"/>
        <scheme val="minor"/>
      </rPr>
      <t>Déjà traversée:</t>
    </r>
    <r>
      <rPr>
        <sz val="12"/>
        <color theme="1"/>
        <rFont val="Calibri"/>
        <family val="2"/>
        <scheme val="minor"/>
      </rPr>
      <t xml:space="preserve"> est une situation d'ordre et d'équilibre, une période transitoire, d'accalmie qui s'installe lorsqu'on parvient à un achèvement et que tous les élèments se trouvent à leur place.</t>
    </r>
  </si>
  <si>
    <r>
      <rPr>
        <b/>
        <sz val="12"/>
        <color theme="1"/>
        <rFont val="Calibri"/>
        <family val="2"/>
        <scheme val="minor"/>
      </rPr>
      <t>Pas encore traversée:</t>
    </r>
    <r>
      <rPr>
        <sz val="12"/>
        <color theme="1"/>
        <rFont val="Calibri"/>
        <family val="2"/>
        <scheme val="minor"/>
      </rPr>
      <t xml:space="preserve"> est un moment où tout est désordre et indétermination, une période de transition entre un temps qui s'achève et un autre en gestation</t>
    </r>
  </si>
  <si>
    <t>Fleurs de BACH</t>
  </si>
  <si>
    <t>Hexagramme les deux roues</t>
  </si>
  <si>
    <t>Deux Roues</t>
  </si>
  <si>
    <r>
      <rPr>
        <b/>
        <sz val="12"/>
        <rFont val="Arial"/>
        <family val="2"/>
      </rPr>
      <t>YI JING – FLEURS DE BACH CORRESPONDENCE</t>
    </r>
  </si>
  <si>
    <r>
      <rPr>
        <b/>
        <sz val="12"/>
        <rFont val="Arial"/>
        <family val="2"/>
      </rPr>
      <t>Hexagramme (HXX)</t>
    </r>
  </si>
  <si>
    <r>
      <rPr>
        <b/>
        <sz val="12"/>
        <rFont val="Arial"/>
        <family val="2"/>
      </rPr>
      <t>Fleurs de Bach</t>
    </r>
  </si>
  <si>
    <r>
      <rPr>
        <sz val="12"/>
        <rFont val="Arial"/>
        <family val="2"/>
      </rPr>
      <t xml:space="preserve">NOTE :
</t>
    </r>
    <r>
      <rPr>
        <sz val="12"/>
        <rFont val="Arial"/>
        <family val="2"/>
      </rPr>
      <t xml:space="preserve">Les deux fleurs de Bach, Wild Oat et Sweet Chestnut, aussi le complexe remede d’urgence, n’ont pas des correspondences avec les hexagrammes, comme ils
</t>
    </r>
    <r>
      <rPr>
        <sz val="12"/>
        <rFont val="Arial"/>
        <family val="2"/>
      </rPr>
      <t>forment les enveloppes des differentes parties de soi.</t>
    </r>
  </si>
  <si>
    <t>Oak</t>
  </si>
  <si>
    <t>Rock Water</t>
  </si>
  <si>
    <t>Cerato</t>
  </si>
  <si>
    <t>Agrimony</t>
  </si>
  <si>
    <t>Chicory</t>
  </si>
  <si>
    <t>Mimulus</t>
  </si>
  <si>
    <t>Clematis</t>
  </si>
  <si>
    <t>Rock Rose</t>
  </si>
  <si>
    <t>Vervain</t>
  </si>
  <si>
    <t>Centaury</t>
  </si>
  <si>
    <t>Scleranthus</t>
  </si>
  <si>
    <t>Gentian</t>
  </si>
  <si>
    <t>Water Violet</t>
  </si>
  <si>
    <t>Impatiens</t>
  </si>
  <si>
    <t>Olive</t>
  </si>
  <si>
    <t>Heather</t>
  </si>
  <si>
    <t>Gorse</t>
  </si>
  <si>
    <t>Vine</t>
  </si>
  <si>
    <t>White Chesnut</t>
  </si>
  <si>
    <t>Hornbeam</t>
  </si>
  <si>
    <t>Cherry Plum</t>
  </si>
  <si>
    <t>Red Chesnut</t>
  </si>
  <si>
    <t>Star of Bethlehem</t>
  </si>
  <si>
    <t>Beech</t>
  </si>
  <si>
    <t>Holly</t>
  </si>
  <si>
    <t>Pine</t>
  </si>
  <si>
    <t>Mustard</t>
  </si>
  <si>
    <t>Walnut</t>
  </si>
  <si>
    <t>Aspen</t>
  </si>
  <si>
    <t>Honeysuckle</t>
  </si>
  <si>
    <t>Willow</t>
  </si>
  <si>
    <t>Wild Rose</t>
  </si>
  <si>
    <t>Elm</t>
  </si>
  <si>
    <t>Larch</t>
  </si>
  <si>
    <t>Chstnut Bud</t>
  </si>
  <si>
    <t>Crab Apple</t>
  </si>
  <si>
    <t>HXX</t>
  </si>
  <si>
    <t>HXX/X</t>
  </si>
  <si>
    <r>
      <rPr>
        <sz val="9"/>
        <rFont val="Arial"/>
        <family val="2"/>
      </rPr>
      <t>NOTE :
Les deux fleurs de Bach, Wild Oat et Sweet Chestnut, aussi le complexe remede d’urgence, n’ont pas des correspondences avec les hexagrammes, comme ils
forment les enveloppes des differentes parties de soi.</t>
    </r>
  </si>
  <si>
    <t>Question :</t>
  </si>
  <si>
    <t>Prénom :</t>
  </si>
  <si>
    <t>NOM :</t>
  </si>
  <si>
    <t>Date :</t>
  </si>
  <si>
    <t>O</t>
  </si>
  <si>
    <r>
      <t xml:space="preserve">9 = </t>
    </r>
    <r>
      <rPr>
        <sz val="10"/>
        <color theme="1"/>
        <rFont val="Calibri (Corps)"/>
      </rPr>
      <t xml:space="preserve">Yang mutant </t>
    </r>
  </si>
  <si>
    <r>
      <t xml:space="preserve">6 = </t>
    </r>
    <r>
      <rPr>
        <sz val="10"/>
        <color theme="1"/>
        <rFont val="Calibri (Corps)"/>
      </rPr>
      <t>Yin mutante</t>
    </r>
  </si>
  <si>
    <t>X</t>
  </si>
  <si>
    <t>Descriptions Hexagrammes fleurs de Bach</t>
  </si>
  <si>
    <t>1er Instant Emotions</t>
  </si>
  <si>
    <t>1er Instant Volonté</t>
  </si>
  <si>
    <t>2ème Intégré Pensées</t>
  </si>
  <si>
    <t>2ème Intégré Volonté</t>
  </si>
  <si>
    <t>3ème Incarné Pensées</t>
  </si>
  <si>
    <t>3ème Incarné Emotions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</si>
</sst>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2"/>
      <color theme="1"/>
      <name val="Calibri"/>
      <family val="2"/>
      <scheme val="minor"/>
    </font>
    <font>
      <b/>
      <sz val="12"/>
      <color theme="1"/>
      <name val="Calibri"/>
      <family val="2"/>
      <scheme val="minor"/>
    </font>
    <font>
      <b/>
      <sz val="14"/>
      <color theme="1"/>
      <name val="Calibri (Corps)"/>
    </font>
    <font>
      <b/>
      <sz val="16"/>
      <color theme="1"/>
      <name val="Calibri"/>
      <family val="2"/>
      <scheme val="minor"/>
    </font>
    <font>
      <sz val="14"/>
      <color theme="1"/>
      <name val="Calibri"/>
      <family val="2"/>
      <scheme val="minor"/>
    </font>
    <font>
      <sz val="12"/>
      <color rgb="FF4F595F"/>
      <name val="Calibri"/>
      <family val="2"/>
      <scheme val="minor"/>
    </font>
    <font>
      <sz val="12"/>
      <name val="Calibri"/>
      <family val="2"/>
      <scheme val="minor"/>
    </font>
    <font>
      <sz val="16"/>
      <color theme="1"/>
      <name val="Calibri"/>
      <family val="2"/>
      <scheme val="minor"/>
    </font>
    <font>
      <b/>
      <sz val="18"/>
      <color theme="1"/>
      <name val="Calibri"/>
      <family val="2"/>
      <scheme val="minor"/>
    </font>
    <font>
      <b/>
      <sz val="14"/>
      <color theme="1"/>
      <name val="Calibri"/>
      <family val="2"/>
      <scheme val="minor"/>
    </font>
    <font>
      <b/>
      <sz val="12"/>
      <name val="Arial"/>
      <family val="2"/>
    </font>
    <font>
      <sz val="12"/>
      <name val="Arial"/>
      <family val="2"/>
    </font>
    <font>
      <sz val="8"/>
      <name val="Calibri"/>
      <family val="2"/>
      <scheme val="minor"/>
    </font>
    <font>
      <b/>
      <sz val="20"/>
      <color theme="1"/>
      <name val="Calibri"/>
      <family val="2"/>
      <scheme val="minor"/>
    </font>
    <font>
      <sz val="9"/>
      <color theme="1"/>
      <name val="Calibri"/>
      <family val="2"/>
      <scheme val="minor"/>
    </font>
    <font>
      <sz val="9"/>
      <name val="Arial"/>
      <family val="2"/>
    </font>
    <font>
      <sz val="11"/>
      <color theme="1"/>
      <name val="Calibri"/>
      <family val="2"/>
      <scheme val="minor"/>
    </font>
    <font>
      <sz val="10"/>
      <color theme="1"/>
      <name val="Calibri"/>
      <family val="2"/>
      <scheme val="minor"/>
    </font>
    <font>
      <b/>
      <sz val="11"/>
      <color theme="1"/>
      <name val="Calibri"/>
      <family val="2"/>
      <scheme val="minor"/>
    </font>
    <font>
      <sz val="16"/>
      <color rgb="FF1E1E1E"/>
      <name val="Helvetica Neue"/>
      <family val="2"/>
    </font>
    <font>
      <sz val="15"/>
      <color rgb="FF141414"/>
      <name val="Helvetica Neue"/>
      <family val="2"/>
    </font>
    <font>
      <sz val="10"/>
      <color theme="1"/>
      <name val="Calibri (Corps)"/>
    </font>
  </fonts>
  <fills count="7">
    <fill>
      <patternFill patternType="none"/>
    </fill>
    <fill>
      <patternFill patternType="gray125"/>
    </fill>
    <fill>
      <patternFill patternType="solid">
        <fgColor theme="0" tint="-0.499984740745262"/>
        <bgColor indexed="64"/>
      </patternFill>
    </fill>
    <fill>
      <patternFill patternType="solid">
        <fgColor rgb="FFFF0000"/>
        <bgColor indexed="64"/>
      </patternFill>
    </fill>
    <fill>
      <patternFill patternType="solid">
        <fgColor rgb="FF00B0F0"/>
        <bgColor indexed="64"/>
      </patternFill>
    </fill>
    <fill>
      <patternFill patternType="solid">
        <fgColor rgb="FFD9D9D9"/>
      </patternFill>
    </fill>
    <fill>
      <patternFill patternType="solid">
        <fgColor rgb="FFFFC00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s>
  <cellStyleXfs count="1">
    <xf numFmtId="0" fontId="0" fillId="0" borderId="0"/>
  </cellStyleXfs>
  <cellXfs count="192">
    <xf numFmtId="0" fontId="0" fillId="0" borderId="0" xfId="0"/>
    <xf numFmtId="0" fontId="0" fillId="0" borderId="1" xfId="0" applyBorder="1"/>
    <xf numFmtId="0" fontId="0" fillId="0" borderId="1" xfId="0" applyBorder="1" applyAlignment="1">
      <alignment vertical="top"/>
    </xf>
    <xf numFmtId="0" fontId="0" fillId="0" borderId="0" xfId="0"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0" fontId="2" fillId="0" borderId="0" xfId="0" applyFont="1"/>
    <xf numFmtId="0" fontId="0" fillId="0" borderId="0" xfId="0" applyAlignment="1">
      <alignment horizontal="left" vertical="top" wrapText="1"/>
    </xf>
    <xf numFmtId="0" fontId="0" fillId="2" borderId="1" xfId="0" applyFill="1" applyBorder="1" applyAlignment="1">
      <alignment horizontal="center"/>
    </xf>
    <xf numFmtId="49" fontId="1" fillId="0" borderId="1" xfId="0" applyNumberFormat="1" applyFont="1" applyBorder="1" applyAlignment="1">
      <alignment horizontal="center"/>
    </xf>
    <xf numFmtId="49" fontId="1" fillId="2" borderId="1" xfId="0" applyNumberFormat="1" applyFont="1" applyFill="1" applyBorder="1" applyAlignment="1">
      <alignment horizontal="center"/>
    </xf>
    <xf numFmtId="0" fontId="1" fillId="0" borderId="1" xfId="0" applyFont="1" applyBorder="1" applyAlignment="1">
      <alignment horizontal="center"/>
    </xf>
    <xf numFmtId="0" fontId="5" fillId="0" borderId="0" xfId="0" applyFont="1"/>
    <xf numFmtId="0" fontId="6" fillId="0" borderId="0" xfId="0" applyFont="1" applyAlignment="1">
      <alignment horizontal="right"/>
    </xf>
    <xf numFmtId="0" fontId="0" fillId="0" borderId="0" xfId="0" applyAlignment="1">
      <alignment horizontal="right"/>
    </xf>
    <xf numFmtId="0" fontId="0" fillId="0" borderId="0" xfId="0" applyAlignment="1">
      <alignment vertical="top" wrapText="1"/>
    </xf>
    <xf numFmtId="0" fontId="0" fillId="0" borderId="10" xfId="0" applyBorder="1"/>
    <xf numFmtId="0" fontId="0" fillId="0" borderId="11" xfId="0" applyBorder="1"/>
    <xf numFmtId="0" fontId="0" fillId="0" borderId="11" xfId="0" applyBorder="1" applyAlignment="1">
      <alignment vertical="center" wrapText="1"/>
    </xf>
    <xf numFmtId="0" fontId="0" fillId="0" borderId="10" xfId="0" applyBorder="1" applyAlignment="1">
      <alignment vertical="center" wrapText="1"/>
    </xf>
    <xf numFmtId="0" fontId="10" fillId="5" borderId="17" xfId="0" applyFont="1" applyFill="1" applyBorder="1" applyAlignment="1">
      <alignment horizontal="left" vertical="top" wrapText="1"/>
    </xf>
    <xf numFmtId="0" fontId="10" fillId="5" borderId="15" xfId="0" applyFont="1" applyFill="1" applyBorder="1" applyAlignment="1">
      <alignment vertical="top" wrapText="1"/>
    </xf>
    <xf numFmtId="0" fontId="10" fillId="5" borderId="16" xfId="0" applyFont="1" applyFill="1" applyBorder="1" applyAlignment="1">
      <alignment vertical="top" wrapText="1"/>
    </xf>
    <xf numFmtId="0" fontId="0" fillId="0" borderId="0" xfId="0" applyAlignment="1">
      <alignment horizontal="left" vertical="top"/>
    </xf>
    <xf numFmtId="0" fontId="0" fillId="0" borderId="18" xfId="0" applyBorder="1" applyAlignment="1">
      <alignment horizontal="center"/>
    </xf>
    <xf numFmtId="0" fontId="0" fillId="0" borderId="21" xfId="0" applyBorder="1"/>
    <xf numFmtId="0" fontId="0" fillId="0" borderId="22" xfId="0" applyBorder="1"/>
    <xf numFmtId="0" fontId="1" fillId="0" borderId="12" xfId="0" applyFont="1" applyBorder="1" applyAlignment="1">
      <alignment horizontal="right"/>
    </xf>
    <xf numFmtId="0" fontId="0" fillId="0" borderId="13" xfId="0" applyBorder="1" applyAlignment="1">
      <alignment horizontal="center"/>
    </xf>
    <xf numFmtId="0" fontId="0" fillId="0" borderId="14" xfId="0" applyBorder="1"/>
    <xf numFmtId="0" fontId="0" fillId="0" borderId="12" xfId="0" applyBorder="1"/>
    <xf numFmtId="0" fontId="1" fillId="0" borderId="13" xfId="0" applyFont="1" applyBorder="1" applyAlignment="1">
      <alignment horizontal="right"/>
    </xf>
    <xf numFmtId="0" fontId="0" fillId="0" borderId="19" xfId="0" applyBorder="1"/>
    <xf numFmtId="0" fontId="0" fillId="0" borderId="13" xfId="0" applyBorder="1"/>
    <xf numFmtId="0" fontId="0" fillId="0" borderId="21" xfId="0" applyBorder="1" applyAlignment="1">
      <alignment horizontal="center" vertical="center"/>
    </xf>
    <xf numFmtId="0" fontId="0" fillId="0" borderId="23" xfId="0" applyBorder="1" applyAlignment="1">
      <alignment horizontal="center" vertical="center"/>
    </xf>
    <xf numFmtId="0" fontId="13" fillId="0" borderId="1" xfId="0" applyFont="1" applyBorder="1" applyAlignment="1">
      <alignment horizontal="center" vertical="center"/>
    </xf>
    <xf numFmtId="0" fontId="8" fillId="0" borderId="8" xfId="0" applyFont="1" applyBorder="1"/>
    <xf numFmtId="0" fontId="8" fillId="0" borderId="9" xfId="0" applyFont="1" applyBorder="1"/>
    <xf numFmtId="0" fontId="8" fillId="0" borderId="0" xfId="0" applyFont="1"/>
    <xf numFmtId="0" fontId="0" fillId="0" borderId="0" xfId="0" applyAlignment="1">
      <alignment vertical="center" wrapText="1"/>
    </xf>
    <xf numFmtId="0" fontId="4" fillId="0" borderId="0" xfId="0" applyFont="1" applyAlignment="1">
      <alignment vertical="center" wrapText="1"/>
    </xf>
    <xf numFmtId="0" fontId="4" fillId="0" borderId="0" xfId="0" applyFont="1" applyAlignment="1">
      <alignment vertical="center"/>
    </xf>
    <xf numFmtId="0" fontId="16" fillId="0" borderId="0" xfId="0" applyFont="1" applyAlignment="1">
      <alignment vertical="top" wrapText="1"/>
    </xf>
    <xf numFmtId="0" fontId="0" fillId="0" borderId="1" xfId="0" applyBorder="1" applyAlignment="1">
      <alignment vertical="center"/>
    </xf>
    <xf numFmtId="0" fontId="0" fillId="0" borderId="22" xfId="0" applyBorder="1" applyAlignment="1">
      <alignment horizontal="center"/>
    </xf>
    <xf numFmtId="0" fontId="0" fillId="0" borderId="21" xfId="0" applyBorder="1" applyAlignment="1">
      <alignment vertical="center"/>
    </xf>
    <xf numFmtId="0" fontId="16" fillId="0" borderId="25" xfId="0" applyFont="1" applyBorder="1" applyAlignment="1">
      <alignment vertical="top" wrapText="1"/>
    </xf>
    <xf numFmtId="0" fontId="0" fillId="2" borderId="21" xfId="0" applyFill="1" applyBorder="1"/>
    <xf numFmtId="0" fontId="0" fillId="2" borderId="1" xfId="0" applyFill="1" applyBorder="1" applyAlignment="1">
      <alignment horizontal="center" vertical="center"/>
    </xf>
    <xf numFmtId="0" fontId="0" fillId="2" borderId="22" xfId="0" applyFill="1" applyBorder="1" applyAlignment="1">
      <alignment horizontal="center" vertical="center"/>
    </xf>
    <xf numFmtId="0" fontId="8" fillId="0" borderId="0" xfId="0"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7" fillId="0" borderId="8" xfId="0" applyFont="1" applyBorder="1"/>
    <xf numFmtId="0" fontId="7" fillId="0" borderId="9" xfId="0" applyFont="1" applyBorder="1"/>
    <xf numFmtId="0" fontId="18" fillId="0" borderId="10" xfId="0" applyFont="1" applyBorder="1"/>
    <xf numFmtId="0" fontId="18" fillId="0" borderId="10" xfId="0" applyFont="1" applyBorder="1" applyAlignment="1">
      <alignment vertical="center"/>
    </xf>
    <xf numFmtId="0" fontId="18" fillId="0" borderId="10" xfId="0" applyFont="1" applyBorder="1" applyAlignment="1">
      <alignment horizontal="left" vertical="center"/>
    </xf>
    <xf numFmtId="0" fontId="19" fillId="0" borderId="0" xfId="0" quotePrefix="1" applyFont="1"/>
    <xf numFmtId="0" fontId="20" fillId="0" borderId="0" xfId="0" quotePrefix="1" applyFont="1"/>
    <xf numFmtId="0" fontId="0" fillId="3" borderId="0" xfId="0" applyFill="1" applyAlignment="1">
      <alignment horizontal="center"/>
    </xf>
    <xf numFmtId="0" fontId="17" fillId="0" borderId="0" xfId="0" applyFont="1"/>
    <xf numFmtId="0" fontId="0" fillId="4" borderId="0" xfId="0" applyFill="1" applyAlignment="1">
      <alignment horizontal="center" vertical="center"/>
    </xf>
    <xf numFmtId="0" fontId="0" fillId="0" borderId="10" xfId="0" applyBorder="1" applyAlignment="1">
      <alignment horizontal="center"/>
    </xf>
    <xf numFmtId="0" fontId="0" fillId="0" borderId="0" xfId="0" applyProtection="1">
      <protection hidden="1"/>
    </xf>
    <xf numFmtId="0" fontId="0" fillId="0" borderId="0" xfId="0" applyProtection="1">
      <protection locked="0"/>
    </xf>
    <xf numFmtId="0" fontId="0" fillId="0" borderId="0" xfId="0" quotePrefix="1" applyProtection="1">
      <protection hidden="1"/>
    </xf>
    <xf numFmtId="0" fontId="0" fillId="0" borderId="1" xfId="0" applyBorder="1" applyProtection="1">
      <protection hidden="1"/>
    </xf>
    <xf numFmtId="0" fontId="0" fillId="0" borderId="1" xfId="0" quotePrefix="1" applyBorder="1" applyProtection="1">
      <protection hidden="1"/>
    </xf>
    <xf numFmtId="0" fontId="0" fillId="0" borderId="1" xfId="0" applyBorder="1" applyAlignment="1" applyProtection="1">
      <alignment horizontal="center"/>
      <protection locked="0"/>
    </xf>
    <xf numFmtId="0" fontId="18" fillId="0" borderId="0" xfId="0" applyFont="1"/>
    <xf numFmtId="0" fontId="9" fillId="0" borderId="0" xfId="0" applyFont="1" applyAlignment="1">
      <alignment vertical="center"/>
    </xf>
    <xf numFmtId="0" fontId="17" fillId="0" borderId="0" xfId="0" applyFont="1" applyAlignment="1">
      <alignment vertical="center"/>
    </xf>
    <xf numFmtId="0" fontId="17" fillId="0" borderId="0" xfId="0" applyFont="1" applyAlignment="1">
      <alignment vertical="top" wrapText="1"/>
    </xf>
    <xf numFmtId="0" fontId="0" fillId="0" borderId="7" xfId="0" applyBorder="1"/>
    <xf numFmtId="0" fontId="0" fillId="0" borderId="8" xfId="0" applyBorder="1"/>
    <xf numFmtId="0" fontId="0" fillId="0" borderId="9" xfId="0" applyBorder="1"/>
    <xf numFmtId="0" fontId="0" fillId="0" borderId="2" xfId="0" applyBorder="1" applyAlignment="1">
      <alignment horizontal="center" vertical="center"/>
    </xf>
    <xf numFmtId="0" fontId="7" fillId="0" borderId="38" xfId="0" applyFont="1" applyBorder="1" applyAlignment="1">
      <alignment horizontal="center" vertical="center"/>
    </xf>
    <xf numFmtId="0" fontId="7" fillId="0" borderId="21" xfId="0" applyFont="1" applyBorder="1" applyAlignment="1">
      <alignment horizontal="center" vertical="center" wrapText="1"/>
    </xf>
    <xf numFmtId="0" fontId="1" fillId="0" borderId="0" xfId="0" applyFont="1" applyAlignment="1">
      <alignment horizontal="center" vertical="center"/>
    </xf>
    <xf numFmtId="0" fontId="0" fillId="0" borderId="10" xfId="0" applyBorder="1" applyAlignment="1">
      <alignment horizontal="left" vertical="center" wrapText="1"/>
    </xf>
    <xf numFmtId="0" fontId="0" fillId="0" borderId="0" xfId="0"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1" fillId="0" borderId="26"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0" fontId="0" fillId="0" borderId="5" xfId="0" applyBorder="1" applyAlignment="1">
      <alignment horizontal="center" vertical="center"/>
    </xf>
    <xf numFmtId="0" fontId="0" fillId="0" borderId="37" xfId="0" applyBorder="1" applyAlignment="1">
      <alignment horizontal="center" vertical="center"/>
    </xf>
    <xf numFmtId="0" fontId="0" fillId="0" borderId="41" xfId="0"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40"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43" xfId="0" applyBorder="1" applyAlignment="1">
      <alignment horizontal="center" vertical="center"/>
    </xf>
    <xf numFmtId="0" fontId="0" fillId="0" borderId="1" xfId="0" applyBorder="1" applyAlignment="1">
      <alignment horizontal="center" vertical="center"/>
    </xf>
    <xf numFmtId="0" fontId="0" fillId="0" borderId="22" xfId="0" applyBorder="1" applyAlignment="1">
      <alignment horizontal="center" vertical="center"/>
    </xf>
    <xf numFmtId="0" fontId="7" fillId="0" borderId="21" xfId="0" applyFont="1" applyBorder="1" applyAlignment="1">
      <alignment horizontal="center" vertical="center" wrapText="1"/>
    </xf>
    <xf numFmtId="0" fontId="7" fillId="0" borderId="38" xfId="0" applyFont="1" applyBorder="1" applyAlignment="1">
      <alignment horizontal="center" vertical="center"/>
    </xf>
    <xf numFmtId="0" fontId="7" fillId="0" borderId="42"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9" xfId="0" applyBorder="1" applyAlignment="1">
      <alignment horizontal="left" vertical="center" wrapText="1"/>
    </xf>
    <xf numFmtId="0" fontId="0" fillId="0" borderId="32" xfId="0" applyBorder="1" applyAlignment="1">
      <alignment horizontal="left" vertical="center" wrapText="1"/>
    </xf>
    <xf numFmtId="0" fontId="0" fillId="0" borderId="40" xfId="0" applyBorder="1" applyAlignment="1">
      <alignment horizontal="left" vertical="center" wrapText="1"/>
    </xf>
    <xf numFmtId="0" fontId="7" fillId="0" borderId="21" xfId="0" applyFont="1" applyBorder="1" applyAlignment="1">
      <alignment horizontal="center" vertical="center"/>
    </xf>
    <xf numFmtId="0" fontId="17" fillId="0" borderId="10" xfId="0" applyFont="1" applyBorder="1" applyAlignment="1">
      <alignment horizontal="center" vertical="center"/>
    </xf>
    <xf numFmtId="0" fontId="17" fillId="0" borderId="0" xfId="0" applyFont="1" applyAlignment="1">
      <alignment horizontal="center" vertical="center"/>
    </xf>
    <xf numFmtId="0" fontId="17" fillId="0" borderId="11" xfId="0" applyFont="1" applyBorder="1" applyAlignment="1">
      <alignment horizontal="center" vertical="center"/>
    </xf>
    <xf numFmtId="0" fontId="17" fillId="0" borderId="10" xfId="0" applyFont="1" applyBorder="1" applyAlignment="1">
      <alignment horizontal="center" vertical="top" wrapText="1"/>
    </xf>
    <xf numFmtId="0" fontId="17" fillId="0" borderId="0" xfId="0" applyFont="1" applyAlignment="1">
      <alignment horizontal="center" vertical="top" wrapText="1"/>
    </xf>
    <xf numFmtId="0" fontId="17" fillId="0" borderId="11" xfId="0" applyFont="1" applyBorder="1" applyAlignment="1">
      <alignment horizontal="center" vertical="top" wrapText="1"/>
    </xf>
    <xf numFmtId="0" fontId="17" fillId="0" borderId="12" xfId="0" applyFont="1" applyBorder="1" applyAlignment="1">
      <alignment horizontal="center" vertical="top" wrapText="1"/>
    </xf>
    <xf numFmtId="0" fontId="17" fillId="0" borderId="13" xfId="0" applyFont="1" applyBorder="1" applyAlignment="1">
      <alignment horizontal="center" vertical="top" wrapText="1"/>
    </xf>
    <xf numFmtId="0" fontId="17" fillId="0" borderId="14" xfId="0" applyFont="1" applyBorder="1" applyAlignment="1">
      <alignment horizontal="center" vertical="top" wrapText="1"/>
    </xf>
    <xf numFmtId="0" fontId="16" fillId="0" borderId="10" xfId="0" applyFont="1" applyBorder="1" applyAlignment="1">
      <alignment horizontal="center" vertical="center"/>
    </xf>
    <xf numFmtId="0" fontId="16" fillId="0" borderId="0" xfId="0" applyFont="1" applyAlignment="1">
      <alignment horizontal="center" vertical="center"/>
    </xf>
    <xf numFmtId="0" fontId="16" fillId="0" borderId="11"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3" fillId="0" borderId="7" xfId="0" applyFont="1" applyBorder="1" applyAlignment="1">
      <alignment horizontal="center"/>
    </xf>
    <xf numFmtId="0" fontId="3" fillId="0" borderId="8" xfId="0" applyFont="1" applyBorder="1" applyAlignment="1">
      <alignment horizontal="center"/>
    </xf>
    <xf numFmtId="0" fontId="0" fillId="0" borderId="10" xfId="0" applyBorder="1" applyAlignment="1">
      <alignment horizontal="center" vertical="center" wrapText="1"/>
    </xf>
    <xf numFmtId="0" fontId="0" fillId="0" borderId="0" xfId="0" applyAlignment="1">
      <alignment horizontal="center" vertical="center" wrapText="1"/>
    </xf>
    <xf numFmtId="0" fontId="0" fillId="0" borderId="11" xfId="0" applyBorder="1" applyAlignment="1">
      <alignment horizontal="center" vertical="center" wrapText="1"/>
    </xf>
    <xf numFmtId="0" fontId="17" fillId="0" borderId="10" xfId="0" applyFont="1" applyBorder="1" applyAlignment="1">
      <alignment horizontal="left" vertical="top" wrapText="1"/>
    </xf>
    <xf numFmtId="0" fontId="17" fillId="0" borderId="0" xfId="0" applyFont="1" applyAlignment="1">
      <alignment horizontal="left" vertical="top" wrapText="1"/>
    </xf>
    <xf numFmtId="0" fontId="17" fillId="0" borderId="11" xfId="0" applyFont="1" applyBorder="1" applyAlignment="1">
      <alignment horizontal="left" vertical="top" wrapText="1"/>
    </xf>
    <xf numFmtId="0" fontId="17" fillId="0" borderId="12" xfId="0" applyFont="1" applyBorder="1" applyAlignment="1">
      <alignment horizontal="left" vertical="top" wrapText="1"/>
    </xf>
    <xf numFmtId="0" fontId="17" fillId="0" borderId="13" xfId="0" applyFont="1" applyBorder="1" applyAlignment="1">
      <alignment horizontal="left" vertical="top" wrapText="1"/>
    </xf>
    <xf numFmtId="0" fontId="17" fillId="0" borderId="14" xfId="0" applyFont="1" applyBorder="1" applyAlignment="1">
      <alignment horizontal="left" vertical="top"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14" fillId="0" borderId="0" xfId="0" applyFont="1" applyAlignment="1">
      <alignment horizontal="center" vertical="top" wrapText="1"/>
    </xf>
    <xf numFmtId="0" fontId="0" fillId="0" borderId="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5" xfId="0" applyBorder="1" applyAlignment="1">
      <alignment horizontal="center" vertical="center"/>
    </xf>
    <xf numFmtId="0" fontId="14" fillId="0" borderId="22" xfId="0" applyFont="1" applyBorder="1" applyAlignment="1">
      <alignment horizontal="center" vertical="center" wrapText="1"/>
    </xf>
    <xf numFmtId="0" fontId="0" fillId="0" borderId="2" xfId="0" applyBorder="1" applyAlignment="1">
      <alignment horizontal="center" vertical="center" textRotation="90"/>
    </xf>
    <xf numFmtId="0" fontId="0" fillId="0" borderId="3" xfId="0" applyBorder="1" applyAlignment="1">
      <alignment horizontal="center" vertical="center" textRotation="90"/>
    </xf>
    <xf numFmtId="0" fontId="0" fillId="0" borderId="4" xfId="0" applyBorder="1" applyAlignment="1">
      <alignment horizontal="center" vertical="center" textRotation="90"/>
    </xf>
    <xf numFmtId="0" fontId="14" fillId="0" borderId="21" xfId="0" applyFont="1" applyBorder="1" applyAlignment="1">
      <alignment horizontal="center" vertical="center"/>
    </xf>
    <xf numFmtId="0" fontId="14" fillId="0" borderId="23" xfId="0" applyFont="1" applyBorder="1" applyAlignment="1">
      <alignment horizontal="center" vertical="center"/>
    </xf>
    <xf numFmtId="0" fontId="0" fillId="0" borderId="24" xfId="0" applyBorder="1" applyAlignment="1">
      <alignment horizontal="center" vertical="center"/>
    </xf>
    <xf numFmtId="0" fontId="0" fillId="0" borderId="21" xfId="0" applyBorder="1" applyAlignment="1">
      <alignment horizontal="center" vertical="center"/>
    </xf>
    <xf numFmtId="0" fontId="14" fillId="0" borderId="1" xfId="0" applyFont="1" applyBorder="1" applyAlignment="1">
      <alignment horizontal="center" vertic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14" fontId="0" fillId="0" borderId="5" xfId="0" applyNumberFormat="1" applyBorder="1" applyAlignment="1" applyProtection="1">
      <alignment horizontal="center" vertical="center"/>
      <protection locked="0"/>
    </xf>
    <xf numFmtId="14" fontId="0" fillId="0" borderId="6" xfId="0" applyNumberFormat="1"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0" fillId="0" borderId="33" xfId="0" applyBorder="1" applyAlignment="1" applyProtection="1">
      <alignment horizontal="center" vertical="center"/>
      <protection locked="0"/>
    </xf>
    <xf numFmtId="0" fontId="0" fillId="0" borderId="34" xfId="0" applyBorder="1" applyAlignment="1" applyProtection="1">
      <alignment horizontal="center" vertical="center"/>
      <protection locked="0"/>
    </xf>
    <xf numFmtId="0" fontId="0" fillId="0" borderId="35" xfId="0" applyBorder="1" applyAlignment="1" applyProtection="1">
      <alignment horizontal="center" vertical="center"/>
      <protection locked="0"/>
    </xf>
    <xf numFmtId="0" fontId="0" fillId="0" borderId="3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49" fontId="0" fillId="0" borderId="31" xfId="0" applyNumberFormat="1" applyBorder="1" applyAlignment="1" applyProtection="1">
      <alignment horizontal="center" vertical="center"/>
      <protection locked="0"/>
    </xf>
    <xf numFmtId="49" fontId="0" fillId="0" borderId="32" xfId="0" applyNumberFormat="1" applyBorder="1" applyAlignment="1" applyProtection="1">
      <alignment horizontal="center" vertical="center"/>
      <protection locked="0"/>
    </xf>
    <xf numFmtId="49" fontId="0" fillId="0" borderId="33" xfId="0" applyNumberFormat="1" applyBorder="1" applyAlignment="1" applyProtection="1">
      <alignment horizontal="center" vertical="center"/>
      <protection locked="0"/>
    </xf>
    <xf numFmtId="49" fontId="0" fillId="0" borderId="34" xfId="0" applyNumberFormat="1" applyBorder="1" applyAlignment="1" applyProtection="1">
      <alignment horizontal="center" vertical="center"/>
      <protection locked="0"/>
    </xf>
    <xf numFmtId="49" fontId="0" fillId="0" borderId="35" xfId="0" applyNumberFormat="1" applyBorder="1" applyAlignment="1" applyProtection="1">
      <alignment horizontal="center" vertical="center"/>
      <protection locked="0"/>
    </xf>
    <xf numFmtId="49" fontId="0" fillId="0" borderId="36" xfId="0" applyNumberFormat="1" applyBorder="1" applyAlignment="1" applyProtection="1">
      <alignment horizontal="center" vertical="center"/>
      <protection locked="0"/>
    </xf>
    <xf numFmtId="0" fontId="1" fillId="0" borderId="1" xfId="0" applyFont="1" applyBorder="1" applyAlignment="1">
      <alignment horizontal="center"/>
    </xf>
    <xf numFmtId="0" fontId="0" fillId="0" borderId="0" xfId="0" applyAlignment="1">
      <alignment horizontal="left" vertical="top" wrapText="1"/>
    </xf>
    <xf numFmtId="0" fontId="0" fillId="6" borderId="0" xfId="0" applyFill="1"/>
  </cellXfs>
  <cellStyles count="1">
    <cellStyle name="Standaard" xfId="0" builtinId="0"/>
  </cellStyles>
  <dxfs count="360">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73520-6A3E-8343-8567-5B0229D9AE8E}">
  <sheetPr codeName="Blad1"/>
  <dimension ref="A1:AI67"/>
  <sheetViews>
    <sheetView tabSelected="1" topLeftCell="J24" zoomScaleNormal="100" workbookViewId="0">
      <selection activeCell="V57" sqref="V57"/>
    </sheetView>
  </sheetViews>
  <sheetFormatPr defaultColWidth="11" defaultRowHeight="15.75"/>
  <cols>
    <col min="1" max="1" width="3.875" customWidth="1"/>
    <col min="2" max="2" width="9.375" customWidth="1"/>
    <col min="3" max="3" width="6.375" customWidth="1"/>
    <col min="4" max="4" width="6.5" customWidth="1"/>
    <col min="5" max="5" width="6.375" customWidth="1"/>
    <col min="6" max="6" width="7.375" customWidth="1"/>
    <col min="7" max="7" width="1.875" customWidth="1"/>
    <col min="8" max="10" width="6.375" customWidth="1"/>
    <col min="11" max="11" width="7.5" customWidth="1"/>
    <col min="12" max="12" width="1.875" customWidth="1"/>
    <col min="13" max="15" width="6.375" customWidth="1"/>
    <col min="16" max="16" width="1.875" customWidth="1"/>
    <col min="17" max="17" width="19.375" customWidth="1"/>
    <col min="18" max="18" width="4.5" bestFit="1" customWidth="1"/>
    <col min="20" max="20" width="5" customWidth="1"/>
    <col min="21" max="21" width="3.125" customWidth="1"/>
    <col min="22" max="22" width="20.375" customWidth="1"/>
    <col min="23" max="23" width="4.5" bestFit="1" customWidth="1"/>
    <col min="25" max="25" width="10.375" customWidth="1"/>
    <col min="26" max="26" width="0.625" customWidth="1"/>
    <col min="33" max="33" width="15.125" customWidth="1"/>
    <col min="34" max="34" width="32.375" hidden="1" customWidth="1"/>
    <col min="35" max="35" width="10.375" customWidth="1"/>
  </cols>
  <sheetData>
    <row r="1" spans="1:35" ht="23.1" customHeight="1">
      <c r="B1" t="s">
        <v>334</v>
      </c>
      <c r="C1" s="180"/>
      <c r="D1" s="181"/>
      <c r="E1" s="182"/>
      <c r="F1" t="s">
        <v>333</v>
      </c>
      <c r="H1" s="180"/>
      <c r="I1" s="181"/>
      <c r="J1" s="182"/>
      <c r="M1" t="s">
        <v>335</v>
      </c>
      <c r="N1" s="172" t="str">
        <f ca="1">IF(C1="","",NOW())</f>
        <v/>
      </c>
      <c r="O1" s="173"/>
      <c r="Q1" s="161" t="str">
        <f>"NOM : " &amp;C1</f>
        <v xml:space="preserve">NOM : </v>
      </c>
      <c r="R1" s="162"/>
      <c r="U1" s="161" t="str">
        <f>"Prénom : " &amp;H1</f>
        <v xml:space="preserve">Prénom : </v>
      </c>
      <c r="V1" s="162"/>
      <c r="X1" s="172" t="str">
        <f ca="1">N1</f>
        <v/>
      </c>
      <c r="Y1" s="173"/>
      <c r="AA1" s="81" t="s">
        <v>340</v>
      </c>
      <c r="AB1" s="81"/>
      <c r="AC1" s="81"/>
      <c r="AD1" s="81"/>
      <c r="AE1" s="81"/>
      <c r="AF1" s="81"/>
      <c r="AG1" s="81"/>
      <c r="AH1" s="81"/>
      <c r="AI1" s="81"/>
    </row>
    <row r="2" spans="1:35" ht="6" customHeight="1" thickBot="1"/>
    <row r="3" spans="1:35">
      <c r="B3" t="s">
        <v>332</v>
      </c>
      <c r="C3" s="183"/>
      <c r="D3" s="184"/>
      <c r="E3" s="184"/>
      <c r="F3" s="184"/>
      <c r="G3" s="184"/>
      <c r="H3" s="184"/>
      <c r="I3" s="184"/>
      <c r="J3" s="184"/>
      <c r="K3" s="184"/>
      <c r="L3" s="184"/>
      <c r="M3" s="184"/>
      <c r="N3" s="184"/>
      <c r="O3" s="185"/>
      <c r="Q3" t="s">
        <v>332</v>
      </c>
      <c r="R3" s="174" t="str">
        <f>IF(C3="","",C3)</f>
        <v/>
      </c>
      <c r="S3" s="175"/>
      <c r="T3" s="175"/>
      <c r="U3" s="175"/>
      <c r="V3" s="175"/>
      <c r="W3" s="175"/>
      <c r="X3" s="175"/>
      <c r="Y3" s="176"/>
      <c r="AA3" s="88" t="s">
        <v>341</v>
      </c>
      <c r="AB3" s="89"/>
      <c r="AC3" s="89"/>
      <c r="AD3" s="89"/>
      <c r="AE3" s="89"/>
      <c r="AF3" s="89"/>
      <c r="AG3" s="89"/>
      <c r="AH3" s="89"/>
      <c r="AI3" s="90"/>
    </row>
    <row r="4" spans="1:35" ht="29.1" customHeight="1">
      <c r="C4" s="186"/>
      <c r="D4" s="187"/>
      <c r="E4" s="187"/>
      <c r="F4" s="187"/>
      <c r="G4" s="187"/>
      <c r="H4" s="187"/>
      <c r="I4" s="187"/>
      <c r="J4" s="187"/>
      <c r="K4" s="187"/>
      <c r="L4" s="187"/>
      <c r="M4" s="187"/>
      <c r="N4" s="187"/>
      <c r="O4" s="188"/>
      <c r="R4" s="177"/>
      <c r="S4" s="178"/>
      <c r="T4" s="178"/>
      <c r="U4" s="178"/>
      <c r="V4" s="178"/>
      <c r="W4" s="178"/>
      <c r="X4" s="178"/>
      <c r="Y4" s="179"/>
      <c r="AA4" s="79">
        <f>I44</f>
        <v>10</v>
      </c>
      <c r="AB4" s="78" t="str">
        <f>VLOOKUP(AA4,HexDef!B2:F65,2,FALSE)</f>
        <v>LU</v>
      </c>
      <c r="AC4" s="91" t="str">
        <f>VLOOKUP(AA4,HexDef!B2:F65,4,FALSE)</f>
        <v>La jeune fille approche le père</v>
      </c>
      <c r="AD4" s="92"/>
      <c r="AE4" s="92"/>
      <c r="AF4" s="92"/>
      <c r="AG4" s="92"/>
      <c r="AH4" s="92"/>
      <c r="AI4" s="93"/>
    </row>
    <row r="5" spans="1:35" ht="21.95" customHeight="1" thickBot="1">
      <c r="AA5" s="110" t="str">
        <f>VLOOKUP(AA4,HexDef!B2:F65,5,FALSE)</f>
        <v>Demarche : Expose comment se comporter au contact d'une force puissante et potentiellement dangereuse, symbolisée par le tigre.</v>
      </c>
      <c r="AB5" s="111"/>
      <c r="AC5" s="111"/>
      <c r="AD5" s="111"/>
      <c r="AE5" s="111"/>
      <c r="AF5" s="111"/>
      <c r="AG5" s="111"/>
      <c r="AH5" s="111"/>
      <c r="AI5" s="112"/>
    </row>
    <row r="6" spans="1:35" ht="16.5" thickBot="1">
      <c r="H6" s="141" t="s">
        <v>4</v>
      </c>
      <c r="I6" s="142"/>
      <c r="J6" s="143"/>
      <c r="M6" s="141" t="s">
        <v>5</v>
      </c>
      <c r="N6" s="142"/>
      <c r="O6" s="143"/>
      <c r="AA6" s="82"/>
      <c r="AB6" s="83"/>
      <c r="AC6" s="83"/>
      <c r="AD6" s="83"/>
      <c r="AE6" s="83"/>
      <c r="AF6" s="83"/>
      <c r="AG6" s="83"/>
      <c r="AH6" s="83"/>
      <c r="AI6" s="84"/>
    </row>
    <row r="7" spans="1:35" ht="27" customHeight="1" thickBot="1">
      <c r="A7" s="150" t="s">
        <v>1</v>
      </c>
      <c r="B7" s="5" t="s">
        <v>0</v>
      </c>
      <c r="C7" s="91" t="s">
        <v>2</v>
      </c>
      <c r="D7" s="145"/>
      <c r="E7" s="2"/>
      <c r="F7" s="5" t="s">
        <v>3</v>
      </c>
      <c r="H7" s="16"/>
      <c r="J7" s="17"/>
      <c r="M7" s="16"/>
      <c r="O7" s="17"/>
      <c r="Q7" s="128" t="s">
        <v>4</v>
      </c>
      <c r="R7" s="129"/>
      <c r="S7" s="37"/>
      <c r="T7" s="38"/>
      <c r="U7" s="39"/>
      <c r="V7" s="128" t="s">
        <v>5</v>
      </c>
      <c r="W7" s="129"/>
      <c r="X7" s="37"/>
      <c r="Y7" s="38"/>
      <c r="AA7" s="85"/>
      <c r="AB7" s="86"/>
      <c r="AC7" s="86"/>
      <c r="AD7" s="86"/>
      <c r="AE7" s="86"/>
      <c r="AF7" s="86"/>
      <c r="AG7" s="86"/>
      <c r="AH7" s="86"/>
      <c r="AI7" s="87"/>
    </row>
    <row r="8" spans="1:35" ht="20.100000000000001" customHeight="1">
      <c r="A8" s="151"/>
      <c r="B8" s="9">
        <v>6</v>
      </c>
      <c r="C8" s="70">
        <v>3</v>
      </c>
      <c r="D8" s="70">
        <v>2</v>
      </c>
      <c r="E8" s="70">
        <v>2</v>
      </c>
      <c r="F8" s="4">
        <f>IF(SUM($C8,$D8,$E8)=0,"",SUM($C8,$D8,$E8))</f>
        <v>7</v>
      </c>
      <c r="H8" s="25"/>
      <c r="I8" s="36" t="str">
        <f>IF(F8=6,"X",IF(F8=9,"0",""))</f>
        <v/>
      </c>
      <c r="J8" s="26"/>
      <c r="M8" s="25"/>
      <c r="N8" s="1"/>
      <c r="O8" s="26"/>
      <c r="Q8" s="58" t="str">
        <f>VLOOKUP(VALUE(SUBSTITUTE(SUBSTITUTE(_xlfn.CONCAT(F8,F10,F12,F14,F16,F18),"6","8"),"9","7")),HexDef!A2:D65,4,FALSE)</f>
        <v xml:space="preserve">Créateur </v>
      </c>
      <c r="R8" s="51">
        <f>VLOOKUP(VALUE(SUBSTITUTE(SUBSTITUTE(_xlfn.CONCAT(F8,F10,F12,F14,F16,F18),"6","8"),"9","7")),HexDef!A2:D65,2,FALSE)</f>
        <v>1</v>
      </c>
      <c r="S8" s="126" t="str">
        <f>VLOOKUP(VALUE(SUBSTITUTE(SUBSTITUTE(_xlfn.CONCAT(F8,F10,F12,F14,F16,F18),"6","8"),"9","7")),HexDef!A2:D65,3,FALSE)</f>
        <v>QIAN</v>
      </c>
      <c r="T8" s="127"/>
      <c r="U8" s="40"/>
      <c r="V8" s="57" t="str">
        <f>VLOOKUP(W8,HexDef!B2:F65,3,FALSE)</f>
        <v xml:space="preserve">Créateur </v>
      </c>
      <c r="W8" s="51">
        <f>VLOOKUP(VALUE(SUBSTITUTE(SUBSTITUTE(_xlfn.CONCAT(F8,F10,F12,F14,F16,F18),"6","7"),"9","8")),HexDef!A2:D65,2,FALSE)</f>
        <v>1</v>
      </c>
      <c r="X8" s="126" t="str">
        <f>VLOOKUP(W8,HexDef!B2:F65,2,FALSE)</f>
        <v>QIAN</v>
      </c>
      <c r="Y8" s="127"/>
      <c r="Z8" s="40"/>
      <c r="AA8" s="94" t="s">
        <v>342</v>
      </c>
      <c r="AB8" s="95"/>
      <c r="AC8" s="95"/>
      <c r="AD8" s="95"/>
      <c r="AE8" s="95"/>
      <c r="AF8" s="95"/>
      <c r="AG8" s="95"/>
      <c r="AH8" s="95"/>
      <c r="AI8" s="96"/>
    </row>
    <row r="9" spans="1:35" ht="8.1" customHeight="1">
      <c r="A9" s="151"/>
      <c r="B9" s="10"/>
      <c r="C9" s="8"/>
      <c r="D9" s="8"/>
      <c r="E9" s="8"/>
      <c r="F9" s="8"/>
      <c r="H9" s="16"/>
      <c r="J9" s="17"/>
      <c r="M9" s="16"/>
      <c r="O9" s="17"/>
      <c r="Q9" s="19"/>
      <c r="R9" s="40"/>
      <c r="S9" s="40"/>
      <c r="T9" s="18"/>
      <c r="U9" s="40"/>
      <c r="V9" s="19"/>
      <c r="W9" s="40"/>
      <c r="X9" s="40"/>
      <c r="Y9" s="18"/>
      <c r="Z9" s="40"/>
      <c r="AA9" s="106">
        <f>I46</f>
        <v>45</v>
      </c>
      <c r="AB9" s="108" t="str">
        <f>VLOOKUP(AA9,HexDef!B2:F65,2,FALSE)</f>
        <v>CUI</v>
      </c>
      <c r="AC9" s="97" t="str">
        <f>VLOOKUP(AA9,HexDef!B2:F65,4,FALSE)</f>
        <v>Le ministre uni avec son souverain</v>
      </c>
      <c r="AD9" s="98"/>
      <c r="AE9" s="98"/>
      <c r="AF9" s="98"/>
      <c r="AG9" s="98"/>
      <c r="AH9" s="98"/>
      <c r="AI9" s="99"/>
    </row>
    <row r="10" spans="1:35" ht="20.100000000000001" customHeight="1">
      <c r="A10" s="151"/>
      <c r="B10" s="9">
        <v>5</v>
      </c>
      <c r="C10" s="70">
        <v>2</v>
      </c>
      <c r="D10" s="70">
        <v>3</v>
      </c>
      <c r="E10" s="70">
        <v>2</v>
      </c>
      <c r="F10" s="4">
        <f>IF(SUM($C10,$D10,$E10)=0,"",SUM($C10,$D10,$E10))</f>
        <v>7</v>
      </c>
      <c r="H10" s="25"/>
      <c r="I10" s="36" t="str">
        <f>IF(F10=6,"X",IF(F10=9,"0",""))</f>
        <v/>
      </c>
      <c r="J10" s="26"/>
      <c r="M10" s="25"/>
      <c r="N10" s="1"/>
      <c r="O10" s="26"/>
      <c r="Q10" s="130" t="str">
        <f>VLOOKUP(VALUE(SUBSTITUTE(SUBSTITUTE(_xlfn.CONCAT(F8,F10,F12,F14,F16,F18),"6","8"),"9","7")),HexDef!A2:F65,5,FALSE)</f>
        <v>Ciel sur ciel</v>
      </c>
      <c r="R10" s="131"/>
      <c r="S10" s="131"/>
      <c r="T10" s="132"/>
      <c r="U10" s="41"/>
      <c r="V10" s="130" t="str">
        <f>VLOOKUP(W8,HexDef!B2:F65,4,FALSE)</f>
        <v>Ciel sur ciel</v>
      </c>
      <c r="W10" s="131"/>
      <c r="X10" s="131"/>
      <c r="Y10" s="132"/>
      <c r="Z10" s="41"/>
      <c r="AA10" s="107"/>
      <c r="AB10" s="109"/>
      <c r="AC10" s="100"/>
      <c r="AD10" s="101"/>
      <c r="AE10" s="101"/>
      <c r="AF10" s="101"/>
      <c r="AG10" s="101"/>
      <c r="AH10" s="101"/>
      <c r="AI10" s="102"/>
    </row>
    <row r="11" spans="1:35" ht="8.1" customHeight="1">
      <c r="A11" s="151"/>
      <c r="B11" s="10"/>
      <c r="C11" s="8"/>
      <c r="D11" s="8"/>
      <c r="E11" s="8"/>
      <c r="F11" s="8"/>
      <c r="H11" s="16"/>
      <c r="J11" s="17"/>
      <c r="M11" s="16"/>
      <c r="O11" s="17"/>
      <c r="Q11" s="19"/>
      <c r="R11" s="40"/>
      <c r="S11" s="40"/>
      <c r="T11" s="18"/>
      <c r="U11" s="40"/>
      <c r="V11" s="19"/>
      <c r="W11" s="40"/>
      <c r="X11" s="40"/>
      <c r="Y11" s="18"/>
      <c r="Z11" s="40"/>
      <c r="AA11" s="82" t="str">
        <f>VLOOKUP(AA9,HexDef!B2:F65,5,FALSE)</f>
        <v>Réunion: c'est rassembler des forces éparses autour de ce qui motive leur association, idée, projet ou rituel.</v>
      </c>
      <c r="AB11" s="83"/>
      <c r="AC11" s="83"/>
      <c r="AD11" s="83"/>
      <c r="AE11" s="83"/>
      <c r="AF11" s="83"/>
      <c r="AG11" s="83"/>
      <c r="AH11" s="83"/>
      <c r="AI11" s="84"/>
    </row>
    <row r="12" spans="1:35" ht="20.100000000000001" customHeight="1">
      <c r="A12" s="151"/>
      <c r="B12" s="9">
        <v>4</v>
      </c>
      <c r="C12" s="70">
        <v>2</v>
      </c>
      <c r="D12" s="70">
        <v>3</v>
      </c>
      <c r="E12" s="70">
        <v>2</v>
      </c>
      <c r="F12" s="4">
        <f>IF(SUM($C12,$D12,E12)=0,"",SUM($C12,$D12,E12))</f>
        <v>7</v>
      </c>
      <c r="H12" s="25"/>
      <c r="I12" s="36" t="str">
        <f>IF(F12=6,"X",IF(F12=9,"0",""))</f>
        <v/>
      </c>
      <c r="J12" s="26"/>
      <c r="M12" s="25"/>
      <c r="N12" s="1"/>
      <c r="O12" s="26"/>
      <c r="Q12" s="133" t="str">
        <f>VLOOKUP(VALUE(SUBSTITUTE(SUBSTITUTE(_xlfn.CONCAT(F8,F10,F12,F14,F16,F18),"6","8"),"9","7")),HexDef!A2:F65,6,FALSE)</f>
        <v>Elan créatif : Activation, vigueur, dynamisme, Capacité à imaginer le nouveau</v>
      </c>
      <c r="R12" s="134"/>
      <c r="S12" s="134"/>
      <c r="T12" s="135"/>
      <c r="U12" s="15"/>
      <c r="V12" s="133" t="str">
        <f>VLOOKUP(W8,HexDef!B2:F65,5,FALSE)</f>
        <v>Elan créatif : Activation, vigueur, dynamisme, Capacité à imaginer le nouveau</v>
      </c>
      <c r="W12" s="134"/>
      <c r="X12" s="134"/>
      <c r="Y12" s="135"/>
      <c r="Z12" s="15"/>
      <c r="AA12" s="82"/>
      <c r="AB12" s="83"/>
      <c r="AC12" s="83"/>
      <c r="AD12" s="83"/>
      <c r="AE12" s="83"/>
      <c r="AF12" s="83"/>
      <c r="AG12" s="83"/>
      <c r="AH12" s="83"/>
      <c r="AI12" s="84"/>
    </row>
    <row r="13" spans="1:35" ht="8.1" customHeight="1">
      <c r="A13" s="151"/>
      <c r="B13" s="10"/>
      <c r="C13" s="8"/>
      <c r="D13" s="8"/>
      <c r="E13" s="8"/>
      <c r="F13" s="8"/>
      <c r="H13" s="16"/>
      <c r="J13" s="17"/>
      <c r="M13" s="16"/>
      <c r="O13" s="17"/>
      <c r="Q13" s="133"/>
      <c r="R13" s="134"/>
      <c r="S13" s="134"/>
      <c r="T13" s="135"/>
      <c r="U13" s="15"/>
      <c r="V13" s="133"/>
      <c r="W13" s="134"/>
      <c r="X13" s="134"/>
      <c r="Y13" s="135"/>
      <c r="Z13" s="15"/>
      <c r="AA13" s="82"/>
      <c r="AB13" s="83"/>
      <c r="AC13" s="83"/>
      <c r="AD13" s="83"/>
      <c r="AE13" s="83"/>
      <c r="AF13" s="83"/>
      <c r="AG13" s="83"/>
      <c r="AH13" s="83"/>
      <c r="AI13" s="84"/>
    </row>
    <row r="14" spans="1:35" ht="20.100000000000001" customHeight="1">
      <c r="A14" s="151"/>
      <c r="B14" s="9">
        <v>3</v>
      </c>
      <c r="C14" s="70">
        <v>2</v>
      </c>
      <c r="D14" s="70">
        <v>2</v>
      </c>
      <c r="E14" s="70">
        <v>3</v>
      </c>
      <c r="F14" s="4">
        <f>IF(SUM($C14,$D14,E14)=0,"",SUM($C14,$D14,E14))</f>
        <v>7</v>
      </c>
      <c r="H14" s="25"/>
      <c r="I14" s="36" t="str">
        <f>IF(F14=6,"X",IF(F14=9,"0",""))</f>
        <v/>
      </c>
      <c r="J14" s="26"/>
      <c r="M14" s="25"/>
      <c r="N14" s="1"/>
      <c r="O14" s="26"/>
      <c r="Q14" s="133"/>
      <c r="R14" s="134"/>
      <c r="S14" s="134"/>
      <c r="T14" s="135"/>
      <c r="U14" s="15"/>
      <c r="V14" s="133"/>
      <c r="W14" s="134"/>
      <c r="X14" s="134"/>
      <c r="Y14" s="135"/>
      <c r="Z14" s="15"/>
      <c r="AA14" s="82"/>
      <c r="AB14" s="83"/>
      <c r="AC14" s="83"/>
      <c r="AD14" s="83"/>
      <c r="AE14" s="83"/>
      <c r="AF14" s="83"/>
      <c r="AG14" s="83"/>
      <c r="AH14" s="83"/>
      <c r="AI14" s="84"/>
    </row>
    <row r="15" spans="1:35" ht="8.1" customHeight="1" thickBot="1">
      <c r="A15" s="151"/>
      <c r="B15" s="10"/>
      <c r="C15" s="8"/>
      <c r="D15" s="8"/>
      <c r="E15" s="8"/>
      <c r="F15" s="8"/>
      <c r="H15" s="16"/>
      <c r="J15" s="17"/>
      <c r="M15" s="16"/>
      <c r="O15" s="26"/>
      <c r="Q15" s="133"/>
      <c r="R15" s="134"/>
      <c r="S15" s="134"/>
      <c r="T15" s="135"/>
      <c r="U15" s="15"/>
      <c r="V15" s="133"/>
      <c r="W15" s="134"/>
      <c r="X15" s="134"/>
      <c r="Y15" s="135"/>
      <c r="Z15" s="15"/>
      <c r="AA15" s="85"/>
      <c r="AB15" s="86"/>
      <c r="AC15" s="86"/>
      <c r="AD15" s="86"/>
      <c r="AE15" s="86"/>
      <c r="AF15" s="86"/>
      <c r="AG15" s="86"/>
      <c r="AH15" s="86"/>
      <c r="AI15" s="87"/>
    </row>
    <row r="16" spans="1:35" ht="20.100000000000001" customHeight="1">
      <c r="A16" s="151"/>
      <c r="B16" s="9">
        <v>2</v>
      </c>
      <c r="C16" s="70">
        <v>3</v>
      </c>
      <c r="D16" s="70">
        <v>2</v>
      </c>
      <c r="E16" s="70">
        <v>2</v>
      </c>
      <c r="F16" s="4">
        <f>IF(SUM($C16,$D16,$E16)=0,"",SUM($C16,$D16,$E16))</f>
        <v>7</v>
      </c>
      <c r="H16" s="25"/>
      <c r="I16" s="36" t="str">
        <f>IF(F16=6,"X",IF(F16=9,"0",""))</f>
        <v/>
      </c>
      <c r="J16" s="26"/>
      <c r="M16" s="25"/>
      <c r="N16" s="1"/>
      <c r="O16" s="26"/>
      <c r="Q16" s="133"/>
      <c r="R16" s="134"/>
      <c r="S16" s="134"/>
      <c r="T16" s="135"/>
      <c r="U16" s="15"/>
      <c r="V16" s="133"/>
      <c r="W16" s="134"/>
      <c r="X16" s="134"/>
      <c r="Y16" s="135"/>
      <c r="AA16" s="94" t="s">
        <v>343</v>
      </c>
      <c r="AB16" s="95"/>
      <c r="AC16" s="95"/>
      <c r="AD16" s="95"/>
      <c r="AE16" s="95"/>
      <c r="AF16" s="95"/>
      <c r="AG16" s="95"/>
      <c r="AH16" s="95"/>
      <c r="AI16" s="96"/>
    </row>
    <row r="17" spans="1:35" ht="8.1" customHeight="1">
      <c r="A17" s="151"/>
      <c r="B17" s="10"/>
      <c r="C17" s="8"/>
      <c r="D17" s="8"/>
      <c r="E17" s="8"/>
      <c r="F17" s="8"/>
      <c r="H17" s="16"/>
      <c r="J17" s="17"/>
      <c r="M17" s="16"/>
      <c r="O17" s="17"/>
      <c r="Q17" s="133"/>
      <c r="R17" s="134"/>
      <c r="S17" s="134"/>
      <c r="T17" s="135"/>
      <c r="U17" s="15"/>
      <c r="V17" s="133"/>
      <c r="W17" s="134"/>
      <c r="X17" s="134"/>
      <c r="Y17" s="135"/>
      <c r="AA17" s="113">
        <f>J42</f>
        <v>9</v>
      </c>
      <c r="AB17" s="103" t="str">
        <f>VLOOKUP(AA17,HexDef!B2:F65,2,FALSE)</f>
        <v>XIAO XU</v>
      </c>
      <c r="AC17" s="103" t="str">
        <f>VLOOKUP(AA17,HexDef!B2:F65,4,FALSE)</f>
        <v>Le ministre contrôle toutes les lignes YANG</v>
      </c>
      <c r="AD17" s="103"/>
      <c r="AE17" s="103"/>
      <c r="AF17" s="103"/>
      <c r="AG17" s="103"/>
      <c r="AH17" s="103"/>
      <c r="AI17" s="104"/>
    </row>
    <row r="18" spans="1:35" ht="20.100000000000001" customHeight="1" thickBot="1">
      <c r="A18" s="152"/>
      <c r="B18" s="9">
        <v>1</v>
      </c>
      <c r="C18" s="70">
        <v>3</v>
      </c>
      <c r="D18" s="70">
        <v>2</v>
      </c>
      <c r="E18" s="70">
        <v>2</v>
      </c>
      <c r="F18" s="4">
        <f>IF(SUM($C18,$D18,$E18)=0,"",SUM($C18,$D18,$E18))</f>
        <v>7</v>
      </c>
      <c r="H18" s="25"/>
      <c r="I18" s="36" t="str">
        <f>IF(F18=6,"X",IF(F18=9,"0",""))</f>
        <v/>
      </c>
      <c r="J18" s="26"/>
      <c r="M18" s="25"/>
      <c r="N18" s="1"/>
      <c r="O18" s="26"/>
      <c r="Q18" s="136"/>
      <c r="R18" s="137"/>
      <c r="S18" s="137"/>
      <c r="T18" s="138"/>
      <c r="U18" s="15"/>
      <c r="V18" s="136"/>
      <c r="W18" s="137"/>
      <c r="X18" s="137"/>
      <c r="Y18" s="138"/>
      <c r="AA18" s="113"/>
      <c r="AB18" s="103"/>
      <c r="AC18" s="103"/>
      <c r="AD18" s="103"/>
      <c r="AE18" s="103"/>
      <c r="AF18" s="103"/>
      <c r="AG18" s="103"/>
      <c r="AH18" s="103"/>
      <c r="AI18" s="104"/>
    </row>
    <row r="19" spans="1:35" ht="8.1" customHeight="1">
      <c r="H19" s="16"/>
      <c r="J19" s="17"/>
      <c r="M19" s="16"/>
      <c r="O19" s="17"/>
      <c r="AA19" s="82" t="str">
        <f>VLOOKUP(AA17,HexDef!B2:F65,5,FALSE)</f>
        <v>Petit Apprivoise : c'est faire la vassalité une force. Dompter les tensions, retenir patiement les énergies pour les affiner.</v>
      </c>
      <c r="AB19" s="83"/>
      <c r="AC19" s="83"/>
      <c r="AD19" s="83"/>
      <c r="AE19" s="83"/>
      <c r="AF19" s="83"/>
      <c r="AG19" s="83"/>
      <c r="AH19" s="83"/>
      <c r="AI19" s="84"/>
    </row>
    <row r="20" spans="1:35" ht="16.5" thickBot="1">
      <c r="A20" t="s">
        <v>337</v>
      </c>
      <c r="B20" s="62"/>
      <c r="C20" s="61" t="s">
        <v>336</v>
      </c>
      <c r="D20" t="s">
        <v>10</v>
      </c>
      <c r="H20" s="27" t="s">
        <v>6</v>
      </c>
      <c r="I20" s="28">
        <f>IF(AND(F8="",F10="",F12="",F14="",F16="",F18=""),"",VLOOKUP(VALUE(SUBSTITUTE(SUBSTITUTE(_xlfn.CONCAT(F8,F10,F12,F14,F16,F18),"6","8"),"9","7")),HexDef!A2:B65,2,FALSE))</f>
        <v>1</v>
      </c>
      <c r="J20" s="29"/>
      <c r="M20" s="27" t="s">
        <v>6</v>
      </c>
      <c r="N20" s="28">
        <f>VLOOKUP(VALUE(SUBSTITUTE(SUBSTITUTE(_xlfn.CONCAT(F8,F10,F12,F14,F16,F18),"6","7"),"9","8")),HexDef!A2:D65,2,FALSE)</f>
        <v>1</v>
      </c>
      <c r="O20" s="29"/>
      <c r="AA20" s="82"/>
      <c r="AB20" s="83"/>
      <c r="AC20" s="83"/>
      <c r="AD20" s="83"/>
      <c r="AE20" s="83"/>
      <c r="AF20" s="83"/>
      <c r="AG20" s="83"/>
      <c r="AH20" s="83"/>
      <c r="AI20" s="84"/>
    </row>
    <row r="21" spans="1:35" ht="16.5" thickBot="1">
      <c r="A21" t="s">
        <v>338</v>
      </c>
      <c r="C21" s="63" t="s">
        <v>339</v>
      </c>
      <c r="D21" t="s">
        <v>11</v>
      </c>
      <c r="AA21" s="82"/>
      <c r="AB21" s="83"/>
      <c r="AC21" s="83"/>
      <c r="AD21" s="83"/>
      <c r="AE21" s="83"/>
      <c r="AF21" s="83"/>
      <c r="AG21" s="83"/>
      <c r="AH21" s="83"/>
      <c r="AI21" s="84"/>
    </row>
    <row r="22" spans="1:35" ht="24" customHeight="1" thickBot="1">
      <c r="B22" s="24" t="s">
        <v>329</v>
      </c>
      <c r="C22" s="142" t="s">
        <v>7</v>
      </c>
      <c r="D22" s="142"/>
      <c r="E22" s="143"/>
      <c r="F22" s="24" t="s">
        <v>330</v>
      </c>
      <c r="G22" s="32"/>
      <c r="H22" s="142" t="s">
        <v>8</v>
      </c>
      <c r="I22" s="142"/>
      <c r="J22" s="143"/>
      <c r="M22" s="141" t="s">
        <v>9</v>
      </c>
      <c r="N22" s="142"/>
      <c r="O22" s="143"/>
      <c r="Q22" s="128" t="s">
        <v>8</v>
      </c>
      <c r="R22" s="129"/>
      <c r="S22" s="37"/>
      <c r="T22" s="38"/>
      <c r="U22" s="39"/>
      <c r="V22" s="139" t="s">
        <v>9</v>
      </c>
      <c r="W22" s="140"/>
      <c r="X22" s="52"/>
      <c r="Y22" s="53"/>
      <c r="AA22" s="85"/>
      <c r="AB22" s="86"/>
      <c r="AC22" s="86"/>
      <c r="AD22" s="86"/>
      <c r="AE22" s="86"/>
      <c r="AF22" s="86"/>
      <c r="AG22" s="86"/>
      <c r="AH22" s="86"/>
      <c r="AI22" s="87"/>
    </row>
    <row r="23" spans="1:35" ht="17.100000000000001" customHeight="1">
      <c r="B23" s="16"/>
      <c r="E23" s="17"/>
      <c r="F23" s="16"/>
      <c r="J23" s="17"/>
      <c r="M23" s="16"/>
      <c r="O23" s="17"/>
      <c r="Q23" s="56" t="str">
        <f>VLOOKUP(R23,HexDef!B2:F65,3,FALSE)</f>
        <v xml:space="preserve">Créateur </v>
      </c>
      <c r="R23" s="51">
        <f>VLOOKUP(VALUE(SUBSTITUTE(SUBSTITUTE(_xlfn.CONCAT(F8,F10,F12,F14,F16,F18),"6","8"),"9","7")),Oppose!A2:E65,5,FALSE)</f>
        <v>1</v>
      </c>
      <c r="S23" s="126" t="str">
        <f>VLOOKUP(R23,HexDef!B2:F65,2,FALSE)</f>
        <v>QIAN</v>
      </c>
      <c r="T23" s="127"/>
      <c r="V23" s="56" t="str">
        <f>VLOOKUP(W23,HexDef!B2:F65,3,FALSE)</f>
        <v xml:space="preserve">Receptif  </v>
      </c>
      <c r="W23" s="51">
        <f>VLOOKUP(VALUE(SUBSTITUTE(SUBSTITUTE(_xlfn.CONCAT(F8,F10,F12,F14,F16,F18),"6","8"),"9","7")),Oppose!A2:H65,6,FALSE)</f>
        <v>2</v>
      </c>
      <c r="X23" s="126" t="str">
        <f>VLOOKUP(W23,HexDef!B2:F65,2,FALSE)</f>
        <v>KUN</v>
      </c>
      <c r="Y23" s="127"/>
      <c r="AA23" s="94" t="s">
        <v>344</v>
      </c>
      <c r="AB23" s="95"/>
      <c r="AC23" s="95"/>
      <c r="AD23" s="95"/>
      <c r="AE23" s="95"/>
      <c r="AF23" s="95"/>
      <c r="AG23" s="95"/>
      <c r="AH23" s="95"/>
      <c r="AI23" s="96"/>
    </row>
    <row r="24" spans="1:35" ht="20.100000000000001" customHeight="1">
      <c r="B24" s="5" t="str" cm="1">
        <f t="array" ref="B24">IF(OR(F8=9,F8=6),_xlfn.XLOOKUP(VALUE(SUBSTITUTE(SUBSTITUTE(_xlfn.CONCAT(_xlfn.IFS(F8=8,7,F8=7,8,F8=9,8,F8=6,7,1,F8)*1,F10,F12,F14,F16,F18),6,8),9,7)),HexDef!A2:A65,HexDef!B2:B65,""),"")</f>
        <v/>
      </c>
      <c r="C24" s="1" t="b">
        <f>F18=7</f>
        <v>1</v>
      </c>
      <c r="D24" s="36" t="str">
        <f>IF(F8=6,"X",IF(F8=9,"0",""))</f>
        <v/>
      </c>
      <c r="E24" s="26" t="b">
        <f>F8=7</f>
        <v>1</v>
      </c>
      <c r="F24" s="64" t="str" cm="1">
        <f t="array" ref="F24">IF(OR(F8=9,F8=6),_xlfn.XLOOKUP(VALUE(SUBSTITUTE(SUBSTITUTE(_xlfn.CONCAT(_xlfn.IFS(F8=8,7,F8=7,8,F8=9,8,F8=6,7,1,F8)*1,F10,F12,F14,F16,F18),6,8),9,7)),Oppose!A2:A65,Oppose!E2:E65,"")&amp;"/"&amp;IF(F8=9,6,IF(F8=6,6,"")),"")</f>
        <v/>
      </c>
      <c r="H24" s="1"/>
      <c r="I24" s="1"/>
      <c r="J24" s="26"/>
      <c r="M24" s="25"/>
      <c r="N24" s="1"/>
      <c r="O24" s="26"/>
      <c r="Q24" s="166" t="str">
        <f>VLOOKUP(R23,HexDef!B2:F65,4,FALSE)</f>
        <v>Ciel sur ciel</v>
      </c>
      <c r="R24" s="167"/>
      <c r="S24" s="167"/>
      <c r="T24" s="168"/>
      <c r="V24" s="123" t="str">
        <f>VLOOKUP(W23,HexDef!B2:F65,4,FALSE)</f>
        <v>Terre sur Terre</v>
      </c>
      <c r="W24" s="124"/>
      <c r="X24" s="124"/>
      <c r="Y24" s="125"/>
      <c r="AA24" s="80">
        <f>J46</f>
        <v>12</v>
      </c>
      <c r="AB24" s="5" t="str">
        <f>VLOOKUP(AA24,HexDef!B2:F65,2,FALSE)</f>
        <v>PI</v>
      </c>
      <c r="AC24" s="103" t="str">
        <f>VLOOKUP(AA24,HexDef!B2:F65,4,FALSE)</f>
        <v>Le YANG monte, le YIN descend et chacun tient l'autre captif</v>
      </c>
      <c r="AD24" s="103"/>
      <c r="AE24" s="103"/>
      <c r="AF24" s="103"/>
      <c r="AG24" s="103"/>
      <c r="AH24" s="103"/>
      <c r="AI24" s="104"/>
    </row>
    <row r="25" spans="1:35" ht="8.1" customHeight="1">
      <c r="B25" s="16"/>
      <c r="E25" s="17"/>
      <c r="F25" s="64"/>
      <c r="J25" s="17"/>
      <c r="M25" s="16"/>
      <c r="O25" s="17"/>
      <c r="Q25" s="16"/>
      <c r="T25" s="17"/>
      <c r="V25" s="16"/>
      <c r="Y25" s="17"/>
      <c r="AA25" s="82" t="str">
        <f>VLOOKUP(AA24,HexDef!B2:F65,5,FALSE)</f>
        <v>Blocage automnal : Ciel et terre ne communiquent pas, YIN et YANG ne se rencontrent plus et stte absence de relation se manifeste par le déclin de la nature.</v>
      </c>
      <c r="AB25" s="83"/>
      <c r="AC25" s="83"/>
      <c r="AD25" s="83"/>
      <c r="AE25" s="83"/>
      <c r="AF25" s="83"/>
      <c r="AG25" s="83"/>
      <c r="AH25" s="83"/>
      <c r="AI25" s="84"/>
    </row>
    <row r="26" spans="1:35" ht="20.100000000000001" customHeight="1">
      <c r="B26" s="5" t="str" cm="1">
        <f t="array" ref="B26">IF(OR(F10=9,F10=6),_xlfn.XLOOKUP(VALUE(SUBSTITUTE(SUBSTITUTE(_xlfn.CONCAT(F8,_xlfn.IFS(F10=8,7,F10=7,8,F10=9,8,F10=6,7,1,F10)*1,F12,F14,F16,F18),6,8),9,7)),HexDef!A2:A65,HexDef!B2:B65,""),"")</f>
        <v/>
      </c>
      <c r="C26" s="1" t="b">
        <f>F10=7</f>
        <v>1</v>
      </c>
      <c r="D26" s="36" t="str">
        <f>IF(F10=6,"X",IF(F10=9,"0",""))</f>
        <v/>
      </c>
      <c r="E26" s="26" t="b">
        <f>F10=7</f>
        <v>1</v>
      </c>
      <c r="F26" s="64" t="str" cm="1">
        <f t="array" ref="F26">IF(OR(F10=9,F10=6),_xlfn.XLOOKUP(VALUE(SUBSTITUTE(SUBSTITUTE(_xlfn.CONCAT(F8,_xlfn.IFS(F10=8,7,F10=7,8,F10=9,8,F10=6,7,1,F10)*1,F12,F14,F16,F18),6,8),9,7)),Oppose!A2:A65,Oppose!E2:E65,"")&amp;"/"&amp;IF(F10=9,5,IF(F10=6,5,"")),"")</f>
        <v/>
      </c>
      <c r="H26" s="1"/>
      <c r="I26" s="1"/>
      <c r="J26" s="26"/>
      <c r="M26" s="25"/>
      <c r="N26" s="1"/>
      <c r="O26" s="26"/>
      <c r="Q26" s="117" t="str">
        <f>VLOOKUP(R23,HexDef!B2:F65,5,FALSE)</f>
        <v>Elan créatif : Activation, vigueur, dynamisme, Capacité à imaginer le nouveau</v>
      </c>
      <c r="R26" s="118"/>
      <c r="S26" s="118"/>
      <c r="T26" s="119"/>
      <c r="U26" s="42"/>
      <c r="V26" s="117" t="str">
        <f>VLOOKUP(W23,HexDef!B2:F65,5,FALSE)</f>
        <v>Elan receptif : Disponibilité, Souplesse, consentement, adaptabilté aux circonstances</v>
      </c>
      <c r="W26" s="118"/>
      <c r="X26" s="118"/>
      <c r="Y26" s="119"/>
      <c r="AA26" s="82"/>
      <c r="AB26" s="83"/>
      <c r="AC26" s="83"/>
      <c r="AD26" s="83"/>
      <c r="AE26" s="83"/>
      <c r="AF26" s="83"/>
      <c r="AG26" s="83"/>
      <c r="AH26" s="83"/>
      <c r="AI26" s="84"/>
    </row>
    <row r="27" spans="1:35" ht="8.1" customHeight="1">
      <c r="B27" s="16"/>
      <c r="E27" s="17"/>
      <c r="F27" s="64"/>
      <c r="H27" s="1"/>
      <c r="J27" s="17"/>
      <c r="M27" s="16"/>
      <c r="O27" s="17"/>
      <c r="Q27" s="117"/>
      <c r="R27" s="118"/>
      <c r="S27" s="118"/>
      <c r="T27" s="119"/>
      <c r="V27" s="117"/>
      <c r="W27" s="118"/>
      <c r="X27" s="118"/>
      <c r="Y27" s="119"/>
      <c r="AA27" s="82"/>
      <c r="AB27" s="83"/>
      <c r="AC27" s="83"/>
      <c r="AD27" s="83"/>
      <c r="AE27" s="83"/>
      <c r="AF27" s="83"/>
      <c r="AG27" s="83"/>
      <c r="AH27" s="83"/>
      <c r="AI27" s="84"/>
    </row>
    <row r="28" spans="1:35" ht="20.100000000000001" customHeight="1">
      <c r="B28" s="5" t="str" cm="1">
        <f t="array" ref="B28">IF(OR(F12=9,F12=6),_xlfn.XLOOKUP(VALUE(SUBSTITUTE(SUBSTITUTE(_xlfn.CONCAT(F8,F10,_xlfn.IFS(F12=8,7,F12=7,8,F12=9,8,F12=6,7,1,F12)*1,F14,F16,F18),6,8),9,7)),HexDef!A2:A65,HexDef!B2:B65,""),"")</f>
        <v/>
      </c>
      <c r="C28" s="1" t="b">
        <f>F12=7</f>
        <v>1</v>
      </c>
      <c r="D28" s="36" t="str">
        <f>IF(F12=6,"X",IF(F12=9,"0",""))</f>
        <v/>
      </c>
      <c r="E28" s="26" t="b">
        <f>F12=7</f>
        <v>1</v>
      </c>
      <c r="F28" s="64" t="str" cm="1">
        <f t="array" ref="F28">IF(OR(F12=9,F12=6),_xlfn.XLOOKUP(VALUE(SUBSTITUTE(SUBSTITUTE(_xlfn.CONCAT(F8,F10,_xlfn.IFS(F12=8,7,F12=7,8,F12=9,8,F12=6,7,1,F12)*1,F14,F16,F18),6,8),9,7)),Oppose!A2:A65,Oppose!E2:E65,"")&amp;"/"&amp;IF(F12=9,4,IF(F12=6,4,"")),"")</f>
        <v/>
      </c>
      <c r="H28" s="1"/>
      <c r="I28" s="1"/>
      <c r="J28" s="26"/>
      <c r="M28" s="25"/>
      <c r="N28" s="1"/>
      <c r="O28" s="26"/>
      <c r="Q28" s="117"/>
      <c r="R28" s="118"/>
      <c r="S28" s="118"/>
      <c r="T28" s="119"/>
      <c r="U28" s="15"/>
      <c r="V28" s="117"/>
      <c r="W28" s="118"/>
      <c r="X28" s="118"/>
      <c r="Y28" s="119"/>
      <c r="AA28" s="82"/>
      <c r="AB28" s="83"/>
      <c r="AC28" s="83"/>
      <c r="AD28" s="83"/>
      <c r="AE28" s="83"/>
      <c r="AF28" s="83"/>
      <c r="AG28" s="83"/>
      <c r="AH28" s="83"/>
      <c r="AI28" s="84"/>
    </row>
    <row r="29" spans="1:35" ht="8.1" customHeight="1">
      <c r="B29" s="16"/>
      <c r="E29" s="17"/>
      <c r="F29" s="64"/>
      <c r="J29" s="17"/>
      <c r="M29" s="16"/>
      <c r="O29" s="17"/>
      <c r="Q29" s="117"/>
      <c r="R29" s="118"/>
      <c r="S29" s="118"/>
      <c r="T29" s="119"/>
      <c r="U29" s="15"/>
      <c r="V29" s="117"/>
      <c r="W29" s="118"/>
      <c r="X29" s="118"/>
      <c r="Y29" s="119"/>
      <c r="AA29" s="82"/>
      <c r="AB29" s="83"/>
      <c r="AC29" s="83"/>
      <c r="AD29" s="83"/>
      <c r="AE29" s="83"/>
      <c r="AF29" s="83"/>
      <c r="AG29" s="83"/>
      <c r="AH29" s="83"/>
      <c r="AI29" s="84"/>
    </row>
    <row r="30" spans="1:35" ht="20.100000000000001" customHeight="1" thickBot="1">
      <c r="B30" s="5" t="str" cm="1">
        <f t="array" ref="B30">IF(OR(F14=9,F14=6),_xlfn.XLOOKUP(VALUE(SUBSTITUTE(SUBSTITUTE(_xlfn.CONCAT(F8,F10,F12,_xlfn.IFS(F14=8,7,F14=7,8,F14=9,8,F14=6,7,1,F14)*1,F16,F18),6,8),9,7)),HexDef!A2:A65,HexDef!B2:B65,""),"")</f>
        <v/>
      </c>
      <c r="C30" s="1" t="b">
        <f>F14=7</f>
        <v>1</v>
      </c>
      <c r="D30" s="36" t="str">
        <f>IF(F14=6,"X",IF(F14=9,"0",""))</f>
        <v/>
      </c>
      <c r="E30" s="26" t="b">
        <f>F14=7</f>
        <v>1</v>
      </c>
      <c r="F30" s="64" t="str" cm="1">
        <f t="array" ref="F30">IF(OR(F14=9,F14=6),_xlfn.XLOOKUP(VALUE(SUBSTITUTE(SUBSTITUTE(_xlfn.CONCAT(F8,F10,F12,_xlfn.IFS(F14=8,7,F14=7,8,F14=9,8,F14=6,7,1,F14)*1,F16,F18),6,8),9,7)),Oppose!A2:A65,Oppose!E2:E65,"")&amp;"/"&amp;IF(F14=9,3,IF(F14=6,3,"")),"")</f>
        <v/>
      </c>
      <c r="H30" s="1"/>
      <c r="I30" s="1"/>
      <c r="J30" s="26"/>
      <c r="M30" s="25"/>
      <c r="N30" s="1"/>
      <c r="O30" s="26"/>
      <c r="Q30" s="117"/>
      <c r="R30" s="118"/>
      <c r="S30" s="118"/>
      <c r="T30" s="119"/>
      <c r="U30" s="15"/>
      <c r="V30" s="117"/>
      <c r="W30" s="118"/>
      <c r="X30" s="118"/>
      <c r="Y30" s="119"/>
      <c r="AA30" s="85"/>
      <c r="AB30" s="86"/>
      <c r="AC30" s="86"/>
      <c r="AD30" s="86"/>
      <c r="AE30" s="86"/>
      <c r="AF30" s="86"/>
      <c r="AG30" s="86"/>
      <c r="AH30" s="86"/>
      <c r="AI30" s="87"/>
    </row>
    <row r="31" spans="1:35" ht="8.1" customHeight="1" thickBot="1">
      <c r="B31" s="16"/>
      <c r="E31" s="17"/>
      <c r="F31" s="64"/>
      <c r="J31" s="17"/>
      <c r="M31" s="16"/>
      <c r="O31" s="17"/>
      <c r="Q31" s="117"/>
      <c r="R31" s="118"/>
      <c r="S31" s="118"/>
      <c r="T31" s="119"/>
      <c r="U31" s="15"/>
      <c r="V31" s="117"/>
      <c r="W31" s="118"/>
      <c r="X31" s="118"/>
      <c r="Y31" s="119"/>
      <c r="AA31" s="75"/>
      <c r="AB31" s="76"/>
      <c r="AC31" s="76"/>
      <c r="AD31" s="76"/>
      <c r="AE31" s="76"/>
      <c r="AF31" s="76"/>
      <c r="AG31" s="76"/>
      <c r="AH31" s="76"/>
      <c r="AI31" s="77"/>
    </row>
    <row r="32" spans="1:35" ht="20.100000000000001" customHeight="1" thickBot="1">
      <c r="B32" s="5" t="str" cm="1">
        <f t="array" ref="B32">IF(OR(F16=9,F16=6),_xlfn.XLOOKUP(VALUE(SUBSTITUTE(SUBSTITUTE(_xlfn.CONCAT(F8,F10,F12,F14,_xlfn.IFS(F16=8,7,F16=7,8,F16=9,8,F16=6,7,1,F16)*1,F18),6,8),9,7)),HexDef!A2:A65,HexDef!B2:B65,""),"")</f>
        <v/>
      </c>
      <c r="C32" s="1" t="b">
        <f>F16=7</f>
        <v>1</v>
      </c>
      <c r="D32" s="36" t="str">
        <f>IF(F16=6,"X",IF(F16=9,"0",""))</f>
        <v/>
      </c>
      <c r="E32" s="26" t="b">
        <f>F16=7</f>
        <v>1</v>
      </c>
      <c r="F32" s="64" t="str" cm="1">
        <f t="array" ref="F32">IF(OR(F16=9,F16=6),_xlfn.XLOOKUP(VALUE(SUBSTITUTE(SUBSTITUTE(_xlfn.CONCAT(F8,F10,F12,F14,_xlfn.IFS(F16=8,7,F16=7,8,F16=9,8,F16=6,7,1,F16)*1,F18),6,8),9,7)),Oppose!A2:A65,Oppose!E2:E65,"")&amp;"/"&amp;IF(F16=9,2,IF(F16=6,2,"")),"")</f>
        <v/>
      </c>
      <c r="H32" s="1"/>
      <c r="I32" s="1"/>
      <c r="J32" s="26"/>
      <c r="M32" s="25"/>
      <c r="N32" s="1"/>
      <c r="O32" s="26"/>
      <c r="Q32" s="120"/>
      <c r="R32" s="121"/>
      <c r="S32" s="121"/>
      <c r="T32" s="122"/>
      <c r="U32" s="15"/>
      <c r="V32" s="120"/>
      <c r="W32" s="121"/>
      <c r="X32" s="121"/>
      <c r="Y32" s="122"/>
      <c r="AA32" s="94" t="s">
        <v>345</v>
      </c>
      <c r="AB32" s="95"/>
      <c r="AC32" s="95"/>
      <c r="AD32" s="95"/>
      <c r="AE32" s="95"/>
      <c r="AF32" s="95"/>
      <c r="AG32" s="95"/>
      <c r="AH32" s="95"/>
      <c r="AI32" s="96"/>
    </row>
    <row r="33" spans="2:35" ht="8.1" customHeight="1" thickBot="1">
      <c r="B33" s="16"/>
      <c r="E33" s="17"/>
      <c r="F33" s="64"/>
      <c r="J33" s="17"/>
      <c r="M33" s="16"/>
      <c r="O33" s="17"/>
      <c r="Q33" s="15"/>
      <c r="R33" s="15"/>
      <c r="S33" s="15"/>
      <c r="T33" s="15"/>
      <c r="U33" s="15"/>
      <c r="V33" s="15"/>
      <c r="W33" s="15"/>
      <c r="X33" s="15"/>
      <c r="Y33" s="15"/>
      <c r="Z33" s="15"/>
      <c r="AA33" s="105">
        <f>K42</f>
        <v>20</v>
      </c>
      <c r="AB33" s="103" t="str">
        <f>VLOOKUP(AA33,HexDef!B2:F65,2,FALSE)</f>
        <v>GUAN</v>
      </c>
      <c r="AC33" s="103" t="str">
        <f>VLOOKUP(AA33,HexDef!B2:F65,4,FALSE)</f>
        <v>D'en haut</v>
      </c>
      <c r="AD33" s="103"/>
      <c r="AE33" s="103"/>
      <c r="AF33" s="103"/>
      <c r="AG33" s="103"/>
      <c r="AH33" s="103"/>
      <c r="AI33" s="104"/>
    </row>
    <row r="34" spans="2:35" ht="20.100000000000001" customHeight="1">
      <c r="B34" s="5" t="str" cm="1">
        <f t="array" ref="B34">IF(OR(F18=9,F18=6),_xlfn.XLOOKUP(VALUE(SUBSTITUTE(SUBSTITUTE(_xlfn.CONCAT(F8,F10,F12,F14,F16,_xlfn.IFS(F18=8,7,F18=7,8,F18=9,8,F18=6,7,1,F18)*1),6,8),9,7)),HexDef!A2:A65,HexDef!B2:B65,""),"")</f>
        <v/>
      </c>
      <c r="C34" s="1" t="b">
        <f>F18=7</f>
        <v>1</v>
      </c>
      <c r="D34" s="36" t="str">
        <f>IF(F18=6,"X",IF(F18=9,"0",""))</f>
        <v/>
      </c>
      <c r="E34" s="26" t="b">
        <f>F18=7</f>
        <v>1</v>
      </c>
      <c r="F34" s="64" t="str" cm="1">
        <f t="array" ref="F34">IF(OR(F18=9,F18=6),_xlfn.XLOOKUP(VALUE(SUBSTITUTE(SUBSTITUTE(_xlfn.CONCAT(F8,F10,F12,F14,F16,_xlfn.IFS(F18=8,7,F18=7,8,F18=9,8,F18=6,7,1,F18)*1),6,8),9,7)),Oppose!A2:A65,Oppose!E2:E65,"")&amp;"/"&amp;IF(F18=9,1,IF(F18=6,1,"")),"")</f>
        <v/>
      </c>
      <c r="H34" s="1"/>
      <c r="I34" s="1"/>
      <c r="J34" s="26"/>
      <c r="M34" s="25" t="b">
        <f>F8=8</f>
        <v>0</v>
      </c>
      <c r="N34" s="1"/>
      <c r="O34" s="26"/>
      <c r="Q34" s="169" t="s">
        <v>286</v>
      </c>
      <c r="R34" s="170"/>
      <c r="S34" s="170"/>
      <c r="T34" s="171"/>
      <c r="U34" s="15"/>
      <c r="V34" s="128" t="s">
        <v>162</v>
      </c>
      <c r="W34" s="129"/>
      <c r="X34" s="54"/>
      <c r="Y34" s="55"/>
      <c r="AA34" s="105"/>
      <c r="AB34" s="103"/>
      <c r="AC34" s="103"/>
      <c r="AD34" s="103"/>
      <c r="AE34" s="103"/>
      <c r="AF34" s="103"/>
      <c r="AG34" s="103"/>
      <c r="AH34" s="103"/>
      <c r="AI34" s="104"/>
    </row>
    <row r="35" spans="2:35" ht="8.1" customHeight="1">
      <c r="B35" s="16"/>
      <c r="E35" s="17"/>
      <c r="F35" s="16"/>
      <c r="J35" s="17"/>
      <c r="M35" s="16"/>
      <c r="O35" s="17"/>
      <c r="Q35" s="48"/>
      <c r="R35" s="49"/>
      <c r="S35" s="49"/>
      <c r="T35" s="50"/>
      <c r="V35" s="16"/>
      <c r="Y35" s="17"/>
      <c r="AA35" s="82" t="str">
        <f>VLOOKUP(AA33,HexDef!B2:F65,5,FALSE)</f>
        <v>Regarder : C'est élever son point de vue. Se défaire d'un regard ordinaire et, en élagant ses certitudes, remettre en jeu sa manière habituelle de percevoir.</v>
      </c>
      <c r="AB35" s="83"/>
      <c r="AC35" s="83"/>
      <c r="AD35" s="83"/>
      <c r="AE35" s="83"/>
      <c r="AF35" s="83"/>
      <c r="AG35" s="83"/>
      <c r="AH35" s="83"/>
      <c r="AI35" s="84"/>
    </row>
    <row r="36" spans="2:35" ht="20.100000000000001" customHeight="1" thickBot="1">
      <c r="B36" s="30"/>
      <c r="C36" s="31" t="s">
        <v>6</v>
      </c>
      <c r="D36" s="28">
        <f>VLOOKUP(VALUE(SUBSTITUTE(SUBSTITUTE(_xlfn.CONCAT(F8,F10,F12,F14,F16,F18),"6","8"),"9","7")),HexDef!A2:D65,2,FALSE)</f>
        <v>1</v>
      </c>
      <c r="E36" s="29"/>
      <c r="F36" s="30"/>
      <c r="G36" s="33"/>
      <c r="H36" s="31" t="s">
        <v>6</v>
      </c>
      <c r="I36" s="28">
        <f>VLOOKUP(VALUE(SUBSTITUTE(SUBSTITUTE(_xlfn.CONCAT(F8,F10,F12,F14,F16,F18),"6","8"),"9","7")),Oppose!A2:E65,5,FALSE)</f>
        <v>1</v>
      </c>
      <c r="J36" s="29"/>
      <c r="M36" s="27" t="s">
        <v>6</v>
      </c>
      <c r="N36" s="28">
        <f>VLOOKUP(VALUE(SUBSTITUTE(SUBSTITUTE(_xlfn.CONCAT(F8,F10,F12,F14,F16,F18),"6","8"),"9","7")),Oppose!A2:H65,6,FALSE)</f>
        <v>2</v>
      </c>
      <c r="O36" s="29"/>
      <c r="Q36" s="156" t="s">
        <v>287</v>
      </c>
      <c r="R36" s="103"/>
      <c r="S36" s="103"/>
      <c r="T36" s="104"/>
      <c r="V36" s="56" t="str">
        <f>VLOOKUP(W36,HexDef!B2:F65,3,FALSE)</f>
        <v xml:space="preserve">Receptif  </v>
      </c>
      <c r="W36" s="51">
        <f>VLOOKUP(VALUE(SUBSTITUTE(SUBSTITUTE(_xlfn.CONCAT(F8,F10,F12,F14,F16,F18),"6","8"),"9","7")),Oppose!A2:H65,7,FALSE)</f>
        <v>2</v>
      </c>
      <c r="X36" s="126" t="str">
        <f>VLOOKUP(W36,HexDef!B2:F65,2,FALSE)</f>
        <v>KUN</v>
      </c>
      <c r="Y36" s="127"/>
      <c r="AA36" s="82"/>
      <c r="AB36" s="83"/>
      <c r="AC36" s="83"/>
      <c r="AD36" s="83"/>
      <c r="AE36" s="83"/>
      <c r="AF36" s="83"/>
      <c r="AG36" s="83"/>
      <c r="AH36" s="83"/>
      <c r="AI36" s="84"/>
    </row>
    <row r="37" spans="2:35" ht="16.5" thickBot="1">
      <c r="Q37" s="34">
        <f>I42</f>
        <v>1</v>
      </c>
      <c r="R37" s="91" t="str">
        <f>VLOOKUP(Q37,FleurBach!A3:B66,2,FALSE)</f>
        <v>Oak</v>
      </c>
      <c r="S37" s="145"/>
      <c r="T37" s="26"/>
      <c r="V37" s="114" t="str">
        <f>VLOOKUP(W36,HexDef!B2:F65,4,FALSE)</f>
        <v>Terre sur Terre</v>
      </c>
      <c r="W37" s="115"/>
      <c r="X37" s="115"/>
      <c r="Y37" s="116"/>
      <c r="AA37" s="82"/>
      <c r="AB37" s="83"/>
      <c r="AC37" s="83"/>
      <c r="AD37" s="83"/>
      <c r="AE37" s="83"/>
      <c r="AF37" s="83"/>
      <c r="AG37" s="83"/>
      <c r="AH37" s="83"/>
      <c r="AI37" s="84"/>
    </row>
    <row r="38" spans="2:35" ht="24" customHeight="1">
      <c r="C38" s="158" t="s">
        <v>12</v>
      </c>
      <c r="D38" s="159"/>
      <c r="E38" s="160"/>
      <c r="H38" s="163" t="s">
        <v>288</v>
      </c>
      <c r="I38" s="164"/>
      <c r="J38" s="164"/>
      <c r="K38" s="165"/>
      <c r="Q38" s="34">
        <f>I44</f>
        <v>10</v>
      </c>
      <c r="R38" s="91" t="str">
        <f>VLOOKUP(Q38,FleurBach!A3:B66,2,FALSE)</f>
        <v>Mimulus</v>
      </c>
      <c r="S38" s="145"/>
      <c r="T38" s="45"/>
      <c r="V38" s="117" t="str">
        <f>VLOOKUP(W36,HexDef!B2:F65,5,FALSE)</f>
        <v>Elan receptif : Disponibilité, Souplesse, consentement, adaptabilté aux circonstances</v>
      </c>
      <c r="W38" s="118"/>
      <c r="X38" s="118"/>
      <c r="Y38" s="119"/>
      <c r="AA38" s="82"/>
      <c r="AB38" s="83"/>
      <c r="AC38" s="83"/>
      <c r="AD38" s="83"/>
      <c r="AE38" s="83"/>
      <c r="AF38" s="83"/>
      <c r="AG38" s="83"/>
      <c r="AH38" s="83"/>
      <c r="AI38" s="84"/>
    </row>
    <row r="39" spans="2:35" ht="16.5" thickBot="1">
      <c r="C39" s="16"/>
      <c r="E39" s="17"/>
      <c r="H39" s="16"/>
      <c r="K39" s="17"/>
      <c r="Q39" s="34">
        <f>I46</f>
        <v>45</v>
      </c>
      <c r="R39" s="91" t="str">
        <f>VLOOKUP(Q39,FleurBach!A3:B66,2,FALSE)</f>
        <v>Pine</v>
      </c>
      <c r="S39" s="145"/>
      <c r="T39" s="45"/>
      <c r="V39" s="117"/>
      <c r="W39" s="118"/>
      <c r="X39" s="118"/>
      <c r="Y39" s="119"/>
      <c r="AA39" s="85"/>
      <c r="AB39" s="86"/>
      <c r="AC39" s="86"/>
      <c r="AD39" s="86"/>
      <c r="AE39" s="86"/>
      <c r="AF39" s="86"/>
      <c r="AG39" s="86"/>
      <c r="AH39" s="86"/>
      <c r="AI39" s="87"/>
    </row>
    <row r="40" spans="2:35" ht="20.100000000000001" customHeight="1">
      <c r="C40" s="25"/>
      <c r="D40" s="1"/>
      <c r="E40" s="26"/>
      <c r="H40" s="156" t="s">
        <v>13</v>
      </c>
      <c r="I40" s="157" t="s">
        <v>18</v>
      </c>
      <c r="J40" s="157" t="s">
        <v>19</v>
      </c>
      <c r="K40" s="149" t="s">
        <v>17</v>
      </c>
      <c r="Q40" s="34">
        <f>J42</f>
        <v>9</v>
      </c>
      <c r="R40" s="91" t="str">
        <f>VLOOKUP(Q40,FleurBach!A3:B66,2,FALSE)</f>
        <v>Mimulus</v>
      </c>
      <c r="S40" s="145"/>
      <c r="T40" s="45"/>
      <c r="V40" s="117"/>
      <c r="W40" s="118"/>
      <c r="X40" s="118"/>
      <c r="Y40" s="119"/>
      <c r="AA40" s="94" t="s">
        <v>346</v>
      </c>
      <c r="AB40" s="95"/>
      <c r="AC40" s="95"/>
      <c r="AD40" s="95"/>
      <c r="AE40" s="95"/>
      <c r="AF40" s="95"/>
      <c r="AG40" s="95"/>
      <c r="AH40" s="95"/>
      <c r="AI40" s="96"/>
    </row>
    <row r="41" spans="2:35" ht="8.1" customHeight="1">
      <c r="C41" s="16"/>
      <c r="E41" s="17"/>
      <c r="H41" s="156"/>
      <c r="I41" s="157"/>
      <c r="J41" s="157"/>
      <c r="K41" s="149"/>
      <c r="Q41" s="25"/>
      <c r="R41" s="1"/>
      <c r="S41" s="4"/>
      <c r="T41" s="45"/>
      <c r="V41" s="117"/>
      <c r="W41" s="118"/>
      <c r="X41" s="118"/>
      <c r="Y41" s="119"/>
      <c r="AA41" s="105">
        <f>K44</f>
        <v>11</v>
      </c>
      <c r="AB41" s="103" t="str">
        <f>VLOOKUP(AA41,HexDef!B11:F74,2,FALSE)</f>
        <v>TAI</v>
      </c>
      <c r="AC41" s="103" t="str">
        <f>VLOOKUP(AA41,HexDef!B11:F74,4,FALSE)</f>
        <v>Fluidité entre le YANG qui monte et le YIN qui descend</v>
      </c>
      <c r="AD41" s="103"/>
      <c r="AE41" s="103"/>
      <c r="AF41" s="103"/>
      <c r="AG41" s="103"/>
      <c r="AH41" s="103"/>
      <c r="AI41" s="104"/>
    </row>
    <row r="42" spans="2:35" ht="20.100000000000001" customHeight="1">
      <c r="C42" s="25"/>
      <c r="D42" s="1"/>
      <c r="E42" s="26"/>
      <c r="H42" s="153" t="s">
        <v>14</v>
      </c>
      <c r="I42" s="103">
        <f>I20</f>
        <v>1</v>
      </c>
      <c r="J42" s="103">
        <f>VLOOKUP(J44,DeuxRoues!E4:G67,2,FALSE)</f>
        <v>9</v>
      </c>
      <c r="K42" s="104">
        <f>VLOOKUP(K46,DeuxRoues!I4:K67,2,FALSE)</f>
        <v>20</v>
      </c>
      <c r="Q42" s="34">
        <f>J46</f>
        <v>12</v>
      </c>
      <c r="R42" s="91" t="str">
        <f>VLOOKUP(Q42,FleurBach!A3:B66,2,FALSE)</f>
        <v>Clematis</v>
      </c>
      <c r="S42" s="145"/>
      <c r="T42" s="45"/>
      <c r="V42" s="117"/>
      <c r="W42" s="118"/>
      <c r="X42" s="118"/>
      <c r="Y42" s="119"/>
      <c r="AA42" s="105"/>
      <c r="AB42" s="103"/>
      <c r="AC42" s="103"/>
      <c r="AD42" s="103"/>
      <c r="AE42" s="103"/>
      <c r="AF42" s="103"/>
      <c r="AG42" s="103"/>
      <c r="AH42" s="103"/>
      <c r="AI42" s="104"/>
    </row>
    <row r="43" spans="2:35" ht="8.1" customHeight="1">
      <c r="C43" s="16"/>
      <c r="E43" s="17"/>
      <c r="H43" s="153"/>
      <c r="I43" s="103"/>
      <c r="J43" s="103"/>
      <c r="K43" s="104"/>
      <c r="Q43" s="46"/>
      <c r="R43" s="44"/>
      <c r="S43" s="4"/>
      <c r="T43" s="45"/>
      <c r="V43" s="117"/>
      <c r="W43" s="118"/>
      <c r="X43" s="118"/>
      <c r="Y43" s="119"/>
      <c r="AA43" s="82" t="str">
        <f>VLOOKUP(AA41,HexDef!B11:F74,5,FALSE)</f>
        <v>Fluidité printanière : Ciel et terre communiquent, YIN et YANG se compénètrent, favorisant le floraison de tout ce qui pousse.</v>
      </c>
      <c r="AB43" s="83"/>
      <c r="AC43" s="83"/>
      <c r="AD43" s="83"/>
      <c r="AE43" s="83"/>
      <c r="AF43" s="83"/>
      <c r="AG43" s="83"/>
      <c r="AH43" s="83"/>
      <c r="AI43" s="84"/>
    </row>
    <row r="44" spans="2:35" ht="20.100000000000001" customHeight="1" thickBot="1">
      <c r="C44" s="25"/>
      <c r="D44" s="1"/>
      <c r="E44" s="26"/>
      <c r="H44" s="153" t="s">
        <v>15</v>
      </c>
      <c r="I44" s="103">
        <f>VLOOKUP(I42,DeuxRoues!A4:C67,2,FALSE)</f>
        <v>10</v>
      </c>
      <c r="J44" s="103">
        <f>I20</f>
        <v>1</v>
      </c>
      <c r="K44" s="104">
        <f>VLOOKUP(K46,DeuxRoues!I4:K67,3,FALSE)</f>
        <v>11</v>
      </c>
      <c r="Q44" s="34">
        <f>K42</f>
        <v>20</v>
      </c>
      <c r="R44" s="91" t="str">
        <f>VLOOKUP(Q44,FleurBach!A3:B66,2,FALSE)</f>
        <v>Scleranthus</v>
      </c>
      <c r="S44" s="145"/>
      <c r="T44" s="45"/>
      <c r="V44" s="120"/>
      <c r="W44" s="121"/>
      <c r="X44" s="121"/>
      <c r="Y44" s="122"/>
      <c r="AA44" s="82"/>
      <c r="AB44" s="83"/>
      <c r="AC44" s="83"/>
      <c r="AD44" s="83"/>
      <c r="AE44" s="83"/>
      <c r="AF44" s="83"/>
      <c r="AG44" s="83"/>
      <c r="AH44" s="83"/>
      <c r="AI44" s="84"/>
    </row>
    <row r="45" spans="2:35" ht="8.1" customHeight="1">
      <c r="C45" s="16"/>
      <c r="E45" s="17"/>
      <c r="H45" s="153"/>
      <c r="I45" s="103"/>
      <c r="J45" s="103"/>
      <c r="K45" s="104"/>
      <c r="Q45" s="46"/>
      <c r="R45" s="44"/>
      <c r="S45" s="1"/>
      <c r="T45" s="26"/>
      <c r="V45" s="15"/>
      <c r="W45" s="15"/>
      <c r="X45" s="15"/>
      <c r="Y45" s="15"/>
      <c r="Z45" s="15"/>
      <c r="AA45" s="82"/>
      <c r="AB45" s="83"/>
      <c r="AC45" s="83"/>
      <c r="AD45" s="83"/>
      <c r="AE45" s="83"/>
      <c r="AF45" s="83"/>
      <c r="AG45" s="83"/>
      <c r="AH45" s="83"/>
      <c r="AI45" s="84"/>
    </row>
    <row r="46" spans="2:35" ht="20.100000000000001" customHeight="1" thickBot="1">
      <c r="C46" s="25"/>
      <c r="D46" s="1"/>
      <c r="E46" s="26"/>
      <c r="H46" s="153" t="s">
        <v>16</v>
      </c>
      <c r="I46" s="103">
        <f>VLOOKUP(I42,DeuxRoues!A4:C67,3,FALSE)</f>
        <v>45</v>
      </c>
      <c r="J46" s="103">
        <f>VLOOKUP(J44,DeuxRoues!E4:G67,3,FALSE)</f>
        <v>12</v>
      </c>
      <c r="K46" s="104">
        <f>I20</f>
        <v>1</v>
      </c>
      <c r="Q46" s="35">
        <f>K44</f>
        <v>11</v>
      </c>
      <c r="R46" s="146" t="str">
        <f>VLOOKUP(Q46,FleurBach!A3:B66,2,FALSE)</f>
        <v>Clematis</v>
      </c>
      <c r="S46" s="147"/>
      <c r="T46" s="47"/>
      <c r="V46" s="15"/>
      <c r="W46" s="15"/>
      <c r="X46" s="15"/>
      <c r="Y46" s="15"/>
      <c r="Z46" s="15"/>
      <c r="AA46" s="82"/>
      <c r="AB46" s="83"/>
      <c r="AC46" s="83"/>
      <c r="AD46" s="83"/>
      <c r="AE46" s="83"/>
      <c r="AF46" s="83"/>
      <c r="AG46" s="83"/>
      <c r="AH46" s="83"/>
      <c r="AI46" s="84"/>
    </row>
    <row r="47" spans="2:35" ht="8.1" customHeight="1" thickBot="1">
      <c r="C47" s="16"/>
      <c r="E47" s="17"/>
      <c r="H47" s="154"/>
      <c r="I47" s="155"/>
      <c r="J47" s="155"/>
      <c r="K47" s="148"/>
      <c r="Q47" s="43"/>
      <c r="R47" s="43"/>
      <c r="S47" s="43"/>
      <c r="T47" s="43"/>
      <c r="AA47" s="82"/>
      <c r="AB47" s="83"/>
      <c r="AC47" s="83"/>
      <c r="AD47" s="83"/>
      <c r="AE47" s="83"/>
      <c r="AF47" s="83"/>
      <c r="AG47" s="83"/>
      <c r="AH47" s="83"/>
      <c r="AI47" s="84"/>
    </row>
    <row r="48" spans="2:35" ht="20.100000000000001" customHeight="1" thickBot="1">
      <c r="C48" s="25"/>
      <c r="D48" s="1"/>
      <c r="E48" s="26"/>
      <c r="Q48" s="144" t="s">
        <v>331</v>
      </c>
      <c r="R48" s="144"/>
      <c r="S48" s="144"/>
      <c r="T48" s="144"/>
      <c r="AA48" s="85"/>
      <c r="AB48" s="86"/>
      <c r="AC48" s="86"/>
      <c r="AD48" s="86"/>
      <c r="AE48" s="86"/>
      <c r="AF48" s="86"/>
      <c r="AG48" s="86"/>
      <c r="AH48" s="86"/>
      <c r="AI48" s="87"/>
    </row>
    <row r="49" spans="2:22" ht="8.1" customHeight="1">
      <c r="C49" s="16"/>
      <c r="E49" s="17"/>
      <c r="Q49" s="144"/>
      <c r="R49" s="144"/>
      <c r="S49" s="144"/>
      <c r="T49" s="144"/>
    </row>
    <row r="50" spans="2:22" ht="20.100000000000001" customHeight="1">
      <c r="C50" s="25"/>
      <c r="D50" s="1"/>
      <c r="E50" s="26"/>
      <c r="Q50" s="144"/>
      <c r="R50" s="144"/>
      <c r="S50" s="144"/>
      <c r="T50" s="144"/>
    </row>
    <row r="51" spans="2:22" ht="8.1" customHeight="1">
      <c r="C51" s="16"/>
      <c r="E51" s="17"/>
      <c r="Q51" s="144"/>
      <c r="R51" s="144"/>
      <c r="S51" s="144"/>
      <c r="T51" s="144"/>
    </row>
    <row r="52" spans="2:22" ht="16.5" thickBot="1">
      <c r="C52" s="27" t="s">
        <v>6</v>
      </c>
      <c r="D52" s="28">
        <f>VLOOKUP(VALUE(SUBSTITUTE(SUBSTITUTE(_xlfn.CONCAT(F8,F10,F12,F14,F16,F18),"6","8"),"9","7")),Oppose!A2:H65,7,FALSE)</f>
        <v>2</v>
      </c>
      <c r="E52" s="29"/>
      <c r="Q52" s="144"/>
      <c r="R52" s="144"/>
      <c r="S52" s="144"/>
      <c r="T52" s="144"/>
    </row>
    <row r="53" spans="2:22">
      <c r="Q53" s="15"/>
      <c r="R53" s="15"/>
      <c r="S53" s="15"/>
      <c r="T53" s="15"/>
    </row>
    <row r="54" spans="2:22" ht="8.1" customHeight="1">
      <c r="Q54" s="15"/>
      <c r="R54" s="15"/>
      <c r="S54" s="15"/>
      <c r="T54" s="15"/>
    </row>
    <row r="55" spans="2:22">
      <c r="V55" t="str">
        <f>IF(IF(COUNTIF(R37:S46,R37)=2,"",VLOOKUP(Q37,FleurBach!A3:B66,2,FALSE))=R37,"",VLOOKUP(Q37,FleurBach!A3:B66,2,FALSE))</f>
        <v/>
      </c>
    </row>
    <row r="56" spans="2:22" ht="8.1" customHeight="1"/>
    <row r="57" spans="2:22">
      <c r="V57" s="191" t="str" cm="1">
        <f t="array" ref="V57">IF(COUNTIF(R37:S46,R38)=2,_xlfn.TEXTJOIN(", ",1,IF(FleurBach!$B$3:$B$66=R38:S38,FleurBach!$A$3:$A$66,"")),"")</f>
        <v>9, 10</v>
      </c>
    </row>
    <row r="58" spans="2:22">
      <c r="V58" t="str">
        <f>IF(IF(COUNTIF(R38:S47,R39)=2,"",VLOOKUP(Q39,FleurBach!A4:B67,2,FALSE))=R39,"",VLOOKUP(Q39,FleurBach!A4:B67,2,FALSE))</f>
        <v/>
      </c>
    </row>
    <row r="59" spans="2:22" ht="23.25">
      <c r="B59" s="71"/>
      <c r="C59" s="51"/>
      <c r="D59" s="72"/>
      <c r="E59" s="72"/>
    </row>
    <row r="60" spans="2:22">
      <c r="B60" s="73"/>
      <c r="C60" s="73"/>
      <c r="D60" s="73"/>
      <c r="E60" s="73"/>
    </row>
    <row r="61" spans="2:22">
      <c r="B61" s="74"/>
      <c r="C61" s="74"/>
      <c r="D61" s="74"/>
      <c r="E61" s="74"/>
    </row>
    <row r="62" spans="2:22">
      <c r="B62" s="74"/>
      <c r="C62" s="74"/>
      <c r="D62" s="74"/>
      <c r="E62" s="74"/>
    </row>
    <row r="63" spans="2:22">
      <c r="B63" s="74"/>
      <c r="C63" s="74"/>
      <c r="D63" s="74"/>
      <c r="E63" s="74"/>
    </row>
    <row r="64" spans="2:22">
      <c r="B64" s="74"/>
      <c r="C64" s="74"/>
      <c r="D64" s="74"/>
      <c r="E64" s="74"/>
    </row>
    <row r="65" spans="2:5" ht="15.95" customHeight="1">
      <c r="B65" s="74"/>
      <c r="C65" s="74"/>
      <c r="D65" s="74"/>
      <c r="E65" s="74"/>
    </row>
    <row r="66" spans="2:5">
      <c r="B66" s="74"/>
      <c r="C66" s="74"/>
      <c r="D66" s="74"/>
      <c r="E66" s="74"/>
    </row>
    <row r="67" spans="2:5">
      <c r="B67" s="74"/>
      <c r="C67" s="74"/>
      <c r="D67" s="74"/>
      <c r="E67" s="74"/>
    </row>
  </sheetData>
  <sheetProtection selectLockedCells="1"/>
  <mergeCells count="90">
    <mergeCell ref="X1:Y1"/>
    <mergeCell ref="R3:Y4"/>
    <mergeCell ref="C1:E1"/>
    <mergeCell ref="H1:J1"/>
    <mergeCell ref="N1:O1"/>
    <mergeCell ref="C3:O4"/>
    <mergeCell ref="Q1:R1"/>
    <mergeCell ref="I44:I45"/>
    <mergeCell ref="J44:J45"/>
    <mergeCell ref="C38:E38"/>
    <mergeCell ref="C22:E22"/>
    <mergeCell ref="U1:V1"/>
    <mergeCell ref="H6:J6"/>
    <mergeCell ref="M6:O6"/>
    <mergeCell ref="H38:K38"/>
    <mergeCell ref="S8:T8"/>
    <mergeCell ref="Q36:T36"/>
    <mergeCell ref="R37:S37"/>
    <mergeCell ref="R38:S38"/>
    <mergeCell ref="Q24:T24"/>
    <mergeCell ref="Q26:T32"/>
    <mergeCell ref="Q34:T34"/>
    <mergeCell ref="H22:J22"/>
    <mergeCell ref="K46:K47"/>
    <mergeCell ref="K40:K41"/>
    <mergeCell ref="K42:K43"/>
    <mergeCell ref="K44:K45"/>
    <mergeCell ref="A7:A18"/>
    <mergeCell ref="C7:D7"/>
    <mergeCell ref="H46:H47"/>
    <mergeCell ref="I46:I47"/>
    <mergeCell ref="J46:J47"/>
    <mergeCell ref="H40:H41"/>
    <mergeCell ref="I40:I41"/>
    <mergeCell ref="J40:J41"/>
    <mergeCell ref="H42:H43"/>
    <mergeCell ref="I42:I43"/>
    <mergeCell ref="J42:J43"/>
    <mergeCell ref="H44:H45"/>
    <mergeCell ref="M22:O22"/>
    <mergeCell ref="Q48:T52"/>
    <mergeCell ref="Q7:R7"/>
    <mergeCell ref="Q12:T18"/>
    <mergeCell ref="Q10:T10"/>
    <mergeCell ref="Q22:R22"/>
    <mergeCell ref="S23:T23"/>
    <mergeCell ref="R39:S39"/>
    <mergeCell ref="R40:S40"/>
    <mergeCell ref="R42:S42"/>
    <mergeCell ref="R44:S44"/>
    <mergeCell ref="R46:S46"/>
    <mergeCell ref="X8:Y8"/>
    <mergeCell ref="V10:Y10"/>
    <mergeCell ref="V12:Y18"/>
    <mergeCell ref="V7:W7"/>
    <mergeCell ref="V22:W22"/>
    <mergeCell ref="V37:Y37"/>
    <mergeCell ref="V38:Y44"/>
    <mergeCell ref="V26:Y32"/>
    <mergeCell ref="V24:Y24"/>
    <mergeCell ref="X23:Y23"/>
    <mergeCell ref="V34:W34"/>
    <mergeCell ref="X36:Y36"/>
    <mergeCell ref="AA9:AA10"/>
    <mergeCell ref="AB9:AB10"/>
    <mergeCell ref="AA5:AI7"/>
    <mergeCell ref="AA11:AI15"/>
    <mergeCell ref="AA17:AA18"/>
    <mergeCell ref="AB17:AB18"/>
    <mergeCell ref="AB41:AB42"/>
    <mergeCell ref="AA19:AI22"/>
    <mergeCell ref="AA25:AI30"/>
    <mergeCell ref="AA33:AA34"/>
    <mergeCell ref="AB33:AB34"/>
    <mergeCell ref="AA1:AI1"/>
    <mergeCell ref="AA43:AI48"/>
    <mergeCell ref="AA3:AI3"/>
    <mergeCell ref="AC4:AI4"/>
    <mergeCell ref="AA8:AI8"/>
    <mergeCell ref="AC9:AI10"/>
    <mergeCell ref="AA16:AI16"/>
    <mergeCell ref="AC17:AI18"/>
    <mergeCell ref="AA23:AI23"/>
    <mergeCell ref="AC24:AI24"/>
    <mergeCell ref="AA32:AI32"/>
    <mergeCell ref="AC33:AI34"/>
    <mergeCell ref="AA40:AI40"/>
    <mergeCell ref="AC41:AI42"/>
    <mergeCell ref="AA35:AI39"/>
    <mergeCell ref="AA41:AA42"/>
  </mergeCells>
  <conditionalFormatting sqref="C24">
    <cfRule type="expression" dxfId="359" priority="340">
      <formula>F8=9</formula>
    </cfRule>
    <cfRule type="expression" dxfId="358" priority="337">
      <formula>F8=6</formula>
    </cfRule>
    <cfRule type="expression" dxfId="357" priority="500">
      <formula>F8=8</formula>
    </cfRule>
    <cfRule type="expression" dxfId="356" priority="499">
      <formula>F8=7</formula>
    </cfRule>
  </conditionalFormatting>
  <conditionalFormatting sqref="C26">
    <cfRule type="expression" dxfId="355" priority="232">
      <formula>F10=7</formula>
    </cfRule>
    <cfRule type="expression" dxfId="354" priority="233">
      <formula>F10=8</formula>
    </cfRule>
    <cfRule type="expression" dxfId="353" priority="231">
      <formula>F10=9</formula>
    </cfRule>
    <cfRule type="expression" dxfId="352" priority="230">
      <formula>F10=6</formula>
    </cfRule>
  </conditionalFormatting>
  <conditionalFormatting sqref="C28">
    <cfRule type="expression" dxfId="351" priority="228">
      <formula>F12=7</formula>
    </cfRule>
    <cfRule type="expression" dxfId="350" priority="226">
      <formula>F12=6</formula>
    </cfRule>
    <cfRule type="expression" dxfId="349" priority="227">
      <formula>F12=9</formula>
    </cfRule>
    <cfRule type="expression" dxfId="348" priority="229">
      <formula>F12=8</formula>
    </cfRule>
  </conditionalFormatting>
  <conditionalFormatting sqref="C30">
    <cfRule type="expression" dxfId="347" priority="224">
      <formula>F14=7</formula>
    </cfRule>
    <cfRule type="expression" dxfId="346" priority="223">
      <formula>F14=9</formula>
    </cfRule>
    <cfRule type="expression" dxfId="345" priority="225">
      <formula>F14=8</formula>
    </cfRule>
    <cfRule type="expression" dxfId="344" priority="222">
      <formula>F14=6</formula>
    </cfRule>
  </conditionalFormatting>
  <conditionalFormatting sqref="C32">
    <cfRule type="expression" dxfId="343" priority="218">
      <formula>F16=6</formula>
    </cfRule>
    <cfRule type="expression" dxfId="342" priority="221">
      <formula>F16=8</formula>
    </cfRule>
    <cfRule type="expression" dxfId="341" priority="220">
      <formula>F16=7</formula>
    </cfRule>
    <cfRule type="expression" dxfId="340" priority="219">
      <formula>F16=9</formula>
    </cfRule>
  </conditionalFormatting>
  <conditionalFormatting sqref="C34">
    <cfRule type="expression" dxfId="339" priority="214">
      <formula>F18=6</formula>
    </cfRule>
    <cfRule type="expression" dxfId="338" priority="217">
      <formula>F18=8</formula>
    </cfRule>
    <cfRule type="expression" dxfId="337" priority="215">
      <formula>F18=9</formula>
    </cfRule>
    <cfRule type="expression" dxfId="336" priority="216">
      <formula>F18=7</formula>
    </cfRule>
  </conditionalFormatting>
  <conditionalFormatting sqref="C40">
    <cfRule type="expression" dxfId="335" priority="31">
      <formula>F10=6</formula>
    </cfRule>
    <cfRule type="expression" dxfId="334" priority="467">
      <formula>F10=7</formula>
    </cfRule>
    <cfRule type="expression" dxfId="333" priority="468">
      <formula>F10=8</formula>
    </cfRule>
    <cfRule type="expression" dxfId="332" priority="34">
      <formula>F10=9</formula>
    </cfRule>
  </conditionalFormatting>
  <conditionalFormatting sqref="C42">
    <cfRule type="expression" dxfId="331" priority="29">
      <formula>F12=6</formula>
    </cfRule>
    <cfRule type="expression" dxfId="330" priority="466">
      <formula>F12=8</formula>
    </cfRule>
    <cfRule type="expression" dxfId="329" priority="28">
      <formula>F12=9</formula>
    </cfRule>
    <cfRule type="expression" dxfId="328" priority="465">
      <formula>F12=7</formula>
    </cfRule>
  </conditionalFormatting>
  <conditionalFormatting sqref="C44">
    <cfRule type="expression" dxfId="327" priority="23">
      <formula>F14=9</formula>
    </cfRule>
    <cfRule type="expression" dxfId="326" priority="463">
      <formula>F14=7</formula>
    </cfRule>
    <cfRule type="expression" dxfId="325" priority="464">
      <formula>F14=8</formula>
    </cfRule>
    <cfRule type="expression" dxfId="324" priority="24">
      <formula>F14=6</formula>
    </cfRule>
  </conditionalFormatting>
  <conditionalFormatting sqref="C46">
    <cfRule type="expression" dxfId="323" priority="18">
      <formula>F12=6</formula>
    </cfRule>
    <cfRule type="expression" dxfId="322" priority="461">
      <formula>F12=7</formula>
    </cfRule>
    <cfRule type="expression" dxfId="321" priority="462">
      <formula>F12=8</formula>
    </cfRule>
    <cfRule type="expression" dxfId="320" priority="19">
      <formula>F12=9</formula>
    </cfRule>
  </conditionalFormatting>
  <conditionalFormatting sqref="C48">
    <cfRule type="expression" dxfId="319" priority="14">
      <formula>F14=9</formula>
    </cfRule>
    <cfRule type="expression" dxfId="318" priority="459">
      <formula>F14=7</formula>
    </cfRule>
    <cfRule type="expression" dxfId="317" priority="13">
      <formula>F14=6</formula>
    </cfRule>
    <cfRule type="expression" dxfId="316" priority="460">
      <formula>F14=8</formula>
    </cfRule>
  </conditionalFormatting>
  <conditionalFormatting sqref="C50">
    <cfRule type="expression" dxfId="315" priority="8">
      <formula>F16=6</formula>
    </cfRule>
    <cfRule type="expression" dxfId="314" priority="9">
      <formula>F16=9</formula>
    </cfRule>
    <cfRule type="expression" dxfId="313" priority="457">
      <formula>F16=7</formula>
    </cfRule>
    <cfRule type="expression" dxfId="312" priority="458">
      <formula>F16=8</formula>
    </cfRule>
  </conditionalFormatting>
  <conditionalFormatting sqref="D24">
    <cfRule type="expression" dxfId="311" priority="501">
      <formula>F8=7</formula>
    </cfRule>
    <cfRule type="expression" dxfId="310" priority="339">
      <formula>F8=9</formula>
    </cfRule>
  </conditionalFormatting>
  <conditionalFormatting sqref="D26">
    <cfRule type="expression" dxfId="309" priority="213">
      <formula>F10=7</formula>
    </cfRule>
    <cfRule type="expression" dxfId="308" priority="212">
      <formula>F10=9</formula>
    </cfRule>
  </conditionalFormatting>
  <conditionalFormatting sqref="D28">
    <cfRule type="expression" dxfId="307" priority="211">
      <formula>F12=7</formula>
    </cfRule>
    <cfRule type="expression" dxfId="306" priority="210">
      <formula>F12=9</formula>
    </cfRule>
  </conditionalFormatting>
  <conditionalFormatting sqref="D30">
    <cfRule type="expression" dxfId="305" priority="209">
      <formula>F14=7</formula>
    </cfRule>
    <cfRule type="expression" dxfId="304" priority="208">
      <formula>F14=9</formula>
    </cfRule>
  </conditionalFormatting>
  <conditionalFormatting sqref="D32">
    <cfRule type="expression" dxfId="303" priority="207">
      <formula>F16=7</formula>
    </cfRule>
    <cfRule type="expression" dxfId="302" priority="206">
      <formula>F16=9</formula>
    </cfRule>
  </conditionalFormatting>
  <conditionalFormatting sqref="D34">
    <cfRule type="expression" dxfId="301" priority="205">
      <formula>F18=7</formula>
    </cfRule>
    <cfRule type="expression" dxfId="300" priority="204">
      <formula>F18=9</formula>
    </cfRule>
  </conditionalFormatting>
  <conditionalFormatting sqref="D40">
    <cfRule type="expression" dxfId="299" priority="456">
      <formula>F10=7</formula>
    </cfRule>
    <cfRule type="expression" dxfId="298" priority="33">
      <formula>F10=9</formula>
    </cfRule>
  </conditionalFormatting>
  <conditionalFormatting sqref="D42">
    <cfRule type="expression" dxfId="297" priority="27">
      <formula>F12=9</formula>
    </cfRule>
    <cfRule type="expression" dxfId="296" priority="455">
      <formula>F12=7</formula>
    </cfRule>
  </conditionalFormatting>
  <conditionalFormatting sqref="D44">
    <cfRule type="expression" dxfId="295" priority="454">
      <formula>F14=7</formula>
    </cfRule>
    <cfRule type="expression" dxfId="294" priority="22">
      <formula>F14=9</formula>
    </cfRule>
  </conditionalFormatting>
  <conditionalFormatting sqref="D46">
    <cfRule type="expression" dxfId="293" priority="453">
      <formula>F12=7</formula>
    </cfRule>
    <cfRule type="expression" dxfId="292" priority="17">
      <formula>F12=9</formula>
    </cfRule>
  </conditionalFormatting>
  <conditionalFormatting sqref="D48">
    <cfRule type="expression" dxfId="291" priority="452">
      <formula>F14=7</formula>
    </cfRule>
    <cfRule type="expression" dxfId="290" priority="12">
      <formula>F14=9</formula>
    </cfRule>
  </conditionalFormatting>
  <conditionalFormatting sqref="D50">
    <cfRule type="expression" dxfId="289" priority="7">
      <formula>F16=9</formula>
    </cfRule>
    <cfRule type="expression" dxfId="288" priority="451">
      <formula>F16=7</formula>
    </cfRule>
  </conditionalFormatting>
  <conditionalFormatting sqref="E24">
    <cfRule type="expression" dxfId="287" priority="498">
      <formula>F8=8</formula>
    </cfRule>
    <cfRule type="expression" dxfId="286" priority="306">
      <formula>F8=6</formula>
    </cfRule>
    <cfRule type="expression" dxfId="285" priority="338">
      <formula>F8=9</formula>
    </cfRule>
    <cfRule type="expression" dxfId="284" priority="497">
      <formula>F8=7</formula>
    </cfRule>
  </conditionalFormatting>
  <conditionalFormatting sqref="E26">
    <cfRule type="expression" dxfId="283" priority="203">
      <formula>F10=8</formula>
    </cfRule>
    <cfRule type="expression" dxfId="282" priority="202">
      <formula>F10=7</formula>
    </cfRule>
    <cfRule type="expression" dxfId="281" priority="201">
      <formula>F10=9</formula>
    </cfRule>
    <cfRule type="expression" dxfId="280" priority="200">
      <formula>F10=6</formula>
    </cfRule>
  </conditionalFormatting>
  <conditionalFormatting sqref="E28">
    <cfRule type="expression" dxfId="279" priority="197">
      <formula>F12=9</formula>
    </cfRule>
    <cfRule type="expression" dxfId="278" priority="199">
      <formula>F12=8</formula>
    </cfRule>
    <cfRule type="expression" dxfId="277" priority="198">
      <formula>F12=7</formula>
    </cfRule>
    <cfRule type="expression" dxfId="276" priority="196">
      <formula>F12=6</formula>
    </cfRule>
  </conditionalFormatting>
  <conditionalFormatting sqref="E30">
    <cfRule type="expression" dxfId="275" priority="195">
      <formula>F14=8</formula>
    </cfRule>
    <cfRule type="expression" dxfId="274" priority="193">
      <formula>F14=9</formula>
    </cfRule>
    <cfRule type="expression" dxfId="273" priority="192">
      <formula>F14=6</formula>
    </cfRule>
    <cfRule type="expression" dxfId="272" priority="194">
      <formula>F14=7</formula>
    </cfRule>
  </conditionalFormatting>
  <conditionalFormatting sqref="E32">
    <cfRule type="expression" dxfId="271" priority="190">
      <formula>F16=7</formula>
    </cfRule>
    <cfRule type="expression" dxfId="270" priority="189">
      <formula>F16=9</formula>
    </cfRule>
    <cfRule type="expression" dxfId="269" priority="188">
      <formula>F16=6</formula>
    </cfRule>
    <cfRule type="expression" dxfId="268" priority="191">
      <formula>F16=8</formula>
    </cfRule>
  </conditionalFormatting>
  <conditionalFormatting sqref="E34">
    <cfRule type="expression" dxfId="267" priority="184">
      <formula>F18=6</formula>
    </cfRule>
    <cfRule type="expression" dxfId="266" priority="187">
      <formula>F18=8</formula>
    </cfRule>
    <cfRule type="expression" dxfId="265" priority="185">
      <formula>F18=9</formula>
    </cfRule>
    <cfRule type="expression" dxfId="264" priority="186">
      <formula>F18=7</formula>
    </cfRule>
  </conditionalFormatting>
  <conditionalFormatting sqref="E40">
    <cfRule type="expression" dxfId="263" priority="30">
      <formula>F10=6</formula>
    </cfRule>
    <cfRule type="expression" dxfId="262" priority="32">
      <formula>F10=9</formula>
    </cfRule>
    <cfRule type="expression" dxfId="261" priority="450">
      <formula>F10=7</formula>
    </cfRule>
    <cfRule type="expression" dxfId="260" priority="449">
      <formula>F10=8</formula>
    </cfRule>
  </conditionalFormatting>
  <conditionalFormatting sqref="E42">
    <cfRule type="expression" dxfId="259" priority="447">
      <formula>F12=8</formula>
    </cfRule>
    <cfRule type="expression" dxfId="258" priority="448">
      <formula>F12=7</formula>
    </cfRule>
    <cfRule type="expression" dxfId="257" priority="26">
      <formula>F12=6</formula>
    </cfRule>
    <cfRule type="expression" dxfId="256" priority="25">
      <formula>F12=9</formula>
    </cfRule>
  </conditionalFormatting>
  <conditionalFormatting sqref="E44">
    <cfRule type="expression" dxfId="255" priority="445">
      <formula>F14=8</formula>
    </cfRule>
    <cfRule type="expression" dxfId="254" priority="446">
      <formula>F14=7</formula>
    </cfRule>
    <cfRule type="expression" dxfId="253" priority="21">
      <formula>F14=6</formula>
    </cfRule>
    <cfRule type="expression" dxfId="252" priority="20">
      <formula>F14=9</formula>
    </cfRule>
  </conditionalFormatting>
  <conditionalFormatting sqref="E46">
    <cfRule type="expression" dxfId="251" priority="444">
      <formula>F12=7</formula>
    </cfRule>
    <cfRule type="expression" dxfId="250" priority="443">
      <formula>F12=8</formula>
    </cfRule>
    <cfRule type="expression" dxfId="249" priority="16">
      <formula>F12=6</formula>
    </cfRule>
    <cfRule type="expression" dxfId="248" priority="15">
      <formula>F12=9</formula>
    </cfRule>
  </conditionalFormatting>
  <conditionalFormatting sqref="E48">
    <cfRule type="expression" dxfId="247" priority="441">
      <formula>F14=8</formula>
    </cfRule>
    <cfRule type="expression" dxfId="246" priority="10">
      <formula>F14=9</formula>
    </cfRule>
    <cfRule type="expression" dxfId="245" priority="442">
      <formula>F14=7</formula>
    </cfRule>
    <cfRule type="expression" dxfId="244" priority="11">
      <formula>F14=6</formula>
    </cfRule>
  </conditionalFormatting>
  <conditionalFormatting sqref="E50">
    <cfRule type="expression" dxfId="243" priority="5">
      <formula>F16=9</formula>
    </cfRule>
    <cfRule type="expression" dxfId="242" priority="6">
      <formula>F16=6</formula>
    </cfRule>
    <cfRule type="expression" dxfId="241" priority="439">
      <formula>F16=8</formula>
    </cfRule>
    <cfRule type="expression" dxfId="240" priority="440">
      <formula>F16=7</formula>
    </cfRule>
  </conditionalFormatting>
  <conditionalFormatting sqref="H8">
    <cfRule type="expression" dxfId="239" priority="584">
      <formula>F8=8</formula>
    </cfRule>
    <cfRule type="expression" dxfId="238" priority="581">
      <formula>F8=7</formula>
    </cfRule>
    <cfRule type="expression" dxfId="237" priority="423">
      <formula>F8=9</formula>
    </cfRule>
    <cfRule type="expression" dxfId="236" priority="422">
      <formula>F8=6</formula>
    </cfRule>
  </conditionalFormatting>
  <conditionalFormatting sqref="H10">
    <cfRule type="expression" dxfId="235" priority="283">
      <formula>F10=8</formula>
    </cfRule>
    <cfRule type="expression" dxfId="234" priority="282">
      <formula>F10=7</formula>
    </cfRule>
    <cfRule type="expression" dxfId="233" priority="281">
      <formula>F10=9</formula>
    </cfRule>
    <cfRule type="expression" dxfId="232" priority="280">
      <formula>F10=6</formula>
    </cfRule>
  </conditionalFormatting>
  <conditionalFormatting sqref="H12">
    <cfRule type="expression" dxfId="231" priority="279">
      <formula>F12=8</formula>
    </cfRule>
    <cfRule type="expression" dxfId="230" priority="278">
      <formula>F12=7</formula>
    </cfRule>
    <cfRule type="expression" dxfId="229" priority="277">
      <formula>F12=9</formula>
    </cfRule>
    <cfRule type="expression" dxfId="228" priority="276">
      <formula>F12=6</formula>
    </cfRule>
  </conditionalFormatting>
  <conditionalFormatting sqref="H14">
    <cfRule type="expression" dxfId="227" priority="274">
      <formula>F14=7</formula>
    </cfRule>
    <cfRule type="expression" dxfId="226" priority="275">
      <formula>F14=8</formula>
    </cfRule>
    <cfRule type="expression" dxfId="225" priority="273">
      <formula>F14=9</formula>
    </cfRule>
    <cfRule type="expression" dxfId="224" priority="272">
      <formula>F14=6</formula>
    </cfRule>
  </conditionalFormatting>
  <conditionalFormatting sqref="H16">
    <cfRule type="expression" dxfId="223" priority="271">
      <formula>F16=8</formula>
    </cfRule>
    <cfRule type="expression" dxfId="222" priority="270">
      <formula>F16=7</formula>
    </cfRule>
    <cfRule type="expression" dxfId="221" priority="269">
      <formula>F16=9</formula>
    </cfRule>
    <cfRule type="expression" dxfId="220" priority="268">
      <formula>F16=6</formula>
    </cfRule>
  </conditionalFormatting>
  <conditionalFormatting sqref="H18">
    <cfRule type="expression" dxfId="219" priority="267">
      <formula>F18=8</formula>
    </cfRule>
    <cfRule type="expression" dxfId="218" priority="266">
      <formula>F18=7</formula>
    </cfRule>
    <cfRule type="expression" dxfId="217" priority="264">
      <formula>F18=6</formula>
    </cfRule>
    <cfRule type="expression" dxfId="216" priority="265">
      <formula>F18=9</formula>
    </cfRule>
  </conditionalFormatting>
  <conditionalFormatting sqref="H24">
    <cfRule type="expression" dxfId="215" priority="158">
      <formula>F8=6</formula>
    </cfRule>
    <cfRule type="expression" dxfId="214" priority="159">
      <formula>F8=9</formula>
    </cfRule>
    <cfRule type="expression" dxfId="213" priority="160">
      <formula>F8=7</formula>
    </cfRule>
    <cfRule type="expression" dxfId="212" priority="161">
      <formula>F8=8</formula>
    </cfRule>
  </conditionalFormatting>
  <conditionalFormatting sqref="H26">
    <cfRule type="expression" dxfId="211" priority="162">
      <formula>F10=7</formula>
    </cfRule>
    <cfRule type="expression" dxfId="210" priority="163">
      <formula>F10=8</formula>
    </cfRule>
    <cfRule type="expression" dxfId="209" priority="61">
      <formula>F10=6</formula>
    </cfRule>
    <cfRule type="expression" dxfId="208" priority="70">
      <formula>F10=9</formula>
    </cfRule>
  </conditionalFormatting>
  <conditionalFormatting sqref="H28">
    <cfRule type="expression" dxfId="207" priority="54">
      <formula>F12=9</formula>
    </cfRule>
    <cfRule type="expression" dxfId="206" priority="165">
      <formula>F12=8</formula>
    </cfRule>
    <cfRule type="expression" dxfId="205" priority="69">
      <formula>F12=6</formula>
    </cfRule>
    <cfRule type="expression" dxfId="204" priority="164">
      <formula>F12=7</formula>
    </cfRule>
  </conditionalFormatting>
  <conditionalFormatting sqref="H30">
    <cfRule type="expression" dxfId="203" priority="47">
      <formula>F14=9</formula>
    </cfRule>
    <cfRule type="expression" dxfId="202" priority="174">
      <formula>F14=7</formula>
    </cfRule>
    <cfRule type="expression" dxfId="201" priority="175">
      <formula>F14=8</formula>
    </cfRule>
    <cfRule type="expression" dxfId="200" priority="68">
      <formula>F14=6</formula>
    </cfRule>
  </conditionalFormatting>
  <conditionalFormatting sqref="H32">
    <cfRule type="expression" dxfId="199" priority="167">
      <formula>F16=9</formula>
    </cfRule>
    <cfRule type="expression" dxfId="198" priority="168">
      <formula>F16=7</formula>
    </cfRule>
    <cfRule type="expression" dxfId="197" priority="166">
      <formula>F16=6</formula>
    </cfRule>
    <cfRule type="expression" dxfId="196" priority="169">
      <formula>F16=8</formula>
    </cfRule>
  </conditionalFormatting>
  <conditionalFormatting sqref="H34">
    <cfRule type="expression" dxfId="195" priority="558">
      <formula>F18=7</formula>
    </cfRule>
    <cfRule type="expression" dxfId="194" priority="83">
      <formula>F18=6</formula>
    </cfRule>
    <cfRule type="expression" dxfId="193" priority="571">
      <formula>F18=8</formula>
    </cfRule>
    <cfRule type="expression" dxfId="192" priority="170">
      <formula>F18=9</formula>
    </cfRule>
  </conditionalFormatting>
  <conditionalFormatting sqref="I8">
    <cfRule type="expression" dxfId="191" priority="361">
      <formula>F8=9</formula>
    </cfRule>
    <cfRule type="expression" dxfId="190" priority="583">
      <formula>F8=7</formula>
    </cfRule>
  </conditionalFormatting>
  <conditionalFormatting sqref="I10">
    <cfRule type="expression" dxfId="189" priority="262">
      <formula>F10=9</formula>
    </cfRule>
    <cfRule type="expression" dxfId="188" priority="263">
      <formula>F10=7</formula>
    </cfRule>
  </conditionalFormatting>
  <conditionalFormatting sqref="I12">
    <cfRule type="expression" dxfId="187" priority="261">
      <formula>F12=7</formula>
    </cfRule>
    <cfRule type="expression" dxfId="186" priority="260">
      <formula>F12=9</formula>
    </cfRule>
  </conditionalFormatting>
  <conditionalFormatting sqref="I14">
    <cfRule type="expression" dxfId="185" priority="259">
      <formula>F14=7</formula>
    </cfRule>
    <cfRule type="expression" dxfId="184" priority="258">
      <formula>F14=9</formula>
    </cfRule>
  </conditionalFormatting>
  <conditionalFormatting sqref="I16">
    <cfRule type="expression" dxfId="183" priority="256">
      <formula>F16=9</formula>
    </cfRule>
    <cfRule type="expression" dxfId="182" priority="257">
      <formula>F16=7</formula>
    </cfRule>
  </conditionalFormatting>
  <conditionalFormatting sqref="I18">
    <cfRule type="expression" dxfId="181" priority="255">
      <formula>F18=7</formula>
    </cfRule>
    <cfRule type="expression" dxfId="180" priority="254">
      <formula>F18=9</formula>
    </cfRule>
  </conditionalFormatting>
  <conditionalFormatting sqref="I24">
    <cfRule type="expression" dxfId="179" priority="157">
      <formula>F8=6</formula>
    </cfRule>
    <cfRule type="expression" dxfId="178" priority="560">
      <formula>F8=8</formula>
    </cfRule>
  </conditionalFormatting>
  <conditionalFormatting sqref="I26">
    <cfRule type="expression" dxfId="177" priority="155">
      <formula>F10=6</formula>
    </cfRule>
    <cfRule type="expression" dxfId="176" priority="156">
      <formula>F10=8</formula>
    </cfRule>
  </conditionalFormatting>
  <conditionalFormatting sqref="I28">
    <cfRule type="expression" dxfId="175" priority="151">
      <formula>F12=6</formula>
    </cfRule>
    <cfRule type="expression" dxfId="174" priority="152">
      <formula>F12=8</formula>
    </cfRule>
  </conditionalFormatting>
  <conditionalFormatting sqref="I30">
    <cfRule type="expression" dxfId="173" priority="149">
      <formula>F14=6</formula>
    </cfRule>
    <cfRule type="expression" dxfId="172" priority="150">
      <formula>F14=8</formula>
    </cfRule>
  </conditionalFormatting>
  <conditionalFormatting sqref="I32">
    <cfRule type="expression" dxfId="171" priority="147">
      <formula>F16=6</formula>
    </cfRule>
    <cfRule type="expression" dxfId="170" priority="148">
      <formula>F16=8</formula>
    </cfRule>
  </conditionalFormatting>
  <conditionalFormatting sqref="I34">
    <cfRule type="expression" dxfId="169" priority="145">
      <formula>F18=6</formula>
    </cfRule>
    <cfRule type="expression" dxfId="168" priority="146">
      <formula>F18=8</formula>
    </cfRule>
  </conditionalFormatting>
  <conditionalFormatting sqref="J8">
    <cfRule type="expression" dxfId="167" priority="580">
      <formula>F8=8</formula>
    </cfRule>
    <cfRule type="expression" dxfId="166" priority="383">
      <formula>F8=6</formula>
    </cfRule>
    <cfRule type="expression" dxfId="165" priority="390">
      <formula>F8=9</formula>
    </cfRule>
    <cfRule type="expression" dxfId="164" priority="582">
      <formula>F8=7</formula>
    </cfRule>
  </conditionalFormatting>
  <conditionalFormatting sqref="J10">
    <cfRule type="expression" dxfId="163" priority="252">
      <formula>F10=8</formula>
    </cfRule>
    <cfRule type="expression" dxfId="162" priority="253">
      <formula>F10=7</formula>
    </cfRule>
    <cfRule type="expression" dxfId="161" priority="251">
      <formula>F10=9</formula>
    </cfRule>
    <cfRule type="expression" dxfId="160" priority="250">
      <formula>F10=6</formula>
    </cfRule>
  </conditionalFormatting>
  <conditionalFormatting sqref="J12">
    <cfRule type="expression" dxfId="159" priority="249">
      <formula>F12=7</formula>
    </cfRule>
    <cfRule type="expression" dxfId="158" priority="248">
      <formula>F12=8</formula>
    </cfRule>
    <cfRule type="expression" dxfId="157" priority="247">
      <formula>F12=9</formula>
    </cfRule>
    <cfRule type="expression" dxfId="156" priority="246">
      <formula>F12=6</formula>
    </cfRule>
  </conditionalFormatting>
  <conditionalFormatting sqref="J14">
    <cfRule type="expression" dxfId="155" priority="245">
      <formula>F14=7</formula>
    </cfRule>
    <cfRule type="expression" dxfId="154" priority="244">
      <formula>F14=8</formula>
    </cfRule>
    <cfRule type="expression" dxfId="153" priority="243">
      <formula>F14=9</formula>
    </cfRule>
    <cfRule type="expression" dxfId="152" priority="242">
      <formula>F14=6</formula>
    </cfRule>
  </conditionalFormatting>
  <conditionalFormatting sqref="J16">
    <cfRule type="expression" dxfId="151" priority="240">
      <formula>F16=8</formula>
    </cfRule>
    <cfRule type="expression" dxfId="150" priority="241">
      <formula>F16=7</formula>
    </cfRule>
    <cfRule type="expression" dxfId="149" priority="239">
      <formula>F16=9</formula>
    </cfRule>
    <cfRule type="expression" dxfId="148" priority="238">
      <formula>F16=6</formula>
    </cfRule>
  </conditionalFormatting>
  <conditionalFormatting sqref="J18">
    <cfRule type="expression" dxfId="147" priority="234">
      <formula>F18=6</formula>
    </cfRule>
    <cfRule type="expression" dxfId="146" priority="236">
      <formula>F18=8</formula>
    </cfRule>
    <cfRule type="expression" dxfId="145" priority="235">
      <formula>F18=9</formula>
    </cfRule>
    <cfRule type="expression" dxfId="144" priority="237">
      <formula>F18=7</formula>
    </cfRule>
  </conditionalFormatting>
  <conditionalFormatting sqref="J24">
    <cfRule type="expression" dxfId="143" priority="67">
      <formula>F8=6</formula>
    </cfRule>
    <cfRule type="expression" dxfId="142" priority="559">
      <formula>F8=8</formula>
    </cfRule>
    <cfRule type="expression" dxfId="141" priority="543">
      <formula>F8=7</formula>
    </cfRule>
    <cfRule type="expression" dxfId="140" priority="144">
      <formula>F8=9</formula>
    </cfRule>
  </conditionalFormatting>
  <conditionalFormatting sqref="J26">
    <cfRule type="expression" dxfId="139" priority="143">
      <formula>F10=8</formula>
    </cfRule>
    <cfRule type="expression" dxfId="138" priority="142">
      <formula>F10=7</formula>
    </cfRule>
    <cfRule type="expression" dxfId="137" priority="141">
      <formula>F10=9</formula>
    </cfRule>
    <cfRule type="expression" dxfId="136" priority="140">
      <formula>F10=6</formula>
    </cfRule>
  </conditionalFormatting>
  <conditionalFormatting sqref="J28">
    <cfRule type="expression" dxfId="135" priority="139">
      <formula>F12=8</formula>
    </cfRule>
    <cfRule type="expression" dxfId="134" priority="138">
      <formula>F12=7</formula>
    </cfRule>
    <cfRule type="expression" dxfId="133" priority="136">
      <formula>F12=6</formula>
    </cfRule>
    <cfRule type="expression" dxfId="132" priority="137">
      <formula>F12=9</formula>
    </cfRule>
  </conditionalFormatting>
  <conditionalFormatting sqref="J30">
    <cfRule type="expression" dxfId="131" priority="133">
      <formula>F14=9</formula>
    </cfRule>
    <cfRule type="expression" dxfId="130" priority="132">
      <formula>F14=6</formula>
    </cfRule>
    <cfRule type="expression" dxfId="129" priority="134">
      <formula>F14=7</formula>
    </cfRule>
    <cfRule type="expression" dxfId="128" priority="135">
      <formula>F14=8</formula>
    </cfRule>
  </conditionalFormatting>
  <conditionalFormatting sqref="J32">
    <cfRule type="expression" dxfId="127" priority="131">
      <formula>F16=8</formula>
    </cfRule>
    <cfRule type="expression" dxfId="126" priority="130">
      <formula>F16=7</formula>
    </cfRule>
    <cfRule type="expression" dxfId="125" priority="129">
      <formula>F16=9</formula>
    </cfRule>
    <cfRule type="expression" dxfId="124" priority="128">
      <formula>F16=6</formula>
    </cfRule>
  </conditionalFormatting>
  <conditionalFormatting sqref="J34">
    <cfRule type="expression" dxfId="123" priority="127">
      <formula>F18=8</formula>
    </cfRule>
    <cfRule type="expression" dxfId="122" priority="126">
      <formula>F18=7</formula>
    </cfRule>
    <cfRule type="expression" dxfId="121" priority="124">
      <formula>F18=6</formula>
    </cfRule>
    <cfRule type="expression" dxfId="120" priority="125">
      <formula>F18=9</formula>
    </cfRule>
  </conditionalFormatting>
  <conditionalFormatting sqref="M8">
    <cfRule type="expression" dxfId="119" priority="4">
      <formula>F8=7</formula>
    </cfRule>
    <cfRule type="expression" dxfId="118" priority="435">
      <formula>F8=9</formula>
    </cfRule>
    <cfRule type="expression" dxfId="117" priority="36">
      <formula>F8=8</formula>
    </cfRule>
    <cfRule type="expression" dxfId="116" priority="434">
      <formula>F8=6</formula>
    </cfRule>
  </conditionalFormatting>
  <conditionalFormatting sqref="M10">
    <cfRule type="expression" dxfId="115" priority="64">
      <formula>F10=7</formula>
    </cfRule>
    <cfRule type="expression" dxfId="114" priority="66">
      <formula>F10=8</formula>
    </cfRule>
    <cfRule type="expression" dxfId="113" priority="284">
      <formula>F10=6</formula>
    </cfRule>
    <cfRule type="expression" dxfId="112" priority="285">
      <formula>F10=9</formula>
    </cfRule>
  </conditionalFormatting>
  <conditionalFormatting sqref="M12">
    <cfRule type="expression" dxfId="111" priority="431">
      <formula>F12=9</formula>
    </cfRule>
    <cfRule type="expression" dxfId="110" priority="430">
      <formula>F12=6</formula>
    </cfRule>
    <cfRule type="expression" dxfId="109" priority="60">
      <formula>F12=7</formula>
    </cfRule>
    <cfRule type="expression" dxfId="108" priority="57">
      <formula>F12=8</formula>
    </cfRule>
  </conditionalFormatting>
  <conditionalFormatting sqref="M14">
    <cfRule type="expression" dxfId="107" priority="429">
      <formula>F14=9</formula>
    </cfRule>
    <cfRule type="expression" dxfId="106" priority="50">
      <formula>F14=8</formula>
    </cfRule>
    <cfRule type="expression" dxfId="105" priority="53">
      <formula>F14=7</formula>
    </cfRule>
    <cfRule type="expression" dxfId="104" priority="428">
      <formula>F14=6</formula>
    </cfRule>
  </conditionalFormatting>
  <conditionalFormatting sqref="M16">
    <cfRule type="expression" dxfId="103" priority="427">
      <formula>F16=9</formula>
    </cfRule>
    <cfRule type="expression" dxfId="102" priority="43">
      <formula>F16=8</formula>
    </cfRule>
    <cfRule type="expression" dxfId="101" priority="426">
      <formula>F16=6</formula>
    </cfRule>
    <cfRule type="expression" dxfId="100" priority="46">
      <formula>F16=7</formula>
    </cfRule>
  </conditionalFormatting>
  <conditionalFormatting sqref="M18">
    <cfRule type="expression" dxfId="99" priority="425">
      <formula>F18=9</formula>
    </cfRule>
    <cfRule type="expression" dxfId="98" priority="38">
      <formula>F18=8</formula>
    </cfRule>
    <cfRule type="expression" dxfId="97" priority="424">
      <formula>F18=6</formula>
    </cfRule>
    <cfRule type="expression" dxfId="96" priority="41">
      <formula>F18=7</formula>
    </cfRule>
  </conditionalFormatting>
  <conditionalFormatting sqref="M24">
    <cfRule type="expression" dxfId="95" priority="123">
      <formula>F18=6</formula>
    </cfRule>
    <cfRule type="expression" dxfId="94" priority="122">
      <formula>F18=9</formula>
    </cfRule>
    <cfRule type="expression" dxfId="93" priority="516">
      <formula>F18=7</formula>
    </cfRule>
    <cfRule type="expression" dxfId="92" priority="515">
      <formula>F18=8</formula>
    </cfRule>
  </conditionalFormatting>
  <conditionalFormatting sqref="M26">
    <cfRule type="expression" dxfId="91" priority="112">
      <formula>F16=8</formula>
    </cfRule>
    <cfRule type="expression" dxfId="90" priority="113">
      <formula>F16=7</formula>
    </cfRule>
    <cfRule type="expression" dxfId="89" priority="111">
      <formula>F16=6</formula>
    </cfRule>
    <cfRule type="expression" dxfId="88" priority="110">
      <formula>F16=9</formula>
    </cfRule>
  </conditionalFormatting>
  <conditionalFormatting sqref="M28">
    <cfRule type="expression" dxfId="87" priority="107">
      <formula>F14=6</formula>
    </cfRule>
    <cfRule type="expression" dxfId="86" priority="106">
      <formula>F14=9</formula>
    </cfRule>
    <cfRule type="expression" dxfId="85" priority="108">
      <formula>F14=8</formula>
    </cfRule>
    <cfRule type="expression" dxfId="84" priority="109">
      <formula>F14=7</formula>
    </cfRule>
  </conditionalFormatting>
  <conditionalFormatting sqref="M30">
    <cfRule type="expression" dxfId="83" priority="103">
      <formula>F12=6</formula>
    </cfRule>
    <cfRule type="expression" dxfId="82" priority="104">
      <formula>F12=8</formula>
    </cfRule>
    <cfRule type="expression" dxfId="81" priority="105">
      <formula>F12=7</formula>
    </cfRule>
    <cfRule type="expression" dxfId="80" priority="102">
      <formula>F12=9</formula>
    </cfRule>
  </conditionalFormatting>
  <conditionalFormatting sqref="M32">
    <cfRule type="expression" dxfId="79" priority="99">
      <formula>F10=6</formula>
    </cfRule>
    <cfRule type="expression" dxfId="78" priority="100">
      <formula>F10=8</formula>
    </cfRule>
    <cfRule type="expression" dxfId="77" priority="101">
      <formula>F10=7</formula>
    </cfRule>
    <cfRule type="expression" dxfId="76" priority="98">
      <formula>F10=9</formula>
    </cfRule>
  </conditionalFormatting>
  <conditionalFormatting sqref="M34">
    <cfRule type="expression" dxfId="75" priority="97">
      <formula>F8=7</formula>
    </cfRule>
    <cfRule type="expression" dxfId="74" priority="95">
      <formula>F8=6</formula>
    </cfRule>
    <cfRule type="expression" dxfId="73" priority="94">
      <formula>F8=9</formula>
    </cfRule>
    <cfRule type="expression" dxfId="72" priority="96">
      <formula>F8=8</formula>
    </cfRule>
  </conditionalFormatting>
  <conditionalFormatting sqref="N8">
    <cfRule type="expression" dxfId="71" priority="3">
      <formula>F8=7</formula>
    </cfRule>
    <cfRule type="expression" dxfId="70" priority="360">
      <formula>F8=6</formula>
    </cfRule>
  </conditionalFormatting>
  <conditionalFormatting sqref="N10">
    <cfRule type="expression" dxfId="69" priority="359">
      <formula>F10=6</formula>
    </cfRule>
    <cfRule type="expression" dxfId="68" priority="63">
      <formula>F10=7</formula>
    </cfRule>
  </conditionalFormatting>
  <conditionalFormatting sqref="N12">
    <cfRule type="expression" dxfId="67" priority="358">
      <formula>F12=6</formula>
    </cfRule>
    <cfRule type="expression" dxfId="66" priority="59">
      <formula>F12=7</formula>
    </cfRule>
  </conditionalFormatting>
  <conditionalFormatting sqref="N14">
    <cfRule type="expression" dxfId="65" priority="52">
      <formula>F14=7</formula>
    </cfRule>
    <cfRule type="expression" dxfId="64" priority="357">
      <formula>F14=6</formula>
    </cfRule>
  </conditionalFormatting>
  <conditionalFormatting sqref="N16">
    <cfRule type="expression" dxfId="63" priority="45">
      <formula>F16=7</formula>
    </cfRule>
    <cfRule type="expression" dxfId="62" priority="356">
      <formula>F16=6</formula>
    </cfRule>
  </conditionalFormatting>
  <conditionalFormatting sqref="N18">
    <cfRule type="expression" dxfId="61" priority="40">
      <formula>F18=7</formula>
    </cfRule>
    <cfRule type="expression" dxfId="60" priority="355">
      <formula>F18=6</formula>
    </cfRule>
  </conditionalFormatting>
  <conditionalFormatting sqref="N24">
    <cfRule type="expression" dxfId="59" priority="93">
      <formula>F18=9</formula>
    </cfRule>
    <cfRule type="expression" dxfId="58" priority="505">
      <formula>F18=7</formula>
    </cfRule>
  </conditionalFormatting>
  <conditionalFormatting sqref="N26">
    <cfRule type="expression" dxfId="57" priority="92">
      <formula>F16=7</formula>
    </cfRule>
    <cfRule type="expression" dxfId="56" priority="91">
      <formula>F16=9</formula>
    </cfRule>
  </conditionalFormatting>
  <conditionalFormatting sqref="N28">
    <cfRule type="expression" dxfId="55" priority="86">
      <formula>F14=9</formula>
    </cfRule>
    <cfRule type="expression" dxfId="54" priority="514">
      <formula>F14=7</formula>
    </cfRule>
  </conditionalFormatting>
  <conditionalFormatting sqref="N30">
    <cfRule type="expression" dxfId="53" priority="87">
      <formula>F12=9</formula>
    </cfRule>
    <cfRule type="expression" dxfId="52" priority="524">
      <formula>F12=7</formula>
    </cfRule>
  </conditionalFormatting>
  <conditionalFormatting sqref="N32">
    <cfRule type="expression" dxfId="51" priority="89">
      <formula>F10=7</formula>
    </cfRule>
    <cfRule type="expression" dxfId="50" priority="88">
      <formula>F10=9</formula>
    </cfRule>
  </conditionalFormatting>
  <conditionalFormatting sqref="N34">
    <cfRule type="expression" dxfId="49" priority="90">
      <formula>F8=9</formula>
    </cfRule>
    <cfRule type="expression" dxfId="48" priority="537">
      <formula>F8=7</formula>
    </cfRule>
  </conditionalFormatting>
  <conditionalFormatting sqref="O8">
    <cfRule type="expression" dxfId="47" priority="2">
      <formula>F8=7</formula>
    </cfRule>
    <cfRule type="expression" dxfId="46" priority="354">
      <formula>F8=6</formula>
    </cfRule>
    <cfRule type="expression" dxfId="45" priority="35">
      <formula>F8=8</formula>
    </cfRule>
    <cfRule type="expression" dxfId="44" priority="353">
      <formula>F8=9</formula>
    </cfRule>
  </conditionalFormatting>
  <conditionalFormatting sqref="O10">
    <cfRule type="expression" dxfId="43" priority="62">
      <formula>F10=7</formula>
    </cfRule>
    <cfRule type="expression" dxfId="42" priority="352">
      <formula>F10=6</formula>
    </cfRule>
    <cfRule type="expression" dxfId="41" priority="351">
      <formula>F10=9</formula>
    </cfRule>
    <cfRule type="expression" dxfId="40" priority="65">
      <formula>F10=8</formula>
    </cfRule>
  </conditionalFormatting>
  <conditionalFormatting sqref="O12">
    <cfRule type="expression" dxfId="39" priority="350">
      <formula>F12=6</formula>
    </cfRule>
    <cfRule type="expression" dxfId="38" priority="349">
      <formula>F12=9</formula>
    </cfRule>
    <cfRule type="expression" dxfId="37" priority="56">
      <formula>F12=8</formula>
    </cfRule>
    <cfRule type="expression" dxfId="36" priority="58">
      <formula>F12=7</formula>
    </cfRule>
  </conditionalFormatting>
  <conditionalFormatting sqref="O14">
    <cfRule type="expression" dxfId="35" priority="345">
      <formula>F14=9</formula>
    </cfRule>
    <cfRule type="expression" dxfId="34" priority="51">
      <formula>F14=7</formula>
    </cfRule>
    <cfRule type="expression" dxfId="33" priority="49">
      <formula>F14=8</formula>
    </cfRule>
    <cfRule type="expression" dxfId="32" priority="346">
      <formula>F14=6</formula>
    </cfRule>
  </conditionalFormatting>
  <conditionalFormatting sqref="O16">
    <cfRule type="expression" dxfId="31" priority="344">
      <formula>F16=6</formula>
    </cfRule>
    <cfRule type="expression" dxfId="30" priority="343">
      <formula>F16=9</formula>
    </cfRule>
    <cfRule type="expression" dxfId="29" priority="42">
      <formula>F16=8</formula>
    </cfRule>
    <cfRule type="expression" dxfId="28" priority="44">
      <formula>F16=7</formula>
    </cfRule>
  </conditionalFormatting>
  <conditionalFormatting sqref="O18">
    <cfRule type="expression" dxfId="27" priority="39">
      <formula>F18=7</formula>
    </cfRule>
    <cfRule type="expression" dxfId="26" priority="37">
      <formula>F18=8</formula>
    </cfRule>
    <cfRule type="expression" dxfId="25" priority="342">
      <formula>F18=6</formula>
    </cfRule>
    <cfRule type="expression" dxfId="24" priority="341">
      <formula>F18=9</formula>
    </cfRule>
  </conditionalFormatting>
  <conditionalFormatting sqref="O24">
    <cfRule type="expression" dxfId="23" priority="82">
      <formula>F18=6</formula>
    </cfRule>
    <cfRule type="expression" dxfId="22" priority="504">
      <formula>F18=7</formula>
    </cfRule>
    <cfRule type="expression" dxfId="21" priority="503">
      <formula>F18=8</formula>
    </cfRule>
    <cfRule type="expression" dxfId="20" priority="81">
      <formula>F18=9</formula>
    </cfRule>
  </conditionalFormatting>
  <conditionalFormatting sqref="O26">
    <cfRule type="expression" dxfId="19" priority="78">
      <formula>F16=6</formula>
    </cfRule>
    <cfRule type="expression" dxfId="18" priority="79">
      <formula>F16=8</formula>
    </cfRule>
    <cfRule type="expression" dxfId="17" priority="77">
      <formula>F16=9</formula>
    </cfRule>
    <cfRule type="expression" dxfId="16" priority="80">
      <formula>F16=7</formula>
    </cfRule>
  </conditionalFormatting>
  <conditionalFormatting sqref="O28">
    <cfRule type="expression" dxfId="15" priority="72">
      <formula>F14=6</formula>
    </cfRule>
    <cfRule type="expression" dxfId="14" priority="512">
      <formula>F14=7</formula>
    </cfRule>
    <cfRule type="expression" dxfId="13" priority="48">
      <formula>F14=9</formula>
    </cfRule>
    <cfRule type="expression" dxfId="12" priority="511">
      <formula>F14=8</formula>
    </cfRule>
  </conditionalFormatting>
  <conditionalFormatting sqref="O30">
    <cfRule type="expression" dxfId="11" priority="55">
      <formula>F12=9</formula>
    </cfRule>
    <cfRule type="expression" dxfId="10" priority="73">
      <formula>F12=6</formula>
    </cfRule>
    <cfRule type="expression" dxfId="9" priority="521">
      <formula>F12=8</formula>
    </cfRule>
    <cfRule type="expression" dxfId="8" priority="522">
      <formula>F12=7</formula>
    </cfRule>
  </conditionalFormatting>
  <conditionalFormatting sqref="O32">
    <cfRule type="expression" dxfId="7" priority="75">
      <formula>F10=6</formula>
    </cfRule>
    <cfRule type="expression" dxfId="6" priority="528">
      <formula>F10=7</formula>
    </cfRule>
    <cfRule type="expression" dxfId="5" priority="74">
      <formula>F10=9</formula>
    </cfRule>
    <cfRule type="expression" dxfId="4" priority="529">
      <formula>F10=8</formula>
    </cfRule>
  </conditionalFormatting>
  <conditionalFormatting sqref="O34">
    <cfRule type="expression" dxfId="3" priority="534">
      <formula>F8=8</formula>
    </cfRule>
    <cfRule type="expression" dxfId="2" priority="535">
      <formula>F8=7</formula>
    </cfRule>
    <cfRule type="expression" dxfId="1" priority="85">
      <formula>F8=9</formula>
    </cfRule>
    <cfRule type="expression" dxfId="0" priority="84">
      <formula>F8=6</formula>
    </cfRule>
  </conditionalFormatting>
  <pageMargins left="0" right="0" top="0.5" bottom="0.5" header="0.3" footer="0.3"/>
  <pageSetup paperSize="9" orientation="portrait" horizontalDpi="0" verticalDpi="0"/>
  <ignoredErrors>
    <ignoredError sqref="U1 R3 X1 Q1 N1"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7EE9-7BE6-F046-B7EE-6C588EB78BF0}">
  <sheetPr codeName="Blad2"/>
  <dimension ref="A1:F65"/>
  <sheetViews>
    <sheetView topLeftCell="A17" workbookViewId="0">
      <selection activeCell="A4" sqref="A4"/>
    </sheetView>
  </sheetViews>
  <sheetFormatPr defaultColWidth="11" defaultRowHeight="15.75"/>
  <cols>
    <col min="2" max="2" width="4.875" customWidth="1"/>
    <col min="3" max="3" width="10.5" customWidth="1"/>
    <col min="4" max="4" width="32.5" customWidth="1"/>
    <col min="5" max="5" width="51.5" customWidth="1"/>
  </cols>
  <sheetData>
    <row r="1" spans="1:6">
      <c r="A1" t="s">
        <v>20</v>
      </c>
      <c r="B1" t="s">
        <v>20</v>
      </c>
      <c r="C1" t="s">
        <v>22</v>
      </c>
      <c r="D1" t="s">
        <v>21</v>
      </c>
      <c r="E1" t="s">
        <v>27</v>
      </c>
      <c r="F1" t="s">
        <v>28</v>
      </c>
    </row>
    <row r="2" spans="1:6" ht="18">
      <c r="A2">
        <v>777777</v>
      </c>
      <c r="B2">
        <v>1</v>
      </c>
      <c r="C2" t="s">
        <v>23</v>
      </c>
      <c r="D2" s="6" t="s">
        <v>25</v>
      </c>
      <c r="E2" t="s">
        <v>163</v>
      </c>
      <c r="F2" t="s">
        <v>29</v>
      </c>
    </row>
    <row r="3" spans="1:6">
      <c r="A3">
        <v>888888</v>
      </c>
      <c r="B3">
        <v>2</v>
      </c>
      <c r="C3" t="s">
        <v>24</v>
      </c>
      <c r="D3" t="s">
        <v>26</v>
      </c>
      <c r="E3" t="s">
        <v>164</v>
      </c>
      <c r="F3" t="s">
        <v>30</v>
      </c>
    </row>
    <row r="4" spans="1:6">
      <c r="A4">
        <v>878887</v>
      </c>
      <c r="B4">
        <v>3</v>
      </c>
      <c r="C4" t="s">
        <v>31</v>
      </c>
      <c r="D4" t="s">
        <v>33</v>
      </c>
      <c r="E4" t="s">
        <v>34</v>
      </c>
      <c r="F4" t="s">
        <v>32</v>
      </c>
    </row>
    <row r="5" spans="1:6">
      <c r="A5">
        <v>788878</v>
      </c>
      <c r="B5">
        <v>4</v>
      </c>
      <c r="C5" t="s">
        <v>35</v>
      </c>
      <c r="D5" t="s">
        <v>36</v>
      </c>
      <c r="E5" t="s">
        <v>37</v>
      </c>
      <c r="F5" t="s">
        <v>225</v>
      </c>
    </row>
    <row r="6" spans="1:6">
      <c r="A6">
        <v>878777</v>
      </c>
      <c r="B6">
        <v>5</v>
      </c>
      <c r="C6" t="s">
        <v>38</v>
      </c>
      <c r="D6" t="s">
        <v>91</v>
      </c>
      <c r="E6" t="s">
        <v>165</v>
      </c>
      <c r="F6" t="s">
        <v>226</v>
      </c>
    </row>
    <row r="7" spans="1:6">
      <c r="A7">
        <v>777878</v>
      </c>
      <c r="B7">
        <v>6</v>
      </c>
      <c r="C7" t="s">
        <v>39</v>
      </c>
      <c r="D7" t="s">
        <v>92</v>
      </c>
      <c r="E7" t="s">
        <v>166</v>
      </c>
      <c r="F7" t="s">
        <v>227</v>
      </c>
    </row>
    <row r="8" spans="1:6">
      <c r="A8">
        <v>888878</v>
      </c>
      <c r="B8">
        <v>7</v>
      </c>
      <c r="C8" t="s">
        <v>40</v>
      </c>
      <c r="D8" t="s">
        <v>93</v>
      </c>
      <c r="E8" t="s">
        <v>167</v>
      </c>
      <c r="F8" t="s">
        <v>228</v>
      </c>
    </row>
    <row r="9" spans="1:6">
      <c r="A9">
        <v>878888</v>
      </c>
      <c r="B9">
        <v>8</v>
      </c>
      <c r="C9" t="s">
        <v>41</v>
      </c>
      <c r="D9" t="s">
        <v>94</v>
      </c>
      <c r="E9" t="s">
        <v>168</v>
      </c>
      <c r="F9" t="s">
        <v>229</v>
      </c>
    </row>
    <row r="10" spans="1:6">
      <c r="A10">
        <v>778777</v>
      </c>
      <c r="B10">
        <v>9</v>
      </c>
      <c r="C10" t="s">
        <v>42</v>
      </c>
      <c r="D10" t="s">
        <v>95</v>
      </c>
      <c r="E10" t="s">
        <v>169</v>
      </c>
      <c r="F10" t="s">
        <v>230</v>
      </c>
    </row>
    <row r="11" spans="1:6">
      <c r="A11">
        <v>777877</v>
      </c>
      <c r="B11">
        <v>10</v>
      </c>
      <c r="C11" t="s">
        <v>43</v>
      </c>
      <c r="D11" t="s">
        <v>96</v>
      </c>
      <c r="E11" t="s">
        <v>170</v>
      </c>
      <c r="F11" t="s">
        <v>231</v>
      </c>
    </row>
    <row r="12" spans="1:6">
      <c r="A12">
        <v>888777</v>
      </c>
      <c r="B12">
        <v>11</v>
      </c>
      <c r="C12" t="s">
        <v>44</v>
      </c>
      <c r="D12" t="s">
        <v>97</v>
      </c>
      <c r="E12" t="s">
        <v>171</v>
      </c>
      <c r="F12" t="s">
        <v>232</v>
      </c>
    </row>
    <row r="13" spans="1:6">
      <c r="A13">
        <v>777888</v>
      </c>
      <c r="B13">
        <v>12</v>
      </c>
      <c r="C13" t="s">
        <v>45</v>
      </c>
      <c r="D13" t="s">
        <v>98</v>
      </c>
      <c r="E13" t="s">
        <v>172</v>
      </c>
      <c r="F13" t="s">
        <v>233</v>
      </c>
    </row>
    <row r="14" spans="1:6">
      <c r="A14">
        <v>777787</v>
      </c>
      <c r="B14">
        <v>13</v>
      </c>
      <c r="C14" t="s">
        <v>46</v>
      </c>
      <c r="D14" t="s">
        <v>99</v>
      </c>
      <c r="E14" t="s">
        <v>173</v>
      </c>
      <c r="F14" t="s">
        <v>234</v>
      </c>
    </row>
    <row r="15" spans="1:6">
      <c r="A15">
        <v>787777</v>
      </c>
      <c r="B15">
        <v>14</v>
      </c>
      <c r="C15" t="s">
        <v>47</v>
      </c>
      <c r="D15" t="s">
        <v>100</v>
      </c>
      <c r="E15" t="s">
        <v>174</v>
      </c>
      <c r="F15" t="s">
        <v>235</v>
      </c>
    </row>
    <row r="16" spans="1:6">
      <c r="A16">
        <v>888788</v>
      </c>
      <c r="B16">
        <v>15</v>
      </c>
      <c r="C16" t="s">
        <v>23</v>
      </c>
      <c r="D16" t="s">
        <v>101</v>
      </c>
      <c r="E16" t="s">
        <v>175</v>
      </c>
      <c r="F16" t="s">
        <v>236</v>
      </c>
    </row>
    <row r="17" spans="1:6">
      <c r="A17">
        <v>887888</v>
      </c>
      <c r="B17">
        <v>16</v>
      </c>
      <c r="C17" t="s">
        <v>48</v>
      </c>
      <c r="D17" t="s">
        <v>102</v>
      </c>
      <c r="E17" t="s">
        <v>176</v>
      </c>
      <c r="F17" t="s">
        <v>237</v>
      </c>
    </row>
    <row r="18" spans="1:6">
      <c r="A18">
        <v>877887</v>
      </c>
      <c r="B18">
        <v>17</v>
      </c>
      <c r="C18" t="s">
        <v>49</v>
      </c>
      <c r="D18" t="s">
        <v>103</v>
      </c>
      <c r="E18" t="s">
        <v>177</v>
      </c>
      <c r="F18" t="s">
        <v>238</v>
      </c>
    </row>
    <row r="19" spans="1:6">
      <c r="A19">
        <v>788778</v>
      </c>
      <c r="B19">
        <v>18</v>
      </c>
      <c r="C19" t="s">
        <v>50</v>
      </c>
      <c r="D19" t="s">
        <v>104</v>
      </c>
      <c r="E19" t="s">
        <v>178</v>
      </c>
      <c r="F19" t="s">
        <v>239</v>
      </c>
    </row>
    <row r="20" spans="1:6">
      <c r="A20">
        <v>888877</v>
      </c>
      <c r="B20">
        <v>19</v>
      </c>
      <c r="C20" t="s">
        <v>51</v>
      </c>
      <c r="D20" t="s">
        <v>105</v>
      </c>
      <c r="E20" t="s">
        <v>179</v>
      </c>
      <c r="F20" t="s">
        <v>240</v>
      </c>
    </row>
    <row r="21" spans="1:6">
      <c r="A21">
        <v>778888</v>
      </c>
      <c r="B21">
        <v>20</v>
      </c>
      <c r="C21" t="s">
        <v>52</v>
      </c>
      <c r="D21" t="s">
        <v>106</v>
      </c>
      <c r="E21" t="s">
        <v>180</v>
      </c>
      <c r="F21" t="s">
        <v>241</v>
      </c>
    </row>
    <row r="22" spans="1:6">
      <c r="A22">
        <v>787887</v>
      </c>
      <c r="B22">
        <v>21</v>
      </c>
      <c r="C22" t="s">
        <v>53</v>
      </c>
      <c r="D22" t="s">
        <v>107</v>
      </c>
      <c r="E22" t="s">
        <v>181</v>
      </c>
      <c r="F22" t="s">
        <v>242</v>
      </c>
    </row>
    <row r="23" spans="1:6">
      <c r="A23">
        <v>788787</v>
      </c>
      <c r="B23">
        <v>22</v>
      </c>
      <c r="C23" t="s">
        <v>41</v>
      </c>
      <c r="D23" t="s">
        <v>108</v>
      </c>
      <c r="E23" t="s">
        <v>182</v>
      </c>
      <c r="F23" t="s">
        <v>243</v>
      </c>
    </row>
    <row r="24" spans="1:6">
      <c r="A24">
        <v>788888</v>
      </c>
      <c r="B24">
        <v>23</v>
      </c>
      <c r="C24" t="s">
        <v>54</v>
      </c>
      <c r="D24" t="s">
        <v>109</v>
      </c>
      <c r="E24" t="s">
        <v>202</v>
      </c>
      <c r="F24" t="s">
        <v>244</v>
      </c>
    </row>
    <row r="25" spans="1:6">
      <c r="A25">
        <v>888887</v>
      </c>
      <c r="B25">
        <v>24</v>
      </c>
      <c r="C25" t="s">
        <v>55</v>
      </c>
      <c r="D25" t="s">
        <v>110</v>
      </c>
      <c r="E25" t="s">
        <v>183</v>
      </c>
      <c r="F25" t="s">
        <v>245</v>
      </c>
    </row>
    <row r="26" spans="1:6">
      <c r="A26">
        <v>777887</v>
      </c>
      <c r="B26">
        <v>25</v>
      </c>
      <c r="C26" t="s">
        <v>56</v>
      </c>
      <c r="D26" t="s">
        <v>111</v>
      </c>
      <c r="E26" t="s">
        <v>184</v>
      </c>
      <c r="F26" t="s">
        <v>246</v>
      </c>
    </row>
    <row r="27" spans="1:6">
      <c r="A27">
        <v>788777</v>
      </c>
      <c r="B27">
        <v>26</v>
      </c>
      <c r="C27" t="s">
        <v>57</v>
      </c>
      <c r="D27" t="s">
        <v>112</v>
      </c>
      <c r="E27" t="s">
        <v>185</v>
      </c>
      <c r="F27" t="s">
        <v>247</v>
      </c>
    </row>
    <row r="28" spans="1:6">
      <c r="A28">
        <v>788887</v>
      </c>
      <c r="B28">
        <v>27</v>
      </c>
      <c r="C28" t="s">
        <v>58</v>
      </c>
      <c r="D28" t="s">
        <v>113</v>
      </c>
      <c r="E28" t="s">
        <v>186</v>
      </c>
      <c r="F28" t="s">
        <v>248</v>
      </c>
    </row>
    <row r="29" spans="1:6">
      <c r="A29">
        <v>877778</v>
      </c>
      <c r="B29">
        <v>28</v>
      </c>
      <c r="C29" t="s">
        <v>59</v>
      </c>
      <c r="D29" t="s">
        <v>114</v>
      </c>
      <c r="E29" t="s">
        <v>187</v>
      </c>
      <c r="F29" t="s">
        <v>249</v>
      </c>
    </row>
    <row r="30" spans="1:6">
      <c r="A30">
        <v>878878</v>
      </c>
      <c r="B30">
        <v>29</v>
      </c>
      <c r="C30" t="s">
        <v>60</v>
      </c>
      <c r="D30" t="s">
        <v>115</v>
      </c>
      <c r="E30" t="s">
        <v>188</v>
      </c>
      <c r="F30" t="s">
        <v>250</v>
      </c>
    </row>
    <row r="31" spans="1:6">
      <c r="A31">
        <v>787787</v>
      </c>
      <c r="B31">
        <v>30</v>
      </c>
      <c r="C31" t="s">
        <v>61</v>
      </c>
      <c r="D31" t="s">
        <v>116</v>
      </c>
      <c r="E31" t="s">
        <v>189</v>
      </c>
      <c r="F31" t="s">
        <v>251</v>
      </c>
    </row>
    <row r="32" spans="1:6">
      <c r="A32">
        <v>877788</v>
      </c>
      <c r="B32">
        <v>31</v>
      </c>
      <c r="C32" t="s">
        <v>62</v>
      </c>
      <c r="D32" t="s">
        <v>117</v>
      </c>
      <c r="E32" t="s">
        <v>190</v>
      </c>
      <c r="F32" t="s">
        <v>252</v>
      </c>
    </row>
    <row r="33" spans="1:6">
      <c r="A33">
        <v>887778</v>
      </c>
      <c r="B33">
        <v>32</v>
      </c>
      <c r="C33" t="s">
        <v>63</v>
      </c>
      <c r="D33" t="s">
        <v>118</v>
      </c>
      <c r="E33" t="s">
        <v>191</v>
      </c>
      <c r="F33" t="s">
        <v>253</v>
      </c>
    </row>
    <row r="34" spans="1:6">
      <c r="A34">
        <v>777788</v>
      </c>
      <c r="B34">
        <v>33</v>
      </c>
      <c r="C34" t="s">
        <v>64</v>
      </c>
      <c r="D34" t="s">
        <v>119</v>
      </c>
      <c r="E34" t="s">
        <v>192</v>
      </c>
      <c r="F34" t="s">
        <v>254</v>
      </c>
    </row>
    <row r="35" spans="1:6">
      <c r="A35">
        <v>887777</v>
      </c>
      <c r="B35">
        <v>34</v>
      </c>
      <c r="C35" t="s">
        <v>65</v>
      </c>
      <c r="D35" t="s">
        <v>120</v>
      </c>
      <c r="E35" t="s">
        <v>193</v>
      </c>
      <c r="F35" t="s">
        <v>255</v>
      </c>
    </row>
    <row r="36" spans="1:6">
      <c r="A36">
        <v>787888</v>
      </c>
      <c r="B36">
        <v>35</v>
      </c>
      <c r="C36" t="s">
        <v>66</v>
      </c>
      <c r="D36" t="s">
        <v>121</v>
      </c>
      <c r="E36" t="s">
        <v>195</v>
      </c>
      <c r="F36" t="s">
        <v>256</v>
      </c>
    </row>
    <row r="37" spans="1:6">
      <c r="A37">
        <v>888787</v>
      </c>
      <c r="B37">
        <v>36</v>
      </c>
      <c r="C37" t="s">
        <v>67</v>
      </c>
      <c r="D37" t="s">
        <v>122</v>
      </c>
      <c r="E37" t="s">
        <v>194</v>
      </c>
      <c r="F37" t="s">
        <v>257</v>
      </c>
    </row>
    <row r="38" spans="1:6">
      <c r="A38">
        <v>778787</v>
      </c>
      <c r="B38">
        <v>37</v>
      </c>
      <c r="C38" t="s">
        <v>68</v>
      </c>
      <c r="D38" t="s">
        <v>123</v>
      </c>
      <c r="E38" t="s">
        <v>196</v>
      </c>
      <c r="F38" t="s">
        <v>269</v>
      </c>
    </row>
    <row r="39" spans="1:6">
      <c r="A39">
        <v>787877</v>
      </c>
      <c r="B39">
        <v>38</v>
      </c>
      <c r="C39" t="s">
        <v>69</v>
      </c>
      <c r="D39" t="s">
        <v>124</v>
      </c>
      <c r="E39" t="s">
        <v>197</v>
      </c>
      <c r="F39" t="s">
        <v>258</v>
      </c>
    </row>
    <row r="40" spans="1:6">
      <c r="A40">
        <v>878788</v>
      </c>
      <c r="B40">
        <v>39</v>
      </c>
      <c r="C40" t="s">
        <v>70</v>
      </c>
      <c r="D40" t="s">
        <v>125</v>
      </c>
      <c r="E40" t="s">
        <v>198</v>
      </c>
      <c r="F40" t="s">
        <v>259</v>
      </c>
    </row>
    <row r="41" spans="1:6">
      <c r="A41">
        <v>887878</v>
      </c>
      <c r="B41">
        <v>40</v>
      </c>
      <c r="C41" t="s">
        <v>71</v>
      </c>
      <c r="D41" t="s">
        <v>126</v>
      </c>
      <c r="E41" t="s">
        <v>199</v>
      </c>
      <c r="F41" t="s">
        <v>260</v>
      </c>
    </row>
    <row r="42" spans="1:6">
      <c r="A42">
        <v>788877</v>
      </c>
      <c r="B42">
        <v>41</v>
      </c>
      <c r="C42" t="s">
        <v>72</v>
      </c>
      <c r="D42" t="s">
        <v>127</v>
      </c>
      <c r="E42" t="s">
        <v>200</v>
      </c>
      <c r="F42" t="s">
        <v>261</v>
      </c>
    </row>
    <row r="43" spans="1:6">
      <c r="A43">
        <v>778887</v>
      </c>
      <c r="B43">
        <v>42</v>
      </c>
      <c r="C43" t="s">
        <v>58</v>
      </c>
      <c r="D43" t="s">
        <v>128</v>
      </c>
      <c r="E43" t="s">
        <v>201</v>
      </c>
      <c r="F43" t="s">
        <v>262</v>
      </c>
    </row>
    <row r="44" spans="1:6">
      <c r="A44">
        <v>877777</v>
      </c>
      <c r="B44">
        <v>43</v>
      </c>
      <c r="C44" t="s">
        <v>73</v>
      </c>
      <c r="D44" t="s">
        <v>129</v>
      </c>
      <c r="E44" t="s">
        <v>203</v>
      </c>
      <c r="F44" t="s">
        <v>263</v>
      </c>
    </row>
    <row r="45" spans="1:6">
      <c r="A45">
        <v>777778</v>
      </c>
      <c r="B45">
        <v>44</v>
      </c>
      <c r="C45" t="s">
        <v>74</v>
      </c>
      <c r="D45" t="s">
        <v>130</v>
      </c>
      <c r="E45" t="s">
        <v>204</v>
      </c>
      <c r="F45" t="s">
        <v>264</v>
      </c>
    </row>
    <row r="46" spans="1:6">
      <c r="A46">
        <v>877888</v>
      </c>
      <c r="B46">
        <v>45</v>
      </c>
      <c r="C46" t="s">
        <v>75</v>
      </c>
      <c r="D46" t="s">
        <v>131</v>
      </c>
      <c r="E46" t="s">
        <v>205</v>
      </c>
      <c r="F46" t="s">
        <v>265</v>
      </c>
    </row>
    <row r="47" spans="1:6">
      <c r="A47">
        <v>888778</v>
      </c>
      <c r="B47">
        <v>46</v>
      </c>
      <c r="C47" t="s">
        <v>76</v>
      </c>
      <c r="D47" t="s">
        <v>132</v>
      </c>
      <c r="E47" t="s">
        <v>206</v>
      </c>
      <c r="F47" t="s">
        <v>266</v>
      </c>
    </row>
    <row r="48" spans="1:6">
      <c r="A48">
        <v>877878</v>
      </c>
      <c r="B48">
        <v>47</v>
      </c>
      <c r="C48" t="s">
        <v>24</v>
      </c>
      <c r="D48" t="s">
        <v>133</v>
      </c>
      <c r="E48" t="s">
        <v>207</v>
      </c>
      <c r="F48" t="s">
        <v>267</v>
      </c>
    </row>
    <row r="49" spans="1:6">
      <c r="A49">
        <v>878778</v>
      </c>
      <c r="B49">
        <v>48</v>
      </c>
      <c r="C49" t="s">
        <v>77</v>
      </c>
      <c r="D49" t="s">
        <v>134</v>
      </c>
      <c r="E49" t="s">
        <v>208</v>
      </c>
      <c r="F49" t="s">
        <v>268</v>
      </c>
    </row>
    <row r="50" spans="1:6">
      <c r="A50">
        <v>877787</v>
      </c>
      <c r="B50">
        <v>49</v>
      </c>
      <c r="C50" t="s">
        <v>78</v>
      </c>
      <c r="D50" t="s">
        <v>135</v>
      </c>
      <c r="E50" t="s">
        <v>209</v>
      </c>
      <c r="F50" t="s">
        <v>270</v>
      </c>
    </row>
    <row r="51" spans="1:6">
      <c r="A51">
        <v>787778</v>
      </c>
      <c r="B51">
        <v>50</v>
      </c>
      <c r="C51" t="s">
        <v>79</v>
      </c>
      <c r="D51" t="s">
        <v>136</v>
      </c>
      <c r="E51" t="s">
        <v>210</v>
      </c>
      <c r="F51" t="s">
        <v>271</v>
      </c>
    </row>
    <row r="52" spans="1:6">
      <c r="A52">
        <v>887887</v>
      </c>
      <c r="B52">
        <v>51</v>
      </c>
      <c r="C52" t="s">
        <v>80</v>
      </c>
      <c r="D52" t="s">
        <v>137</v>
      </c>
      <c r="E52" t="s">
        <v>211</v>
      </c>
      <c r="F52" t="s">
        <v>272</v>
      </c>
    </row>
    <row r="53" spans="1:6">
      <c r="A53">
        <v>788788</v>
      </c>
      <c r="B53">
        <v>52</v>
      </c>
      <c r="C53" t="s">
        <v>81</v>
      </c>
      <c r="D53" t="s">
        <v>138</v>
      </c>
      <c r="E53" t="s">
        <v>212</v>
      </c>
      <c r="F53" t="s">
        <v>273</v>
      </c>
    </row>
    <row r="54" spans="1:6">
      <c r="A54">
        <v>778788</v>
      </c>
      <c r="B54">
        <v>53</v>
      </c>
      <c r="C54" t="s">
        <v>70</v>
      </c>
      <c r="D54" t="s">
        <v>139</v>
      </c>
      <c r="E54" t="s">
        <v>213</v>
      </c>
      <c r="F54" t="s">
        <v>274</v>
      </c>
    </row>
    <row r="55" spans="1:6">
      <c r="A55">
        <v>887877</v>
      </c>
      <c r="B55">
        <v>54</v>
      </c>
      <c r="C55" t="s">
        <v>82</v>
      </c>
      <c r="D55" t="s">
        <v>140</v>
      </c>
      <c r="E55" t="s">
        <v>214</v>
      </c>
      <c r="F55" t="s">
        <v>275</v>
      </c>
    </row>
    <row r="56" spans="1:6">
      <c r="A56">
        <v>887787</v>
      </c>
      <c r="B56">
        <v>55</v>
      </c>
      <c r="C56" t="s">
        <v>83</v>
      </c>
      <c r="D56" t="s">
        <v>141</v>
      </c>
      <c r="E56" t="s">
        <v>215</v>
      </c>
      <c r="F56" t="s">
        <v>276</v>
      </c>
    </row>
    <row r="57" spans="1:6">
      <c r="A57">
        <v>787788</v>
      </c>
      <c r="B57">
        <v>56</v>
      </c>
      <c r="C57" t="s">
        <v>43</v>
      </c>
      <c r="D57" t="s">
        <v>142</v>
      </c>
      <c r="E57" t="s">
        <v>216</v>
      </c>
      <c r="F57" t="s">
        <v>277</v>
      </c>
    </row>
    <row r="58" spans="1:6">
      <c r="A58">
        <v>778778</v>
      </c>
      <c r="B58">
        <v>57</v>
      </c>
      <c r="C58" t="s">
        <v>84</v>
      </c>
      <c r="D58" t="s">
        <v>143</v>
      </c>
      <c r="E58" t="s">
        <v>217</v>
      </c>
      <c r="F58" t="s">
        <v>278</v>
      </c>
    </row>
    <row r="59" spans="1:6">
      <c r="A59">
        <v>877877</v>
      </c>
      <c r="B59">
        <v>58</v>
      </c>
      <c r="C59" t="s">
        <v>85</v>
      </c>
      <c r="D59" t="s">
        <v>144</v>
      </c>
      <c r="E59" t="s">
        <v>218</v>
      </c>
      <c r="F59" t="s">
        <v>279</v>
      </c>
    </row>
    <row r="60" spans="1:6">
      <c r="A60">
        <v>778878</v>
      </c>
      <c r="B60">
        <v>59</v>
      </c>
      <c r="C60" t="s">
        <v>86</v>
      </c>
      <c r="D60" t="s">
        <v>145</v>
      </c>
      <c r="E60" t="s">
        <v>219</v>
      </c>
      <c r="F60" t="s">
        <v>280</v>
      </c>
    </row>
    <row r="61" spans="1:6">
      <c r="A61">
        <v>878877</v>
      </c>
      <c r="B61">
        <v>60</v>
      </c>
      <c r="C61" t="s">
        <v>71</v>
      </c>
      <c r="D61" t="s">
        <v>146</v>
      </c>
      <c r="E61" t="s">
        <v>220</v>
      </c>
      <c r="F61" t="s">
        <v>281</v>
      </c>
    </row>
    <row r="62" spans="1:6">
      <c r="A62">
        <v>778877</v>
      </c>
      <c r="B62">
        <v>61</v>
      </c>
      <c r="C62" t="s">
        <v>87</v>
      </c>
      <c r="D62" t="s">
        <v>147</v>
      </c>
      <c r="E62" t="s">
        <v>221</v>
      </c>
      <c r="F62" t="s">
        <v>282</v>
      </c>
    </row>
    <row r="63" spans="1:6">
      <c r="A63">
        <v>887788</v>
      </c>
      <c r="B63">
        <v>62</v>
      </c>
      <c r="C63" t="s">
        <v>88</v>
      </c>
      <c r="D63" t="s">
        <v>148</v>
      </c>
      <c r="E63" t="s">
        <v>222</v>
      </c>
      <c r="F63" t="s">
        <v>283</v>
      </c>
    </row>
    <row r="64" spans="1:6">
      <c r="A64">
        <v>878787</v>
      </c>
      <c r="B64">
        <v>63</v>
      </c>
      <c r="C64" t="s">
        <v>89</v>
      </c>
      <c r="D64" t="s">
        <v>149</v>
      </c>
      <c r="E64" t="s">
        <v>223</v>
      </c>
      <c r="F64" t="s">
        <v>284</v>
      </c>
    </row>
    <row r="65" spans="1:6">
      <c r="A65">
        <v>787878</v>
      </c>
      <c r="B65">
        <v>64</v>
      </c>
      <c r="C65" t="s">
        <v>90</v>
      </c>
      <c r="D65" t="s">
        <v>150</v>
      </c>
      <c r="E65" t="s">
        <v>224</v>
      </c>
      <c r="F65" t="s">
        <v>285</v>
      </c>
    </row>
  </sheetData>
  <sheetProtection sheet="1" objects="1" scenarios="1" selectLockedCells="1" selectUnlockedCells="1"/>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AA623-8F32-2345-9440-25BEB4E3E0AD}">
  <sheetPr codeName="Blad3"/>
  <dimension ref="A1:G65"/>
  <sheetViews>
    <sheetView zoomScaleNormal="100" workbookViewId="0">
      <selection activeCell="A25" sqref="A25"/>
    </sheetView>
  </sheetViews>
  <sheetFormatPr defaultColWidth="11" defaultRowHeight="15.75"/>
  <cols>
    <col min="5" max="5" width="12.125" style="3" customWidth="1"/>
    <col min="6" max="6" width="11.875" style="3" customWidth="1"/>
    <col min="7" max="7" width="12.5" style="3" customWidth="1"/>
    <col min="8" max="8" width="10.5" customWidth="1"/>
  </cols>
  <sheetData>
    <row r="1" spans="1:7">
      <c r="A1" s="3" t="s">
        <v>20</v>
      </c>
      <c r="B1" t="s">
        <v>8</v>
      </c>
      <c r="C1" t="s">
        <v>160</v>
      </c>
      <c r="D1" s="3" t="s">
        <v>162</v>
      </c>
      <c r="E1" s="3" t="s">
        <v>159</v>
      </c>
      <c r="F1" s="3" t="s">
        <v>161</v>
      </c>
      <c r="G1" s="3" t="s">
        <v>12</v>
      </c>
    </row>
    <row r="2" spans="1:7">
      <c r="A2">
        <v>888888</v>
      </c>
      <c r="B2" s="14" t="str" cm="1">
        <f t="array" ref="B2">_xlfn.LET( _xlpm.t,A2, _xlpm.l,MID(_xlpm.t,_xlfn.SEQUENCE(LEN(_xlpm.t)),1), _xlpm.u,_xlfn.UNIQUE(_xlpm.l), _xlfn.TEXTJOIN(,,_xlfn.XLOOKUP(_xlpm.l,_xlfn._xlws.SORT(_xlpm.u),_xlfn._xlws.SORT(_xlpm.u,1,-1))) )</f>
        <v>888888</v>
      </c>
      <c r="C2">
        <v>888888</v>
      </c>
      <c r="D2">
        <v>888888</v>
      </c>
      <c r="E2" s="3">
        <v>2</v>
      </c>
      <c r="F2" s="3">
        <v>1</v>
      </c>
      <c r="G2" s="3">
        <v>1</v>
      </c>
    </row>
    <row r="3" spans="1:7">
      <c r="A3">
        <v>777777</v>
      </c>
      <c r="B3" s="14" t="str" cm="1">
        <f t="array" ref="B3">_xlfn.LET( _xlpm.t,A3, _xlpm.l,MID(_xlpm.t,_xlfn.SEQUENCE(LEN(_xlpm.t)),1), _xlpm.u,_xlfn.UNIQUE(_xlpm.l), _xlfn.TEXTJOIN(,,_xlfn.XLOOKUP(_xlpm.l,_xlfn._xlws.SORT(_xlpm.u),_xlfn._xlws.SORT(_xlpm.u,1,-1))) )</f>
        <v>777777</v>
      </c>
      <c r="C3">
        <v>777777</v>
      </c>
      <c r="D3">
        <v>777777</v>
      </c>
      <c r="E3" s="3">
        <v>1</v>
      </c>
      <c r="F3" s="3">
        <v>2</v>
      </c>
      <c r="G3" s="3">
        <v>2</v>
      </c>
    </row>
    <row r="4" spans="1:7">
      <c r="A4">
        <v>878887</v>
      </c>
      <c r="B4" s="14" t="str" cm="1">
        <f t="array" ref="B4">_xlfn.LET( _xlpm.t,A4, _xlpm.l,MID(_xlpm.t,_xlfn.SEQUENCE(LEN(_xlpm.t)),1), _xlpm.u,_xlfn.UNIQUE(_xlpm.l), _xlfn.TEXTJOIN(,,_xlfn.XLOOKUP(_xlpm.l,_xlfn._xlws.SORT(_xlpm.u),_xlfn._xlws.SORT(_xlpm.u,1,-1))) )</f>
        <v>787778</v>
      </c>
      <c r="C4">
        <v>877787</v>
      </c>
      <c r="D4" s="12">
        <v>788888</v>
      </c>
      <c r="E4" s="3">
        <v>50</v>
      </c>
      <c r="F4" s="3">
        <v>4</v>
      </c>
      <c r="G4" s="3">
        <v>23</v>
      </c>
    </row>
    <row r="5" spans="1:7">
      <c r="A5">
        <v>788878</v>
      </c>
      <c r="B5" s="14" t="str" cm="1">
        <f t="array" ref="B5">_xlfn.LET( _xlpm.t,A5, _xlpm.l,MID(_xlpm.t,_xlfn.SEQUENCE(LEN(_xlpm.t)),1), _xlpm.u,_xlfn.UNIQUE(_xlpm.l), _xlfn.TEXTJOIN(,,_xlfn.XLOOKUP(_xlpm.l,_xlfn._xlws.SORT(_xlpm.u),_xlfn._xlws.SORT(_xlpm.u,1,-1))) )</f>
        <v>877787</v>
      </c>
      <c r="C5">
        <v>787778</v>
      </c>
      <c r="D5">
        <v>888887</v>
      </c>
      <c r="E5" s="3">
        <v>49</v>
      </c>
      <c r="F5" s="3">
        <v>3</v>
      </c>
      <c r="G5" s="3">
        <v>24</v>
      </c>
    </row>
    <row r="6" spans="1:7">
      <c r="A6">
        <v>878777</v>
      </c>
      <c r="B6" s="14" t="str" cm="1">
        <f t="array" ref="B6">_xlfn.LET( _xlpm.t,A6, _xlpm.l,MID(_xlpm.t,_xlfn.SEQUENCE(LEN(_xlpm.t)),1), _xlpm.u,_xlfn.UNIQUE(_xlpm.l), _xlfn.TEXTJOIN(,,_xlfn.XLOOKUP(_xlpm.l,_xlfn._xlws.SORT(_xlpm.u),_xlfn._xlws.SORT(_xlpm.u,1,-1))) )</f>
        <v>787888</v>
      </c>
      <c r="C6" s="13" t="str" cm="1">
        <f t="array" ref="C6">_xlfn.LET(_xlpm.a,A6, _xlpm.n, LEN( _xlpm.a), _xlpm.s, _xlfn.SEQUENCE(_xlpm.n, , _xlpm.n, -1), _xlfn.TEXTJOIN("", , MID(_xlpm.a, _xlpm.s, 1)))</f>
        <v>777878</v>
      </c>
      <c r="D6">
        <v>787877</v>
      </c>
      <c r="E6" s="3">
        <v>35</v>
      </c>
      <c r="F6" s="3">
        <v>6</v>
      </c>
      <c r="G6" s="3">
        <v>38</v>
      </c>
    </row>
    <row r="7" spans="1:7">
      <c r="A7">
        <v>777878</v>
      </c>
      <c r="B7" s="14" t="str" cm="1">
        <f t="array" ref="B7">_xlfn.LET( _xlpm.t,A7, _xlpm.l,MID(_xlpm.t,_xlfn.SEQUENCE(LEN(_xlpm.t)),1), _xlpm.u,_xlfn.UNIQUE(_xlpm.l), _xlfn.TEXTJOIN(,,_xlfn.XLOOKUP(_xlpm.l,_xlfn._xlws.SORT(_xlpm.u),_xlfn._xlws.SORT(_xlpm.u,1,-1))) )</f>
        <v>888787</v>
      </c>
      <c r="C7" s="13" t="str" cm="1">
        <f t="array" ref="C7">_xlfn.LET(_xlpm.a,A7, _xlpm.n, LEN( _xlpm.a), _xlpm.s, _xlfn.SEQUENCE(_xlpm.n, , _xlpm.n, -1), _xlfn.TEXTJOIN("", , MID(_xlpm.a, _xlpm.s, 1)))</f>
        <v>878777</v>
      </c>
      <c r="D7">
        <v>778787</v>
      </c>
      <c r="E7" s="3">
        <v>36</v>
      </c>
      <c r="F7" s="3">
        <v>5</v>
      </c>
      <c r="G7" s="3">
        <v>37</v>
      </c>
    </row>
    <row r="8" spans="1:7">
      <c r="A8">
        <v>888878</v>
      </c>
      <c r="B8" s="14" t="str" cm="1">
        <f t="array" ref="B8">_xlfn.LET( _xlpm.t,A8, _xlpm.l,MID(_xlpm.t,_xlfn.SEQUENCE(LEN(_xlpm.t)),1), _xlpm.u,_xlfn.UNIQUE(_xlpm.l), _xlfn.TEXTJOIN(,,_xlfn.XLOOKUP(_xlpm.l,_xlfn._xlws.SORT(_xlpm.u),_xlfn._xlws.SORT(_xlpm.u,1,-1))) )</f>
        <v>777787</v>
      </c>
      <c r="C8" s="13" t="str" cm="1">
        <f t="array" ref="C8">_xlfn.LET(_xlpm.a,A8, _xlpm.n, LEN( _xlpm.a), _xlpm.s, _xlfn.SEQUENCE(_xlpm.n, , _xlpm.n, -1), _xlfn.TEXTJOIN("", , MID(_xlpm.a, _xlpm.s, 1)))</f>
        <v>878888</v>
      </c>
      <c r="D8">
        <v>888887</v>
      </c>
      <c r="E8" s="3">
        <v>13</v>
      </c>
      <c r="F8" s="3">
        <v>8</v>
      </c>
      <c r="G8" s="3">
        <v>24</v>
      </c>
    </row>
    <row r="9" spans="1:7">
      <c r="A9">
        <v>878888</v>
      </c>
      <c r="B9" s="14" t="str" cm="1">
        <f t="array" ref="B9">_xlfn.LET( _xlpm.t,A9, _xlpm.l,MID(_xlpm.t,_xlfn.SEQUENCE(LEN(_xlpm.t)),1), _xlpm.u,_xlfn.UNIQUE(_xlpm.l), _xlfn.TEXTJOIN(,,_xlfn.XLOOKUP(_xlpm.l,_xlfn._xlws.SORT(_xlpm.u),_xlfn._xlws.SORT(_xlpm.u,1,-1))) )</f>
        <v>787777</v>
      </c>
      <c r="C9" s="13" t="str" cm="1">
        <f t="array" ref="C9">_xlfn.LET(_xlpm.a,A9, _xlpm.n, LEN( _xlpm.a), _xlpm.s, _xlfn.SEQUENCE(_xlpm.n, , _xlpm.n, -1), _xlfn.TEXTJOIN("", , MID(_xlpm.a, _xlpm.s, 1)))</f>
        <v>888878</v>
      </c>
      <c r="D9">
        <v>788888</v>
      </c>
      <c r="E9" s="3">
        <v>14</v>
      </c>
      <c r="F9" s="3">
        <v>7</v>
      </c>
      <c r="G9" s="3">
        <v>23</v>
      </c>
    </row>
    <row r="10" spans="1:7">
      <c r="A10">
        <v>778777</v>
      </c>
      <c r="B10" s="14" t="str" cm="1">
        <f t="array" ref="B10">_xlfn.LET( _xlpm.t,A10, _xlpm.l,MID(_xlpm.t,_xlfn.SEQUENCE(LEN(_xlpm.t)),1), _xlpm.u,_xlfn.UNIQUE(_xlpm.l), _xlfn.TEXTJOIN(,,_xlfn.XLOOKUP(_xlpm.l,_xlfn._xlws.SORT(_xlpm.u),_xlfn._xlws.SORT(_xlpm.u,1,-1))) )</f>
        <v>887888</v>
      </c>
      <c r="C10" s="13" t="str" cm="1">
        <f t="array" ref="C10">_xlfn.LET(_xlpm.a,A10, _xlpm.n, LEN( _xlpm.a), _xlpm.s, _xlfn.SEQUENCE(_xlpm.n, , _xlpm.n, -1), _xlfn.TEXTJOIN("", , MID(_xlpm.a, _xlpm.s, 1)))</f>
        <v>777877</v>
      </c>
      <c r="D10">
        <v>787877</v>
      </c>
      <c r="E10" s="3">
        <v>16</v>
      </c>
      <c r="F10" s="3">
        <v>10</v>
      </c>
      <c r="G10" s="3">
        <v>38</v>
      </c>
    </row>
    <row r="11" spans="1:7">
      <c r="A11">
        <v>777877</v>
      </c>
      <c r="B11" s="14" t="str" cm="1">
        <f t="array" ref="B11">_xlfn.LET( _xlpm.t,A11, _xlpm.l,MID(_xlpm.t,_xlfn.SEQUENCE(LEN(_xlpm.t)),1), _xlpm.u,_xlfn.UNIQUE(_xlpm.l), _xlfn.TEXTJOIN(,,_xlfn.XLOOKUP(_xlpm.l,_xlfn._xlws.SORT(_xlpm.u),_xlfn._xlws.SORT(_xlpm.u,1,-1))) )</f>
        <v>888788</v>
      </c>
      <c r="C11" s="13" t="str" cm="1">
        <f t="array" ref="C11">_xlfn.LET(_xlpm.a,A11, _xlpm.n, LEN( _xlpm.a), _xlpm.s, _xlfn.SEQUENCE(_xlpm.n, , _xlpm.n, -1), _xlfn.TEXTJOIN("", , MID(_xlpm.a, _xlpm.s, 1)))</f>
        <v>778777</v>
      </c>
      <c r="D11">
        <v>778787</v>
      </c>
      <c r="E11" s="3">
        <v>15</v>
      </c>
      <c r="F11" s="3">
        <v>9</v>
      </c>
      <c r="G11" s="3">
        <v>37</v>
      </c>
    </row>
    <row r="12" spans="1:7">
      <c r="A12">
        <v>888777</v>
      </c>
      <c r="B12" s="14" t="str" cm="1">
        <f t="array" ref="B12">_xlfn.LET( _xlpm.t,A12, _xlpm.l,MID(_xlpm.t,_xlfn.SEQUENCE(LEN(_xlpm.t)),1), _xlpm.u,_xlfn.UNIQUE(_xlpm.l), _xlfn.TEXTJOIN(,,_xlfn.XLOOKUP(_xlpm.l,_xlfn._xlws.SORT(_xlpm.u),_xlfn._xlws.SORT(_xlpm.u,1,-1))) )</f>
        <v>777888</v>
      </c>
      <c r="C12" s="13" t="str" cm="1">
        <f t="array" ref="C12">_xlfn.LET(_xlpm.a,A12, _xlpm.n, LEN( _xlpm.a), _xlpm.s, _xlfn.SEQUENCE(_xlpm.n, , _xlpm.n, -1), _xlfn.TEXTJOIN("", , MID(_xlpm.a, _xlpm.s, 1)))</f>
        <v>777888</v>
      </c>
      <c r="D12">
        <v>887878</v>
      </c>
      <c r="E12" s="3">
        <v>12</v>
      </c>
      <c r="F12" s="3">
        <v>12</v>
      </c>
      <c r="G12" s="3">
        <v>40</v>
      </c>
    </row>
    <row r="13" spans="1:7">
      <c r="A13">
        <v>777888</v>
      </c>
      <c r="B13" s="14" t="str" cm="1">
        <f t="array" ref="B13">_xlfn.LET( _xlpm.t,A13, _xlpm.l,MID(_xlpm.t,_xlfn.SEQUENCE(LEN(_xlpm.t)),1), _xlpm.u,_xlfn.UNIQUE(_xlpm.l), _xlfn.TEXTJOIN(,,_xlfn.XLOOKUP(_xlpm.l,_xlfn._xlws.SORT(_xlpm.u),_xlfn._xlws.SORT(_xlpm.u,1,-1))) )</f>
        <v>888777</v>
      </c>
      <c r="C13" s="13" t="str" cm="1">
        <f t="array" ref="C13">_xlfn.LET(_xlpm.a,A13, _xlpm.n, LEN( _xlpm.a), _xlpm.s, _xlfn.SEQUENCE(_xlpm.n, , _xlpm.n, -1), _xlfn.TEXTJOIN("", , MID(_xlpm.a, _xlpm.s, 1)))</f>
        <v>888777</v>
      </c>
      <c r="D13">
        <v>778788</v>
      </c>
      <c r="E13" s="3">
        <v>11</v>
      </c>
      <c r="F13" s="3">
        <v>11</v>
      </c>
      <c r="G13" s="3">
        <v>57</v>
      </c>
    </row>
    <row r="14" spans="1:7">
      <c r="A14">
        <v>777787</v>
      </c>
      <c r="B14" s="14" t="str" cm="1">
        <f t="array" ref="B14">_xlfn.LET( _xlpm.t,A14, _xlpm.l,MID(_xlpm.t,_xlfn.SEQUENCE(LEN(_xlpm.t)),1), _xlpm.u,_xlfn.UNIQUE(_xlpm.l), _xlfn.TEXTJOIN(,,_xlfn.XLOOKUP(_xlpm.l,_xlfn._xlws.SORT(_xlpm.u),_xlfn._xlws.SORT(_xlpm.u,1,-1))) )</f>
        <v>888878</v>
      </c>
      <c r="C14" s="13" t="str" cm="1">
        <f t="array" ref="C14">_xlfn.LET(_xlpm.a,A14, _xlpm.n, LEN( _xlpm.a), _xlpm.s, _xlfn.SEQUENCE(_xlpm.n, , _xlpm.n, -1), _xlfn.TEXTJOIN("", , MID(_xlpm.a, _xlpm.s, 1)))</f>
        <v>787777</v>
      </c>
      <c r="D14">
        <v>777778</v>
      </c>
      <c r="E14" s="3">
        <v>7</v>
      </c>
      <c r="F14" s="3">
        <v>14</v>
      </c>
      <c r="G14" s="3">
        <v>44</v>
      </c>
    </row>
    <row r="15" spans="1:7">
      <c r="A15">
        <v>787777</v>
      </c>
      <c r="B15" s="14" t="str" cm="1">
        <f t="array" ref="B15">_xlfn.LET( _xlpm.t,A15, _xlpm.l,MID(_xlpm.t,_xlfn.SEQUENCE(LEN(_xlpm.t)),1), _xlpm.u,_xlfn.UNIQUE(_xlpm.l), _xlfn.TEXTJOIN(,,_xlfn.XLOOKUP(_xlpm.l,_xlfn._xlws.SORT(_xlpm.u),_xlfn._xlws.SORT(_xlpm.u,1,-1))) )</f>
        <v>878888</v>
      </c>
      <c r="C15" s="13" t="str" cm="1">
        <f t="array" ref="C15">_xlfn.LET(_xlpm.a,A15, _xlpm.n, LEN( _xlpm.a), _xlpm.s, _xlfn.SEQUENCE(_xlpm.n, , _xlpm.n, -1), _xlfn.TEXTJOIN("", , MID(_xlpm.a, _xlpm.s, 1)))</f>
        <v>777787</v>
      </c>
      <c r="D15">
        <v>877777</v>
      </c>
      <c r="E15" s="3">
        <v>8</v>
      </c>
      <c r="F15" s="3">
        <v>13</v>
      </c>
      <c r="G15" s="3">
        <v>43</v>
      </c>
    </row>
    <row r="16" spans="1:7">
      <c r="A16">
        <v>888788</v>
      </c>
      <c r="B16" s="14" t="str" cm="1">
        <f t="array" ref="B16">_xlfn.LET( _xlpm.t,A16, _xlpm.l,MID(_xlpm.t,_xlfn.SEQUENCE(LEN(_xlpm.t)),1), _xlpm.u,_xlfn.UNIQUE(_xlpm.l), _xlfn.TEXTJOIN(,,_xlfn.XLOOKUP(_xlpm.l,_xlfn._xlws.SORT(_xlpm.u),_xlfn._xlws.SORT(_xlpm.u,1,-1))) )</f>
        <v>777877</v>
      </c>
      <c r="C16" s="13" t="str" cm="1">
        <f t="array" ref="C16">_xlfn.LET(_xlpm.a,A16, _xlpm.n, LEN( _xlpm.a), _xlpm.s, _xlfn.SEQUENCE(_xlpm.n, , _xlpm.n, -1), _xlfn.TEXTJOIN("", , MID(_xlpm.a, _xlpm.s, 1)))</f>
        <v>887888</v>
      </c>
      <c r="D16">
        <v>887878</v>
      </c>
      <c r="E16" s="3">
        <v>10</v>
      </c>
      <c r="F16" s="3">
        <v>16</v>
      </c>
      <c r="G16" s="3">
        <v>40</v>
      </c>
    </row>
    <row r="17" spans="1:7">
      <c r="A17">
        <v>887888</v>
      </c>
      <c r="B17" s="14" t="str" cm="1">
        <f t="array" ref="B17">_xlfn.LET( _xlpm.t,A17, _xlpm.l,MID(_xlpm.t,_xlfn.SEQUENCE(LEN(_xlpm.t)),1), _xlpm.u,_xlfn.UNIQUE(_xlpm.l), _xlfn.TEXTJOIN(,,_xlfn.XLOOKUP(_xlpm.l,_xlfn._xlws.SORT(_xlpm.u),_xlfn._xlws.SORT(_xlpm.u,1,-1))) )</f>
        <v>778777</v>
      </c>
      <c r="C17" s="13" t="str" cm="1">
        <f t="array" ref="C17">_xlfn.LET(_xlpm.a,A17, _xlpm.n, LEN( _xlpm.a), _xlpm.s, _xlfn.SEQUENCE(_xlpm.n, , _xlpm.n, -1), _xlfn.TEXTJOIN("", , MID(_xlpm.a, _xlpm.s, 1)))</f>
        <v>888788</v>
      </c>
      <c r="D17">
        <v>878788</v>
      </c>
      <c r="E17" s="3">
        <v>9</v>
      </c>
      <c r="F17" s="3">
        <v>15</v>
      </c>
      <c r="G17" s="3">
        <v>56</v>
      </c>
    </row>
    <row r="18" spans="1:7">
      <c r="A18">
        <v>877887</v>
      </c>
      <c r="B18" s="14" t="str" cm="1">
        <f t="array" ref="B18">_xlfn.LET( _xlpm.t,A18, _xlpm.l,MID(_xlpm.t,_xlfn.SEQUENCE(LEN(_xlpm.t)),1), _xlpm.u,_xlfn.UNIQUE(_xlpm.l), _xlfn.TEXTJOIN(,,_xlfn.XLOOKUP(_xlpm.l,_xlfn._xlws.SORT(_xlpm.u),_xlfn._xlws.SORT(_xlpm.u,1,-1))) )</f>
        <v>788778</v>
      </c>
      <c r="C18" s="13" t="str" cm="1">
        <f t="array" ref="C18">_xlfn.LET(_xlpm.a,A18, _xlpm.n, LEN( _xlpm.a), _xlpm.s, _xlfn.SEQUENCE(_xlpm.n, , _xlpm.n, -1), _xlfn.TEXTJOIN("", , MID(_xlpm.a, _xlpm.s, 1)))</f>
        <v>788778</v>
      </c>
      <c r="D18">
        <v>778788</v>
      </c>
      <c r="E18" s="3">
        <v>18</v>
      </c>
      <c r="F18" s="3">
        <v>18</v>
      </c>
      <c r="G18" s="3">
        <v>53</v>
      </c>
    </row>
    <row r="19" spans="1:7">
      <c r="A19">
        <v>788778</v>
      </c>
      <c r="B19" s="14" t="str" cm="1">
        <f t="array" ref="B19">_xlfn.LET( _xlpm.t,A19, _xlpm.l,MID(_xlpm.t,_xlfn.SEQUENCE(LEN(_xlpm.t)),1), _xlpm.u,_xlfn.UNIQUE(_xlpm.l), _xlfn.TEXTJOIN(,,_xlfn.XLOOKUP(_xlpm.l,_xlfn._xlws.SORT(_xlpm.u),_xlfn._xlws.SORT(_xlpm.u,1,-1))) )</f>
        <v>877887</v>
      </c>
      <c r="C19" s="13" t="str" cm="1">
        <f t="array" ref="C19">_xlfn.LET(_xlpm.a,A19, _xlpm.n, LEN( _xlpm.a), _xlpm.s, _xlfn.SEQUENCE(_xlpm.n, , _xlpm.n, -1), _xlfn.TEXTJOIN("", , MID(_xlpm.a, _xlpm.s, 1)))</f>
        <v>877887</v>
      </c>
      <c r="D19">
        <v>887877</v>
      </c>
      <c r="E19" s="3">
        <v>17</v>
      </c>
      <c r="F19" s="3">
        <v>17</v>
      </c>
      <c r="G19" s="3">
        <v>54</v>
      </c>
    </row>
    <row r="20" spans="1:7">
      <c r="A20">
        <v>888877</v>
      </c>
      <c r="B20" s="14" t="str" cm="1">
        <f t="array" ref="B20">_xlfn.LET( _xlpm.t,A20, _xlpm.l,MID(_xlpm.t,_xlfn.SEQUENCE(LEN(_xlpm.t)),1), _xlpm.u,_xlfn.UNIQUE(_xlpm.l), _xlfn.TEXTJOIN(,,_xlfn.XLOOKUP(_xlpm.l,_xlfn._xlws.SORT(_xlpm.u),_xlfn._xlws.SORT(_xlpm.u,1,-1))) )</f>
        <v>777788</v>
      </c>
      <c r="C20" s="13" t="str" cm="1">
        <f t="array" ref="C20">_xlfn.LET(_xlpm.a,A20, _xlpm.n, LEN( _xlpm.a), _xlpm.s, _xlfn.SEQUENCE(_xlpm.n, , _xlpm.n, -1), _xlfn.TEXTJOIN("", , MID(_xlpm.a, _xlpm.s, 1)))</f>
        <v>778888</v>
      </c>
      <c r="D20">
        <v>888887</v>
      </c>
      <c r="E20" s="3">
        <v>33</v>
      </c>
      <c r="F20" s="3">
        <v>20</v>
      </c>
      <c r="G20" s="3">
        <v>24</v>
      </c>
    </row>
    <row r="21" spans="1:7">
      <c r="A21">
        <v>778888</v>
      </c>
      <c r="B21" s="14" t="str" cm="1">
        <f t="array" ref="B21">_xlfn.LET( _xlpm.t,A21, _xlpm.l,MID(_xlpm.t,_xlfn.SEQUENCE(LEN(_xlpm.t)),1), _xlpm.u,_xlfn.UNIQUE(_xlpm.l), _xlfn.TEXTJOIN(,,_xlfn.XLOOKUP(_xlpm.l,_xlfn._xlws.SORT(_xlpm.u),_xlfn._xlws.SORT(_xlpm.u,1,-1))) )</f>
        <v>887777</v>
      </c>
      <c r="C21" s="13" t="str" cm="1">
        <f t="array" ref="C21">_xlfn.LET(_xlpm.a,A21, _xlpm.n, LEN( _xlpm.a), _xlpm.s, _xlfn.SEQUENCE(_xlpm.n, , _xlpm.n, -1), _xlfn.TEXTJOIN("", , MID(_xlpm.a, _xlpm.s, 1)))</f>
        <v>888877</v>
      </c>
      <c r="D21">
        <v>788888</v>
      </c>
      <c r="E21" s="3">
        <v>34</v>
      </c>
      <c r="F21" s="3">
        <v>19</v>
      </c>
      <c r="G21" s="3">
        <v>23</v>
      </c>
    </row>
    <row r="22" spans="1:7">
      <c r="A22">
        <v>787887</v>
      </c>
      <c r="B22" s="14" t="str" cm="1">
        <f t="array" ref="B22">_xlfn.LET( _xlpm.t,A22, _xlpm.l,MID(_xlpm.t,_xlfn.SEQUENCE(LEN(_xlpm.t)),1), _xlpm.u,_xlfn.UNIQUE(_xlpm.l), _xlfn.TEXTJOIN(,,_xlfn.XLOOKUP(_xlpm.l,_xlfn._xlws.SORT(_xlpm.u),_xlfn._xlws.SORT(_xlpm.u,1,-1))) )</f>
        <v>878778</v>
      </c>
      <c r="C22" s="13" t="str" cm="1">
        <f t="array" ref="C22">_xlfn.LET(_xlpm.a,A22, _xlpm.n, LEN( _xlpm.a), _xlpm.s, _xlfn.SEQUENCE(_xlpm.n, , _xlpm.n, -1), _xlfn.TEXTJOIN("", , MID(_xlpm.a, _xlpm.s, 1)))</f>
        <v>788787</v>
      </c>
      <c r="D22">
        <v>878788</v>
      </c>
      <c r="E22" s="3">
        <v>48</v>
      </c>
      <c r="F22" s="3">
        <v>22</v>
      </c>
      <c r="G22" s="3">
        <v>56</v>
      </c>
    </row>
    <row r="23" spans="1:7">
      <c r="A23">
        <v>788787</v>
      </c>
      <c r="B23" s="14" t="str" cm="1">
        <f t="array" ref="B23">_xlfn.LET( _xlpm.t,A23, _xlpm.l,MID(_xlpm.t,_xlfn.SEQUENCE(LEN(_xlpm.t)),1), _xlpm.u,_xlfn.UNIQUE(_xlpm.l), _xlfn.TEXTJOIN(,,_xlfn.XLOOKUP(_xlpm.l,_xlfn._xlws.SORT(_xlpm.u),_xlfn._xlws.SORT(_xlpm.u,1,-1))) )</f>
        <v>877878</v>
      </c>
      <c r="C23" s="13" t="str" cm="1">
        <f t="array" ref="C23">_xlfn.LET(_xlpm.a,A23, _xlpm.n, LEN( _xlpm.a), _xlpm.s, _xlfn.SEQUENCE(_xlpm.n, , _xlpm.n, -1), _xlfn.TEXTJOIN("", , MID(_xlpm.a, _xlpm.s, 1)))</f>
        <v>787887</v>
      </c>
      <c r="D23">
        <v>887878</v>
      </c>
      <c r="E23" s="3">
        <v>47</v>
      </c>
      <c r="F23" s="3">
        <v>21</v>
      </c>
      <c r="G23" s="3">
        <v>40</v>
      </c>
    </row>
    <row r="24" spans="1:7">
      <c r="A24">
        <v>788888</v>
      </c>
      <c r="B24" s="14" t="str" cm="1">
        <f t="array" ref="B24">_xlfn.LET( _xlpm.t,A24, _xlpm.l,MID(_xlpm.t,_xlfn.SEQUENCE(LEN(_xlpm.t)),1), _xlpm.u,_xlfn.UNIQUE(_xlpm.l), _xlfn.TEXTJOIN(,,_xlfn.XLOOKUP(_xlpm.l,_xlfn._xlws.SORT(_xlpm.u),_xlfn._xlws.SORT(_xlpm.u,1,-1))) )</f>
        <v>877777</v>
      </c>
      <c r="C24" s="13" t="str" cm="1">
        <f t="array" ref="C24">_xlfn.LET(_xlpm.a,A24, _xlpm.n, LEN( _xlpm.a), _xlpm.s, _xlfn.SEQUENCE(_xlpm.n, , _xlpm.n, -1), _xlfn.TEXTJOIN("", , MID(_xlpm.a, _xlpm.s, 1)))</f>
        <v>888887</v>
      </c>
      <c r="D24">
        <v>777777</v>
      </c>
      <c r="E24" s="3">
        <v>43</v>
      </c>
      <c r="F24" s="3">
        <v>24</v>
      </c>
      <c r="G24" s="3">
        <v>2</v>
      </c>
    </row>
    <row r="25" spans="1:7">
      <c r="A25">
        <v>888887</v>
      </c>
      <c r="B25" s="14" t="str" cm="1">
        <f t="array" ref="B25">_xlfn.LET( _xlpm.t,A25, _xlpm.l,MID(_xlpm.t,_xlfn.SEQUENCE(LEN(_xlpm.t)),1), _xlpm.u,_xlfn.UNIQUE(_xlpm.l), _xlfn.TEXTJOIN(,,_xlfn.XLOOKUP(_xlpm.l,_xlfn._xlws.SORT(_xlpm.u),_xlfn._xlws.SORT(_xlpm.u,1,-1))) )</f>
        <v>777778</v>
      </c>
      <c r="C25" s="13" t="str" cm="1">
        <f t="array" ref="C25">_xlfn.LET(_xlpm.a,A25, _xlpm.n, LEN( _xlpm.a), _xlpm.s, _xlfn.SEQUENCE(_xlpm.n, , _xlpm.n, -1), _xlfn.TEXTJOIN("", , MID(_xlpm.a, _xlpm.s, 1)))</f>
        <v>788888</v>
      </c>
      <c r="D25">
        <v>888888</v>
      </c>
      <c r="E25" s="3">
        <v>44</v>
      </c>
      <c r="F25" s="3">
        <v>23</v>
      </c>
      <c r="G25" s="3">
        <v>1</v>
      </c>
    </row>
    <row r="26" spans="1:7">
      <c r="A26">
        <v>777887</v>
      </c>
      <c r="B26" s="14" t="str" cm="1">
        <f t="array" ref="B26">_xlfn.LET( _xlpm.t,A26, _xlpm.l,MID(_xlpm.t,_xlfn.SEQUENCE(LEN(_xlpm.t)),1), _xlpm.u,_xlfn.UNIQUE(_xlpm.l), _xlfn.TEXTJOIN(,,_xlfn.XLOOKUP(_xlpm.l,_xlfn._xlws.SORT(_xlpm.u),_xlfn._xlws.SORT(_xlpm.u,1,-1))) )</f>
        <v>888778</v>
      </c>
      <c r="C26" s="13" t="str" cm="1">
        <f t="array" ref="C26">_xlfn.LET(_xlpm.a,A26, _xlpm.n, LEN( _xlpm.a), _xlpm.s, _xlfn.SEQUENCE(_xlpm.n, , _xlpm.n, -1), _xlfn.TEXTJOIN("", , MID(_xlpm.a, _xlpm.s, 1)))</f>
        <v>788777</v>
      </c>
      <c r="D26">
        <v>778788</v>
      </c>
      <c r="E26" s="3">
        <v>46</v>
      </c>
      <c r="F26" s="3">
        <v>26</v>
      </c>
      <c r="G26" s="3">
        <v>53</v>
      </c>
    </row>
    <row r="27" spans="1:7">
      <c r="A27">
        <v>788777</v>
      </c>
      <c r="B27" s="14" t="str" cm="1">
        <f t="array" ref="B27">_xlfn.LET( _xlpm.t,A27, _xlpm.l,MID(_xlpm.t,_xlfn.SEQUENCE(LEN(_xlpm.t)),1), _xlpm.u,_xlfn.UNIQUE(_xlpm.l), _xlfn.TEXTJOIN(,,_xlfn.XLOOKUP(_xlpm.l,_xlfn._xlws.SORT(_xlpm.u),_xlfn._xlws.SORT(_xlpm.u,1,-1))) )</f>
        <v>877888</v>
      </c>
      <c r="C27" s="13" t="str" cm="1">
        <f t="array" ref="C27">_xlfn.LET(_xlpm.a,A27, _xlpm.n, LEN( _xlpm.a), _xlpm.s, _xlfn.SEQUENCE(_xlpm.n, , _xlpm.n, -1), _xlfn.TEXTJOIN("", , MID(_xlpm.a, _xlpm.s, 1)))</f>
        <v>777887</v>
      </c>
      <c r="D27">
        <v>887877</v>
      </c>
      <c r="E27" s="3">
        <v>45</v>
      </c>
      <c r="F27" s="3">
        <v>25</v>
      </c>
      <c r="G27" s="3">
        <v>54</v>
      </c>
    </row>
    <row r="28" spans="1:7">
      <c r="A28">
        <v>788887</v>
      </c>
      <c r="B28" s="14" t="str" cm="1">
        <f t="array" ref="B28">_xlfn.LET( _xlpm.t,A28, _xlpm.l,MID(_xlpm.t,_xlfn.SEQUENCE(LEN(_xlpm.t)),1), _xlpm.u,_xlfn.UNIQUE(_xlpm.l), _xlfn.TEXTJOIN(,,_xlfn.XLOOKUP(_xlpm.l,_xlfn._xlws.SORT(_xlpm.u),_xlfn._xlws.SORT(_xlpm.u,1,-1))) )</f>
        <v>877778</v>
      </c>
      <c r="C28" s="13" t="str" cm="1">
        <f t="array" ref="C28">_xlfn.LET(_xlpm.a,A28, _xlpm.n, LEN( _xlpm.a), _xlpm.s, _xlfn.SEQUENCE(_xlpm.n, , _xlpm.n, -1), _xlfn.TEXTJOIN("", , MID(_xlpm.a, _xlpm.s, 1)))</f>
        <v>788887</v>
      </c>
      <c r="D28">
        <v>888888</v>
      </c>
      <c r="E28" s="3">
        <v>28</v>
      </c>
      <c r="F28" s="3">
        <v>27</v>
      </c>
      <c r="G28" s="3">
        <v>1</v>
      </c>
    </row>
    <row r="29" spans="1:7">
      <c r="A29">
        <v>877778</v>
      </c>
      <c r="B29" s="14" t="str" cm="1">
        <f t="array" ref="B29">_xlfn.LET( _xlpm.t,A29, _xlpm.l,MID(_xlpm.t,_xlfn.SEQUENCE(LEN(_xlpm.t)),1), _xlpm.u,_xlfn.UNIQUE(_xlpm.l), _xlfn.TEXTJOIN(,,_xlfn.XLOOKUP(_xlpm.l,_xlfn._xlws.SORT(_xlpm.u),_xlfn._xlws.SORT(_xlpm.u,1,-1))) )</f>
        <v>788887</v>
      </c>
      <c r="C29" s="13" t="str" cm="1">
        <f t="array" ref="C29">_xlfn.LET(_xlpm.a,A29, _xlpm.n, LEN( _xlpm.a), _xlpm.s, _xlfn.SEQUENCE(_xlpm.n, , _xlpm.n, -1), _xlfn.TEXTJOIN("", , MID(_xlpm.a, _xlpm.s, 1)))</f>
        <v>877778</v>
      </c>
      <c r="D29">
        <v>777777</v>
      </c>
      <c r="E29" s="3">
        <v>27</v>
      </c>
      <c r="F29" s="3">
        <v>28</v>
      </c>
      <c r="G29" s="3">
        <v>2</v>
      </c>
    </row>
    <row r="30" spans="1:7">
      <c r="A30">
        <v>878878</v>
      </c>
      <c r="B30" s="14" t="str" cm="1">
        <f t="array" ref="B30">_xlfn.LET( _xlpm.t,A30, _xlpm.l,MID(_xlpm.t,_xlfn.SEQUENCE(LEN(_xlpm.t)),1), _xlpm.u,_xlfn.UNIQUE(_xlpm.l), _xlfn.TEXTJOIN(,,_xlfn.XLOOKUP(_xlpm.l,_xlfn._xlws.SORT(_xlpm.u),_xlfn._xlws.SORT(_xlpm.u,1,-1))) )</f>
        <v>787787</v>
      </c>
      <c r="C30" s="13" t="str" cm="1">
        <f t="array" ref="C30">_xlfn.LET(_xlpm.a,A30, _xlpm.n, LEN( _xlpm.a), _xlpm.s, _xlfn.SEQUENCE(_xlpm.n, , _xlpm.n, -1), _xlfn.TEXTJOIN("", , MID(_xlpm.a, _xlpm.s, 1)))</f>
        <v>878878</v>
      </c>
      <c r="D30">
        <v>788887</v>
      </c>
      <c r="E30" s="3">
        <v>30</v>
      </c>
      <c r="F30" s="3">
        <v>29</v>
      </c>
      <c r="G30" s="3">
        <v>27</v>
      </c>
    </row>
    <row r="31" spans="1:7">
      <c r="A31">
        <v>787787</v>
      </c>
      <c r="B31" s="14" t="str" cm="1">
        <f t="array" ref="B31">_xlfn.LET( _xlpm.t,A31, _xlpm.l,MID(_xlpm.t,_xlfn.SEQUENCE(LEN(_xlpm.t)),1), _xlpm.u,_xlfn.UNIQUE(_xlpm.l), _xlfn.TEXTJOIN(,,_xlfn.XLOOKUP(_xlpm.l,_xlfn._xlws.SORT(_xlpm.u),_xlfn._xlws.SORT(_xlpm.u,1,-1))) )</f>
        <v>878878</v>
      </c>
      <c r="C31" s="13" t="str" cm="1">
        <f t="array" ref="C31">_xlfn.LET(_xlpm.a,A31, _xlpm.n, LEN( _xlpm.a), _xlpm.s, _xlfn.SEQUENCE(_xlpm.n, , _xlpm.n, -1), _xlfn.TEXTJOIN("", , MID(_xlpm.a, _xlpm.s, 1)))</f>
        <v>787787</v>
      </c>
      <c r="D31">
        <v>877778</v>
      </c>
      <c r="E31" s="3">
        <v>29</v>
      </c>
      <c r="F31" s="3">
        <v>30</v>
      </c>
      <c r="G31" s="3">
        <v>28</v>
      </c>
    </row>
    <row r="32" spans="1:7">
      <c r="A32">
        <v>877788</v>
      </c>
      <c r="B32" s="14" t="str" cm="1">
        <f t="array" ref="B32">_xlfn.LET( _xlpm.t,A32, _xlpm.l,MID(_xlpm.t,_xlfn.SEQUENCE(LEN(_xlpm.t)),1), _xlpm.u,_xlfn.UNIQUE(_xlpm.l), _xlfn.TEXTJOIN(,,_xlfn.XLOOKUP(_xlpm.l,_xlfn._xlws.SORT(_xlpm.u),_xlfn._xlws.SORT(_xlpm.u,1,-1))) )</f>
        <v>788877</v>
      </c>
      <c r="C32" s="13" t="str" cm="1">
        <f t="array" ref="C32">_xlfn.LET(_xlpm.a,A32, _xlpm.n, LEN( _xlpm.a), _xlpm.s, _xlfn.SEQUENCE(_xlpm.n, , _xlpm.n, -1), _xlfn.TEXTJOIN("", , MID(_xlpm.a, _xlpm.s, 1)))</f>
        <v>887778</v>
      </c>
      <c r="D32">
        <v>777778</v>
      </c>
      <c r="E32" s="3">
        <v>41</v>
      </c>
      <c r="F32" s="3">
        <v>32</v>
      </c>
      <c r="G32" s="3">
        <v>44</v>
      </c>
    </row>
    <row r="33" spans="1:7">
      <c r="A33">
        <v>887778</v>
      </c>
      <c r="B33" s="14" t="str" cm="1">
        <f t="array" ref="B33">_xlfn.LET( _xlpm.t,A33, _xlpm.l,MID(_xlpm.t,_xlfn.SEQUENCE(LEN(_xlpm.t)),1), _xlpm.u,_xlfn.UNIQUE(_xlpm.l), _xlfn.TEXTJOIN(,,_xlfn.XLOOKUP(_xlpm.l,_xlfn._xlws.SORT(_xlpm.u),_xlfn._xlws.SORT(_xlpm.u,1,-1))) )</f>
        <v>778887</v>
      </c>
      <c r="C33" s="13" t="str" cm="1">
        <f t="array" ref="C33">_xlfn.LET(_xlpm.a,A33, _xlpm.n, LEN( _xlpm.a), _xlpm.s, _xlfn.SEQUENCE(_xlpm.n, , _xlpm.n, -1), _xlfn.TEXTJOIN("", , MID(_xlpm.a, _xlpm.s, 1)))</f>
        <v>877788</v>
      </c>
      <c r="D33">
        <v>877777</v>
      </c>
      <c r="E33" s="3">
        <v>42</v>
      </c>
      <c r="F33" s="3">
        <v>31</v>
      </c>
      <c r="G33" s="3">
        <v>43</v>
      </c>
    </row>
    <row r="34" spans="1:7">
      <c r="A34">
        <v>777788</v>
      </c>
      <c r="B34" s="14" t="str" cm="1">
        <f t="array" ref="B34">_xlfn.LET( _xlpm.t,A34, _xlpm.l,MID(_xlpm.t,_xlfn.SEQUENCE(LEN(_xlpm.t)),1), _xlpm.u,_xlfn.UNIQUE(_xlpm.l), _xlfn.TEXTJOIN(,,_xlfn.XLOOKUP(_xlpm.l,_xlfn._xlws.SORT(_xlpm.u),_xlfn._xlws.SORT(_xlpm.u,1,-1))) )</f>
        <v>888877</v>
      </c>
      <c r="C34" s="13" t="str" cm="1">
        <f t="array" ref="C34">_xlfn.LET(_xlpm.a,A34, _xlpm.n, LEN( _xlpm.a), _xlpm.s, _xlfn.SEQUENCE(_xlpm.n, , _xlpm.n, -1), _xlfn.TEXTJOIN("", , MID(_xlpm.a, _xlpm.s, 1)))</f>
        <v>887777</v>
      </c>
      <c r="D34">
        <v>777778</v>
      </c>
      <c r="E34" s="3">
        <v>19</v>
      </c>
      <c r="F34" s="3">
        <v>34</v>
      </c>
      <c r="G34" s="3">
        <v>44</v>
      </c>
    </row>
    <row r="35" spans="1:7">
      <c r="A35">
        <v>887777</v>
      </c>
      <c r="B35" s="14" t="str" cm="1">
        <f t="array" ref="B35">_xlfn.LET( _xlpm.t,A35, _xlpm.l,MID(_xlpm.t,_xlfn.SEQUENCE(LEN(_xlpm.t)),1), _xlpm.u,_xlfn.UNIQUE(_xlpm.l), _xlfn.TEXTJOIN(,,_xlfn.XLOOKUP(_xlpm.l,_xlfn._xlws.SORT(_xlpm.u),_xlfn._xlws.SORT(_xlpm.u,1,-1))) )</f>
        <v>778888</v>
      </c>
      <c r="C35" s="13" t="str" cm="1">
        <f t="array" ref="C35">_xlfn.LET(_xlpm.a,A35, _xlpm.n, LEN( _xlpm.a), _xlpm.s, _xlfn.SEQUENCE(_xlpm.n, , _xlpm.n, -1), _xlfn.TEXTJOIN("", , MID(_xlpm.a, _xlpm.s, 1)))</f>
        <v>777788</v>
      </c>
      <c r="D35">
        <v>877777</v>
      </c>
      <c r="E35" s="3">
        <v>20</v>
      </c>
      <c r="F35" s="3">
        <v>33</v>
      </c>
      <c r="G35" s="3">
        <v>43</v>
      </c>
    </row>
    <row r="36" spans="1:7">
      <c r="A36">
        <v>787888</v>
      </c>
      <c r="B36" s="14" t="str" cm="1">
        <f t="array" ref="B36">_xlfn.LET( _xlpm.t,A36, _xlpm.l,MID(_xlpm.t,_xlfn.SEQUENCE(LEN(_xlpm.t)),1), _xlpm.u,_xlfn.UNIQUE(_xlpm.l), _xlfn.TEXTJOIN(,,_xlfn.XLOOKUP(_xlpm.l,_xlfn._xlws.SORT(_xlpm.u),_xlfn._xlws.SORT(_xlpm.u,1,-1))) )</f>
        <v>878777</v>
      </c>
      <c r="C36" s="13" t="str" cm="1">
        <f t="array" ref="C36">_xlfn.LET(_xlpm.a,A36, _xlpm.n, LEN( _xlpm.a), _xlpm.s, _xlfn.SEQUENCE(_xlpm.n, , _xlpm.n, -1), _xlfn.TEXTJOIN("", , MID(_xlpm.a, _xlpm.s, 1)))</f>
        <v>888787</v>
      </c>
      <c r="D36">
        <v>878788</v>
      </c>
      <c r="E36" s="3">
        <v>5</v>
      </c>
      <c r="F36" s="3">
        <v>36</v>
      </c>
      <c r="G36" s="3">
        <v>56</v>
      </c>
    </row>
    <row r="37" spans="1:7">
      <c r="A37">
        <v>888787</v>
      </c>
      <c r="B37" s="14" t="str" cm="1">
        <f t="array" ref="B37">_xlfn.LET( _xlpm.t,A37, _xlpm.l,MID(_xlpm.t,_xlfn.SEQUENCE(LEN(_xlpm.t)),1), _xlpm.u,_xlfn.UNIQUE(_xlpm.l), _xlfn.TEXTJOIN(,,_xlfn.XLOOKUP(_xlpm.l,_xlfn._xlws.SORT(_xlpm.u),_xlfn._xlws.SORT(_xlpm.u,1,-1))) )</f>
        <v>777878</v>
      </c>
      <c r="C37" s="13" t="str" cm="1">
        <f t="array" ref="C37">_xlfn.LET(_xlpm.a,A37, _xlpm.n, LEN( _xlpm.a), _xlpm.s, _xlfn.SEQUENCE(_xlpm.n, , _xlpm.n, -1), _xlfn.TEXTJOIN("", , MID(_xlpm.a, _xlpm.s, 1)))</f>
        <v>787888</v>
      </c>
      <c r="D37">
        <v>887878</v>
      </c>
      <c r="E37" s="3">
        <v>6</v>
      </c>
      <c r="F37" s="3">
        <v>35</v>
      </c>
      <c r="G37" s="3">
        <v>40</v>
      </c>
    </row>
    <row r="38" spans="1:7">
      <c r="A38">
        <v>778787</v>
      </c>
      <c r="B38" s="14" t="str" cm="1">
        <f t="array" ref="B38">_xlfn.LET( _xlpm.t,A38, _xlpm.l,MID(_xlpm.t,_xlfn.SEQUENCE(LEN(_xlpm.t)),1), _xlpm.u,_xlfn.UNIQUE(_xlpm.l), _xlfn.TEXTJOIN(,,_xlfn.XLOOKUP(_xlpm.l,_xlfn._xlws.SORT(_xlpm.u),_xlfn._xlws.SORT(_xlpm.u,1,-1))) )</f>
        <v>887878</v>
      </c>
      <c r="C38" s="13" t="str" cm="1">
        <f t="array" ref="C38">_xlfn.LET(_xlpm.a,A38, _xlpm.n, LEN( _xlpm.a), _xlpm.s, _xlfn.SEQUENCE(_xlpm.n, , _xlpm.n, -1), _xlfn.TEXTJOIN("", , MID(_xlpm.a, _xlpm.s, 1)))</f>
        <v>787877</v>
      </c>
      <c r="D38">
        <v>787878</v>
      </c>
      <c r="E38" s="3">
        <v>40</v>
      </c>
      <c r="F38" s="3">
        <v>38</v>
      </c>
      <c r="G38" s="3">
        <v>64</v>
      </c>
    </row>
    <row r="39" spans="1:7">
      <c r="A39">
        <v>787877</v>
      </c>
      <c r="B39" s="14" t="str" cm="1">
        <f t="array" ref="B39">_xlfn.LET( _xlpm.t,A39, _xlpm.l,MID(_xlpm.t,_xlfn.SEQUENCE(LEN(_xlpm.t)),1), _xlpm.u,_xlfn.UNIQUE(_xlpm.l), _xlfn.TEXTJOIN(,,_xlfn.XLOOKUP(_xlpm.l,_xlfn._xlws.SORT(_xlpm.u),_xlfn._xlws.SORT(_xlpm.u,1,-1))) )</f>
        <v>878788</v>
      </c>
      <c r="C39" s="13" t="str" cm="1">
        <f t="array" ref="C39">_xlfn.LET(_xlpm.a,A39, _xlpm.n, LEN( _xlpm.a), _xlpm.s, _xlfn.SEQUENCE(_xlpm.n, , _xlpm.n, -1), _xlfn.TEXTJOIN("", , MID(_xlpm.a, _xlpm.s, 1)))</f>
        <v>778787</v>
      </c>
      <c r="D39">
        <v>878787</v>
      </c>
      <c r="E39" s="3">
        <v>39</v>
      </c>
      <c r="F39" s="3">
        <v>37</v>
      </c>
      <c r="G39" s="3">
        <v>63</v>
      </c>
    </row>
    <row r="40" spans="1:7">
      <c r="A40">
        <v>878788</v>
      </c>
      <c r="B40" s="14" t="str" cm="1">
        <f t="array" ref="B40">_xlfn.LET( _xlpm.t,A40, _xlpm.l,MID(_xlpm.t,_xlfn.SEQUENCE(LEN(_xlpm.t)),1), _xlpm.u,_xlfn.UNIQUE(_xlpm.l), _xlfn.TEXTJOIN(,,_xlfn.XLOOKUP(_xlpm.l,_xlfn._xlws.SORT(_xlpm.u),_xlfn._xlws.SORT(_xlpm.u,1,-1))) )</f>
        <v>787877</v>
      </c>
      <c r="C40" s="13" t="str" cm="1">
        <f t="array" ref="C40">_xlfn.LET(_xlpm.a,A40, _xlpm.n, LEN( _xlpm.a), _xlpm.s, _xlfn.SEQUENCE(_xlpm.n, , _xlpm.n, -1), _xlfn.TEXTJOIN("", , MID(_xlpm.a, _xlpm.s, 1)))</f>
        <v>887878</v>
      </c>
      <c r="D40">
        <v>787878</v>
      </c>
      <c r="E40" s="3">
        <v>38</v>
      </c>
      <c r="F40" s="3">
        <v>40</v>
      </c>
      <c r="G40" s="3">
        <v>64</v>
      </c>
    </row>
    <row r="41" spans="1:7">
      <c r="A41">
        <v>887878</v>
      </c>
      <c r="B41" s="14" t="str" cm="1">
        <f t="array" ref="B41">_xlfn.LET( _xlpm.t,A41, _xlpm.l,MID(_xlpm.t,_xlfn.SEQUENCE(LEN(_xlpm.t)),1), _xlpm.u,_xlfn.UNIQUE(_xlpm.l), _xlfn.TEXTJOIN(,,_xlfn.XLOOKUP(_xlpm.l,_xlfn._xlws.SORT(_xlpm.u),_xlfn._xlws.SORT(_xlpm.u,1,-1))) )</f>
        <v>778787</v>
      </c>
      <c r="C41" s="13" t="str" cm="1">
        <f t="array" ref="C41">_xlfn.LET(_xlpm.a,A41, _xlpm.n, LEN( _xlpm.a), _xlpm.s, _xlfn.SEQUENCE(_xlpm.n, , _xlpm.n, -1), _xlfn.TEXTJOIN("", , MID(_xlpm.a, _xlpm.s, 1)))</f>
        <v>878788</v>
      </c>
      <c r="D41">
        <v>878787</v>
      </c>
      <c r="E41" s="3">
        <v>37</v>
      </c>
      <c r="F41" s="3">
        <v>39</v>
      </c>
      <c r="G41" s="3">
        <v>63</v>
      </c>
    </row>
    <row r="42" spans="1:7">
      <c r="A42">
        <v>788877</v>
      </c>
      <c r="B42" s="14" t="str" cm="1">
        <f t="array" ref="B42">_xlfn.LET( _xlpm.t,A42, _xlpm.l,MID(_xlpm.t,_xlfn.SEQUENCE(LEN(_xlpm.t)),1), _xlpm.u,_xlfn.UNIQUE(_xlpm.l), _xlfn.TEXTJOIN(,,_xlfn.XLOOKUP(_xlpm.l,_xlfn._xlws.SORT(_xlpm.u),_xlfn._xlws.SORT(_xlpm.u,1,-1))) )</f>
        <v>877788</v>
      </c>
      <c r="C42" s="13" t="str" cm="1">
        <f t="array" ref="C42">_xlfn.LET(_xlpm.a,A42, _xlpm.n, LEN( _xlpm.a), _xlpm.s, _xlfn.SEQUENCE(_xlpm.n, , _xlpm.n, -1), _xlfn.TEXTJOIN("", , MID(_xlpm.a, _xlpm.s, 1)))</f>
        <v>778887</v>
      </c>
      <c r="D42">
        <v>888887</v>
      </c>
      <c r="E42" s="3">
        <v>31</v>
      </c>
      <c r="F42" s="3">
        <v>42</v>
      </c>
      <c r="G42" s="3">
        <v>24</v>
      </c>
    </row>
    <row r="43" spans="1:7">
      <c r="A43">
        <v>778887</v>
      </c>
      <c r="B43" s="14" t="str" cm="1">
        <f t="array" ref="B43">_xlfn.LET( _xlpm.t,A43, _xlpm.l,MID(_xlpm.t,_xlfn.SEQUENCE(LEN(_xlpm.t)),1), _xlpm.u,_xlfn.UNIQUE(_xlpm.l), _xlfn.TEXTJOIN(,,_xlfn.XLOOKUP(_xlpm.l,_xlfn._xlws.SORT(_xlpm.u),_xlfn._xlws.SORT(_xlpm.u,1,-1))) )</f>
        <v>887778</v>
      </c>
      <c r="C43" s="13" t="str" cm="1">
        <f t="array" ref="C43">_xlfn.LET(_xlpm.a,A43, _xlpm.n, LEN( _xlpm.a), _xlpm.s, _xlfn.SEQUENCE(_xlpm.n, , _xlpm.n, -1), _xlfn.TEXTJOIN("", , MID(_xlpm.a, _xlpm.s, 1)))</f>
        <v>788877</v>
      </c>
      <c r="D43">
        <v>788888</v>
      </c>
      <c r="E43" s="3">
        <v>32</v>
      </c>
      <c r="F43" s="3">
        <v>41</v>
      </c>
      <c r="G43" s="3">
        <v>23</v>
      </c>
    </row>
    <row r="44" spans="1:7">
      <c r="A44">
        <v>877777</v>
      </c>
      <c r="B44" s="14" t="str" cm="1">
        <f t="array" ref="B44">_xlfn.LET( _xlpm.t,A44, _xlpm.l,MID(_xlpm.t,_xlfn.SEQUENCE(LEN(_xlpm.t)),1), _xlpm.u,_xlfn.UNIQUE(_xlpm.l), _xlfn.TEXTJOIN(,,_xlfn.XLOOKUP(_xlpm.l,_xlfn._xlws.SORT(_xlpm.u),_xlfn._xlws.SORT(_xlpm.u,1,-1))) )</f>
        <v>788888</v>
      </c>
      <c r="C44" s="13" t="str" cm="1">
        <f t="array" ref="C44">_xlfn.LET(_xlpm.a,A44, _xlpm.n, LEN( _xlpm.a), _xlpm.s, _xlfn.SEQUENCE(_xlpm.n, , _xlpm.n, -1), _xlfn.TEXTJOIN("", , MID(_xlpm.a, _xlpm.s, 1)))</f>
        <v>777778</v>
      </c>
      <c r="D44">
        <v>777777</v>
      </c>
      <c r="E44" s="3">
        <v>23</v>
      </c>
      <c r="F44" s="3">
        <v>44</v>
      </c>
      <c r="G44" s="3">
        <v>2</v>
      </c>
    </row>
    <row r="45" spans="1:7">
      <c r="A45">
        <v>777778</v>
      </c>
      <c r="B45" s="14" t="str" cm="1">
        <f t="array" ref="B45">_xlfn.LET( _xlpm.t,A45, _xlpm.l,MID(_xlpm.t,_xlfn.SEQUENCE(LEN(_xlpm.t)),1), _xlpm.u,_xlfn.UNIQUE(_xlpm.l), _xlfn.TEXTJOIN(,,_xlfn.XLOOKUP(_xlpm.l,_xlfn._xlws.SORT(_xlpm.u),_xlfn._xlws.SORT(_xlpm.u,1,-1))) )</f>
        <v>888887</v>
      </c>
      <c r="C45" s="13" t="str" cm="1">
        <f t="array" ref="C45">_xlfn.LET(_xlpm.a,A45, _xlpm.n, LEN( _xlpm.a), _xlpm.s, _xlfn.SEQUENCE(_xlpm.n, , _xlpm.n, -1), _xlfn.TEXTJOIN("", , MID(_xlpm.a, _xlpm.s, 1)))</f>
        <v>877777</v>
      </c>
      <c r="D45">
        <v>777777</v>
      </c>
      <c r="E45" s="3">
        <v>24</v>
      </c>
      <c r="F45" s="3">
        <v>43</v>
      </c>
      <c r="G45" s="3">
        <v>2</v>
      </c>
    </row>
    <row r="46" spans="1:7">
      <c r="A46">
        <v>877888</v>
      </c>
      <c r="B46" s="14" t="str" cm="1">
        <f t="array" ref="B46">_xlfn.LET( _xlpm.t,A46, _xlpm.l,MID(_xlpm.t,_xlfn.SEQUENCE(LEN(_xlpm.t)),1), _xlpm.u,_xlfn.UNIQUE(_xlpm.l), _xlfn.TEXTJOIN(,,_xlfn.XLOOKUP(_xlpm.l,_xlfn._xlws.SORT(_xlpm.u),_xlfn._xlws.SORT(_xlpm.u,1,-1))) )</f>
        <v>788777</v>
      </c>
      <c r="C46" s="13" t="str" cm="1">
        <f t="array" ref="C46">_xlfn.LET(_xlpm.a,A46, _xlpm.n, LEN( _xlpm.a), _xlpm.s, _xlfn.SEQUENCE(_xlpm.n, , _xlpm.n, -1), _xlfn.TEXTJOIN("", , MID(_xlpm.a, _xlpm.s, 1)))</f>
        <v>888778</v>
      </c>
      <c r="D46">
        <v>778788</v>
      </c>
      <c r="E46" s="3">
        <v>26</v>
      </c>
      <c r="F46" s="3">
        <v>46</v>
      </c>
      <c r="G46" s="3">
        <v>53</v>
      </c>
    </row>
    <row r="47" spans="1:7">
      <c r="A47">
        <v>888778</v>
      </c>
      <c r="B47" s="14" t="str" cm="1">
        <f t="array" ref="B47">_xlfn.LET( _xlpm.t,A47, _xlpm.l,MID(_xlpm.t,_xlfn.SEQUENCE(LEN(_xlpm.t)),1), _xlpm.u,_xlfn.UNIQUE(_xlpm.l), _xlfn.TEXTJOIN(,,_xlfn.XLOOKUP(_xlpm.l,_xlfn._xlws.SORT(_xlpm.u),_xlfn._xlws.SORT(_xlpm.u,1,-1))) )</f>
        <v>777887</v>
      </c>
      <c r="C47" s="13" t="str" cm="1">
        <f t="array" ref="C47">_xlfn.LET(_xlpm.a,A47, _xlpm.n, LEN( _xlpm.a), _xlpm.s, _xlfn.SEQUENCE(_xlpm.n, , _xlpm.n, -1), _xlfn.TEXTJOIN("", , MID(_xlpm.a, _xlpm.s, 1)))</f>
        <v>877888</v>
      </c>
      <c r="D47">
        <v>887877</v>
      </c>
      <c r="E47" s="3">
        <v>25</v>
      </c>
      <c r="F47" s="3">
        <v>45</v>
      </c>
      <c r="G47" s="3">
        <v>54</v>
      </c>
    </row>
    <row r="48" spans="1:7">
      <c r="A48">
        <v>877878</v>
      </c>
      <c r="B48" s="14" t="str" cm="1">
        <f t="array" ref="B48">_xlfn.LET( _xlpm.t,A48, _xlpm.l,MID(_xlpm.t,_xlfn.SEQUENCE(LEN(_xlpm.t)),1), _xlpm.u,_xlfn.UNIQUE(_xlpm.l), _xlfn.TEXTJOIN(,,_xlfn.XLOOKUP(_xlpm.l,_xlfn._xlws.SORT(_xlpm.u),_xlfn._xlws.SORT(_xlpm.u,1,-1))) )</f>
        <v>788787</v>
      </c>
      <c r="C48" s="13" t="str" cm="1">
        <f t="array" ref="C48">_xlfn.LET(_xlpm.a,A48, _xlpm.n, LEN( _xlpm.a), _xlpm.s, _xlfn.SEQUENCE(_xlpm.n, , _xlpm.n, -1), _xlfn.TEXTJOIN("", , MID(_xlpm.a, _xlpm.s, 1)))</f>
        <v>878778</v>
      </c>
      <c r="D48">
        <v>778787</v>
      </c>
      <c r="E48" s="3">
        <v>22</v>
      </c>
      <c r="F48" s="3">
        <v>48</v>
      </c>
      <c r="G48" s="3">
        <v>37</v>
      </c>
    </row>
    <row r="49" spans="1:7">
      <c r="A49">
        <v>878778</v>
      </c>
      <c r="B49" s="14" t="str" cm="1">
        <f t="array" ref="B49">_xlfn.LET( _xlpm.t,A49, _xlpm.l,MID(_xlpm.t,_xlfn.SEQUENCE(LEN(_xlpm.t)),1), _xlpm.u,_xlfn.UNIQUE(_xlpm.l), _xlfn.TEXTJOIN(,,_xlfn.XLOOKUP(_xlpm.l,_xlfn._xlws.SORT(_xlpm.u),_xlfn._xlws.SORT(_xlpm.u,1,-1))) )</f>
        <v>787887</v>
      </c>
      <c r="C49" s="13" t="str" cm="1">
        <f t="array" ref="C49">_xlfn.LET(_xlpm.a,A49, _xlpm.n, LEN( _xlpm.a), _xlpm.s, _xlfn.SEQUENCE(_xlpm.n, , _xlpm.n, -1), _xlfn.TEXTJOIN("", , MID(_xlpm.a, _xlpm.s, 1)))</f>
        <v>877878</v>
      </c>
      <c r="D49">
        <v>787877</v>
      </c>
      <c r="E49" s="3">
        <v>21</v>
      </c>
      <c r="F49" s="3">
        <v>47</v>
      </c>
      <c r="G49" s="3">
        <v>38</v>
      </c>
    </row>
    <row r="50" spans="1:7">
      <c r="A50">
        <v>877787</v>
      </c>
      <c r="B50" s="14" t="str" cm="1">
        <f t="array" ref="B50">_xlfn.LET( _xlpm.t,A50, _xlpm.l,MID(_xlpm.t,_xlfn.SEQUENCE(LEN(_xlpm.t)),1), _xlpm.u,_xlfn.UNIQUE(_xlpm.l), _xlfn.TEXTJOIN(,,_xlfn.XLOOKUP(_xlpm.l,_xlfn._xlws.SORT(_xlpm.u),_xlfn._xlws.SORT(_xlpm.u,1,-1))) )</f>
        <v>788878</v>
      </c>
      <c r="C50" s="13" t="str" cm="1">
        <f t="array" ref="C50">_xlfn.LET(_xlpm.a,A50, _xlpm.n, LEN( _xlpm.a), _xlpm.s, _xlfn.SEQUENCE(_xlpm.n, , _xlpm.n, -1), _xlfn.TEXTJOIN("", , MID(_xlpm.a, _xlpm.s, 1)))</f>
        <v>787778</v>
      </c>
      <c r="D50">
        <v>777778</v>
      </c>
      <c r="E50" s="3">
        <v>4</v>
      </c>
      <c r="F50" s="3">
        <v>50</v>
      </c>
      <c r="G50" s="3">
        <v>44</v>
      </c>
    </row>
    <row r="51" spans="1:7">
      <c r="A51">
        <v>787778</v>
      </c>
      <c r="B51" s="14" t="str" cm="1">
        <f t="array" ref="B51">_xlfn.LET( _xlpm.t,A51, _xlpm.l,MID(_xlpm.t,_xlfn.SEQUENCE(LEN(_xlpm.t)),1), _xlpm.u,_xlfn.UNIQUE(_xlpm.l), _xlfn.TEXTJOIN(,,_xlfn.XLOOKUP(_xlpm.l,_xlfn._xlws.SORT(_xlpm.u),_xlfn._xlws.SORT(_xlpm.u,1,-1))) )</f>
        <v>878887</v>
      </c>
      <c r="C51" s="13" t="str" cm="1">
        <f t="array" ref="C51">_xlfn.LET(_xlpm.a,A51, _xlpm.n, LEN( _xlpm.a), _xlpm.s, _xlfn.SEQUENCE(_xlpm.n, , _xlpm.n, -1), _xlfn.TEXTJOIN("", , MID(_xlpm.a, _xlpm.s, 1)))</f>
        <v>877787</v>
      </c>
      <c r="D51">
        <v>877777</v>
      </c>
      <c r="E51" s="3">
        <v>3</v>
      </c>
      <c r="F51" s="3">
        <v>49</v>
      </c>
      <c r="G51" s="3">
        <v>43</v>
      </c>
    </row>
    <row r="52" spans="1:7">
      <c r="A52">
        <v>887887</v>
      </c>
      <c r="B52" s="14" t="str" cm="1">
        <f t="array" ref="B52">_xlfn.LET( _xlpm.t,A52, _xlpm.l,MID(_xlpm.t,_xlfn.SEQUENCE(LEN(_xlpm.t)),1), _xlpm.u,_xlfn.UNIQUE(_xlpm.l), _xlfn.TEXTJOIN(,,_xlfn.XLOOKUP(_xlpm.l,_xlfn._xlws.SORT(_xlpm.u),_xlfn._xlws.SORT(_xlpm.u,1,-1))) )</f>
        <v>778778</v>
      </c>
      <c r="C52" s="13" t="str" cm="1">
        <f t="array" ref="C52">_xlfn.LET(_xlpm.a,A52, _xlpm.n, LEN( _xlpm.a), _xlpm.s, _xlfn.SEQUENCE(_xlpm.n, , _xlpm.n, -1), _xlfn.TEXTJOIN("", , MID(_xlpm.a, _xlpm.s, 1)))</f>
        <v>788788</v>
      </c>
      <c r="D52">
        <v>878788</v>
      </c>
      <c r="E52" s="3">
        <v>57</v>
      </c>
      <c r="F52" s="3">
        <v>52</v>
      </c>
      <c r="G52" s="3">
        <v>56</v>
      </c>
    </row>
    <row r="53" spans="1:7">
      <c r="A53">
        <v>788788</v>
      </c>
      <c r="B53" s="14" t="str" cm="1">
        <f t="array" ref="B53">_xlfn.LET( _xlpm.t,A53, _xlpm.l,MID(_xlpm.t,_xlfn.SEQUENCE(LEN(_xlpm.t)),1), _xlpm.u,_xlfn.UNIQUE(_xlpm.l), _xlfn.TEXTJOIN(,,_xlfn.XLOOKUP(_xlpm.l,_xlfn._xlws.SORT(_xlpm.u),_xlfn._xlws.SORT(_xlpm.u,1,-1))) )</f>
        <v>877877</v>
      </c>
      <c r="C53" s="13" t="str" cm="1">
        <f t="array" ref="C53">_xlfn.LET(_xlpm.a,A53, _xlpm.n, LEN( _xlpm.a), _xlpm.s, _xlfn.SEQUENCE(_xlpm.n, , _xlpm.n, -1), _xlfn.TEXTJOIN("", , MID(_xlpm.a, _xlpm.s, 1)))</f>
        <v>887887</v>
      </c>
      <c r="D53">
        <v>887878</v>
      </c>
      <c r="E53" s="3">
        <v>58</v>
      </c>
      <c r="F53" s="3">
        <v>51</v>
      </c>
      <c r="G53" s="3">
        <v>40</v>
      </c>
    </row>
    <row r="54" spans="1:7">
      <c r="A54">
        <v>778788</v>
      </c>
      <c r="B54" s="14" t="str" cm="1">
        <f t="array" ref="B54">_xlfn.LET( _xlpm.t,A54, _xlpm.l,MID(_xlpm.t,_xlfn.SEQUENCE(LEN(_xlpm.t)),1), _xlpm.u,_xlfn.UNIQUE(_xlpm.l), _xlfn.TEXTJOIN(,,_xlfn.XLOOKUP(_xlpm.l,_xlfn._xlws.SORT(_xlpm.u),_xlfn._xlws.SORT(_xlpm.u,1,-1))) )</f>
        <v>887877</v>
      </c>
      <c r="C54" s="13" t="str" cm="1">
        <f t="array" ref="C54">_xlfn.LET(_xlpm.a,A54, _xlpm.n, LEN( _xlpm.a), _xlpm.s, _xlfn.SEQUENCE(_xlpm.n, , _xlpm.n, -1), _xlfn.TEXTJOIN("", , MID(_xlpm.a, _xlpm.s, 1)))</f>
        <v>887877</v>
      </c>
      <c r="D54">
        <v>787878</v>
      </c>
      <c r="E54" s="3">
        <v>54</v>
      </c>
      <c r="F54" s="3">
        <v>54</v>
      </c>
      <c r="G54" s="3">
        <v>64</v>
      </c>
    </row>
    <row r="55" spans="1:7">
      <c r="A55">
        <v>887877</v>
      </c>
      <c r="B55" s="14" t="str" cm="1">
        <f t="array" ref="B55">_xlfn.LET( _xlpm.t,A55, _xlpm.l,MID(_xlpm.t,_xlfn.SEQUENCE(LEN(_xlpm.t)),1), _xlpm.u,_xlfn.UNIQUE(_xlpm.l), _xlfn.TEXTJOIN(,,_xlfn.XLOOKUP(_xlpm.l,_xlfn._xlws.SORT(_xlpm.u),_xlfn._xlws.SORT(_xlpm.u,1,-1))) )</f>
        <v>778788</v>
      </c>
      <c r="C55" s="13" t="str" cm="1">
        <f t="array" ref="C55">_xlfn.LET(_xlpm.a,A55, _xlpm.n, LEN( _xlpm.a), _xlpm.s, _xlfn.SEQUENCE(_xlpm.n, , _xlpm.n, -1), _xlfn.TEXTJOIN("", , MID(_xlpm.a, _xlpm.s, 1)))</f>
        <v>778788</v>
      </c>
      <c r="D55">
        <v>878787</v>
      </c>
      <c r="E55" s="3">
        <v>53</v>
      </c>
      <c r="F55" s="3">
        <v>53</v>
      </c>
      <c r="G55" s="3">
        <v>63</v>
      </c>
    </row>
    <row r="56" spans="1:7">
      <c r="A56">
        <v>887787</v>
      </c>
      <c r="B56" s="14" t="str" cm="1">
        <f t="array" ref="B56">_xlfn.LET( _xlpm.t,A56, _xlpm.l,MID(_xlpm.t,_xlfn.SEQUENCE(LEN(_xlpm.t)),1), _xlpm.u,_xlfn.UNIQUE(_xlpm.l), _xlfn.TEXTJOIN(,,_xlfn.XLOOKUP(_xlpm.l,_xlfn._xlws.SORT(_xlpm.u),_xlfn._xlws.SORT(_xlpm.u,1,-1))) )</f>
        <v>778878</v>
      </c>
      <c r="C56" s="13" t="str" cm="1">
        <f t="array" ref="C56">_xlfn.LET(_xlpm.a,A56, _xlpm.n, LEN( _xlpm.a), _xlpm.s, _xlfn.SEQUENCE(_xlpm.n, , _xlpm.n, -1), _xlfn.TEXTJOIN("", , MID(_xlpm.a, _xlpm.s, 1)))</f>
        <v>787788</v>
      </c>
      <c r="D56">
        <v>877778</v>
      </c>
      <c r="E56" s="3">
        <v>59</v>
      </c>
      <c r="F56" s="3">
        <v>56</v>
      </c>
      <c r="G56" s="3">
        <v>28</v>
      </c>
    </row>
    <row r="57" spans="1:7">
      <c r="A57">
        <v>787788</v>
      </c>
      <c r="B57" s="14" t="str" cm="1">
        <f t="array" ref="B57">_xlfn.LET( _xlpm.t,A57, _xlpm.l,MID(_xlpm.t,_xlfn.SEQUENCE(LEN(_xlpm.t)),1), _xlpm.u,_xlfn.UNIQUE(_xlpm.l), _xlfn.TEXTJOIN(,,_xlfn.XLOOKUP(_xlpm.l,_xlfn._xlws.SORT(_xlpm.u),_xlfn._xlws.SORT(_xlpm.u,1,-1))) )</f>
        <v>878877</v>
      </c>
      <c r="C57" s="13" t="str" cm="1">
        <f t="array" ref="C57">_xlfn.LET(_xlpm.a,A57, _xlpm.n, LEN( _xlpm.a), _xlpm.s, _xlfn.SEQUENCE(_xlpm.n, , _xlpm.n, -1), _xlfn.TEXTJOIN("", , MID(_xlpm.a, _xlpm.s, 1)))</f>
        <v>887787</v>
      </c>
      <c r="D57">
        <v>877778</v>
      </c>
      <c r="E57" s="3">
        <v>60</v>
      </c>
      <c r="F57" s="3">
        <v>55</v>
      </c>
      <c r="G57" s="3">
        <v>28</v>
      </c>
    </row>
    <row r="58" spans="1:7">
      <c r="A58">
        <v>778778</v>
      </c>
      <c r="B58" s="14" t="str" cm="1">
        <f t="array" ref="B58">_xlfn.LET( _xlpm.t,A58, _xlpm.l,MID(_xlpm.t,_xlfn.SEQUENCE(LEN(_xlpm.t)),1), _xlpm.u,_xlfn.UNIQUE(_xlpm.l), _xlfn.TEXTJOIN(,,_xlfn.XLOOKUP(_xlpm.l,_xlfn._xlws.SORT(_xlpm.u),_xlfn._xlws.SORT(_xlpm.u,1,-1))) )</f>
        <v>887887</v>
      </c>
      <c r="C58" s="13" t="str" cm="1">
        <f t="array" ref="C58">_xlfn.LET(_xlpm.a,A58, _xlpm.n, LEN( _xlpm.a), _xlpm.s, _xlfn.SEQUENCE(_xlpm.n, , _xlpm.n, -1), _xlfn.TEXTJOIN("", , MID(_xlpm.a, _xlpm.s, 1)))</f>
        <v>877877</v>
      </c>
      <c r="D58">
        <v>787877</v>
      </c>
      <c r="E58" s="3">
        <v>51</v>
      </c>
      <c r="F58" s="3">
        <v>58</v>
      </c>
      <c r="G58" s="3">
        <v>38</v>
      </c>
    </row>
    <row r="59" spans="1:7">
      <c r="A59">
        <v>877877</v>
      </c>
      <c r="B59" s="14" t="str" cm="1">
        <f t="array" ref="B59">_xlfn.LET( _xlpm.t,A59, _xlpm.l,MID(_xlpm.t,_xlfn.SEQUENCE(LEN(_xlpm.t)),1), _xlpm.u,_xlfn.UNIQUE(_xlpm.l), _xlfn.TEXTJOIN(,,_xlfn.XLOOKUP(_xlpm.l,_xlfn._xlws.SORT(_xlpm.u),_xlfn._xlws.SORT(_xlpm.u,1,-1))) )</f>
        <v>788788</v>
      </c>
      <c r="C59" s="13" t="str" cm="1">
        <f t="array" ref="C59">_xlfn.LET(_xlpm.a,A59, _xlpm.n, LEN( _xlpm.a), _xlpm.s, _xlfn.SEQUENCE(_xlpm.n, , _xlpm.n, -1), _xlfn.TEXTJOIN("", , MID(_xlpm.a, _xlpm.s, 1)))</f>
        <v>778778</v>
      </c>
      <c r="D59">
        <v>778787</v>
      </c>
      <c r="E59" s="3">
        <v>52</v>
      </c>
      <c r="F59" s="3">
        <v>57</v>
      </c>
      <c r="G59" s="3">
        <v>37</v>
      </c>
    </row>
    <row r="60" spans="1:7">
      <c r="A60">
        <v>778878</v>
      </c>
      <c r="B60" s="14" t="str" cm="1">
        <f t="array" ref="B60">_xlfn.LET( _xlpm.t,A60, _xlpm.l,MID(_xlpm.t,_xlfn.SEQUENCE(LEN(_xlpm.t)),1), _xlpm.u,_xlfn.UNIQUE(_xlpm.l), _xlfn.TEXTJOIN(,,_xlfn.XLOOKUP(_xlpm.l,_xlfn._xlws.SORT(_xlpm.u),_xlfn._xlws.SORT(_xlpm.u,1,-1))) )</f>
        <v>887787</v>
      </c>
      <c r="C60" s="13" t="str" cm="1">
        <f t="array" ref="C60">_xlfn.LET(_xlpm.a,A60, _xlpm.n, LEN( _xlpm.a), _xlpm.s, _xlfn.SEQUENCE(_xlpm.n, , _xlpm.n, -1), _xlfn.TEXTJOIN("", , MID(_xlpm.a, _xlpm.s, 1)))</f>
        <v>878877</v>
      </c>
      <c r="D60">
        <v>788887</v>
      </c>
      <c r="E60" s="3">
        <v>55</v>
      </c>
      <c r="F60" s="3">
        <v>60</v>
      </c>
      <c r="G60" s="3">
        <v>27</v>
      </c>
    </row>
    <row r="61" spans="1:7">
      <c r="A61">
        <v>878877</v>
      </c>
      <c r="B61" s="14" t="str" cm="1">
        <f t="array" ref="B61">_xlfn.LET( _xlpm.t,A61, _xlpm.l,MID(_xlpm.t,_xlfn.SEQUENCE(LEN(_xlpm.t)),1), _xlpm.u,_xlfn.UNIQUE(_xlpm.l), _xlfn.TEXTJOIN(,,_xlfn.XLOOKUP(_xlpm.l,_xlfn._xlws.SORT(_xlpm.u),_xlfn._xlws.SORT(_xlpm.u,1,-1))) )</f>
        <v>787788</v>
      </c>
      <c r="C61" s="13" t="str" cm="1">
        <f t="array" ref="C61">_xlfn.LET(_xlpm.a,A61, _xlpm.n, LEN( _xlpm.a), _xlpm.s, _xlfn.SEQUENCE(_xlpm.n, , _xlpm.n, -1), _xlfn.TEXTJOIN("", , MID(_xlpm.a, _xlpm.s, 1)))</f>
        <v>778878</v>
      </c>
      <c r="D61">
        <v>788887</v>
      </c>
      <c r="E61" s="3">
        <v>56</v>
      </c>
      <c r="F61" s="3">
        <v>59</v>
      </c>
      <c r="G61" s="3">
        <v>27</v>
      </c>
    </row>
    <row r="62" spans="1:7">
      <c r="A62">
        <v>778877</v>
      </c>
      <c r="B62" s="14" t="str" cm="1">
        <f t="array" ref="B62">_xlfn.LET( _xlpm.t,A62, _xlpm.l,MID(_xlpm.t,_xlfn.SEQUENCE(LEN(_xlpm.t)),1), _xlpm.u,_xlfn.UNIQUE(_xlpm.l), _xlfn.TEXTJOIN(,,_xlfn.XLOOKUP(_xlpm.l,_xlfn._xlws.SORT(_xlpm.u),_xlfn._xlws.SORT(_xlpm.u,1,-1))) )</f>
        <v>887788</v>
      </c>
      <c r="C62" s="13" t="str" cm="1">
        <f t="array" ref="C62">_xlfn.LET(_xlpm.a,A62, _xlpm.n, LEN( _xlpm.a), _xlpm.s, _xlfn.SEQUENCE(_xlpm.n, , _xlpm.n, -1), _xlfn.TEXTJOIN("", , MID(_xlpm.a, _xlpm.s, 1)))</f>
        <v>778877</v>
      </c>
      <c r="D62">
        <v>788887</v>
      </c>
      <c r="E62" s="3">
        <v>62</v>
      </c>
      <c r="F62" s="3">
        <v>61</v>
      </c>
      <c r="G62" s="3">
        <v>27</v>
      </c>
    </row>
    <row r="63" spans="1:7">
      <c r="A63">
        <v>887788</v>
      </c>
      <c r="B63" s="14" t="str" cm="1">
        <f t="array" ref="B63">_xlfn.LET( _xlpm.t,A63, _xlpm.l,MID(_xlpm.t,_xlfn.SEQUENCE(LEN(_xlpm.t)),1), _xlpm.u,_xlfn.UNIQUE(_xlpm.l), _xlfn.TEXTJOIN(,,_xlfn.XLOOKUP(_xlpm.l,_xlfn._xlws.SORT(_xlpm.u),_xlfn._xlws.SORT(_xlpm.u,1,-1))) )</f>
        <v>778877</v>
      </c>
      <c r="C63" s="13" t="str" cm="1">
        <f t="array" ref="C63">_xlfn.LET(_xlpm.a,A63, _xlpm.n, LEN( _xlpm.a), _xlpm.s, _xlfn.SEQUENCE(_xlpm.n, , _xlpm.n, -1), _xlfn.TEXTJOIN("", , MID(_xlpm.a, _xlpm.s, 1)))</f>
        <v>887788</v>
      </c>
      <c r="D63">
        <v>877778</v>
      </c>
      <c r="E63" s="3">
        <v>61</v>
      </c>
      <c r="F63" s="3">
        <v>62</v>
      </c>
      <c r="G63" s="3">
        <v>28</v>
      </c>
    </row>
    <row r="64" spans="1:7">
      <c r="A64">
        <v>878787</v>
      </c>
      <c r="B64" s="14" t="str" cm="1">
        <f t="array" ref="B64">_xlfn.LET( _xlpm.t,A64, _xlpm.l,MID(_xlpm.t,_xlfn.SEQUENCE(LEN(_xlpm.t)),1), _xlpm.u,_xlfn.UNIQUE(_xlpm.l), _xlfn.TEXTJOIN(,,_xlfn.XLOOKUP(_xlpm.l,_xlfn._xlws.SORT(_xlpm.u),_xlfn._xlws.SORT(_xlpm.u,1,-1))) )</f>
        <v>787878</v>
      </c>
      <c r="C64" s="13" t="str" cm="1">
        <f t="array" ref="C64">_xlfn.LET(_xlpm.a,A64, _xlpm.n, LEN( _xlpm.a), _xlpm.s, _xlfn.SEQUENCE(_xlpm.n, , _xlpm.n, -1), _xlfn.TEXTJOIN("", , MID(_xlpm.a, _xlpm.s, 1)))</f>
        <v>787878</v>
      </c>
      <c r="D64">
        <v>787878</v>
      </c>
      <c r="E64" s="3">
        <v>64</v>
      </c>
      <c r="F64" s="3">
        <v>64</v>
      </c>
      <c r="G64" s="3">
        <v>64</v>
      </c>
    </row>
    <row r="65" spans="1:7">
      <c r="A65">
        <v>787878</v>
      </c>
      <c r="B65" s="14" t="str" cm="1">
        <f t="array" ref="B65">_xlfn.LET( _xlpm.t,A65, _xlpm.l,MID(_xlpm.t,_xlfn.SEQUENCE(LEN(_xlpm.t)),1), _xlpm.u,_xlfn.UNIQUE(_xlpm.l), _xlfn.TEXTJOIN(,,_xlfn.XLOOKUP(_xlpm.l,_xlfn._xlws.SORT(_xlpm.u),_xlfn._xlws.SORT(_xlpm.u,1,-1))) )</f>
        <v>878787</v>
      </c>
      <c r="C65" s="13" t="str" cm="1">
        <f t="array" ref="C65">_xlfn.LET(_xlpm.a,A65, _xlpm.n, LEN( _xlpm.a), _xlpm.s, _xlfn.SEQUENCE(_xlpm.n, , _xlpm.n, -1), _xlfn.TEXTJOIN("", , MID(_xlpm.a, _xlpm.s, 1)))</f>
        <v>878787</v>
      </c>
      <c r="D65">
        <v>878787</v>
      </c>
      <c r="E65" s="3">
        <v>63</v>
      </c>
      <c r="F65" s="3">
        <v>63</v>
      </c>
      <c r="G65" s="3">
        <v>63</v>
      </c>
    </row>
  </sheetData>
  <sheetProtection sheet="1" objects="1" scenarios="1" selectLockedCells="1" selectUnlockedCells="1"/>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4EFBC-F81D-2840-89DB-7C32BD439B57}">
  <sheetPr codeName="Blad4"/>
  <dimension ref="A1:K67"/>
  <sheetViews>
    <sheetView workbookViewId="0">
      <selection activeCell="M7" sqref="M7"/>
    </sheetView>
  </sheetViews>
  <sheetFormatPr defaultColWidth="11" defaultRowHeight="15.75"/>
  <cols>
    <col min="1" max="1" width="10.875" style="3"/>
  </cols>
  <sheetData>
    <row r="1" spans="1:11">
      <c r="A1" s="189" t="s">
        <v>151</v>
      </c>
      <c r="B1" s="189"/>
      <c r="C1" s="189"/>
      <c r="E1" s="189" t="s">
        <v>156</v>
      </c>
      <c r="F1" s="189"/>
      <c r="G1" s="189"/>
      <c r="I1" s="189" t="s">
        <v>158</v>
      </c>
      <c r="J1" s="189"/>
      <c r="K1" s="189"/>
    </row>
    <row r="2" spans="1:11">
      <c r="A2" s="189" t="s">
        <v>155</v>
      </c>
      <c r="B2" s="189"/>
      <c r="C2" s="189"/>
      <c r="E2" s="189" t="s">
        <v>157</v>
      </c>
      <c r="F2" s="189"/>
      <c r="G2" s="189"/>
      <c r="I2" s="189" t="s">
        <v>155</v>
      </c>
      <c r="J2" s="189"/>
      <c r="K2" s="189"/>
    </row>
    <row r="3" spans="1:11">
      <c r="A3" s="11" t="s">
        <v>152</v>
      </c>
      <c r="B3" s="11" t="s">
        <v>153</v>
      </c>
      <c r="C3" s="11" t="s">
        <v>154</v>
      </c>
      <c r="E3" s="11" t="s">
        <v>153</v>
      </c>
      <c r="F3" s="11" t="s">
        <v>152</v>
      </c>
      <c r="G3" s="11" t="s">
        <v>154</v>
      </c>
      <c r="I3" s="11" t="s">
        <v>154</v>
      </c>
      <c r="J3" s="11" t="s">
        <v>152</v>
      </c>
      <c r="K3" s="11" t="s">
        <v>153</v>
      </c>
    </row>
    <row r="4" spans="1:11">
      <c r="A4" s="4">
        <v>1</v>
      </c>
      <c r="B4" s="4">
        <v>10</v>
      </c>
      <c r="C4" s="4">
        <v>45</v>
      </c>
      <c r="E4" s="4">
        <v>1</v>
      </c>
      <c r="F4" s="4">
        <v>9</v>
      </c>
      <c r="G4" s="4">
        <v>12</v>
      </c>
      <c r="I4" s="4">
        <v>1</v>
      </c>
      <c r="J4" s="4">
        <v>20</v>
      </c>
      <c r="K4" s="4">
        <v>11</v>
      </c>
    </row>
    <row r="5" spans="1:11">
      <c r="A5" s="4">
        <v>2</v>
      </c>
      <c r="B5" s="4">
        <v>24</v>
      </c>
      <c r="C5" s="4">
        <v>34</v>
      </c>
      <c r="E5" s="4">
        <v>2</v>
      </c>
      <c r="F5" s="4">
        <v>23</v>
      </c>
      <c r="G5" s="4">
        <v>11</v>
      </c>
      <c r="I5" s="4">
        <v>2</v>
      </c>
      <c r="J5" s="4">
        <v>26</v>
      </c>
      <c r="K5" s="4">
        <v>12</v>
      </c>
    </row>
    <row r="6" spans="1:11">
      <c r="A6" s="4">
        <v>3</v>
      </c>
      <c r="B6" s="4">
        <v>55</v>
      </c>
      <c r="C6" s="4">
        <v>38</v>
      </c>
      <c r="E6" s="4">
        <v>3</v>
      </c>
      <c r="F6" s="4">
        <v>7</v>
      </c>
      <c r="G6" s="4">
        <v>55</v>
      </c>
      <c r="I6" s="4">
        <v>3</v>
      </c>
      <c r="J6" s="4">
        <v>38</v>
      </c>
      <c r="K6" s="4">
        <v>47</v>
      </c>
    </row>
    <row r="7" spans="1:11">
      <c r="A7" s="4">
        <v>4</v>
      </c>
      <c r="B7" s="4">
        <v>8</v>
      </c>
      <c r="C7" s="4">
        <v>36</v>
      </c>
      <c r="E7" s="4">
        <v>4</v>
      </c>
      <c r="F7" s="4">
        <v>56</v>
      </c>
      <c r="G7" s="4">
        <v>48</v>
      </c>
      <c r="I7" s="4">
        <v>4</v>
      </c>
      <c r="J7" s="4">
        <v>49</v>
      </c>
      <c r="K7" s="4">
        <v>56</v>
      </c>
    </row>
    <row r="8" spans="1:11">
      <c r="A8" s="4">
        <v>5</v>
      </c>
      <c r="B8" s="4">
        <v>13</v>
      </c>
      <c r="C8" s="4">
        <v>35</v>
      </c>
      <c r="E8" s="4">
        <v>5</v>
      </c>
      <c r="F8" s="4">
        <v>59</v>
      </c>
      <c r="G8" s="4">
        <v>13</v>
      </c>
      <c r="I8" s="4">
        <v>5</v>
      </c>
      <c r="J8" s="4">
        <v>35</v>
      </c>
      <c r="K8" s="4">
        <v>7</v>
      </c>
    </row>
    <row r="9" spans="1:11">
      <c r="A9" s="4">
        <v>6</v>
      </c>
      <c r="B9" s="4">
        <v>60</v>
      </c>
      <c r="C9" s="4">
        <v>49</v>
      </c>
      <c r="E9" s="4">
        <v>6</v>
      </c>
      <c r="F9" s="4">
        <v>14</v>
      </c>
      <c r="G9" s="4">
        <v>8</v>
      </c>
      <c r="I9" s="4">
        <v>6</v>
      </c>
      <c r="J9" s="4">
        <v>37</v>
      </c>
      <c r="K9" s="4">
        <v>14</v>
      </c>
    </row>
    <row r="10" spans="1:11">
      <c r="A10" s="4">
        <v>7</v>
      </c>
      <c r="B10" s="4">
        <v>3</v>
      </c>
      <c r="C10" s="4">
        <v>55</v>
      </c>
      <c r="E10" s="4">
        <v>7</v>
      </c>
      <c r="F10" s="4">
        <v>35</v>
      </c>
      <c r="G10" s="4">
        <v>5</v>
      </c>
      <c r="I10" s="4">
        <v>7</v>
      </c>
      <c r="J10" s="4">
        <v>22</v>
      </c>
      <c r="K10" s="4">
        <v>35</v>
      </c>
    </row>
    <row r="11" spans="1:11">
      <c r="A11" s="4">
        <v>8</v>
      </c>
      <c r="B11" s="4">
        <v>36</v>
      </c>
      <c r="C11" s="4">
        <v>14</v>
      </c>
      <c r="E11" s="4">
        <v>8</v>
      </c>
      <c r="F11" s="4">
        <v>4</v>
      </c>
      <c r="G11" s="4">
        <v>36</v>
      </c>
      <c r="I11" s="4">
        <v>8</v>
      </c>
      <c r="J11" s="4">
        <v>14</v>
      </c>
      <c r="K11" s="4">
        <v>6</v>
      </c>
    </row>
    <row r="12" spans="1:11">
      <c r="A12" s="4">
        <v>9</v>
      </c>
      <c r="B12" s="4">
        <v>1</v>
      </c>
      <c r="C12" s="4">
        <v>12</v>
      </c>
      <c r="E12" s="4">
        <v>9</v>
      </c>
      <c r="F12" s="4">
        <v>57</v>
      </c>
      <c r="G12" s="4">
        <v>33</v>
      </c>
      <c r="I12" s="4">
        <v>9</v>
      </c>
      <c r="J12" s="4">
        <v>16</v>
      </c>
      <c r="K12" s="4">
        <v>46</v>
      </c>
    </row>
    <row r="13" spans="1:11">
      <c r="A13" s="4">
        <v>10</v>
      </c>
      <c r="B13" s="4">
        <v>58</v>
      </c>
      <c r="C13" s="4">
        <v>17</v>
      </c>
      <c r="E13" s="4">
        <v>10</v>
      </c>
      <c r="F13" s="4">
        <v>1</v>
      </c>
      <c r="G13" s="4">
        <v>45</v>
      </c>
      <c r="I13" s="4">
        <v>10</v>
      </c>
      <c r="J13" s="4">
        <v>42</v>
      </c>
      <c r="K13" s="4">
        <v>34</v>
      </c>
    </row>
    <row r="14" spans="1:11">
      <c r="A14" s="4">
        <v>11</v>
      </c>
      <c r="B14" s="4">
        <v>25</v>
      </c>
      <c r="C14" s="4">
        <v>16</v>
      </c>
      <c r="E14" s="4">
        <v>11</v>
      </c>
      <c r="F14" s="4">
        <v>20</v>
      </c>
      <c r="G14" s="4">
        <v>1</v>
      </c>
      <c r="I14" s="4">
        <v>11</v>
      </c>
      <c r="J14" s="4">
        <v>23</v>
      </c>
      <c r="K14" s="4">
        <v>2</v>
      </c>
    </row>
    <row r="15" spans="1:11">
      <c r="A15" s="4">
        <v>12</v>
      </c>
      <c r="B15" s="4">
        <v>19</v>
      </c>
      <c r="C15" s="4">
        <v>43</v>
      </c>
      <c r="E15" s="4">
        <v>12</v>
      </c>
      <c r="F15" s="4">
        <v>26</v>
      </c>
      <c r="G15" s="4">
        <v>2</v>
      </c>
      <c r="I15" s="4">
        <v>12</v>
      </c>
      <c r="J15" s="4">
        <v>9</v>
      </c>
      <c r="K15" s="4">
        <v>1</v>
      </c>
    </row>
    <row r="16" spans="1:11">
      <c r="A16" s="4">
        <v>13</v>
      </c>
      <c r="B16" s="4">
        <v>38</v>
      </c>
      <c r="C16" s="4">
        <v>47</v>
      </c>
      <c r="E16" s="4">
        <v>13</v>
      </c>
      <c r="F16" s="4">
        <v>5</v>
      </c>
      <c r="G16" s="4">
        <v>35</v>
      </c>
      <c r="I16" s="4">
        <v>13</v>
      </c>
      <c r="J16" s="4">
        <v>59</v>
      </c>
      <c r="K16" s="4">
        <v>5</v>
      </c>
    </row>
    <row r="17" spans="1:11">
      <c r="A17" s="4">
        <v>14</v>
      </c>
      <c r="B17" s="4">
        <v>6</v>
      </c>
      <c r="C17" s="4">
        <v>8</v>
      </c>
      <c r="E17" s="4">
        <v>14</v>
      </c>
      <c r="F17" s="4">
        <v>37</v>
      </c>
      <c r="G17" s="4">
        <v>6</v>
      </c>
      <c r="I17" s="4">
        <v>14</v>
      </c>
      <c r="J17" s="4">
        <v>8</v>
      </c>
      <c r="K17" s="4">
        <v>36</v>
      </c>
    </row>
    <row r="18" spans="1:11">
      <c r="A18" s="4">
        <v>15</v>
      </c>
      <c r="B18" s="4">
        <v>27</v>
      </c>
      <c r="C18" s="4">
        <v>32</v>
      </c>
      <c r="E18" s="4">
        <v>15</v>
      </c>
      <c r="F18" s="4">
        <v>45</v>
      </c>
      <c r="G18" s="4">
        <v>26</v>
      </c>
      <c r="I18" s="4">
        <v>15</v>
      </c>
      <c r="J18" s="4">
        <v>18</v>
      </c>
      <c r="K18" s="4">
        <v>20</v>
      </c>
    </row>
    <row r="19" spans="1:11">
      <c r="A19" s="4">
        <v>16</v>
      </c>
      <c r="B19" s="4">
        <v>46</v>
      </c>
      <c r="C19" s="4">
        <v>9</v>
      </c>
      <c r="E19" s="4">
        <v>16</v>
      </c>
      <c r="F19" s="4">
        <v>27</v>
      </c>
      <c r="G19" s="4">
        <v>19</v>
      </c>
      <c r="I19" s="4">
        <v>16</v>
      </c>
      <c r="J19" s="4">
        <v>11</v>
      </c>
      <c r="K19" s="4">
        <v>25</v>
      </c>
    </row>
    <row r="20" spans="1:11">
      <c r="A20" s="4">
        <v>17</v>
      </c>
      <c r="B20" s="4">
        <v>62</v>
      </c>
      <c r="C20" s="4">
        <v>41</v>
      </c>
      <c r="E20" s="4">
        <v>17</v>
      </c>
      <c r="F20" s="4">
        <v>19</v>
      </c>
      <c r="G20" s="4">
        <v>51</v>
      </c>
      <c r="I20" s="4">
        <v>17</v>
      </c>
      <c r="J20" s="4">
        <v>10</v>
      </c>
      <c r="K20" s="4">
        <v>58</v>
      </c>
    </row>
    <row r="21" spans="1:11">
      <c r="A21" s="4">
        <v>18</v>
      </c>
      <c r="B21" s="4">
        <v>20</v>
      </c>
      <c r="C21" s="4">
        <v>15</v>
      </c>
      <c r="E21" s="4">
        <v>18</v>
      </c>
      <c r="F21" s="4">
        <v>62</v>
      </c>
      <c r="G21" s="4">
        <v>57</v>
      </c>
      <c r="I21" s="4">
        <v>18</v>
      </c>
      <c r="J21" s="4">
        <v>31</v>
      </c>
      <c r="K21" s="4">
        <v>52</v>
      </c>
    </row>
    <row r="22" spans="1:11">
      <c r="A22" s="4">
        <v>19</v>
      </c>
      <c r="B22" s="4">
        <v>17</v>
      </c>
      <c r="C22" s="4">
        <v>51</v>
      </c>
      <c r="E22" s="4">
        <v>19</v>
      </c>
      <c r="F22" s="4">
        <v>12</v>
      </c>
      <c r="G22" s="4">
        <v>49</v>
      </c>
      <c r="I22" s="4">
        <v>19</v>
      </c>
      <c r="J22" s="4">
        <v>27</v>
      </c>
      <c r="K22" s="4">
        <v>16</v>
      </c>
    </row>
    <row r="23" spans="1:11">
      <c r="A23" s="4">
        <v>20</v>
      </c>
      <c r="B23" s="4">
        <v>11</v>
      </c>
      <c r="C23" s="4">
        <v>1</v>
      </c>
      <c r="E23" s="4">
        <v>20</v>
      </c>
      <c r="F23" s="4">
        <v>18</v>
      </c>
      <c r="G23" s="4">
        <v>15</v>
      </c>
      <c r="I23" s="4">
        <v>20</v>
      </c>
      <c r="J23" s="4">
        <v>34</v>
      </c>
      <c r="K23" s="4">
        <v>44</v>
      </c>
    </row>
    <row r="24" spans="1:11">
      <c r="A24" s="4">
        <v>21</v>
      </c>
      <c r="B24" s="4">
        <v>40</v>
      </c>
      <c r="C24" s="4">
        <v>60</v>
      </c>
      <c r="E24" s="4">
        <v>21</v>
      </c>
      <c r="F24" s="4">
        <v>36</v>
      </c>
      <c r="G24" s="4">
        <v>40</v>
      </c>
      <c r="I24" s="4">
        <v>21</v>
      </c>
      <c r="J24" s="4">
        <v>60</v>
      </c>
      <c r="K24" s="4">
        <v>49</v>
      </c>
    </row>
    <row r="25" spans="1:11">
      <c r="A25" s="4">
        <v>22</v>
      </c>
      <c r="B25" s="4">
        <v>35</v>
      </c>
      <c r="C25" s="4">
        <v>7</v>
      </c>
      <c r="E25" s="4">
        <v>22</v>
      </c>
      <c r="F25" s="4">
        <v>39</v>
      </c>
      <c r="G25" s="4">
        <v>50</v>
      </c>
      <c r="I25" s="4">
        <v>22</v>
      </c>
      <c r="J25" s="4">
        <v>47</v>
      </c>
      <c r="K25" s="4">
        <v>39</v>
      </c>
    </row>
    <row r="26" spans="1:11">
      <c r="A26" s="4">
        <v>23</v>
      </c>
      <c r="B26" s="4">
        <v>2</v>
      </c>
      <c r="C26" s="4">
        <v>11</v>
      </c>
      <c r="E26" s="4">
        <v>23</v>
      </c>
      <c r="F26" s="4">
        <v>52</v>
      </c>
      <c r="G26" s="4">
        <v>46</v>
      </c>
      <c r="I26" s="4">
        <v>23</v>
      </c>
      <c r="J26" s="4">
        <v>43</v>
      </c>
      <c r="K26" s="4">
        <v>33</v>
      </c>
    </row>
    <row r="27" spans="1:11">
      <c r="A27" s="4">
        <v>24</v>
      </c>
      <c r="B27" s="4">
        <v>51</v>
      </c>
      <c r="C27" s="4">
        <v>54</v>
      </c>
      <c r="E27" s="4">
        <v>24</v>
      </c>
      <c r="F27" s="4">
        <v>2</v>
      </c>
      <c r="G27" s="4">
        <v>34</v>
      </c>
      <c r="I27" s="4">
        <v>24</v>
      </c>
      <c r="J27" s="4">
        <v>41</v>
      </c>
      <c r="K27" s="4">
        <v>45</v>
      </c>
    </row>
    <row r="28" spans="1:11">
      <c r="A28" s="4">
        <v>25</v>
      </c>
      <c r="B28" s="4">
        <v>54</v>
      </c>
      <c r="C28" s="4">
        <v>58</v>
      </c>
      <c r="E28" s="4">
        <v>25</v>
      </c>
      <c r="F28" s="4">
        <v>11</v>
      </c>
      <c r="G28" s="4">
        <v>16</v>
      </c>
      <c r="I28" s="4">
        <v>25</v>
      </c>
      <c r="J28" s="4">
        <v>61</v>
      </c>
      <c r="K28" s="4">
        <v>43</v>
      </c>
    </row>
    <row r="29" spans="1:11">
      <c r="A29" s="4">
        <v>26</v>
      </c>
      <c r="B29" s="4">
        <v>12</v>
      </c>
      <c r="C29" s="4">
        <v>2</v>
      </c>
      <c r="E29" s="4">
        <v>26</v>
      </c>
      <c r="F29" s="4">
        <v>53</v>
      </c>
      <c r="G29" s="4">
        <v>44</v>
      </c>
      <c r="I29" s="4">
        <v>26</v>
      </c>
      <c r="J29" s="4">
        <v>45</v>
      </c>
      <c r="K29" s="4">
        <v>15</v>
      </c>
    </row>
    <row r="30" spans="1:11">
      <c r="A30" s="4">
        <v>27</v>
      </c>
      <c r="B30" s="4">
        <v>16</v>
      </c>
      <c r="C30" s="4">
        <v>19</v>
      </c>
      <c r="E30" s="4">
        <v>27</v>
      </c>
      <c r="F30" s="4">
        <v>15</v>
      </c>
      <c r="G30" s="4">
        <v>32</v>
      </c>
      <c r="I30" s="4">
        <v>27</v>
      </c>
      <c r="J30" s="4">
        <v>58</v>
      </c>
      <c r="K30" s="4">
        <v>31</v>
      </c>
    </row>
    <row r="31" spans="1:11">
      <c r="A31" s="4">
        <v>28</v>
      </c>
      <c r="B31" s="4">
        <v>53</v>
      </c>
      <c r="C31" s="4">
        <v>52</v>
      </c>
      <c r="E31" s="4">
        <v>28</v>
      </c>
      <c r="F31" s="4">
        <v>54</v>
      </c>
      <c r="G31" s="4">
        <v>42</v>
      </c>
      <c r="I31" s="4">
        <v>28</v>
      </c>
      <c r="J31" s="4">
        <v>33</v>
      </c>
      <c r="K31" s="4">
        <v>41</v>
      </c>
    </row>
    <row r="32" spans="1:11">
      <c r="A32" s="4">
        <v>29</v>
      </c>
      <c r="B32" s="4">
        <v>63</v>
      </c>
      <c r="C32" s="4">
        <v>30</v>
      </c>
      <c r="E32" s="4">
        <v>29</v>
      </c>
      <c r="F32" s="4">
        <v>64</v>
      </c>
      <c r="G32" s="4">
        <v>63</v>
      </c>
      <c r="I32" s="4">
        <v>29</v>
      </c>
      <c r="J32" s="4">
        <v>30</v>
      </c>
      <c r="K32" s="4">
        <v>64</v>
      </c>
    </row>
    <row r="33" spans="1:11">
      <c r="A33" s="4">
        <v>30</v>
      </c>
      <c r="B33" s="4">
        <v>64</v>
      </c>
      <c r="C33" s="4">
        <v>29</v>
      </c>
      <c r="E33" s="4">
        <v>30</v>
      </c>
      <c r="F33" s="4">
        <v>63</v>
      </c>
      <c r="G33" s="4">
        <v>64</v>
      </c>
      <c r="I33" s="4">
        <v>30</v>
      </c>
      <c r="J33" s="4">
        <v>29</v>
      </c>
      <c r="K33" s="4">
        <v>63</v>
      </c>
    </row>
    <row r="34" spans="1:11">
      <c r="A34" s="4">
        <v>31</v>
      </c>
      <c r="B34" s="4">
        <v>52</v>
      </c>
      <c r="C34" s="4">
        <v>18</v>
      </c>
      <c r="E34" s="4">
        <v>31</v>
      </c>
      <c r="F34" s="4">
        <v>58</v>
      </c>
      <c r="G34" s="4">
        <v>27</v>
      </c>
      <c r="I34" s="4">
        <v>31</v>
      </c>
      <c r="J34" s="4">
        <v>44</v>
      </c>
      <c r="K34" s="4">
        <v>61</v>
      </c>
    </row>
    <row r="35" spans="1:11">
      <c r="A35" s="4">
        <v>32</v>
      </c>
      <c r="B35" s="4">
        <v>57</v>
      </c>
      <c r="C35" s="4">
        <v>53</v>
      </c>
      <c r="E35" s="4">
        <v>32</v>
      </c>
      <c r="F35" s="4">
        <v>51</v>
      </c>
      <c r="G35" s="4">
        <v>61</v>
      </c>
      <c r="I35" s="4">
        <v>32</v>
      </c>
      <c r="J35" s="4">
        <v>15</v>
      </c>
      <c r="K35" s="4">
        <v>27</v>
      </c>
    </row>
    <row r="36" spans="1:11">
      <c r="A36" s="4">
        <v>33</v>
      </c>
      <c r="B36" s="4">
        <v>41</v>
      </c>
      <c r="C36" s="4">
        <v>28</v>
      </c>
      <c r="E36" s="4">
        <v>33</v>
      </c>
      <c r="F36" s="4">
        <v>43</v>
      </c>
      <c r="G36" s="4">
        <v>23</v>
      </c>
      <c r="I36" s="4">
        <v>33</v>
      </c>
      <c r="J36" s="4">
        <v>57</v>
      </c>
      <c r="K36" s="4">
        <v>9</v>
      </c>
    </row>
    <row r="37" spans="1:11">
      <c r="A37" s="4">
        <v>34</v>
      </c>
      <c r="B37" s="4">
        <v>44</v>
      </c>
      <c r="C37" s="4">
        <v>20</v>
      </c>
      <c r="E37" s="4">
        <v>34</v>
      </c>
      <c r="F37" s="4">
        <v>42</v>
      </c>
      <c r="G37" s="4">
        <v>10</v>
      </c>
      <c r="I37" s="4">
        <v>34</v>
      </c>
      <c r="J37" s="4">
        <v>2</v>
      </c>
      <c r="K37" s="4">
        <v>24</v>
      </c>
    </row>
    <row r="38" spans="1:11">
      <c r="A38" s="4">
        <v>35</v>
      </c>
      <c r="B38" s="4">
        <v>7</v>
      </c>
      <c r="C38" s="4">
        <v>5</v>
      </c>
      <c r="E38" s="4">
        <v>35</v>
      </c>
      <c r="F38" s="4">
        <v>22</v>
      </c>
      <c r="G38" s="4">
        <v>7</v>
      </c>
      <c r="I38" s="4">
        <v>35</v>
      </c>
      <c r="J38" s="4">
        <v>5</v>
      </c>
      <c r="K38" s="4">
        <v>13</v>
      </c>
    </row>
    <row r="39" spans="1:11">
      <c r="A39" s="4">
        <v>36</v>
      </c>
      <c r="B39" s="4">
        <v>21</v>
      </c>
      <c r="C39" s="4">
        <v>40</v>
      </c>
      <c r="E39" s="4">
        <v>36</v>
      </c>
      <c r="F39" s="4">
        <v>8</v>
      </c>
      <c r="G39" s="4">
        <v>14</v>
      </c>
      <c r="I39" s="4">
        <v>36</v>
      </c>
      <c r="J39" s="4">
        <v>4</v>
      </c>
      <c r="K39" s="4">
        <v>8</v>
      </c>
    </row>
    <row r="40" spans="1:11">
      <c r="A40" s="4">
        <v>37</v>
      </c>
      <c r="B40" s="4">
        <v>14</v>
      </c>
      <c r="C40" s="4">
        <v>6</v>
      </c>
      <c r="E40" s="4">
        <v>37</v>
      </c>
      <c r="F40" s="4">
        <v>48</v>
      </c>
      <c r="G40" s="4">
        <v>56</v>
      </c>
      <c r="I40" s="4">
        <v>37</v>
      </c>
      <c r="J40" s="4">
        <v>40</v>
      </c>
      <c r="K40" s="4">
        <v>48</v>
      </c>
    </row>
    <row r="41" spans="1:11">
      <c r="A41" s="4">
        <v>38</v>
      </c>
      <c r="B41" s="4">
        <v>47</v>
      </c>
      <c r="C41" s="4">
        <v>3</v>
      </c>
      <c r="E41" s="4">
        <v>38</v>
      </c>
      <c r="F41" s="4">
        <v>13</v>
      </c>
      <c r="G41" s="4">
        <v>47</v>
      </c>
      <c r="I41" s="4">
        <v>38</v>
      </c>
      <c r="J41" s="4">
        <v>3</v>
      </c>
      <c r="K41" s="4">
        <v>55</v>
      </c>
    </row>
    <row r="42" spans="1:11">
      <c r="A42" s="4">
        <v>39</v>
      </c>
      <c r="B42" s="4">
        <v>22</v>
      </c>
      <c r="C42" s="4">
        <v>50</v>
      </c>
      <c r="E42" s="4">
        <v>39</v>
      </c>
      <c r="F42" s="4">
        <v>47</v>
      </c>
      <c r="G42" s="4">
        <v>22</v>
      </c>
      <c r="I42" s="4">
        <v>39</v>
      </c>
      <c r="J42" s="4">
        <v>50</v>
      </c>
      <c r="K42" s="4">
        <v>59</v>
      </c>
    </row>
    <row r="43" spans="1:11">
      <c r="A43" s="4">
        <v>40</v>
      </c>
      <c r="B43" s="4">
        <v>48</v>
      </c>
      <c r="C43" s="4">
        <v>37</v>
      </c>
      <c r="E43" s="4">
        <v>40</v>
      </c>
      <c r="F43" s="4">
        <v>21</v>
      </c>
      <c r="G43" s="4">
        <v>60</v>
      </c>
      <c r="I43" s="4">
        <v>40</v>
      </c>
      <c r="J43" s="4">
        <v>36</v>
      </c>
      <c r="K43" s="4">
        <v>21</v>
      </c>
    </row>
    <row r="44" spans="1:11">
      <c r="A44" s="4">
        <v>41</v>
      </c>
      <c r="B44" s="4">
        <v>45</v>
      </c>
      <c r="C44" s="4">
        <v>24</v>
      </c>
      <c r="E44" s="4">
        <v>41</v>
      </c>
      <c r="F44" s="4">
        <v>33</v>
      </c>
      <c r="G44" s="4">
        <v>28</v>
      </c>
      <c r="I44" s="4">
        <v>41</v>
      </c>
      <c r="J44" s="4">
        <v>17</v>
      </c>
      <c r="K44" s="4">
        <v>62</v>
      </c>
    </row>
    <row r="45" spans="1:11">
      <c r="A45" s="4">
        <v>42</v>
      </c>
      <c r="B45" s="4">
        <v>34</v>
      </c>
      <c r="C45" s="4">
        <v>10</v>
      </c>
      <c r="E45" s="4">
        <v>42</v>
      </c>
      <c r="F45" s="4">
        <v>46</v>
      </c>
      <c r="G45" s="4">
        <v>62</v>
      </c>
      <c r="I45" s="4">
        <v>42</v>
      </c>
      <c r="J45" s="4">
        <v>54</v>
      </c>
      <c r="K45" s="4">
        <v>28</v>
      </c>
    </row>
    <row r="46" spans="1:11">
      <c r="A46" s="4">
        <v>43</v>
      </c>
      <c r="B46" s="4">
        <v>33</v>
      </c>
      <c r="C46" s="4">
        <v>23</v>
      </c>
      <c r="E46" s="4">
        <v>43</v>
      </c>
      <c r="F46" s="4">
        <v>61</v>
      </c>
      <c r="G46" s="4">
        <v>25</v>
      </c>
      <c r="I46" s="4">
        <v>43</v>
      </c>
      <c r="J46" s="4">
        <v>12</v>
      </c>
      <c r="K46" s="4">
        <v>19</v>
      </c>
    </row>
    <row r="47" spans="1:11">
      <c r="A47" s="4">
        <v>44</v>
      </c>
      <c r="B47" s="4">
        <v>61</v>
      </c>
      <c r="C47" s="4">
        <v>31</v>
      </c>
      <c r="E47" s="4">
        <v>44</v>
      </c>
      <c r="F47" s="4">
        <v>34</v>
      </c>
      <c r="G47" s="4">
        <v>20</v>
      </c>
      <c r="I47" s="4">
        <v>44</v>
      </c>
      <c r="J47" s="4">
        <v>53</v>
      </c>
      <c r="K47" s="4">
        <v>26</v>
      </c>
    </row>
    <row r="48" spans="1:11">
      <c r="A48" s="4">
        <v>45</v>
      </c>
      <c r="B48" s="4">
        <v>15</v>
      </c>
      <c r="C48" s="4">
        <v>26</v>
      </c>
      <c r="E48" s="4">
        <v>45</v>
      </c>
      <c r="F48" s="4">
        <v>41</v>
      </c>
      <c r="G48" s="4">
        <v>24</v>
      </c>
      <c r="I48" s="4">
        <v>45</v>
      </c>
      <c r="J48" s="4">
        <v>1</v>
      </c>
      <c r="K48" s="4">
        <v>10</v>
      </c>
    </row>
    <row r="49" spans="1:11">
      <c r="A49" s="4">
        <v>46</v>
      </c>
      <c r="B49" s="4">
        <v>42</v>
      </c>
      <c r="C49" s="4">
        <v>62</v>
      </c>
      <c r="E49" s="4">
        <v>46</v>
      </c>
      <c r="F49" s="4">
        <v>16</v>
      </c>
      <c r="G49" s="4">
        <v>9</v>
      </c>
      <c r="I49" s="4">
        <v>46</v>
      </c>
      <c r="J49" s="4">
        <v>52</v>
      </c>
      <c r="K49" s="4">
        <v>23</v>
      </c>
    </row>
    <row r="50" spans="1:11">
      <c r="A50" s="4">
        <v>47</v>
      </c>
      <c r="B50" s="4">
        <v>39</v>
      </c>
      <c r="C50" s="4">
        <v>22</v>
      </c>
      <c r="E50" s="4">
        <v>47</v>
      </c>
      <c r="F50" s="4">
        <v>38</v>
      </c>
      <c r="G50" s="4">
        <v>3</v>
      </c>
      <c r="I50" s="4">
        <v>47</v>
      </c>
      <c r="J50" s="4">
        <v>13</v>
      </c>
      <c r="K50" s="4">
        <v>38</v>
      </c>
    </row>
    <row r="51" spans="1:11">
      <c r="A51" s="4">
        <v>48</v>
      </c>
      <c r="B51" s="4">
        <v>37</v>
      </c>
      <c r="C51" s="4">
        <v>56</v>
      </c>
      <c r="E51" s="4">
        <v>48</v>
      </c>
      <c r="F51" s="4">
        <v>40</v>
      </c>
      <c r="G51" s="4">
        <v>37</v>
      </c>
      <c r="I51" s="4">
        <v>48</v>
      </c>
      <c r="J51" s="4">
        <v>56</v>
      </c>
      <c r="K51" s="4">
        <v>4</v>
      </c>
    </row>
    <row r="52" spans="1:11">
      <c r="A52" s="4">
        <v>49</v>
      </c>
      <c r="B52" s="4">
        <v>56</v>
      </c>
      <c r="C52" s="4">
        <v>4</v>
      </c>
      <c r="E52" s="4">
        <v>49</v>
      </c>
      <c r="F52" s="4">
        <v>60</v>
      </c>
      <c r="G52" s="4">
        <v>21</v>
      </c>
      <c r="I52" s="4">
        <v>49</v>
      </c>
      <c r="J52" s="4">
        <v>6</v>
      </c>
      <c r="K52" s="4">
        <v>60</v>
      </c>
    </row>
    <row r="53" spans="1:11">
      <c r="A53" s="4">
        <v>50</v>
      </c>
      <c r="B53" s="4">
        <v>59</v>
      </c>
      <c r="C53" s="4">
        <v>39</v>
      </c>
      <c r="E53" s="4">
        <v>50</v>
      </c>
      <c r="F53" s="4">
        <v>55</v>
      </c>
      <c r="G53" s="4">
        <v>59</v>
      </c>
      <c r="I53" s="4">
        <v>50</v>
      </c>
      <c r="J53" s="4">
        <v>39</v>
      </c>
      <c r="K53" s="4">
        <v>22</v>
      </c>
    </row>
    <row r="54" spans="1:11">
      <c r="A54" s="4">
        <v>51</v>
      </c>
      <c r="B54" s="4">
        <v>32</v>
      </c>
      <c r="C54" s="4">
        <v>61</v>
      </c>
      <c r="E54" s="4">
        <v>51</v>
      </c>
      <c r="F54" s="4">
        <v>24</v>
      </c>
      <c r="G54" s="4">
        <v>54</v>
      </c>
      <c r="I54" s="4">
        <v>51</v>
      </c>
      <c r="J54" s="4">
        <v>19</v>
      </c>
      <c r="K54" s="4">
        <v>17</v>
      </c>
    </row>
    <row r="55" spans="1:11">
      <c r="A55" s="4">
        <v>52</v>
      </c>
      <c r="B55" s="4">
        <v>23</v>
      </c>
      <c r="C55" s="4">
        <v>46</v>
      </c>
      <c r="E55" s="4">
        <v>52</v>
      </c>
      <c r="F55" s="4">
        <v>31</v>
      </c>
      <c r="G55" s="4">
        <v>18</v>
      </c>
      <c r="I55" s="4">
        <v>52</v>
      </c>
      <c r="J55" s="4">
        <v>28</v>
      </c>
      <c r="K55" s="4">
        <v>53</v>
      </c>
    </row>
    <row r="56" spans="1:11">
      <c r="A56" s="4">
        <v>53</v>
      </c>
      <c r="B56" s="4">
        <v>26</v>
      </c>
      <c r="C56" s="4">
        <v>44</v>
      </c>
      <c r="E56" s="4">
        <v>53</v>
      </c>
      <c r="F56" s="4">
        <v>28</v>
      </c>
      <c r="G56" s="4">
        <v>52</v>
      </c>
      <c r="I56" s="4">
        <v>53</v>
      </c>
      <c r="J56" s="4">
        <v>32</v>
      </c>
      <c r="K56" s="4">
        <v>57</v>
      </c>
    </row>
    <row r="57" spans="1:11">
      <c r="A57" s="4">
        <v>54</v>
      </c>
      <c r="B57" s="4">
        <v>28</v>
      </c>
      <c r="C57" s="4">
        <v>42</v>
      </c>
      <c r="E57" s="4">
        <v>54</v>
      </c>
      <c r="F57" s="4">
        <v>25</v>
      </c>
      <c r="G57" s="4">
        <v>58</v>
      </c>
      <c r="I57" s="4">
        <v>54</v>
      </c>
      <c r="J57" s="4">
        <v>24</v>
      </c>
      <c r="K57" s="4">
        <v>51</v>
      </c>
    </row>
    <row r="58" spans="1:11">
      <c r="A58" s="4">
        <v>55</v>
      </c>
      <c r="B58" s="4">
        <v>50</v>
      </c>
      <c r="C58" s="4">
        <v>59</v>
      </c>
      <c r="E58" s="4">
        <v>55</v>
      </c>
      <c r="F58" s="4">
        <v>3</v>
      </c>
      <c r="G58" s="4">
        <v>38</v>
      </c>
      <c r="I58" s="4">
        <v>55</v>
      </c>
      <c r="J58" s="4">
        <v>7</v>
      </c>
      <c r="K58" s="4">
        <v>3</v>
      </c>
    </row>
    <row r="59" spans="1:11">
      <c r="A59" s="4">
        <v>56</v>
      </c>
      <c r="B59" s="4">
        <v>4</v>
      </c>
      <c r="C59" s="4">
        <v>48</v>
      </c>
      <c r="E59" s="4">
        <v>56</v>
      </c>
      <c r="F59" s="4">
        <v>49</v>
      </c>
      <c r="G59" s="4">
        <v>54</v>
      </c>
      <c r="I59" s="4">
        <v>56</v>
      </c>
      <c r="J59" s="4">
        <v>48</v>
      </c>
      <c r="K59" s="4">
        <v>37</v>
      </c>
    </row>
    <row r="60" spans="1:11">
      <c r="A60" s="4">
        <v>57</v>
      </c>
      <c r="B60" s="4">
        <v>9</v>
      </c>
      <c r="C60" s="4">
        <v>33</v>
      </c>
      <c r="E60" s="4">
        <v>57</v>
      </c>
      <c r="F60" s="4">
        <v>32</v>
      </c>
      <c r="G60" s="4">
        <v>53</v>
      </c>
      <c r="I60" s="4">
        <v>57</v>
      </c>
      <c r="J60" s="4">
        <v>62</v>
      </c>
      <c r="K60" s="4">
        <v>18</v>
      </c>
    </row>
    <row r="61" spans="1:11">
      <c r="A61" s="4">
        <v>58</v>
      </c>
      <c r="B61" s="4">
        <v>31</v>
      </c>
      <c r="C61" s="4">
        <v>27</v>
      </c>
      <c r="E61" s="4">
        <v>58</v>
      </c>
      <c r="F61" s="4">
        <v>10</v>
      </c>
      <c r="G61" s="4">
        <v>17</v>
      </c>
      <c r="I61" s="4">
        <v>58</v>
      </c>
      <c r="J61" s="4">
        <v>25</v>
      </c>
      <c r="K61" s="4">
        <v>54</v>
      </c>
    </row>
    <row r="62" spans="1:11">
      <c r="A62" s="4">
        <v>59</v>
      </c>
      <c r="B62" s="4">
        <v>5</v>
      </c>
      <c r="C62" s="4">
        <v>13</v>
      </c>
      <c r="E62" s="4">
        <v>59</v>
      </c>
      <c r="F62" s="4">
        <v>50</v>
      </c>
      <c r="G62" s="4">
        <v>39</v>
      </c>
      <c r="I62" s="4">
        <v>59</v>
      </c>
      <c r="J62" s="4">
        <v>55</v>
      </c>
      <c r="K62" s="4">
        <v>50</v>
      </c>
    </row>
    <row r="63" spans="1:11">
      <c r="A63" s="4">
        <v>60</v>
      </c>
      <c r="B63" s="4">
        <v>49</v>
      </c>
      <c r="C63" s="4">
        <v>21</v>
      </c>
      <c r="E63" s="4">
        <v>60</v>
      </c>
      <c r="F63" s="4">
        <v>6</v>
      </c>
      <c r="G63" s="4">
        <v>49</v>
      </c>
      <c r="I63" s="4">
        <v>60</v>
      </c>
      <c r="J63" s="4">
        <v>21</v>
      </c>
      <c r="K63" s="4">
        <v>40</v>
      </c>
    </row>
    <row r="64" spans="1:11">
      <c r="A64" s="4">
        <v>61</v>
      </c>
      <c r="B64" s="4">
        <v>43</v>
      </c>
      <c r="C64" s="4">
        <v>25</v>
      </c>
      <c r="E64" s="4">
        <v>61</v>
      </c>
      <c r="F64" s="4">
        <v>44</v>
      </c>
      <c r="G64" s="4">
        <v>31</v>
      </c>
      <c r="I64" s="4">
        <v>61</v>
      </c>
      <c r="J64" s="4">
        <v>51</v>
      </c>
      <c r="K64" s="4">
        <v>32</v>
      </c>
    </row>
    <row r="65" spans="1:11">
      <c r="A65" s="4">
        <v>62</v>
      </c>
      <c r="B65" s="4">
        <v>18</v>
      </c>
      <c r="C65" s="4">
        <v>57</v>
      </c>
      <c r="E65" s="4">
        <v>62</v>
      </c>
      <c r="F65" s="4">
        <v>17</v>
      </c>
      <c r="G65" s="4">
        <v>41</v>
      </c>
      <c r="I65" s="4">
        <v>62</v>
      </c>
      <c r="J65" s="4">
        <v>46</v>
      </c>
      <c r="K65" s="4">
        <v>42</v>
      </c>
    </row>
    <row r="66" spans="1:11">
      <c r="A66" s="4">
        <v>63</v>
      </c>
      <c r="B66" s="4">
        <v>30</v>
      </c>
      <c r="C66" s="4">
        <v>64</v>
      </c>
      <c r="E66" s="4">
        <v>63</v>
      </c>
      <c r="F66" s="4">
        <v>29</v>
      </c>
      <c r="G66" s="4">
        <v>30</v>
      </c>
      <c r="I66" s="4">
        <v>63</v>
      </c>
      <c r="J66" s="4">
        <v>64</v>
      </c>
      <c r="K66" s="4">
        <v>29</v>
      </c>
    </row>
    <row r="67" spans="1:11">
      <c r="A67" s="4">
        <v>64</v>
      </c>
      <c r="B67" s="4">
        <v>29</v>
      </c>
      <c r="C67" s="4">
        <v>63</v>
      </c>
      <c r="E67" s="4">
        <v>64</v>
      </c>
      <c r="F67" s="4">
        <v>30</v>
      </c>
      <c r="G67" s="4">
        <v>29</v>
      </c>
      <c r="I67" s="4">
        <v>64</v>
      </c>
      <c r="J67" s="4">
        <v>63</v>
      </c>
      <c r="K67" s="4">
        <v>30</v>
      </c>
    </row>
  </sheetData>
  <sheetProtection sheet="1" objects="1" scenarios="1" selectLockedCells="1" selectUnlockedCells="1"/>
  <mergeCells count="6">
    <mergeCell ref="A1:C1"/>
    <mergeCell ref="A2:C2"/>
    <mergeCell ref="E1:G1"/>
    <mergeCell ref="E2:G2"/>
    <mergeCell ref="I1:K1"/>
    <mergeCell ref="I2:K2"/>
  </mergeCells>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CAB53-B598-1549-9FC4-D97FADD452B9}">
  <sheetPr codeName="Blad5"/>
  <dimension ref="A1:H66"/>
  <sheetViews>
    <sheetView topLeftCell="A37" workbookViewId="0">
      <selection activeCell="C1" sqref="C1:E6"/>
    </sheetView>
  </sheetViews>
  <sheetFormatPr defaultColWidth="11" defaultRowHeight="15.75"/>
  <cols>
    <col min="2" max="3" width="21.625" customWidth="1"/>
    <col min="7" max="7" width="4.875" customWidth="1"/>
  </cols>
  <sheetData>
    <row r="1" spans="1:5" ht="15.95" customHeight="1">
      <c r="A1" s="21" t="s">
        <v>289</v>
      </c>
      <c r="B1" s="22"/>
      <c r="C1" s="190" t="s">
        <v>292</v>
      </c>
      <c r="D1" s="190"/>
      <c r="E1" s="190"/>
    </row>
    <row r="2" spans="1:5" ht="31.5">
      <c r="A2" s="20" t="s">
        <v>290</v>
      </c>
      <c r="B2" s="20" t="s">
        <v>291</v>
      </c>
      <c r="C2" s="190"/>
      <c r="D2" s="190"/>
      <c r="E2" s="190"/>
    </row>
    <row r="3" spans="1:5" ht="15.95" customHeight="1">
      <c r="A3">
        <v>1</v>
      </c>
      <c r="B3" t="s">
        <v>293</v>
      </c>
      <c r="C3" s="190"/>
      <c r="D3" s="190"/>
      <c r="E3" s="190"/>
    </row>
    <row r="4" spans="1:5" ht="15.95" customHeight="1">
      <c r="A4">
        <v>2</v>
      </c>
      <c r="B4" t="s">
        <v>294</v>
      </c>
      <c r="C4" s="190"/>
      <c r="D4" s="190"/>
      <c r="E4" s="190"/>
    </row>
    <row r="5" spans="1:5" ht="15.95" customHeight="1">
      <c r="A5">
        <v>3</v>
      </c>
      <c r="B5" t="s">
        <v>295</v>
      </c>
      <c r="C5" s="190"/>
      <c r="D5" s="190"/>
      <c r="E5" s="190"/>
    </row>
    <row r="6" spans="1:5" ht="15.95" customHeight="1">
      <c r="A6">
        <v>4</v>
      </c>
      <c r="B6" t="s">
        <v>295</v>
      </c>
      <c r="C6" s="190"/>
      <c r="D6" s="190"/>
      <c r="E6" s="190"/>
    </row>
    <row r="7" spans="1:5" ht="15.95" customHeight="1">
      <c r="A7">
        <v>5</v>
      </c>
      <c r="B7" t="s">
        <v>296</v>
      </c>
      <c r="C7" s="15"/>
      <c r="D7" s="15"/>
      <c r="E7" s="15"/>
    </row>
    <row r="8" spans="1:5" ht="15.95" customHeight="1">
      <c r="A8">
        <v>6</v>
      </c>
      <c r="B8" t="s">
        <v>296</v>
      </c>
      <c r="C8" s="15"/>
      <c r="D8" s="15"/>
      <c r="E8" s="15"/>
    </row>
    <row r="9" spans="1:5" ht="15.95" customHeight="1">
      <c r="A9">
        <v>7</v>
      </c>
      <c r="B9" t="s">
        <v>297</v>
      </c>
      <c r="C9" s="15"/>
      <c r="D9" s="15"/>
      <c r="E9" s="15"/>
    </row>
    <row r="10" spans="1:5" ht="15.95" customHeight="1">
      <c r="A10">
        <v>8</v>
      </c>
      <c r="B10" t="s">
        <v>297</v>
      </c>
      <c r="C10" s="15"/>
      <c r="D10" s="15"/>
      <c r="E10" s="15"/>
    </row>
    <row r="11" spans="1:5" ht="15.95" customHeight="1">
      <c r="A11">
        <v>9</v>
      </c>
      <c r="B11" t="s">
        <v>298</v>
      </c>
      <c r="C11" s="15"/>
      <c r="D11" s="15"/>
      <c r="E11" s="15"/>
    </row>
    <row r="12" spans="1:5" ht="15.95" customHeight="1">
      <c r="A12">
        <v>10</v>
      </c>
      <c r="B12" t="s">
        <v>298</v>
      </c>
    </row>
    <row r="13" spans="1:5" ht="15.95" customHeight="1">
      <c r="A13">
        <v>11</v>
      </c>
      <c r="B13" t="s">
        <v>299</v>
      </c>
    </row>
    <row r="14" spans="1:5" ht="15.95" customHeight="1">
      <c r="A14">
        <v>12</v>
      </c>
      <c r="B14" t="s">
        <v>299</v>
      </c>
    </row>
    <row r="15" spans="1:5" ht="15.95" customHeight="1">
      <c r="A15">
        <v>13</v>
      </c>
      <c r="B15" t="s">
        <v>300</v>
      </c>
    </row>
    <row r="16" spans="1:5" ht="15.95" customHeight="1">
      <c r="A16">
        <v>14</v>
      </c>
      <c r="B16" t="s">
        <v>300</v>
      </c>
    </row>
    <row r="17" spans="1:2" ht="15.95" customHeight="1">
      <c r="A17">
        <v>15</v>
      </c>
      <c r="B17" t="s">
        <v>301</v>
      </c>
    </row>
    <row r="18" spans="1:2" ht="15.95" customHeight="1">
      <c r="A18">
        <v>16</v>
      </c>
      <c r="B18" t="s">
        <v>301</v>
      </c>
    </row>
    <row r="19" spans="1:2" ht="15.95" customHeight="1">
      <c r="A19">
        <v>17</v>
      </c>
      <c r="B19" t="s">
        <v>302</v>
      </c>
    </row>
    <row r="20" spans="1:2" ht="15.95" customHeight="1">
      <c r="A20">
        <v>18</v>
      </c>
      <c r="B20" t="s">
        <v>302</v>
      </c>
    </row>
    <row r="21" spans="1:2" ht="15.95" customHeight="1">
      <c r="A21">
        <v>19</v>
      </c>
      <c r="B21" t="s">
        <v>303</v>
      </c>
    </row>
    <row r="22" spans="1:2" ht="15.95" customHeight="1">
      <c r="A22">
        <v>20</v>
      </c>
      <c r="B22" t="s">
        <v>303</v>
      </c>
    </row>
    <row r="23" spans="1:2" ht="15.95" customHeight="1">
      <c r="A23">
        <v>21</v>
      </c>
      <c r="B23" t="s">
        <v>304</v>
      </c>
    </row>
    <row r="24" spans="1:2" ht="15.95" customHeight="1">
      <c r="A24">
        <v>22</v>
      </c>
      <c r="B24" t="s">
        <v>304</v>
      </c>
    </row>
    <row r="25" spans="1:2" ht="15.95" customHeight="1">
      <c r="A25">
        <v>23</v>
      </c>
      <c r="B25" t="s">
        <v>305</v>
      </c>
    </row>
    <row r="26" spans="1:2" ht="15.95" customHeight="1">
      <c r="A26">
        <v>24</v>
      </c>
      <c r="B26" t="s">
        <v>305</v>
      </c>
    </row>
    <row r="27" spans="1:2" ht="15.95" customHeight="1">
      <c r="A27">
        <v>25</v>
      </c>
      <c r="B27" t="s">
        <v>306</v>
      </c>
    </row>
    <row r="28" spans="1:2" ht="15.95" customHeight="1">
      <c r="A28">
        <v>26</v>
      </c>
      <c r="B28" t="s">
        <v>306</v>
      </c>
    </row>
    <row r="29" spans="1:2" ht="15.95" customHeight="1">
      <c r="A29">
        <v>27</v>
      </c>
      <c r="B29" t="s">
        <v>307</v>
      </c>
    </row>
    <row r="30" spans="1:2" ht="15.95" customHeight="1">
      <c r="A30">
        <v>28</v>
      </c>
      <c r="B30" t="s">
        <v>308</v>
      </c>
    </row>
    <row r="31" spans="1:2" ht="15.95" customHeight="1">
      <c r="A31">
        <v>29</v>
      </c>
      <c r="B31" t="s">
        <v>309</v>
      </c>
    </row>
    <row r="32" spans="1:2" ht="15.95" customHeight="1">
      <c r="A32">
        <v>30</v>
      </c>
      <c r="B32" t="s">
        <v>310</v>
      </c>
    </row>
    <row r="33" spans="1:8" ht="15.95" customHeight="1">
      <c r="A33">
        <v>31</v>
      </c>
      <c r="B33" t="s">
        <v>311</v>
      </c>
    </row>
    <row r="34" spans="1:8" ht="15.95" customHeight="1">
      <c r="A34">
        <v>32</v>
      </c>
      <c r="B34" t="s">
        <v>311</v>
      </c>
    </row>
    <row r="35" spans="1:8" ht="15.95" customHeight="1">
      <c r="A35">
        <v>33</v>
      </c>
      <c r="B35" t="s">
        <v>312</v>
      </c>
    </row>
    <row r="36" spans="1:8" ht="15.95" customHeight="1">
      <c r="A36">
        <v>34</v>
      </c>
      <c r="B36" t="s">
        <v>312</v>
      </c>
    </row>
    <row r="37" spans="1:8" ht="15.95" customHeight="1">
      <c r="A37">
        <v>35</v>
      </c>
      <c r="B37" t="s">
        <v>313</v>
      </c>
    </row>
    <row r="38" spans="1:8" ht="15.95" customHeight="1">
      <c r="A38">
        <v>36</v>
      </c>
      <c r="B38" t="s">
        <v>313</v>
      </c>
    </row>
    <row r="39" spans="1:8" ht="15.95" customHeight="1">
      <c r="A39">
        <v>37</v>
      </c>
      <c r="B39" s="23" t="s">
        <v>314</v>
      </c>
      <c r="F39" s="7"/>
    </row>
    <row r="40" spans="1:8" ht="15.95" customHeight="1">
      <c r="A40">
        <v>38</v>
      </c>
      <c r="B40" s="7" t="s">
        <v>314</v>
      </c>
      <c r="F40" s="7"/>
    </row>
    <row r="41" spans="1:8" ht="15.95" customHeight="1">
      <c r="A41">
        <v>39</v>
      </c>
      <c r="B41" s="23" t="s">
        <v>315</v>
      </c>
      <c r="F41" s="7"/>
    </row>
    <row r="42" spans="1:8" ht="15.95" customHeight="1">
      <c r="A42">
        <v>40</v>
      </c>
      <c r="B42" s="23" t="s">
        <v>315</v>
      </c>
      <c r="F42" s="7"/>
    </row>
    <row r="43" spans="1:8" ht="15.95" customHeight="1">
      <c r="A43">
        <v>41</v>
      </c>
      <c r="B43" s="7" t="s">
        <v>316</v>
      </c>
      <c r="F43" s="7"/>
    </row>
    <row r="44" spans="1:8" ht="15.95" customHeight="1">
      <c r="A44">
        <v>42</v>
      </c>
      <c r="B44" s="7" t="s">
        <v>316</v>
      </c>
      <c r="F44" s="7"/>
    </row>
    <row r="45" spans="1:8" ht="15.95" customHeight="1">
      <c r="A45">
        <v>43</v>
      </c>
      <c r="B45" s="7" t="s">
        <v>317</v>
      </c>
      <c r="F45" s="7"/>
    </row>
    <row r="46" spans="1:8">
      <c r="A46">
        <v>44</v>
      </c>
      <c r="B46" s="23" t="s">
        <v>317</v>
      </c>
      <c r="F46" s="7"/>
    </row>
    <row r="47" spans="1:8">
      <c r="A47">
        <v>45</v>
      </c>
      <c r="B47" s="7" t="s">
        <v>318</v>
      </c>
      <c r="F47" s="7"/>
      <c r="G47" s="7"/>
      <c r="H47" s="7"/>
    </row>
    <row r="48" spans="1:8">
      <c r="A48">
        <v>46</v>
      </c>
      <c r="B48" s="7" t="s">
        <v>318</v>
      </c>
      <c r="F48" s="7"/>
      <c r="G48" s="7"/>
      <c r="H48" s="7"/>
    </row>
    <row r="49" spans="1:8">
      <c r="A49">
        <v>47</v>
      </c>
      <c r="B49" s="7" t="s">
        <v>319</v>
      </c>
      <c r="F49" s="7"/>
      <c r="G49" s="7"/>
      <c r="H49" s="7"/>
    </row>
    <row r="50" spans="1:8">
      <c r="A50">
        <v>48</v>
      </c>
      <c r="B50" s="7" t="s">
        <v>319</v>
      </c>
      <c r="C50" s="15"/>
      <c r="F50" s="7"/>
      <c r="G50" s="7"/>
      <c r="H50" s="7"/>
    </row>
    <row r="51" spans="1:8">
      <c r="A51">
        <v>49</v>
      </c>
      <c r="B51" s="7" t="s">
        <v>320</v>
      </c>
      <c r="C51" s="15"/>
    </row>
    <row r="52" spans="1:8">
      <c r="A52">
        <v>50</v>
      </c>
      <c r="B52" s="7" t="s">
        <v>320</v>
      </c>
      <c r="C52" s="15"/>
    </row>
    <row r="53" spans="1:8">
      <c r="A53">
        <v>51</v>
      </c>
      <c r="B53" s="7" t="s">
        <v>321</v>
      </c>
    </row>
    <row r="54" spans="1:8">
      <c r="A54">
        <v>52</v>
      </c>
      <c r="B54" s="7" t="s">
        <v>321</v>
      </c>
    </row>
    <row r="55" spans="1:8" ht="15.95" customHeight="1">
      <c r="A55">
        <v>53</v>
      </c>
      <c r="B55" s="7" t="s">
        <v>322</v>
      </c>
    </row>
    <row r="56" spans="1:8" ht="15.95" customHeight="1">
      <c r="A56">
        <v>54</v>
      </c>
      <c r="B56" s="7" t="s">
        <v>322</v>
      </c>
    </row>
    <row r="57" spans="1:8">
      <c r="A57">
        <v>55</v>
      </c>
      <c r="B57" s="7" t="s">
        <v>323</v>
      </c>
    </row>
    <row r="58" spans="1:8">
      <c r="A58">
        <v>56</v>
      </c>
      <c r="B58" s="7" t="s">
        <v>323</v>
      </c>
    </row>
    <row r="59" spans="1:8">
      <c r="A59">
        <v>57</v>
      </c>
      <c r="B59" s="7" t="s">
        <v>324</v>
      </c>
    </row>
    <row r="60" spans="1:8">
      <c r="A60">
        <v>58</v>
      </c>
      <c r="B60" s="7" t="s">
        <v>324</v>
      </c>
    </row>
    <row r="61" spans="1:8">
      <c r="A61">
        <v>59</v>
      </c>
      <c r="B61" s="7" t="s">
        <v>325</v>
      </c>
    </row>
    <row r="62" spans="1:8">
      <c r="A62">
        <v>60</v>
      </c>
      <c r="B62" s="7" t="s">
        <v>325</v>
      </c>
    </row>
    <row r="63" spans="1:8">
      <c r="A63">
        <v>61</v>
      </c>
      <c r="B63" s="7" t="s">
        <v>326</v>
      </c>
    </row>
    <row r="64" spans="1:8" ht="15.95" customHeight="1">
      <c r="A64">
        <v>62</v>
      </c>
      <c r="B64" s="7" t="s">
        <v>327</v>
      </c>
    </row>
    <row r="65" spans="1:2">
      <c r="A65">
        <v>63</v>
      </c>
      <c r="B65" s="7" t="s">
        <v>328</v>
      </c>
    </row>
    <row r="66" spans="1:2">
      <c r="A66">
        <v>64</v>
      </c>
      <c r="B66" s="7" t="s">
        <v>328</v>
      </c>
    </row>
  </sheetData>
  <sheetProtection selectLockedCells="1" selectUnlockedCells="1"/>
  <mergeCells count="1">
    <mergeCell ref="C1:E6"/>
  </mergeCells>
  <phoneticPr fontId="12" type="noConversion"/>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B64AA-E255-D444-A657-03AF5741322B}">
  <sheetPr codeName="Blad6"/>
  <dimension ref="A1:H22"/>
  <sheetViews>
    <sheetView zoomScaleNormal="100" workbookViewId="0">
      <selection activeCell="K31" sqref="K31"/>
    </sheetView>
  </sheetViews>
  <sheetFormatPr defaultColWidth="11" defaultRowHeight="15.75"/>
  <sheetData>
    <row r="1" spans="1:8">
      <c r="A1" s="66">
        <v>6</v>
      </c>
      <c r="B1" s="65">
        <f>_xlfn.XLOOKUP(VALUE(SUBSTITUTE(SUBSTITUTE(_xlfn.CONCAT(_xlfn.IFS(A1=8,7,A1=7,8,1,A1),A2,A3,A4,A5,A6),6,8),9,7)),HexDef!A2:A65,HexDef!B2:B65,"")</f>
        <v>15</v>
      </c>
      <c r="C1" s="65">
        <f>_xlfn.CONCAT(_xlfn.IFS(A1=8,7,A1=7,8,1,A1),A2,A3,A4,A5,A6)*1</f>
        <v>688786</v>
      </c>
      <c r="D1" s="65">
        <f t="shared" ref="D1:D6" si="0">VALUE(SUBSTITUTE(SUBSTITUTE(C1,6,8),9,7))</f>
        <v>888788</v>
      </c>
      <c r="E1" s="67">
        <f>VALUE(SUBSTITUTE(SUBSTITUTE(_xlfn.CONCAT(_xlfn.IFS(A1=8,7,A1=7,8,A1=9,8,A6=6,8,1,A1),A2,A3,A4,A5,A6),6,8),9,7))</f>
        <v>888788</v>
      </c>
      <c r="F1">
        <f>IF(OR(A1=9,A1=6),_xlfn.XLOOKUP(VALUE(SUBSTITUTE(SUBSTITUTE(_xlfn.CONCAT(_xlfn.IFS(A1=8,7,A1=7,8,A1=9,8,A1=6,7,1,A1),A2,A3,A4,A5,A6),6,8),9,7)),HexDef!A2:A65,HexDef!B2:B65,""),"")</f>
        <v>52</v>
      </c>
      <c r="G1" t="str" cm="1">
        <f t="array" ref="G1">IF(OR(A1=9,A1=6),_xlfn.XLOOKUP(VALUE(SUBSTITUTE(SUBSTITUTE(_xlfn.CONCAT(_xlfn.IFS(A1=8,7,A1=7,8,A1=9,8,A1=6,7,1,A1)*1,A2,A3,A4,A5,A6),6,8),9,7)),Oppose!A2:A65,Oppose!E2:E65,"")&amp;"/"&amp;IF(A1=9,6,IF(A1=6,6,"")),"")</f>
        <v>58/6</v>
      </c>
    </row>
    <row r="2" spans="1:8">
      <c r="A2" s="66">
        <v>8</v>
      </c>
      <c r="B2" s="65">
        <f>_xlfn.XLOOKUP(VALUE(SUBSTITUTE(SUBSTITUTE(_xlfn.CONCAT(A1,_xlfn.IFS(A2=8,7,A2=7,8,A2=9,7,A2=6,8,1,A2),A3,A4,A5,A6),6,8),9,7)),HexDef!A2:A65,HexDef!B2:B65,"")</f>
        <v>39</v>
      </c>
      <c r="C2" s="65">
        <f>_xlfn.CONCAT(A1,_xlfn.IFS(A2=8,7,A2=7,8,A2=9,7,A2=6,8,1,A2),A3,A4,A5,A6)*1</f>
        <v>678786</v>
      </c>
      <c r="D2" s="65">
        <f t="shared" si="0"/>
        <v>878788</v>
      </c>
      <c r="E2" s="67">
        <f>VALUE(SUBSTITUTE(SUBSTITUTE(_xlfn.CONCAT(A1,_xlfn.IFS(A2=8,7,A2=7,8,A2=9,7,A2=6,8,1,A2),A3,A4,A5,A6),6,8),9,7))</f>
        <v>878788</v>
      </c>
      <c r="F2" t="str">
        <f>IF(OR(A2=9,A2=6),_xlfn.XLOOKUP(VALUE(SUBSTITUTE(SUBSTITUTE(_xlfn.CONCAT(A1,_xlfn.IFS(A2=8,7,A2=7,8,A2=9,7,A2=6,8,1,A2),A3,A4,A5,A6),6,8),9,7)),HexDef!A2:A65,HexDef!B2:B65,""),"")</f>
        <v/>
      </c>
      <c r="G2" t="str" cm="1">
        <f t="array" ref="G2">IF(OR(A2=9,A2=6),_xlfn.XLOOKUP(VALUE(SUBSTITUTE(SUBSTITUTE(_xlfn.CONCAT(A1,_xlfn.IFS(A2=8,7,A2=7,8,A2=9,8,A2=6,7,1,A2)*1,A3,A4,A5,A6),6,8),9,7)),Oppose!A2:A65,Oppose!E2:E65,"")&amp;"/"&amp;IF(A1=9,6,IF(A1=6,6,"")),"")</f>
        <v/>
      </c>
    </row>
    <row r="3" spans="1:8">
      <c r="A3" s="66">
        <v>8</v>
      </c>
      <c r="B3" s="65">
        <f>_xlfn.XLOOKUP(VALUE(SUBSTITUTE(SUBSTITUTE(_xlfn.CONCAT(A1,A2,_xlfn.IFS(A3=8,7,A3=7,8,A3=9,7,A3=6,8,1,A3),A4,A5,A6,A7),6,8),9,7)),HexDef!A2:A65,HexDef!B2:B65,"")</f>
        <v>62</v>
      </c>
      <c r="C3" s="65">
        <f>_xlfn.CONCAT(A1,A2,_xlfn.IFS(A3=8,7,A3=7,8,A3=9,7,A3=6,8,1,A3),A4,A5,A6,A7)*1</f>
        <v>687786</v>
      </c>
      <c r="D3" s="65">
        <f t="shared" si="0"/>
        <v>887788</v>
      </c>
      <c r="E3" s="67">
        <f>VALUE(SUBSTITUTE(SUBSTITUTE(_xlfn.CONCAT(A1,A2,_xlfn.IFS(A3=8,7,A3=7,8,A3=9,7,A3=6,8,1,A3),A4,A5,A6,A7),6,8),9,7))</f>
        <v>887788</v>
      </c>
      <c r="F3" t="str">
        <f>IF(OR(A3=9,A3=6),_xlfn.XLOOKUP(VALUE(SUBSTITUTE(SUBSTITUTE(_xlfn.CONCAT(A1,A2,_xlfn.IFS(A3=8,7,A3=7,8,A3=9,7,A3=6,8,1,A3),A4,A5,A6),6,8),9,7)),HexDef!A2:A65,HexDef!B2:B65,""),"")</f>
        <v/>
      </c>
      <c r="G3" t="str" cm="1">
        <f t="array" ref="G3">IF(OR(A3=9,A3=6),_xlfn.XLOOKUP(VALUE(SUBSTITUTE(SUBSTITUTE(_xlfn.CONCAT(A1,A2,_xlfn.IFS(A3=8,7,A3=7,8,A3=9,8,A3=6,7,1,A3)*1,A4,A5,A6),6,8),9,7)),Oppose!A2:A65,Oppose!E2:E65,"")&amp;"/"&amp;IF(A1=9,6,IF(A1=6,6,"")),"")</f>
        <v/>
      </c>
    </row>
    <row r="4" spans="1:8">
      <c r="A4" s="66">
        <v>7</v>
      </c>
      <c r="B4" s="65">
        <f>_xlfn.XLOOKUP(VALUE(SUBSTITUTE(SUBSTITUTE(_xlfn.CONCAT(A1,A2,A3,_xlfn.IFS(A4=8,7,A4=7,8,A4=9,7,A4=6,8,1,A4),A5,A6,),6,8),9,7)),HexDef!A2:A65,HexDef!B2:B65,"")</f>
        <v>2</v>
      </c>
      <c r="C4" s="65">
        <f>_xlfn.CONCAT(A1,A2,A3,_xlfn.IFS(A4=8,7,A4=7,8,A4=9,7,A4=6,8,1,A4),A5,A6,)*1</f>
        <v>688886</v>
      </c>
      <c r="D4" s="65">
        <f t="shared" si="0"/>
        <v>888888</v>
      </c>
      <c r="E4" s="67">
        <f>VALUE(SUBSTITUTE(SUBSTITUTE(_xlfn.CONCAT(A1,A2,A3,_xlfn.IFS(A4=8,7,A4=7,8,A4=9,7,A4=6,8,1,A4),A5,A6,),6,8),9,7))</f>
        <v>888888</v>
      </c>
      <c r="F4" t="str">
        <f>IF(OR(A4=9,A4=6),_xlfn.XLOOKUP(VALUE(SUBSTITUTE(SUBSTITUTE(_xlfn.CONCAT(A1,A2,A3,_xlfn.IFS(A4=8,7,A4=7,8,A4=9,7,A4=6,8,1,A4),A5,A6),6,8),9,7)),HexDef!A2:A65,HexDef!B2:B65,""),"")</f>
        <v/>
      </c>
      <c r="G4" t="str" cm="1">
        <f t="array" ref="G4">IF(OR(A4=9,A4=6),_xlfn.XLOOKUP(VALUE(SUBSTITUTE(SUBSTITUTE(_xlfn.CONCAT(A1,A2,A3,_xlfn.IFS(A4=8,7,A4=7,8,A4=9,8,A4=6,7,1,A4)*1,A5,A6),6,8),9,7)),Oppose!A2:A65,Oppose!E2:E65,"")&amp;"/"&amp;IF(A1=9,6,IF(A1=6,6,"")),"")</f>
        <v/>
      </c>
    </row>
    <row r="5" spans="1:8">
      <c r="A5" s="66">
        <v>8</v>
      </c>
      <c r="B5" s="65">
        <f>_xlfn.XLOOKUP(VALUE(SUBSTITUTE(SUBSTITUTE(_xlfn.CONCAT(A1,A2,A3,A4,_xlfn.IFS(A5=8,7,A5=7,8,A5=9,7,A5=6,8,1,A5),A6,),6,8),9,7)),HexDef!A2:A65,HexDef!B2:B65,"")</f>
        <v>46</v>
      </c>
      <c r="C5" s="65">
        <f>_xlfn.CONCAT(A1,A2,A3,A4,_xlfn.IFS(A5=8,7,A5=7,8,A5=9,7,A5=6,8,1,A5),A6,)*1</f>
        <v>688776</v>
      </c>
      <c r="D5" s="65">
        <f t="shared" si="0"/>
        <v>888778</v>
      </c>
      <c r="E5" s="67">
        <f>VALUE(SUBSTITUTE(SUBSTITUTE(_xlfn.CONCAT(A1,A2,A3,A4,_xlfn.IFS(A5=8,7,A5=7,8,A5=9,7,A5=6,8,1,A5),A6,),6,8),9,7))</f>
        <v>888778</v>
      </c>
      <c r="F5" t="str">
        <f>IF(OR(A5=9,A5=6),_xlfn.XLOOKUP(VALUE(SUBSTITUTE(SUBSTITUTE(_xlfn.CONCAT(A1,A2,A3,A4,_xlfn.IFS(A5=8,7,A5=7,8,A5=9,7,A5=6,8,1,A5),A6),6,8),9,7)),HexDef!A2:A65,HexDef!B2:B65,""),"")</f>
        <v/>
      </c>
      <c r="G5" t="str" cm="1">
        <f t="array" ref="G5">IF(OR(A5=9,A5=6),_xlfn.XLOOKUP(VALUE(SUBSTITUTE(SUBSTITUTE(_xlfn.CONCAT(A1,A2,A3,A4,_xlfn.IFS(A5=8,7,A5=7,8,A5=9,8,A5=6,7,1,A5)*1,A6),6,8),9,7)),Oppose!A2:A65,Oppose!E2:E65,"")&amp;"/"&amp;IF(A1=9,6,IF(A1=6,6,"")),"")</f>
        <v/>
      </c>
    </row>
    <row r="6" spans="1:8">
      <c r="A6" s="66">
        <v>6</v>
      </c>
      <c r="B6" s="65">
        <f>_xlfn.XLOOKUP(VALUE(SUBSTITUTE(SUBSTITUTE(_xlfn.CONCAT(A1,A2,A3,A4,A5,_xlfn.IFS(A6=8,7,A6=7,8,A6=9,7,A6=6,8,1,A6)),6,8),9,7)),HexDef!A2:A65,HexDef!B2:B65,"",)</f>
        <v>15</v>
      </c>
      <c r="C6" s="65">
        <f>_xlfn.CONCAT(A5,A4,A3,A2,A1,_xlfn.IFS(A6=8,7,A6=7,8,A6=9,7,A6=6,8,1,A6))*1</f>
        <v>878868</v>
      </c>
      <c r="D6" s="65">
        <f t="shared" si="0"/>
        <v>878888</v>
      </c>
      <c r="E6" s="67">
        <f>VALUE(SUBSTITUTE(SUBSTITUTE(_xlfn.CONCAT(A1,A2,A3,A4,A5,_xlfn.IFS(A6=8,7,A6=7,8,A6=9,8,A6=6,8,1,A6)),6,8),9,7))</f>
        <v>888788</v>
      </c>
      <c r="F6" cm="1">
        <f t="array" ref="F6">IF(OR(A6=9,A6=6),_xlfn.XLOOKUP(VALUE(SUBSTITUTE(SUBSTITUTE(_xlfn.CONCAT(A1,A2,A3,A4,A5,_xlfn.IFS(A6=8,7,A6=7,8,A6=9,8,A6=6,7,1,A6)*1),6,8),9,7)),HexDef!A2:A65,HexDef!B2:B65,""),"")</f>
        <v>36</v>
      </c>
      <c r="G6" t="str" cm="1">
        <f t="array" ref="G6">IF(OR(A1=9,A1=6),_xlfn.XLOOKUP(VALUE(SUBSTITUTE(SUBSTITUTE(_xlfn.CONCAT(A1,A2,A3,A4,A5,_xlfn.IFS(A6=8,7,A6=7,8,A6=9,8,A6=6,7,1,A6)*1),6,8),9,7)),Oppose!A2:A65,Oppose!E2:E65,"")&amp;"/"&amp;IF(A1=9,1,IF(A1=6,1,"")),"")</f>
        <v>6/1</v>
      </c>
    </row>
    <row r="8" spans="1:8">
      <c r="A8" s="68">
        <f>VLOOKUP(VALUE(SUBSTITUTE(SUBSTITUTE(_xlfn.CONCAT(A1,A2,A3,A4,A5,A6),"6","8"),"9","7")),HexDef!A2:F65,2,FALSE)</f>
        <v>15</v>
      </c>
    </row>
    <row r="10" spans="1:8">
      <c r="A10" s="69">
        <f>VLOOKUP(VALUE(SUBSTITUTE(SUBSTITUTE(_xlfn.CONCAT(A1,A2,A3,A4,A5,A6),"6","7"),"9","8")),HexDef!A2:F65,2,FALSE)</f>
        <v>22</v>
      </c>
    </row>
    <row r="12" spans="1:8" ht="20.25">
      <c r="B12" s="59"/>
      <c r="E12" s="65" t="str">
        <f>IF(A10&gt;=5,"A","B")&amp;"/"&amp;IF(A10&lt;=12,"B","A")</f>
        <v>A/A</v>
      </c>
      <c r="G12" s="65" t="e">
        <f>FIND(9,_xlfn.CONCAT(A1,A2,A3,A4,A5,A6))</f>
        <v>#VALUE!</v>
      </c>
      <c r="H12" t="str">
        <f>IF(OR(A6=9,A6=6),_xlfn.XLOOKUP(VALUE(SUBSTITUTE(SUBSTITUTE(_xlfn.CONCAT(A1,A2,A3,A4,A5,_xlfn.IFS(A6=8,7,A6=7,8,A6=9,7,A6=6,7,1,A6)),6,8),9,7)),HexDef!A2:A65,HexDef!B2:B65,"",)&amp;"/"&amp;IF(A6=9,1,IF(A6=6,1,"")),"")</f>
        <v>36/1</v>
      </c>
    </row>
    <row r="13" spans="1:8">
      <c r="G13" t="str">
        <f>IF(A5=9,_xlfn.XLOOKUP(VALUE(SUBSTITUTE(SUBSTITUTE(_xlfn.CONCAT(A1,A2,A3,A4,A5,_xlfn.IFS(A6=8,7,A6=7,8,A6=9,7,A6=6,8,1,A6)),6,8),9,7)),HexDef!A2:A65,HexDef!B2:B65,"",)&amp;"/"&amp;IF(A5=9,2,IF(A5=6,2,"")),IF(A5=6,_xlfn.XLOOKUP(VALUE(SUBSTITUTE(SUBSTITUTE(_xlfn.CONCAT(A1,A2,A3,A4,A5,_xlfn.IFS(A6=8,7,A6=7,8,A6=9,7,A6=6,8,1,A6)),6,8),9,7)),HexDef!A2:A65,HexDef!B2:B65,"",)&amp;"/"&amp;IF(A5=9,2,IF(A5=6,2,"")),""))</f>
        <v/>
      </c>
    </row>
    <row r="14" spans="1:8">
      <c r="E14" s="65" t="b">
        <f>IF(A6=9,_xlfn.XLOOKUP(VALUE(SUBSTITUTE(SUBSTITUTE(_xlfn.CONCAT(A1,A2,A3,A4,A5,_xlfn.IFS(A6=8,7,A6=7,8,A6=9,7,A6=6,8,1,A6)),6,8),9,7)),HexDef!A2:A65,HexDef!B2:B65,"",)&amp;"/"&amp;IF(A6=9,1,IF(A6=6,1,"")))</f>
        <v>0</v>
      </c>
      <c r="G14" s="65" t="str">
        <f>IF(A6=9,_xlfn.XLOOKUP(VALUE(SUBSTITUTE(SUBSTITUTE(_xlfn.CONCAT(A1,A2,A3,A4,A5,_xlfn.IFS(A6=8,7,A6=7,8,A6=9,7,A6=6,8,1,A6)),6,8),9,7)),HexDef!A2:A65,HexDef!B2:B65,"",)&amp;"/"&amp;IF(A6=9,1,IF(A6=6,1,"")),IF(A6=6,_xlfn.XLOOKUP(VALUE(SUBSTITUTE(SUBSTITUTE(_xlfn.CONCAT(A1,A2,A3,A4,A5,_xlfn.IFS(A6=8,7,A6=7,8,A6=9,7,A6=6,8,1,A6)),6,8),9,7)),HexDef!A2:A65,HexDef!B2:B65,"",)&amp;"/"&amp;IF(A6=9,1,IF(A6=6,1,"")),""))</f>
        <v>15/1</v>
      </c>
    </row>
    <row r="15" spans="1:8" ht="18.75">
      <c r="B15" s="60"/>
    </row>
    <row r="16" spans="1:8">
      <c r="E16">
        <f>_xlfn.XLOOKUP(VALUE(SUBSTITUTE(SUBSTITUTE(_xlfn.CONCAT(A1,A2,A3,A4,A5,_xlfn.IFS(A6=8,7,A6=7,8,A6=9,7,A6=6,8,1,A6)),6,8),9,7)),HexDef!A2:A65,HexDef!B2:B65,"")</f>
        <v>15</v>
      </c>
    </row>
    <row r="17" spans="4:8">
      <c r="D17" t="str">
        <f>SUBSTITUTE(A6,9,7)</f>
        <v>6</v>
      </c>
      <c r="E17">
        <f>VALUE(_xlfn.CONCAT(A1:A6))</f>
        <v>688786</v>
      </c>
      <c r="F17">
        <f>VALUE(SUBSTITUTE(E17,9,7))</f>
        <v>688786</v>
      </c>
      <c r="G17" t="e">
        <f>VLOOKUP(F17,HexDef!A2:B65,2,FALSE)</f>
        <v>#N/A</v>
      </c>
    </row>
    <row r="19" spans="4:8">
      <c r="E19">
        <f>VALUE(_xlfn.CONCAT(A1,A2,A3,A4,A5,A6))</f>
        <v>688786</v>
      </c>
      <c r="F19">
        <f>VALUE(SUBSTITUTE(E19,9,8,1))</f>
        <v>688786</v>
      </c>
      <c r="G19">
        <f>VALUE(SUBSTITUTE(F19,9,7))</f>
        <v>688786</v>
      </c>
      <c r="H19" t="e">
        <f>VLOOKUP(G19,HexDef!A2:F65,2,FALSE)</f>
        <v>#N/A</v>
      </c>
    </row>
    <row r="20" spans="4:8">
      <c r="E20">
        <f>VALUE(_xlfn.CONCAT(A1,A2,A3,A4,A5,A6))</f>
        <v>688786</v>
      </c>
      <c r="F20">
        <f>VALUE(SUBSTITUTE(E20,9,7,1))</f>
        <v>688786</v>
      </c>
      <c r="G20">
        <f>VALUE(SUBSTITUTE(F20,9,8))</f>
        <v>688786</v>
      </c>
      <c r="H20" t="e">
        <f>VLOOKUP(G20,HexDef!A2:F65,2,FALSE)</f>
        <v>#N/A</v>
      </c>
    </row>
    <row r="22" spans="4:8">
      <c r="E22">
        <f>VALUE(SUBSTITUTE(SUBSTITUTE(_xlfn.CONCAT(A1,A2,A3,A4,A5,A6),6,8),9,7,1))</f>
        <v>888788</v>
      </c>
    </row>
  </sheetData>
  <sheetProtection sheet="1" scenarios="1" selectLockedCells="1" selectUnlockedCells="1"/>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6</vt:i4>
      </vt:variant>
    </vt:vector>
  </HeadingPairs>
  <TitlesOfParts>
    <vt:vector size="6" baseType="lpstr">
      <vt:lpstr>Tirage Hexagramme</vt:lpstr>
      <vt:lpstr>HexDef</vt:lpstr>
      <vt:lpstr>Oppose</vt:lpstr>
      <vt:lpstr>DeuxRoues</vt:lpstr>
      <vt:lpstr>FleurBach</vt:lpstr>
      <vt:lpstr>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BSA</cp:lastModifiedBy>
  <cp:lastPrinted>2023-09-17T07:15:35Z</cp:lastPrinted>
  <dcterms:created xsi:type="dcterms:W3CDTF">2023-07-12T09:12:19Z</dcterms:created>
  <dcterms:modified xsi:type="dcterms:W3CDTF">2023-09-29T21:03:08Z</dcterms:modified>
</cp:coreProperties>
</file>