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FEEB096-55BA-49F2-BECC-33E71C0BFD83}" xr6:coauthVersionLast="47" xr6:coauthVersionMax="47" xr10:uidLastSave="{00000000-0000-0000-0000-000000000000}"/>
  <bookViews>
    <workbookView xWindow="-120" yWindow="-120" windowWidth="29040" windowHeight="15855" xr2:uid="{0470483A-DE79-449B-A6B6-DDDE8D2384FC}"/>
  </bookViews>
  <sheets>
    <sheet name="Feuil1" sheetId="1" r:id="rId1"/>
  </sheets>
  <definedNames>
    <definedName name="coupes">Feuil1!$D$4</definedName>
    <definedName name="Longueur">Feuil1!$A$1</definedName>
    <definedName name="Nombre">Feuil1!$D$3</definedName>
    <definedName name="perte">Feuil1!$D$6</definedName>
    <definedName name="planche">Feuil1!$H$4</definedName>
    <definedName name="solver_adj" localSheetId="0" hidden="1">Feuil1!$D$8:$D$17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Feuil1!$D$8:$D$17</definedName>
    <definedName name="solver_lhs2" localSheetId="0" hidden="1">Feuil1!$D$8:$D$17</definedName>
    <definedName name="solver_lhs3" localSheetId="0" hidden="1">Feuil1!$D$8:$D$17</definedName>
    <definedName name="solver_lhs4" localSheetId="0" hidden="1">Feuil1!$D$5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1</definedName>
    <definedName name="solver_rel3" localSheetId="0" hidden="1">3</definedName>
    <definedName name="solver_rel4" localSheetId="0" hidden="1">1</definedName>
    <definedName name="solver_rhs1" localSheetId="0" hidden="1">"geheeltallig"</definedName>
    <definedName name="solver_rhs2" localSheetId="0" hidden="1">Feuil1!$C$8:$C$17</definedName>
    <definedName name="solver_rhs3" localSheetId="0" hidden="1">Feuil1!$E$8:$E$17</definedName>
    <definedName name="solver_rhs4" localSheetId="0" hidden="1">Longueur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somme">Feuil1!$D$5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1" l="1"/>
  <c r="D4" i="1" s="1" a="1"/>
  <c r="D4" i="1" s="1"/>
  <c r="D5" i="1" s="1"/>
  <c r="AC3" i="1"/>
  <c r="AB3" i="1"/>
  <c r="AA3" i="1"/>
  <c r="Z3" i="1"/>
  <c r="Y3" i="1"/>
  <c r="X3" i="1"/>
  <c r="W3" i="1"/>
  <c r="M3" i="1"/>
  <c r="N3" i="1"/>
  <c r="O3" i="1"/>
  <c r="P3" i="1"/>
  <c r="Q3" i="1"/>
  <c r="R3" i="1"/>
  <c r="S3" i="1"/>
  <c r="T3" i="1"/>
  <c r="U3" i="1"/>
  <c r="V3" i="1"/>
  <c r="L3" i="1"/>
  <c r="K3" i="1"/>
  <c r="I3" i="1"/>
  <c r="K1" i="1" s="1"/>
  <c r="E14" i="1" a="1"/>
  <c r="E14" i="1" s="1"/>
  <c r="D3" i="1" a="1"/>
  <c r="D3" i="1" s="1"/>
  <c r="A2" i="1"/>
  <c r="K2" i="1" l="1"/>
  <c r="L2" i="1"/>
  <c r="E17" i="1" a="1"/>
  <c r="E17" i="1" s="1"/>
  <c r="E8" i="1" a="1"/>
  <c r="E8" i="1" s="1"/>
  <c r="D6" i="1"/>
  <c r="E16" i="1" a="1"/>
  <c r="E16" i="1" s="1"/>
  <c r="E9" i="1" a="1"/>
  <c r="E9" i="1" s="1"/>
  <c r="E12" i="1" a="1"/>
  <c r="E12" i="1" s="1"/>
  <c r="E13" i="1" a="1"/>
  <c r="E13" i="1" s="1"/>
  <c r="E15" i="1" a="1"/>
  <c r="E15" i="1" s="1"/>
  <c r="E11" i="1" a="1"/>
  <c r="E11" i="1" s="1"/>
  <c r="E10" i="1" a="1"/>
  <c r="E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<sst xmlns="http://schemas.openxmlformats.org/spreadsheetml/2006/main" count="26" uniqueCount="22">
  <si>
    <t>mesure</t>
  </si>
  <si>
    <t>total</t>
  </si>
  <si>
    <t>perte</t>
  </si>
  <si>
    <t>nombre nécessaire</t>
  </si>
  <si>
    <t>nombre reste</t>
  </si>
  <si>
    <t>somme</t>
  </si>
  <si>
    <t>3mm pour la lame de scie.</t>
  </si>
  <si>
    <t>nombre Solveur</t>
  </si>
  <si>
    <t>longueur</t>
  </si>
  <si>
    <t>Nombre</t>
  </si>
  <si>
    <t>coupe 1</t>
  </si>
  <si>
    <t>coupe 2</t>
  </si>
  <si>
    <t>coupe 3</t>
  </si>
  <si>
    <t>coupe 4</t>
  </si>
  <si>
    <t>coupe 5</t>
  </si>
  <si>
    <t>coupe 6</t>
  </si>
  <si>
    <t>coupe 7</t>
  </si>
  <si>
    <t>coupe 8</t>
  </si>
  <si>
    <t>coupe 9</t>
  </si>
  <si>
    <t>Coupe</t>
  </si>
  <si>
    <t>plus grand</t>
  </si>
  <si>
    <t>Scies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</si>
</sst>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;0;"/>
    <numFmt numFmtId="170" formatCode="0.0%"/>
    <numFmt numFmtId="172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34373A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6" fillId="0" borderId="0" xfId="0" applyFont="1"/>
    <xf numFmtId="2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164" fontId="1" fillId="2" borderId="0" xfId="0" applyNumberFormat="1" applyFont="1" applyFill="1" applyAlignment="1">
      <alignment horizontal="center" vertical="center" shrinkToFit="1"/>
    </xf>
    <xf numFmtId="164" fontId="1" fillId="2" borderId="0" xfId="0" applyNumberFormat="1" applyFont="1" applyFill="1" applyAlignment="1">
      <alignment horizontal="center" shrinkToFit="1"/>
    </xf>
    <xf numFmtId="164" fontId="0" fillId="2" borderId="0" xfId="0" applyNumberFormat="1" applyFill="1" applyAlignment="1">
      <alignment horizontal="center" shrinkToFit="1"/>
    </xf>
    <xf numFmtId="0" fontId="7" fillId="3" borderId="4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4" borderId="1" xfId="0" applyNumberForma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7" fillId="4" borderId="3" xfId="0" applyNumberFormat="1" applyFont="1" applyFill="1" applyBorder="1" applyAlignment="1">
      <alignment horizontal="center"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70" fontId="0" fillId="2" borderId="0" xfId="0" applyNumberFormat="1" applyFill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170" fontId="4" fillId="2" borderId="0" xfId="0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 vertical="center"/>
    </xf>
    <xf numFmtId="172" fontId="0" fillId="2" borderId="0" xfId="1" applyNumberFormat="1" applyFont="1" applyFill="1" applyAlignment="1">
      <alignment horizontal="center"/>
    </xf>
    <xf numFmtId="164" fontId="5" fillId="2" borderId="7" xfId="0" applyNumberFormat="1" applyFont="1" applyFill="1" applyBorder="1" applyAlignment="1">
      <alignment horizontal="center"/>
    </xf>
  </cellXfs>
  <cellStyles count="2">
    <cellStyle name="Komma" xfId="1" builtinId="3"/>
    <cellStyle name="Standaard" xfId="0" builtinId="0"/>
  </cellStyles>
  <dxfs count="10">
    <dxf>
      <fill>
        <patternFill>
          <bgColor theme="5" tint="0.3999450666829432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5" tint="0.59996337778862885"/>
        </patternFill>
      </fill>
    </dxf>
    <dxf>
      <numFmt numFmtId="164" formatCode="0;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;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;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0</xdr:rowOff>
    </xdr:from>
    <xdr:to>
      <xdr:col>6</xdr:col>
      <xdr:colOff>485775</xdr:colOff>
      <xdr:row>9</xdr:row>
      <xdr:rowOff>152400</xdr:rowOff>
    </xdr:to>
    <xdr:sp macro="[0]!Avec_Solveur" textlink="">
      <xdr:nvSpPr>
        <xdr:cNvPr id="2" name="Rechthoek 1">
          <a:extLst>
            <a:ext uri="{FF2B5EF4-FFF2-40B4-BE49-F238E27FC236}">
              <a16:creationId xmlns:a16="http://schemas.microsoft.com/office/drawing/2014/main" id="{6C0BBFCA-C6DF-0DDC-8208-31B30B6778F1}"/>
            </a:ext>
          </a:extLst>
        </xdr:cNvPr>
        <xdr:cNvSpPr/>
      </xdr:nvSpPr>
      <xdr:spPr>
        <a:xfrm>
          <a:off x="5724525" y="1809750"/>
          <a:ext cx="73342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solveur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66A04-D5DD-43AB-8AD3-2C0A7814A0A1}" name="TBL_Solveur" displayName="TBL_Solveur" ref="A7:E17" totalsRowShown="0" headerRowDxfId="9" dataDxfId="8">
  <autoFilter ref="A7:E17" xr:uid="{E8A66A04-D5DD-43AB-8AD3-2C0A7814A0A1}"/>
  <sortState xmlns:xlrd2="http://schemas.microsoft.com/office/spreadsheetml/2017/richdata2" ref="A8:E17">
    <sortCondition descending="1" ref="A8:A17"/>
  </sortState>
  <tableColumns count="5">
    <tableColumn id="1" xr3:uid="{4B78C6E4-F19F-4DCE-A2AD-5A09BF4E7296}" name="mesure" dataDxfId="7"/>
    <tableColumn id="2" xr3:uid="{FED4E6EE-4058-42D6-861F-F3ED346EEDD3}" name="nombre nécessaire" dataDxfId="6"/>
    <tableColumn id="4" xr3:uid="{63FE587C-B5E9-4476-89DE-3E3114366874}" name="nombre reste" dataDxfId="5"/>
    <tableColumn id="5" xr3:uid="{77F2E62C-0476-4B31-95CA-944E010147C2}" name="nombre Solveur" dataDxfId="4"/>
    <tableColumn id="3" xr3:uid="{544AD320-49C7-4321-B436-3FE6C6CB9D0A}" name="plus grand" dataDxfId="3">
      <calculatedColumnFormula array="1">IFERROR(--(TBL_Solveur[[#This Row],[mesure]]=_xlfn.AGGREGATE(14,6,TBL_Solveur[mesure]/((TBL_Solveur[mesure]&lt;=Longueur)*(TBL_Solveur[nombre reste]&gt;0)),1)),0)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F2C2-662A-4CB7-9ECA-E79D526F059D}">
  <sheetPr codeName="Feuil1"/>
  <dimension ref="A1:AC17"/>
  <sheetViews>
    <sheetView tabSelected="1" workbookViewId="0"/>
  </sheetViews>
  <sheetFormatPr defaultColWidth="11.42578125" defaultRowHeight="15" x14ac:dyDescent="0.25"/>
  <cols>
    <col min="1" max="1" width="11.7109375" style="2" customWidth="1"/>
    <col min="2" max="2" width="20" style="2" customWidth="1"/>
    <col min="3" max="3" width="19.28515625" style="20" customWidth="1"/>
    <col min="4" max="4" width="15.7109375" style="20" customWidth="1"/>
    <col min="5" max="5" width="11.42578125" style="21"/>
    <col min="8" max="8" width="10.140625" style="6" bestFit="1" customWidth="1"/>
    <col min="9" max="9" width="10.5703125" style="6" bestFit="1" customWidth="1"/>
    <col min="10" max="10" width="9.28515625" style="6" bestFit="1" customWidth="1"/>
    <col min="11" max="11" width="9.7109375" style="14" bestFit="1" customWidth="1"/>
    <col min="12" max="12" width="10.5703125" style="14" bestFit="1" customWidth="1"/>
    <col min="13" max="19" width="5.140625" style="17" customWidth="1"/>
    <col min="20" max="29" width="4.140625" style="17" bestFit="1" customWidth="1"/>
  </cols>
  <sheetData>
    <row r="1" spans="1:29" s="1" customFormat="1" ht="18.75" x14ac:dyDescent="0.3">
      <c r="A1" s="3">
        <v>96</v>
      </c>
      <c r="B1" s="1" t="s">
        <v>8</v>
      </c>
      <c r="C1" s="19"/>
      <c r="D1" s="19"/>
      <c r="E1" s="19"/>
      <c r="H1" s="6"/>
      <c r="I1" s="6"/>
      <c r="J1" s="6"/>
      <c r="K1" s="36">
        <f>+Longueur*I3</f>
        <v>7200</v>
      </c>
      <c r="L1" s="14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6.5" thickBot="1" x14ac:dyDescent="0.3">
      <c r="A2" s="8">
        <f>3/25.4</f>
        <v>0.11811023622047245</v>
      </c>
      <c r="B2" s="7" t="s">
        <v>6</v>
      </c>
      <c r="K2" s="31">
        <f>+K3/$K$1</f>
        <v>0.93229986875598747</v>
      </c>
      <c r="L2" s="34">
        <f>+L3/$K$1</f>
        <v>6.7700131244012501E-2</v>
      </c>
    </row>
    <row r="3" spans="1:29" ht="20.25" thickTop="1" thickBot="1" x14ac:dyDescent="0.3">
      <c r="C3" s="22" t="s">
        <v>9</v>
      </c>
      <c r="D3" s="23" t="str" cm="1">
        <f t="array" ref="D3">IFERROR(_xlfn.AGGREGATE(15,6,TBL_Solveur[nombre reste]/(TBL_Solveur[nombre Solveur]*(TBL_Solveur[nombre Solveur]&gt;0)),1),"-")</f>
        <v>-</v>
      </c>
      <c r="H3" s="32" t="s">
        <v>1</v>
      </c>
      <c r="I3" s="37">
        <f>SUM(I5:I100)</f>
        <v>75</v>
      </c>
      <c r="J3" s="32"/>
      <c r="K3" s="33">
        <f>SUMPRODUCT($I$5:$I$100,K$5:K$100)</f>
        <v>6712.5590550431098</v>
      </c>
      <c r="L3" s="33">
        <f>SUMPRODUCT($I$5:$I$100,L$5:L$100)</f>
        <v>487.44094495689001</v>
      </c>
      <c r="M3" s="33">
        <f t="shared" ref="M3:AC3" si="0">SUMPRODUCT($I$5:$I$100,M$5:M$100)</f>
        <v>0</v>
      </c>
      <c r="N3" s="33">
        <f t="shared" si="0"/>
        <v>4</v>
      </c>
      <c r="O3" s="33">
        <f t="shared" si="0"/>
        <v>4</v>
      </c>
      <c r="P3" s="33">
        <f t="shared" si="0"/>
        <v>10</v>
      </c>
      <c r="Q3" s="33">
        <f t="shared" si="0"/>
        <v>10</v>
      </c>
      <c r="R3" s="33">
        <f t="shared" si="0"/>
        <v>20</v>
      </c>
      <c r="S3" s="33">
        <f t="shared" si="0"/>
        <v>50</v>
      </c>
      <c r="T3" s="33">
        <f t="shared" si="0"/>
        <v>1</v>
      </c>
      <c r="U3" s="33">
        <f t="shared" si="0"/>
        <v>20</v>
      </c>
      <c r="V3" s="33">
        <f t="shared" si="0"/>
        <v>20</v>
      </c>
      <c r="W3" s="33">
        <f t="shared" si="0"/>
        <v>0</v>
      </c>
      <c r="X3" s="33">
        <f t="shared" si="0"/>
        <v>0</v>
      </c>
      <c r="Y3" s="33">
        <f t="shared" si="0"/>
        <v>0</v>
      </c>
      <c r="Z3" s="33">
        <f t="shared" si="0"/>
        <v>0</v>
      </c>
      <c r="AA3" s="33">
        <f t="shared" si="0"/>
        <v>0</v>
      </c>
      <c r="AB3" s="33">
        <f t="shared" si="0"/>
        <v>0</v>
      </c>
      <c r="AC3" s="33">
        <f t="shared" si="0"/>
        <v>0</v>
      </c>
    </row>
    <row r="4" spans="1:29" ht="18.75" x14ac:dyDescent="0.3">
      <c r="C4" s="24" t="s">
        <v>21</v>
      </c>
      <c r="D4" s="25" cm="1">
        <f t="array" ref="D4">MAX(0,SUMPRODUCT(TBL_Solveur[nombre Solveur]*(TBL_Solveur[mesure]&lt;&gt;Longueur))-1)</f>
        <v>0</v>
      </c>
      <c r="H4" s="5" t="s">
        <v>19</v>
      </c>
      <c r="I4" s="5" t="s">
        <v>9</v>
      </c>
      <c r="J4" s="4" t="s">
        <v>21</v>
      </c>
      <c r="K4" s="4" t="s">
        <v>5</v>
      </c>
      <c r="L4" s="35" t="s">
        <v>2</v>
      </c>
      <c r="M4" s="15">
        <v>100</v>
      </c>
      <c r="N4" s="16">
        <v>96</v>
      </c>
      <c r="O4" s="16">
        <v>90</v>
      </c>
      <c r="P4" s="16">
        <v>80</v>
      </c>
      <c r="Q4" s="16">
        <v>70</v>
      </c>
      <c r="R4" s="16">
        <v>50</v>
      </c>
      <c r="S4" s="16">
        <v>47.94</v>
      </c>
      <c r="T4" s="16">
        <v>44</v>
      </c>
      <c r="U4" s="16">
        <v>30</v>
      </c>
      <c r="V4" s="16">
        <v>21</v>
      </c>
      <c r="W4" s="16"/>
      <c r="X4" s="16"/>
      <c r="Y4" s="16"/>
      <c r="Z4" s="16"/>
      <c r="AA4" s="16"/>
      <c r="AB4" s="16"/>
      <c r="AC4" s="16"/>
    </row>
    <row r="5" spans="1:29" x14ac:dyDescent="0.25">
      <c r="C5" s="26" t="s">
        <v>5</v>
      </c>
      <c r="D5" s="27">
        <f>SUMPRODUCT(D8:D17,A8:A17)+D4*A2-0.000000001</f>
        <v>-1.0000000000000001E-9</v>
      </c>
      <c r="H5" s="6" t="s">
        <v>10</v>
      </c>
      <c r="I5" s="6">
        <v>4</v>
      </c>
      <c r="J5" s="6">
        <v>0</v>
      </c>
      <c r="K5" s="14">
        <v>95.999999998999996</v>
      </c>
      <c r="L5" s="14">
        <v>1.0000036354540498E-9</v>
      </c>
      <c r="M5" s="17">
        <v>0</v>
      </c>
      <c r="N5" s="17">
        <v>1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</row>
    <row r="6" spans="1:29" ht="19.5" thickBot="1" x14ac:dyDescent="0.3">
      <c r="C6" s="28" t="s">
        <v>2</v>
      </c>
      <c r="D6" s="29">
        <f>+A1-D5</f>
        <v>96.000000001000004</v>
      </c>
      <c r="H6" s="6" t="s">
        <v>11</v>
      </c>
      <c r="I6" s="6">
        <v>4</v>
      </c>
      <c r="J6" s="6">
        <v>0</v>
      </c>
      <c r="K6" s="14">
        <v>89.999999998999996</v>
      </c>
      <c r="L6" s="14">
        <v>6.0000000010000036</v>
      </c>
      <c r="M6" s="17">
        <v>0</v>
      </c>
      <c r="N6" s="17">
        <v>0</v>
      </c>
      <c r="O6" s="17">
        <v>1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</row>
    <row r="7" spans="1:29" ht="15.75" thickTop="1" x14ac:dyDescent="0.25">
      <c r="A7" s="10" t="s">
        <v>0</v>
      </c>
      <c r="B7" s="11" t="s">
        <v>3</v>
      </c>
      <c r="C7" s="30" t="s">
        <v>4</v>
      </c>
      <c r="D7" s="30" t="s">
        <v>7</v>
      </c>
      <c r="E7" s="30" t="s">
        <v>20</v>
      </c>
      <c r="F7" s="9"/>
      <c r="G7" s="9"/>
      <c r="H7" s="6" t="s">
        <v>12</v>
      </c>
      <c r="I7" s="6">
        <v>10</v>
      </c>
      <c r="J7" s="6">
        <v>0</v>
      </c>
      <c r="K7" s="14">
        <v>79.999999998999996</v>
      </c>
      <c r="L7" s="14">
        <v>16.000000001000004</v>
      </c>
      <c r="M7" s="17">
        <v>0</v>
      </c>
      <c r="N7" s="17">
        <v>0</v>
      </c>
      <c r="O7" s="17">
        <v>0</v>
      </c>
      <c r="P7" s="17">
        <v>1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</row>
    <row r="8" spans="1:29" x14ac:dyDescent="0.25">
      <c r="A8" s="12">
        <v>100</v>
      </c>
      <c r="B8" s="13">
        <v>4</v>
      </c>
      <c r="C8" s="30">
        <v>4</v>
      </c>
      <c r="D8" s="30">
        <v>0</v>
      </c>
      <c r="E8" s="30" cm="1">
        <f t="array" ref="E8">IFERROR(--(TBL_Solveur[[#This Row],[mesure]]=_xlfn.AGGREGATE(14,6,TBL_Solveur[mesure]/((TBL_Solveur[mesure]&lt;=Longueur)*(TBL_Solveur[nombre reste]&gt;0)),1)),0)</f>
        <v>0</v>
      </c>
      <c r="F8" s="9"/>
      <c r="G8" s="9"/>
      <c r="H8" s="6" t="s">
        <v>13</v>
      </c>
      <c r="I8" s="6">
        <v>10</v>
      </c>
      <c r="J8" s="6">
        <v>1</v>
      </c>
      <c r="K8" s="14">
        <v>91.11811023522047</v>
      </c>
      <c r="L8" s="14">
        <v>4.8818897647795296</v>
      </c>
      <c r="M8" s="17">
        <v>0</v>
      </c>
      <c r="N8" s="17">
        <v>0</v>
      </c>
      <c r="O8" s="17">
        <v>0</v>
      </c>
      <c r="P8" s="17">
        <v>0</v>
      </c>
      <c r="Q8" s="17">
        <v>1</v>
      </c>
      <c r="R8" s="17">
        <v>0</v>
      </c>
      <c r="S8" s="17">
        <v>0</v>
      </c>
      <c r="T8" s="17">
        <v>0</v>
      </c>
      <c r="U8" s="17">
        <v>0</v>
      </c>
      <c r="V8" s="17">
        <v>1</v>
      </c>
    </row>
    <row r="9" spans="1:29" x14ac:dyDescent="0.25">
      <c r="A9" s="12">
        <v>96</v>
      </c>
      <c r="B9" s="13">
        <v>4</v>
      </c>
      <c r="C9" s="30">
        <v>0</v>
      </c>
      <c r="D9" s="30">
        <v>0</v>
      </c>
      <c r="E9" s="30" cm="1">
        <f t="array" ref="E9">IFERROR(--(TBL_Solveur[[#This Row],[mesure]]=_xlfn.AGGREGATE(14,6,TBL_Solveur[mesure]/((TBL_Solveur[mesure]&lt;=Longueur)*(TBL_Solveur[nombre reste]&gt;0)),1)),0)</f>
        <v>0</v>
      </c>
      <c r="F9" s="9"/>
      <c r="G9" s="9"/>
      <c r="H9" s="6" t="s">
        <v>14</v>
      </c>
      <c r="I9" s="6">
        <v>1</v>
      </c>
      <c r="J9" s="6">
        <v>1</v>
      </c>
      <c r="K9" s="14">
        <v>94.11811023522047</v>
      </c>
      <c r="L9" s="14">
        <v>1.8818897647795296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1</v>
      </c>
      <c r="S9" s="17">
        <v>0</v>
      </c>
      <c r="T9" s="17">
        <v>1</v>
      </c>
      <c r="U9" s="17">
        <v>0</v>
      </c>
      <c r="V9" s="17">
        <v>0</v>
      </c>
    </row>
    <row r="10" spans="1:29" x14ac:dyDescent="0.25">
      <c r="A10" s="12">
        <v>90</v>
      </c>
      <c r="B10" s="13">
        <v>4</v>
      </c>
      <c r="C10" s="30">
        <v>0</v>
      </c>
      <c r="D10" s="30">
        <v>0</v>
      </c>
      <c r="E10" s="30" cm="1">
        <f t="array" ref="E10">IFERROR(--(TBL_Solveur[[#This Row],[mesure]]=_xlfn.AGGREGATE(14,6,TBL_Solveur[mesure]/((TBL_Solveur[mesure]&lt;=Longueur)*(TBL_Solveur[nombre reste]&gt;0)),1)),0)</f>
        <v>0</v>
      </c>
      <c r="F10" s="9"/>
      <c r="G10" s="9"/>
      <c r="H10" s="6" t="s">
        <v>15</v>
      </c>
      <c r="I10" s="6">
        <v>5</v>
      </c>
      <c r="J10" s="6">
        <v>2</v>
      </c>
      <c r="K10" s="14">
        <v>92.236220471440944</v>
      </c>
      <c r="L10" s="14">
        <v>3.7637795285590556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1</v>
      </c>
      <c r="S10" s="17">
        <v>0</v>
      </c>
      <c r="T10" s="17">
        <v>0</v>
      </c>
      <c r="U10" s="17">
        <v>0</v>
      </c>
      <c r="V10" s="17">
        <v>2</v>
      </c>
    </row>
    <row r="11" spans="1:29" x14ac:dyDescent="0.25">
      <c r="A11" s="12">
        <v>80</v>
      </c>
      <c r="B11" s="13">
        <v>10</v>
      </c>
      <c r="C11" s="30">
        <v>0</v>
      </c>
      <c r="D11" s="30">
        <v>0</v>
      </c>
      <c r="E11" s="30" cm="1">
        <f t="array" ref="E11">IFERROR(--(TBL_Solveur[[#This Row],[mesure]]=_xlfn.AGGREGATE(14,6,TBL_Solveur[mesure]/((TBL_Solveur[mesure]&lt;=Longueur)*(TBL_Solveur[nombre reste]&gt;0)),1)),0)</f>
        <v>0</v>
      </c>
      <c r="F11" s="9"/>
      <c r="G11" s="9"/>
      <c r="H11" s="6" t="s">
        <v>16</v>
      </c>
      <c r="I11" s="6">
        <v>14</v>
      </c>
      <c r="J11" s="6">
        <v>1</v>
      </c>
      <c r="K11" s="14">
        <v>80.11811023522047</v>
      </c>
      <c r="L11" s="14">
        <v>15.88188976477953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1</v>
      </c>
      <c r="S11" s="17">
        <v>0</v>
      </c>
      <c r="T11" s="17">
        <v>0</v>
      </c>
      <c r="U11" s="17">
        <v>1</v>
      </c>
      <c r="V11" s="17">
        <v>0</v>
      </c>
    </row>
    <row r="12" spans="1:29" x14ac:dyDescent="0.25">
      <c r="A12" s="12">
        <v>70</v>
      </c>
      <c r="B12" s="13">
        <v>10</v>
      </c>
      <c r="C12" s="30">
        <v>0</v>
      </c>
      <c r="D12" s="30">
        <v>0</v>
      </c>
      <c r="E12" s="30" cm="1">
        <f t="array" ref="E12">IFERROR(--(TBL_Solveur[[#This Row],[mesure]]=_xlfn.AGGREGATE(14,6,TBL_Solveur[mesure]/((TBL_Solveur[mesure]&lt;=Longueur)*(TBL_Solveur[nombre reste]&gt;0)),1)),0)</f>
        <v>0</v>
      </c>
      <c r="F12" s="9"/>
      <c r="G12" s="9"/>
      <c r="H12" s="6" t="s">
        <v>17</v>
      </c>
      <c r="I12" s="6">
        <v>25</v>
      </c>
      <c r="J12" s="6">
        <v>1</v>
      </c>
      <c r="K12" s="14">
        <v>95.998110235220466</v>
      </c>
      <c r="L12" s="14">
        <v>1.8897647795341754E-3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2</v>
      </c>
      <c r="T12" s="17">
        <v>0</v>
      </c>
      <c r="U12" s="17">
        <v>0</v>
      </c>
      <c r="V12" s="17">
        <v>0</v>
      </c>
    </row>
    <row r="13" spans="1:29" x14ac:dyDescent="0.25">
      <c r="A13" s="12">
        <v>50</v>
      </c>
      <c r="B13" s="13">
        <v>20</v>
      </c>
      <c r="C13" s="30">
        <v>0</v>
      </c>
      <c r="D13" s="30">
        <v>0</v>
      </c>
      <c r="E13" s="30" cm="1">
        <f t="array" ref="E13">IFERROR(--(TBL_Solveur[[#This Row],[mesure]]=_xlfn.AGGREGATE(14,6,TBL_Solveur[mesure]/((TBL_Solveur[mesure]&lt;=Longueur)*(TBL_Solveur[nombre reste]&gt;0)),1)),0)</f>
        <v>0</v>
      </c>
      <c r="F13" s="9"/>
      <c r="G13" s="9"/>
      <c r="H13" s="6" t="s">
        <v>18</v>
      </c>
      <c r="I13" s="6">
        <v>2</v>
      </c>
      <c r="J13" s="6">
        <v>2</v>
      </c>
      <c r="K13" s="14">
        <v>90.236220471440944</v>
      </c>
      <c r="L13" s="14">
        <v>5.7637795285590556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3</v>
      </c>
      <c r="V13" s="17">
        <v>0</v>
      </c>
    </row>
    <row r="14" spans="1:29" x14ac:dyDescent="0.25">
      <c r="A14" s="12">
        <f>ROUNDDOWN((Longueur-$A$2)/2,3)</f>
        <v>47.94</v>
      </c>
      <c r="B14" s="18">
        <v>50</v>
      </c>
      <c r="C14" s="30">
        <v>0</v>
      </c>
      <c r="D14" s="30">
        <v>0</v>
      </c>
      <c r="E14" s="30" cm="1">
        <f t="array" ref="E14">IFERROR(--(TBL_Solveur[[#This Row],[mesure]]=_xlfn.AGGREGATE(14,6,TBL_Solveur[mesure]/((TBL_Solveur[mesure]&lt;=Longueur)*(TBL_Solveur[nombre reste]&gt;0)),1)),0)</f>
        <v>0</v>
      </c>
      <c r="F14" s="9"/>
      <c r="G14" s="9"/>
    </row>
    <row r="15" spans="1:29" x14ac:dyDescent="0.25">
      <c r="A15" s="12">
        <v>44</v>
      </c>
      <c r="B15" s="13">
        <v>1</v>
      </c>
      <c r="C15" s="30">
        <v>0</v>
      </c>
      <c r="D15" s="30">
        <v>0</v>
      </c>
      <c r="E15" s="30" cm="1">
        <f t="array" ref="E15">IFERROR(--(TBL_Solveur[[#This Row],[mesure]]=_xlfn.AGGREGATE(14,6,TBL_Solveur[mesure]/((TBL_Solveur[mesure]&lt;=Longueur)*(TBL_Solveur[nombre reste]&gt;0)),1)),0)</f>
        <v>0</v>
      </c>
      <c r="F15" s="9"/>
      <c r="G15" s="9"/>
    </row>
    <row r="16" spans="1:29" x14ac:dyDescent="0.25">
      <c r="A16" s="12">
        <v>30</v>
      </c>
      <c r="B16" s="13">
        <v>20</v>
      </c>
      <c r="C16" s="30">
        <v>0</v>
      </c>
      <c r="D16" s="30">
        <v>0</v>
      </c>
      <c r="E16" s="30" cm="1">
        <f t="array" ref="E16">IFERROR(--(TBL_Solveur[[#This Row],[mesure]]=_xlfn.AGGREGATE(14,6,TBL_Solveur[mesure]/((TBL_Solveur[mesure]&lt;=Longueur)*(TBL_Solveur[nombre reste]&gt;0)),1)),0)</f>
        <v>0</v>
      </c>
      <c r="F16" s="9"/>
      <c r="G16" s="9"/>
    </row>
    <row r="17" spans="1:5" x14ac:dyDescent="0.25">
      <c r="A17" s="12">
        <v>21</v>
      </c>
      <c r="B17" s="13">
        <v>20</v>
      </c>
      <c r="C17" s="30">
        <v>0</v>
      </c>
      <c r="D17" s="30">
        <v>0</v>
      </c>
      <c r="E17" s="30" cm="1">
        <f t="array" ref="E17">IFERROR(--(TBL_Solveur[[#This Row],[mesure]]=_xlfn.AGGREGATE(14,6,TBL_Solveur[mesure]/((TBL_Solveur[mesure]&lt;=Longueur)*(TBL_Solveur[nombre reste]&gt;0)),1)),0)</f>
        <v>0</v>
      </c>
    </row>
  </sheetData>
  <phoneticPr fontId="8" type="noConversion"/>
  <conditionalFormatting sqref="C8:C17">
    <cfRule type="expression" dxfId="2" priority="10">
      <formula>C8&lt;&gt;0</formula>
    </cfRule>
  </conditionalFormatting>
  <conditionalFormatting sqref="H4:AC35">
    <cfRule type="expression" dxfId="1" priority="2">
      <formula>AND($H4&lt;&gt;"",MOD(ROW(H4),2)=1)</formula>
    </cfRule>
  </conditionalFormatting>
  <conditionalFormatting sqref="M3:AC3">
    <cfRule type="expression" dxfId="0" priority="1">
      <formula>M3&lt;&gt;OFFSET($B$1,COLUMN()-6,,,)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6</vt:i4>
      </vt:variant>
    </vt:vector>
  </HeadingPairs>
  <TitlesOfParts>
    <vt:vector size="7" baseType="lpstr">
      <vt:lpstr>Feuil1</vt:lpstr>
      <vt:lpstr>coupes</vt:lpstr>
      <vt:lpstr>Longueur</vt:lpstr>
      <vt:lpstr>Nombre</vt:lpstr>
      <vt:lpstr>perte</vt:lpstr>
      <vt:lpstr>planche</vt:lpstr>
      <vt:lpstr>somme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BSA</cp:lastModifiedBy>
  <dcterms:created xsi:type="dcterms:W3CDTF">2023-09-26T03:23:59Z</dcterms:created>
  <dcterms:modified xsi:type="dcterms:W3CDTF">2023-09-26T18:24:54Z</dcterms:modified>
</cp:coreProperties>
</file>