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codeName="{AE6600E7-7A62-396C-DE95-9942FA9DD81E}"/>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40C24859-8021-4265-AC1A-C7628A238BE4}" xr6:coauthVersionLast="47" xr6:coauthVersionMax="47" xr10:uidLastSave="{00000000-0000-0000-0000-000000000000}"/>
  <bookViews>
    <workbookView xWindow="-120" yWindow="-120" windowWidth="29040" windowHeight="15855" tabRatio="686" firstSheet="1" activeTab="2" xr2:uid="{00000000-000D-0000-FFFF-FFFF00000000}"/>
  </bookViews>
  <sheets>
    <sheet name="Janvier" sheetId="4" state="hidden" r:id="rId1"/>
    <sheet name="Juillet" sheetId="21" r:id="rId2"/>
    <sheet name="Liste" sheetId="22" r:id="rId3"/>
  </sheets>
  <definedNames>
    <definedName name="_xlnm.Print_Area" localSheetId="0">Janvier!$B$4:$AG$39</definedName>
    <definedName name="_xlnm.Print_Titles" localSheetId="0">Janvier!$4:$6</definedName>
    <definedName name="_xlnm.Print_Titles" localSheetId="1">Juillet!$4:$6</definedName>
    <definedName name="AnnéeCalendrier">Janvier!$AH$4</definedName>
    <definedName name="CléArrivée">Janvier!$C$2</definedName>
    <definedName name="CléDépart">Janvier!$F$2</definedName>
    <definedName name="Clédépartarrivée">Janvier!$Z$2</definedName>
    <definedName name="ÉtiquetteCléCongé">Janvier!$D$2</definedName>
    <definedName name="ÉtiquetteCléPersonnalisée1">Janvier!$N$2</definedName>
    <definedName name="ÉtiquetteCléPersonnalisée2">Janvier!$S$2</definedName>
    <definedName name="ÉtiquetteCléPersonnel">Janvier!$G$2</definedName>
    <definedName name="Nom_clé">Janvier!$B$2</definedName>
    <definedName name="NomMois" localSheetId="0">Janvier!$B$4</definedName>
    <definedName name="NomMois" localSheetId="1">Juillet!$B$4</definedName>
    <definedName name="Titre_Absence_Employé">Janvier!$B$1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1" i="21" l="1"/>
  <c r="B40" i="21"/>
  <c r="C40" i="21"/>
  <c r="D40" i="21"/>
  <c r="E40" i="21"/>
  <c r="F40" i="21"/>
  <c r="G40" i="21"/>
  <c r="H40" i="21"/>
  <c r="I40" i="21"/>
  <c r="J40" i="21"/>
  <c r="K40" i="21"/>
  <c r="L40" i="21"/>
  <c r="M40" i="21"/>
  <c r="N40" i="21"/>
  <c r="O40" i="21"/>
  <c r="P40" i="21"/>
  <c r="Q40" i="21"/>
  <c r="R40" i="21"/>
  <c r="S40" i="21"/>
  <c r="T40" i="21"/>
  <c r="U40" i="21"/>
  <c r="V40" i="21"/>
  <c r="W40" i="21"/>
  <c r="X40" i="21"/>
  <c r="Y40" i="21"/>
  <c r="Z40" i="21"/>
  <c r="AA40" i="21"/>
  <c r="AB40" i="21"/>
  <c r="AC40" i="21"/>
  <c r="AD40" i="21"/>
  <c r="AE40" i="21"/>
  <c r="AF40" i="21"/>
  <c r="AG40" i="21"/>
  <c r="AH45" i="4"/>
  <c r="C47" i="4"/>
  <c r="D47" i="4"/>
  <c r="E47" i="4"/>
  <c r="F47" i="4"/>
  <c r="G47" i="4"/>
  <c r="H47" i="4"/>
  <c r="I47" i="4"/>
  <c r="J47" i="4"/>
  <c r="K47" i="4"/>
  <c r="L47" i="4"/>
  <c r="M47" i="4"/>
  <c r="N47" i="4"/>
  <c r="O47" i="4"/>
  <c r="P47" i="4"/>
  <c r="Q47" i="4"/>
  <c r="R47" i="4"/>
  <c r="S47" i="4"/>
  <c r="T47" i="4"/>
  <c r="U47" i="4"/>
  <c r="V47" i="4"/>
  <c r="W47" i="4"/>
  <c r="X47" i="4"/>
  <c r="Y47" i="4"/>
  <c r="Z47" i="4"/>
  <c r="AA47" i="4"/>
  <c r="AB47" i="4"/>
  <c r="AC47" i="4"/>
  <c r="AD47" i="4"/>
  <c r="AE47" i="4"/>
  <c r="AF47" i="4"/>
  <c r="AG47" i="4"/>
  <c r="AH7" i="4"/>
  <c r="AH8" i="4"/>
  <c r="AH9" i="4"/>
  <c r="AH10" i="4"/>
  <c r="AH11" i="4"/>
  <c r="AH12" i="4"/>
  <c r="AH13" i="4"/>
  <c r="AH14" i="4"/>
  <c r="AH15" i="4"/>
  <c r="AH16" i="4"/>
  <c r="AH17" i="4"/>
  <c r="AH18" i="4"/>
  <c r="AH19" i="4"/>
  <c r="AH20" i="4"/>
  <c r="AH21" i="4"/>
  <c r="AH22" i="4"/>
  <c r="AH23" i="4"/>
  <c r="AH24" i="4"/>
  <c r="AH25" i="4"/>
  <c r="AH26" i="4"/>
  <c r="AH27" i="4"/>
  <c r="AH28" i="4"/>
  <c r="AH29" i="4"/>
  <c r="AH30" i="4"/>
  <c r="AH31" i="4"/>
  <c r="AH32" i="4"/>
  <c r="AH33" i="4"/>
  <c r="AH34" i="4"/>
  <c r="AH35" i="4"/>
  <c r="AH36" i="4"/>
  <c r="AH37" i="4"/>
  <c r="AH38" i="4"/>
  <c r="AH39" i="4"/>
  <c r="AH40" i="4"/>
  <c r="AH41" i="4"/>
  <c r="AH42" i="4"/>
  <c r="AH43" i="4"/>
  <c r="AH44" i="4"/>
  <c r="AH46" i="4"/>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47" i="4"/>
</calcChain>
</file>

<file path=xl/sharedStrings.xml><?xml version="1.0" encoding="utf-8"?>
<sst xmlns="http://schemas.openxmlformats.org/spreadsheetml/2006/main" count="934" uniqueCount="259">
  <si>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</si>
  <si>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</si>
  <si>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</si>
  <si>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</si>
  <si>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</si>
  <si>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</si>
  <si>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</si>
  <si>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</si>
  <si>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</si>
  <si>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</si>
  <si>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</si>
  <si>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</si>
  <si>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</si>
  <si>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</si>
  <si>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</si>
  <si>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</si>
  <si>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</si>
  <si>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</si>
  <si>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</si>
  <si>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</si>
  <si>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</si>
  <si>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</si>
  <si>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</si>
  <si>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</si>
  <si>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</si>
  <si>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</si>
  <si>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</si>
  <si>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</si>
  <si>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</si>
  <si>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</si>
  <si>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</si>
  <si>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</si>
  <si>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</si>
  <si>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</si>
  <si>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Juillet</t>
  </si>
  <si>
    <t>Calendrier des locations</t>
  </si>
  <si>
    <t>A</t>
  </si>
  <si>
    <t>Arrivée</t>
  </si>
  <si>
    <t>D</t>
  </si>
  <si>
    <t>Départ</t>
  </si>
  <si>
    <t>Ménage</t>
  </si>
  <si>
    <t>Nom du logement</t>
  </si>
  <si>
    <t>Dates des réservations</t>
  </si>
  <si>
    <t>Clé de codage</t>
  </si>
  <si>
    <t>Travaux</t>
  </si>
  <si>
    <t>D/A</t>
  </si>
  <si>
    <t>Départ et arrivée simultanée</t>
  </si>
  <si>
    <t>LS</t>
  </si>
  <si>
    <t>LP</t>
  </si>
  <si>
    <t>Autres</t>
  </si>
  <si>
    <t>Départ/arrivée</t>
  </si>
  <si>
    <t>Dépot Départ/arrivée sale</t>
  </si>
  <si>
    <t>Récup Départ/arrivée propre</t>
  </si>
  <si>
    <t>EMMA</t>
  </si>
  <si>
    <t>SABINE</t>
  </si>
  <si>
    <t>BENICIA</t>
  </si>
  <si>
    <t>CARO</t>
  </si>
  <si>
    <t>Logement 2</t>
  </si>
  <si>
    <t>Logement 3</t>
  </si>
  <si>
    <t>Logement 4</t>
  </si>
  <si>
    <t>Logement 5</t>
  </si>
  <si>
    <t>Logement 6</t>
  </si>
  <si>
    <t>Logement 7</t>
  </si>
  <si>
    <t>Logement 8</t>
  </si>
  <si>
    <t>Logement 15</t>
  </si>
  <si>
    <t>32</t>
  </si>
  <si>
    <t>10 Juillet</t>
  </si>
  <si>
    <t>11 Juillet</t>
  </si>
  <si>
    <t>12 Juillet</t>
  </si>
  <si>
    <t>13 Juillet</t>
  </si>
  <si>
    <t>28 Juillet</t>
  </si>
  <si>
    <t>29 Juillet</t>
  </si>
  <si>
    <t>30 Juillet</t>
  </si>
  <si>
    <t>31 Juillet</t>
  </si>
  <si>
    <t>14 Juillet</t>
  </si>
  <si>
    <t>27 Juillet</t>
  </si>
  <si>
    <t>15 Juillet</t>
  </si>
  <si>
    <t>16 Juillet</t>
  </si>
  <si>
    <t>17 Juillet</t>
  </si>
  <si>
    <t>18 Juillet</t>
  </si>
  <si>
    <t>19 Juillet</t>
  </si>
  <si>
    <t>20 Juillet</t>
  </si>
  <si>
    <t>21 Juillet</t>
  </si>
  <si>
    <t>22 Juillet</t>
  </si>
  <si>
    <t>23 Juillet</t>
  </si>
  <si>
    <t>24 Juillet</t>
  </si>
  <si>
    <t>25 Juillet</t>
  </si>
  <si>
    <t>26 Juillet</t>
  </si>
  <si>
    <t>Nom</t>
  </si>
  <si>
    <t>Logement</t>
  </si>
  <si>
    <t>Activité</t>
  </si>
  <si>
    <t>Date</t>
  </si>
  <si>
    <t>Commentaire</t>
  </si>
  <si>
    <t>01 Juillet</t>
  </si>
  <si>
    <t>02 Juillet</t>
  </si>
  <si>
    <t>03 Juillet</t>
  </si>
  <si>
    <t>04 Juillet</t>
  </si>
  <si>
    <t>05 Juillet</t>
  </si>
  <si>
    <t>06 Juillet</t>
  </si>
  <si>
    <t>07 Juillet</t>
  </si>
  <si>
    <t>08 Juillet</t>
  </si>
  <si>
    <t>09 Juillet</t>
  </si>
  <si>
    <t>cellule</t>
  </si>
  <si>
    <t>x</t>
  </si>
  <si>
    <t>ZZZ</t>
  </si>
  <si>
    <t>C7</t>
  </si>
  <si>
    <t>D7</t>
  </si>
  <si>
    <t>E7</t>
  </si>
  <si>
    <t>F7</t>
  </si>
  <si>
    <t>G7</t>
  </si>
  <si>
    <t>H7</t>
  </si>
  <si>
    <t>I7</t>
  </si>
  <si>
    <t>J7</t>
  </si>
  <si>
    <t>K7</t>
  </si>
  <si>
    <t>L7</t>
  </si>
  <si>
    <t>M7</t>
  </si>
  <si>
    <t>N7</t>
  </si>
  <si>
    <t>O7</t>
  </si>
  <si>
    <t>AD7</t>
  </si>
  <si>
    <t>AE7</t>
  </si>
  <si>
    <t>AF7</t>
  </si>
  <si>
    <t>AG7</t>
  </si>
  <si>
    <t>P8</t>
  </si>
  <si>
    <t>O9</t>
  </si>
  <si>
    <t>AC9</t>
  </si>
  <si>
    <t>C11</t>
  </si>
  <si>
    <t>D11</t>
  </si>
  <si>
    <t>E11</t>
  </si>
  <si>
    <t>F11</t>
  </si>
  <si>
    <t>G11</t>
  </si>
  <si>
    <t>H11</t>
  </si>
  <si>
    <t>I11</t>
  </si>
  <si>
    <t>J11</t>
  </si>
  <si>
    <t>K11</t>
  </si>
  <si>
    <t>L11</t>
  </si>
  <si>
    <t>M11</t>
  </si>
  <si>
    <t>N11</t>
  </si>
  <si>
    <t>O11</t>
  </si>
  <si>
    <t>P11</t>
  </si>
  <si>
    <t>Q11</t>
  </si>
  <si>
    <t>R11</t>
  </si>
  <si>
    <t>S11</t>
  </si>
  <si>
    <t>T11</t>
  </si>
  <si>
    <t>U11</t>
  </si>
  <si>
    <t>V11</t>
  </si>
  <si>
    <t>W11</t>
  </si>
  <si>
    <t>X11</t>
  </si>
  <si>
    <t>Y11</t>
  </si>
  <si>
    <t>Z11</t>
  </si>
  <si>
    <t>AA11</t>
  </si>
  <si>
    <t>AB11</t>
  </si>
  <si>
    <t>AC11</t>
  </si>
  <si>
    <t>AD11</t>
  </si>
  <si>
    <t>AE11</t>
  </si>
  <si>
    <t>AF11</t>
  </si>
  <si>
    <t>AG11</t>
  </si>
  <si>
    <t>H12</t>
  </si>
  <si>
    <t>H13</t>
  </si>
  <si>
    <t>K15</t>
  </si>
  <si>
    <t>L15</t>
  </si>
  <si>
    <t>M15</t>
  </si>
  <si>
    <t>N15</t>
  </si>
  <si>
    <t>O15</t>
  </si>
  <si>
    <t>P15</t>
  </si>
  <si>
    <t>AE15</t>
  </si>
  <si>
    <t>AF15</t>
  </si>
  <si>
    <t>AG15</t>
  </si>
  <si>
    <t>I16</t>
  </si>
  <si>
    <t>AC16</t>
  </si>
  <si>
    <t>J17</t>
  </si>
  <si>
    <t>Q17</t>
  </si>
  <si>
    <t>AD17</t>
  </si>
  <si>
    <t>W19</t>
  </si>
  <si>
    <t>X19</t>
  </si>
  <si>
    <t>Y19</t>
  </si>
  <si>
    <t>Z19</t>
  </si>
  <si>
    <t>AA19</t>
  </si>
  <si>
    <t>AB19</t>
  </si>
  <si>
    <t>AC19</t>
  </si>
  <si>
    <t>AD19</t>
  </si>
  <si>
    <t>AE19</t>
  </si>
  <si>
    <t>AF19</t>
  </si>
  <si>
    <t>U20</t>
  </si>
  <si>
    <t>V21</t>
  </si>
  <si>
    <t>O23</t>
  </si>
  <si>
    <t>P23</t>
  </si>
  <si>
    <t>Q23</t>
  </si>
  <si>
    <t>R23</t>
  </si>
  <si>
    <t>Y23</t>
  </si>
  <si>
    <t>Z23</t>
  </si>
  <si>
    <t>AA23</t>
  </si>
  <si>
    <t>AB23</t>
  </si>
  <si>
    <t>AC23</t>
  </si>
  <si>
    <t>AD23</t>
  </si>
  <si>
    <t>AE23</t>
  </si>
  <si>
    <t>AF23</t>
  </si>
  <si>
    <t>AG23</t>
  </si>
  <si>
    <t>M24</t>
  </si>
  <si>
    <t>W24</t>
  </si>
  <si>
    <t>N25</t>
  </si>
  <si>
    <t>S25</t>
  </si>
  <si>
    <t>X25</t>
  </si>
  <si>
    <t>G27</t>
  </si>
  <si>
    <t>H27</t>
  </si>
  <si>
    <t>I27</t>
  </si>
  <si>
    <t>J27</t>
  </si>
  <si>
    <t>E28</t>
  </si>
  <si>
    <t>M28</t>
  </si>
  <si>
    <t>F29</t>
  </si>
  <si>
    <t>K29</t>
  </si>
  <si>
    <t>H32</t>
  </si>
  <si>
    <t>I32</t>
  </si>
  <si>
    <t>J32</t>
  </si>
  <si>
    <t>K32</t>
  </si>
  <si>
    <t>L32</t>
  </si>
  <si>
    <t>M32</t>
  </si>
  <si>
    <t>R32</t>
  </si>
  <si>
    <t>S32</t>
  </si>
  <si>
    <t>T32</t>
  </si>
  <si>
    <t>U32</t>
  </si>
  <si>
    <t>V32</t>
  </si>
  <si>
    <t>W32</t>
  </si>
  <si>
    <t>AD32</t>
  </si>
  <si>
    <t>AE32</t>
  </si>
  <si>
    <t>AF32</t>
  </si>
  <si>
    <t>AG32</t>
  </si>
  <si>
    <t>G33</t>
  </si>
  <si>
    <t>P33</t>
  </si>
  <si>
    <t>AC33</t>
  </si>
  <si>
    <t>G34</t>
  </si>
  <si>
    <t>N34</t>
  </si>
  <si>
    <t>Q34</t>
  </si>
  <si>
    <t>X34</t>
  </si>
  <si>
    <t>AD34</t>
  </si>
  <si>
    <t>C36</t>
  </si>
  <si>
    <t>D36</t>
  </si>
  <si>
    <t>E36</t>
  </si>
  <si>
    <t>F36</t>
  </si>
  <si>
    <t>G36</t>
  </si>
  <si>
    <t>H36</t>
  </si>
  <si>
    <t>I36</t>
  </si>
  <si>
    <t>J36</t>
  </si>
  <si>
    <t>K36</t>
  </si>
  <si>
    <t>L36</t>
  </si>
  <si>
    <t>M36</t>
  </si>
  <si>
    <t>N36</t>
  </si>
  <si>
    <t>O36</t>
  </si>
  <si>
    <t>U36</t>
  </si>
  <si>
    <t>V36</t>
  </si>
  <si>
    <t>W36</t>
  </si>
  <si>
    <t>X36</t>
  </si>
  <si>
    <t>Y36</t>
  </si>
  <si>
    <t>AG36</t>
  </si>
  <si>
    <t>S37</t>
  </si>
  <si>
    <t>AE37</t>
  </si>
  <si>
    <t>O38</t>
  </si>
  <si>
    <t>T38</t>
  </si>
  <si>
    <t>Y38</t>
  </si>
  <si>
    <t>AF38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</si>
</sst>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3"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
      <sz val="8"/>
      <color theme="1"/>
      <name val="Calibri"/>
      <family val="2"/>
      <scheme val="minor"/>
    </font>
    <font>
      <sz val="11"/>
      <color rgb="FF00B050"/>
      <name val="Calibri"/>
      <family val="2"/>
      <scheme val="minor"/>
    </font>
    <font>
      <sz val="11"/>
      <name val="Calibri"/>
      <family val="2"/>
      <scheme val="minor"/>
    </font>
    <font>
      <sz val="8"/>
      <color theme="0"/>
      <name val="Calibri"/>
      <family val="2"/>
      <scheme val="minor"/>
    </font>
  </fonts>
  <fills count="55">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00B0F0"/>
        <bgColor indexed="64"/>
      </patternFill>
    </fill>
    <fill>
      <patternFill patternType="solid">
        <fgColor rgb="FFFFFF00"/>
        <bgColor indexed="64"/>
      </patternFill>
    </fill>
    <fill>
      <patternFill patternType="solid">
        <fgColor rgb="FF00B050"/>
        <bgColor indexed="64"/>
      </patternFill>
    </fill>
    <fill>
      <patternFill patternType="solid">
        <fgColor theme="7" tint="-0.249977111117893"/>
        <bgColor indexed="64"/>
      </patternFill>
    </fill>
    <fill>
      <patternFill patternType="solid">
        <fgColor rgb="FFFB89F6"/>
        <bgColor indexed="64"/>
      </patternFill>
    </fill>
    <fill>
      <patternFill patternType="solid">
        <fgColor theme="5" tint="0.79998168889431442"/>
        <bgColor indexed="64"/>
      </patternFill>
    </fill>
    <fill>
      <patternFill patternType="solid">
        <fgColor rgb="FF4EDDF0"/>
        <bgColor indexed="64"/>
      </patternFill>
    </fill>
    <fill>
      <patternFill patternType="solid">
        <fgColor theme="5" tint="-0.249977111117893"/>
        <bgColor indexed="64"/>
      </patternFill>
    </fill>
    <fill>
      <patternFill patternType="solid">
        <fgColor theme="7" tint="0.79998168889431442"/>
        <bgColor indexed="64"/>
      </patternFill>
    </fill>
    <fill>
      <patternFill patternType="solid">
        <fgColor rgb="FF7030A0"/>
        <bgColor indexed="64"/>
      </patternFill>
    </fill>
    <fill>
      <patternFill patternType="solid">
        <fgColor rgb="FF92D050"/>
        <bgColor indexed="64"/>
      </patternFill>
    </fill>
    <fill>
      <patternFill patternType="solid">
        <fgColor theme="9" tint="-9.9978637043366805E-2"/>
        <bgColor indexed="64"/>
      </patternFill>
    </fill>
    <fill>
      <patternFill patternType="solid">
        <fgColor rgb="FFFF0000"/>
        <bgColor indexed="64"/>
      </patternFill>
    </fill>
    <fill>
      <patternFill patternType="solid">
        <fgColor theme="3" tint="0.89999084444715716"/>
        <bgColor indexed="64"/>
      </patternFill>
    </fill>
    <fill>
      <patternFill patternType="solid">
        <fgColor theme="4" tint="0.39997558519241921"/>
        <bgColor indexed="64"/>
      </patternFill>
    </fill>
    <fill>
      <patternFill patternType="solid">
        <fgColor theme="8" tint="0.59999389629810485"/>
        <bgColor indexed="64"/>
      </patternFill>
    </fill>
    <fill>
      <patternFill patternType="solid">
        <fgColor rgb="FFDE7465"/>
        <bgColor indexed="64"/>
      </patternFill>
    </fill>
    <fill>
      <patternFill patternType="solid">
        <fgColor theme="3" tint="0.499984740745262"/>
        <bgColor indexed="64"/>
      </patternFill>
    </fill>
    <fill>
      <patternFill patternType="solid">
        <fgColor theme="6" tint="-0.249977111117893"/>
        <bgColor indexed="64"/>
      </patternFill>
    </fill>
    <fill>
      <patternFill patternType="solid">
        <fgColor theme="5" tint="0.59999389629810485"/>
        <bgColor indexed="64"/>
      </patternFill>
    </fill>
    <fill>
      <patternFill patternType="solid">
        <fgColor rgb="FFCDC800"/>
        <bgColor indexed="64"/>
      </patternFill>
    </fill>
    <fill>
      <patternFill patternType="solid">
        <fgColor theme="0" tint="-4.9989318521683403E-2"/>
        <bgColor theme="4" tint="0.79992065187536243"/>
      </patternFill>
    </fill>
  </fills>
  <borders count="7">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52">
    <xf numFmtId="0" fontId="0" fillId="0" borderId="0" xfId="0">
      <alignment horizontal="left" vertical="center"/>
    </xf>
    <xf numFmtId="0" fontId="0" fillId="0" borderId="0" xfId="0" applyAlignment="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Alignment="1" applyProtection="1">
      <alignment horizontal="center" vertical="center"/>
    </xf>
    <xf numFmtId="1" fontId="1" fillId="0" borderId="0" xfId="25" applyFill="1" applyBorder="1" applyProtection="1">
      <alignment horizontal="center" vertical="center"/>
    </xf>
    <xf numFmtId="0" fontId="5" fillId="2" borderId="0" xfId="3" applyProtection="1">
      <alignment horizontal="center" vertical="center"/>
    </xf>
    <xf numFmtId="166" fontId="0" fillId="0" borderId="0" xfId="0" applyNumberFormat="1" applyAlignment="1">
      <alignment horizontal="center" vertical="center"/>
    </xf>
    <xf numFmtId="0" fontId="6" fillId="0" borderId="0" xfId="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0" fillId="0" borderId="0" xfId="0" applyAlignment="1">
      <alignment horizontal="left" vertical="center" wrapText="1"/>
    </xf>
    <xf numFmtId="0" fontId="2" fillId="20" borderId="0" xfId="4" applyProtection="1">
      <alignment horizontal="right" vertical="center" indent="1"/>
    </xf>
    <xf numFmtId="0" fontId="7" fillId="0" borderId="0" xfId="27">
      <alignment horizontal="center"/>
    </xf>
    <xf numFmtId="0" fontId="0" fillId="0" borderId="0" xfId="0" applyAlignment="1">
      <alignment horizontal="left" vertical="center" indent="1"/>
    </xf>
    <xf numFmtId="0" fontId="1" fillId="2" borderId="0" xfId="21" applyAlignment="1" applyProtection="1">
      <alignment horizontal="left" vertical="center"/>
    </xf>
    <xf numFmtId="0" fontId="1" fillId="0" borderId="0" xfId="26" applyNumberFormat="1" applyFill="1" applyBorder="1" applyAlignment="1">
      <alignment horizontal="right" vertical="center" wrapText="1" indent="2"/>
    </xf>
    <xf numFmtId="0" fontId="19" fillId="34" borderId="0" xfId="0" applyFont="1" applyFill="1" applyAlignment="1">
      <alignment horizontal="left" vertical="center" wrapText="1"/>
    </xf>
    <xf numFmtId="0" fontId="19" fillId="35" borderId="0" xfId="0" applyFont="1" applyFill="1" applyAlignment="1">
      <alignment horizontal="left" vertical="center" wrapText="1"/>
    </xf>
    <xf numFmtId="0" fontId="0" fillId="35" borderId="0" xfId="0" applyFill="1">
      <alignment horizontal="left" vertical="center"/>
    </xf>
    <xf numFmtId="0" fontId="0" fillId="34" borderId="0" xfId="0" applyFill="1">
      <alignment horizontal="left" vertical="center"/>
    </xf>
    <xf numFmtId="166" fontId="2" fillId="36" borderId="0" xfId="8" applyNumberFormat="1" applyFill="1" applyAlignment="1" applyProtection="1">
      <alignment horizontal="center" vertical="center"/>
    </xf>
    <xf numFmtId="166" fontId="2" fillId="37" borderId="0" xfId="8" applyNumberFormat="1" applyFill="1" applyAlignment="1" applyProtection="1">
      <alignment horizontal="center" vertical="center"/>
    </xf>
    <xf numFmtId="0" fontId="0" fillId="38" borderId="0" xfId="0" applyFill="1">
      <alignment horizontal="left" vertical="center"/>
    </xf>
    <xf numFmtId="0" fontId="1" fillId="39" borderId="0" xfId="26" applyFill="1" applyBorder="1">
      <alignment horizontal="left" vertical="center" wrapText="1" indent="2"/>
    </xf>
    <xf numFmtId="0" fontId="1" fillId="40" borderId="0" xfId="26" applyFill="1" applyBorder="1">
      <alignment horizontal="left" vertical="center" wrapText="1" indent="2"/>
    </xf>
    <xf numFmtId="0" fontId="1" fillId="41" borderId="0" xfId="26" applyFill="1" applyBorder="1">
      <alignment horizontal="left" vertical="center" wrapText="1" indent="2"/>
    </xf>
    <xf numFmtId="0" fontId="1" fillId="33" borderId="0" xfId="26" applyFill="1" applyBorder="1">
      <alignment horizontal="left" vertical="center" wrapText="1" indent="2"/>
    </xf>
    <xf numFmtId="0" fontId="1" fillId="42" borderId="0" xfId="26" applyFill="1" applyBorder="1">
      <alignment horizontal="left" vertical="center" wrapText="1" indent="2"/>
    </xf>
    <xf numFmtId="0" fontId="1" fillId="34" borderId="0" xfId="26" applyFill="1" applyBorder="1">
      <alignment horizontal="left" vertical="center" wrapText="1" indent="2"/>
    </xf>
    <xf numFmtId="0" fontId="1" fillId="43" borderId="0" xfId="26" applyFill="1" applyBorder="1">
      <alignment horizontal="left" vertical="center" wrapText="1" indent="2"/>
    </xf>
    <xf numFmtId="0" fontId="1" fillId="44" borderId="0" xfId="26" applyFill="1" applyBorder="1">
      <alignment horizontal="left" vertical="center" wrapText="1" indent="2"/>
    </xf>
    <xf numFmtId="0" fontId="0" fillId="45" borderId="0" xfId="0" applyFill="1">
      <alignment horizontal="left" vertical="center"/>
    </xf>
    <xf numFmtId="0" fontId="0" fillId="46" borderId="0" xfId="0" applyFill="1">
      <alignment horizontal="left" vertical="center"/>
    </xf>
    <xf numFmtId="0" fontId="0" fillId="46" borderId="0" xfId="0" applyFill="1" applyAlignment="1">
      <alignment horizontal="center" vertical="center"/>
    </xf>
    <xf numFmtId="0" fontId="1" fillId="47" borderId="0" xfId="26" applyFill="1" applyBorder="1">
      <alignment horizontal="left" vertical="center" wrapText="1" indent="2"/>
    </xf>
    <xf numFmtId="0" fontId="0" fillId="33" borderId="0" xfId="0" applyFill="1">
      <alignment horizontal="left" vertical="center"/>
    </xf>
    <xf numFmtId="0" fontId="2" fillId="49" borderId="0" xfId="12" applyFill="1" applyAlignment="1" applyProtection="1">
      <alignment horizontal="center" vertical="center"/>
    </xf>
    <xf numFmtId="0" fontId="0" fillId="50" borderId="0" xfId="0" applyFill="1">
      <alignment horizontal="left" vertical="center"/>
    </xf>
    <xf numFmtId="0" fontId="19" fillId="48" borderId="0" xfId="0" applyFont="1" applyFill="1" applyAlignment="1">
      <alignment horizontal="left" vertical="center" wrapText="1"/>
    </xf>
    <xf numFmtId="166" fontId="2" fillId="51" borderId="0" xfId="24" applyNumberFormat="1" applyFill="1" applyAlignment="1" applyProtection="1">
      <alignment horizontal="center" vertical="center"/>
    </xf>
    <xf numFmtId="0" fontId="0" fillId="42" borderId="0" xfId="0" applyFill="1">
      <alignment horizontal="left" vertical="center"/>
    </xf>
    <xf numFmtId="0" fontId="1" fillId="53" borderId="0" xfId="26" applyFill="1" applyBorder="1">
      <alignment horizontal="left" vertical="center" wrapText="1" indent="2"/>
    </xf>
    <xf numFmtId="0" fontId="0" fillId="52" borderId="0" xfId="0" applyFill="1">
      <alignment horizontal="left" vertical="center"/>
    </xf>
    <xf numFmtId="0" fontId="21" fillId="42" borderId="0" xfId="0" applyFont="1" applyFill="1">
      <alignment horizontal="left" vertical="center"/>
    </xf>
    <xf numFmtId="0" fontId="3" fillId="0" borderId="0" xfId="0" applyFont="1">
      <alignment horizontal="left" vertical="center"/>
    </xf>
    <xf numFmtId="0" fontId="20" fillId="0" borderId="0" xfId="0" applyFont="1">
      <alignment horizontal="left" vertical="center"/>
    </xf>
    <xf numFmtId="0" fontId="22" fillId="42" borderId="0" xfId="0" applyFont="1" applyFill="1" applyAlignment="1">
      <alignment horizontal="left" vertical="center" wrapText="1"/>
    </xf>
    <xf numFmtId="0" fontId="5" fillId="2" borderId="0" xfId="3" applyProtection="1">
      <alignment horizontal="center" vertical="center"/>
    </xf>
    <xf numFmtId="0" fontId="1" fillId="2" borderId="0" xfId="21" applyAlignment="1" applyProtection="1">
      <alignment horizontal="left" vertical="center"/>
    </xf>
    <xf numFmtId="0" fontId="0" fillId="54" borderId="6" xfId="0" applyFont="1" applyFill="1" applyBorder="1" applyAlignment="1">
      <alignment horizontal="center" vertical="center"/>
    </xf>
    <xf numFmtId="0" fontId="0" fillId="46" borderId="6" xfId="0" applyFont="1" applyFill="1" applyBorder="1" applyAlignment="1">
      <alignment horizontal="center" vertical="center"/>
    </xf>
  </cellXfs>
  <cellStyles count="49">
    <cellStyle name="20% - Accent1" xfId="15" builtinId="30" customBuiltin="1"/>
    <cellStyle name="20% - Accent2" xfId="44" builtinId="34" customBuiltin="1"/>
    <cellStyle name="20% - Accent3" xfId="21" builtinId="38" customBuiltin="1"/>
    <cellStyle name="20% - Accent4" xfId="7" builtinId="42" customBuiltin="1"/>
    <cellStyle name="20% - Accent5" xfId="47" builtinId="46" customBuiltin="1"/>
    <cellStyle name="20% - Accent6" xfId="11" builtinId="50" customBuiltin="1"/>
    <cellStyle name="40% - Accent1" xfId="16" builtinId="31" customBuiltin="1"/>
    <cellStyle name="40% - Accent2" xfId="19" builtinId="35" customBuiltin="1"/>
    <cellStyle name="40% - Accent3" xfId="22" builtinId="39" customBuiltin="1"/>
    <cellStyle name="40% - Accent4" xfId="8" builtinId="43" customBuiltin="1"/>
    <cellStyle name="40% - Accent5" xfId="24" builtinId="47" customBuiltin="1"/>
    <cellStyle name="40% - Accent6" xfId="12" builtinId="51" customBuiltin="1"/>
    <cellStyle name="60% - Accent1" xfId="17" builtinId="32" customBuiltin="1"/>
    <cellStyle name="60% - Accent2" xfId="45" builtinId="36" customBuiltin="1"/>
    <cellStyle name="60% - Accent3" xfId="23" builtinId="40" customBuiltin="1"/>
    <cellStyle name="60% - Accent4" xfId="9" builtinId="44" customBuiltin="1"/>
    <cellStyle name="60% - Accent5" xfId="48" builtinId="48" customBuiltin="1"/>
    <cellStyle name="60%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Berekening" xfId="38" builtinId="22" customBuiltin="1"/>
    <cellStyle name="Controlecel" xfId="40" builtinId="23" customBuiltin="1"/>
    <cellStyle name="Employé" xfId="26" xr:uid="{00000000-0005-0000-0000-000013000000}"/>
    <cellStyle name="Étiquette" xfId="27" xr:uid="{00000000-0005-0000-0000-000018000000}"/>
    <cellStyle name="Gekoppelde cel" xfId="39" builtinId="24" customBuiltin="1"/>
    <cellStyle name="Goed" xfId="33" builtinId="26" customBuiltin="1"/>
    <cellStyle name="Invoer" xfId="36" builtinId="20" customBuiltin="1"/>
    <cellStyle name="Komma" xfId="28" builtinId="3" customBuiltin="1"/>
    <cellStyle name="Komma [0]" xfId="29" builtinId="6" customBuiltin="1"/>
    <cellStyle name="Kop 1" xfId="2" builtinId="16" customBuiltin="1"/>
    <cellStyle name="Kop 2" xfId="3" builtinId="17" customBuiltin="1"/>
    <cellStyle name="Kop 3" xfId="4" builtinId="18" customBuiltin="1"/>
    <cellStyle name="Kop 4" xfId="5" builtinId="19" customBuiltin="1"/>
    <cellStyle name="Neutraal" xfId="35" builtinId="28" customBuiltin="1"/>
    <cellStyle name="Notitie" xfId="42" builtinId="10" customBuiltin="1"/>
    <cellStyle name="Ongeldig" xfId="34" builtinId="27" customBuiltin="1"/>
    <cellStyle name="Procent" xfId="32" builtinId="5" customBuiltin="1"/>
    <cellStyle name="Standaard" xfId="0" builtinId="0" customBuiltin="1"/>
    <cellStyle name="Titel" xfId="1" builtinId="15" customBuiltin="1"/>
    <cellStyle name="Totaal" xfId="25" builtinId="25" customBuiltin="1"/>
    <cellStyle name="Uitvoer" xfId="37" builtinId="21" customBuiltin="1"/>
    <cellStyle name="Valuta" xfId="30" builtinId="4" customBuiltin="1"/>
    <cellStyle name="Valuta [0]" xfId="31" builtinId="7" customBuiltin="1"/>
    <cellStyle name="Verklarende tekst" xfId="43" builtinId="53" customBuiltin="1"/>
    <cellStyle name="Waarschuwingstekst" xfId="41" builtinId="11" customBuiltin="1"/>
  </cellStyles>
  <dxfs count="192">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theme="3" tint="0.49998474074526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alignment horizontal="right" vertical="center" textRotation="0" wrapText="1" indent="2" justifyLastLine="0" shrinkToFit="0" readingOrder="0"/>
      <protection locked="1" hidden="0"/>
    </dxf>
    <dxf>
      <protection locked="1" hidden="0"/>
    </dxf>
    <dxf>
      <protection locked="1" hidden="0"/>
    </dxf>
    <dxf>
      <protection locked="1" hidden="0"/>
    </dxf>
    <dxf>
      <numFmt numFmtId="166" formatCode="0;0;"/>
      <alignment horizontal="center" vertical="center" textRotation="0" wrapText="0" indent="0" justifyLastLine="0" shrinkToFit="0" readingOrder="0"/>
    </dxf>
    <dxf>
      <numFmt numFmtId="0" formatCode="Genera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alignment horizontal="right" vertical="center" textRotation="0" wrapText="1" indent="2" justifyLastLine="0" shrinkToFit="0" readingOrder="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StyleMedium2" defaultPivotStyle="PivotStyleLight16">
    <tableStyle name="Tableau des absences des employés" pivot="0" count="13" xr9:uid="{00000000-0011-0000-FFFF-FFFF00000000}">
      <tableStyleElement type="wholeTable" dxfId="191"/>
      <tableStyleElement type="headerRow" dxfId="190"/>
      <tableStyleElement type="totalRow" dxfId="189"/>
      <tableStyleElement type="firstColumn" dxfId="188"/>
      <tableStyleElement type="lastColumn" dxfId="187"/>
      <tableStyleElement type="firstRowStripe" dxfId="186"/>
      <tableStyleElement type="secondRowStripe" dxfId="185"/>
      <tableStyleElement type="firstColumnStripe" dxfId="184"/>
      <tableStyleElement type="secondColumnStripe" dxfId="183"/>
      <tableStyleElement type="firstHeaderCell" dxfId="182"/>
      <tableStyleElement type="lastHeaderCell" dxfId="181"/>
      <tableStyleElement type="firstTotalCell" dxfId="180"/>
      <tableStyleElement type="lastTotalCell" dxfId="179"/>
    </tableStyle>
  </tableStyles>
  <colors>
    <mruColors>
      <color rgb="FF4EDDF0"/>
      <color rgb="FFCDC800"/>
      <color rgb="FFFB89F6"/>
      <color rgb="FF2266CA"/>
      <color rgb="FFDE7465"/>
      <color rgb="FFFC9CE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47" totalsRowCount="1" headerRowDxfId="178" dataDxfId="177" totalsRowDxfId="176">
  <autoFilter ref="B6:AH46"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u logement" dataDxfId="175" totalsRowDxfId="174" dataCellStyle="Employé"/>
    <tableColumn id="2" xr3:uid="{00000000-0010-0000-0000-000002000000}" name="1" totalsRowFunction="custom" dataDxfId="173" totalsRowDxfId="172">
      <totalsRowFormula>SUBTOTAL(103,Janvier!$C$7:$C$46)</totalsRowFormula>
    </tableColumn>
    <tableColumn id="3" xr3:uid="{00000000-0010-0000-0000-000003000000}" name="2" totalsRowFunction="custom" dataDxfId="171" totalsRowDxfId="170">
      <totalsRowFormula>SUBTOTAL(103,Janvier!$D$7:$D$46)</totalsRowFormula>
    </tableColumn>
    <tableColumn id="4" xr3:uid="{00000000-0010-0000-0000-000004000000}" name="3" totalsRowFunction="custom" dataDxfId="169" totalsRowDxfId="168">
      <totalsRowFormula>SUBTOTAL(103,Janvier!$E$7:$E$46)</totalsRowFormula>
    </tableColumn>
    <tableColumn id="5" xr3:uid="{00000000-0010-0000-0000-000005000000}" name="4" totalsRowFunction="custom" dataDxfId="167" totalsRowDxfId="166">
      <totalsRowFormula>SUBTOTAL(103,Janvier!$F$7:$F$46)</totalsRowFormula>
    </tableColumn>
    <tableColumn id="6" xr3:uid="{00000000-0010-0000-0000-000006000000}" name="5" totalsRowFunction="custom" dataDxfId="165" totalsRowDxfId="164">
      <totalsRowFormula>SUBTOTAL(103,Janvier!$G$7:$G$46)</totalsRowFormula>
    </tableColumn>
    <tableColumn id="7" xr3:uid="{00000000-0010-0000-0000-000007000000}" name="6" totalsRowFunction="custom" dataDxfId="163" totalsRowDxfId="162">
      <totalsRowFormula>SUBTOTAL(103,Janvier!$H$7:$H$46)</totalsRowFormula>
    </tableColumn>
    <tableColumn id="8" xr3:uid="{00000000-0010-0000-0000-000008000000}" name="7" totalsRowFunction="custom" dataDxfId="161" totalsRowDxfId="160">
      <totalsRowFormula>SUBTOTAL(103,Janvier!$I$7:$I$46)</totalsRowFormula>
    </tableColumn>
    <tableColumn id="9" xr3:uid="{00000000-0010-0000-0000-000009000000}" name="8" totalsRowFunction="custom" dataDxfId="159" totalsRowDxfId="158">
      <totalsRowFormula>SUBTOTAL(103,Janvier!$J$7:$J$46)</totalsRowFormula>
    </tableColumn>
    <tableColumn id="10" xr3:uid="{00000000-0010-0000-0000-00000A000000}" name="9" totalsRowFunction="custom" dataDxfId="157" totalsRowDxfId="156">
      <totalsRowFormula>SUBTOTAL(103,Janvier!$K$7:$K$46)</totalsRowFormula>
    </tableColumn>
    <tableColumn id="11" xr3:uid="{00000000-0010-0000-0000-00000B000000}" name="10" totalsRowFunction="custom" dataDxfId="155" totalsRowDxfId="154">
      <totalsRowFormula>SUBTOTAL(103,Janvier!$L$7:$L$46)</totalsRowFormula>
    </tableColumn>
    <tableColumn id="12" xr3:uid="{00000000-0010-0000-0000-00000C000000}" name="11" totalsRowFunction="custom" dataDxfId="153" totalsRowDxfId="152">
      <totalsRowFormula>SUBTOTAL(103,Janvier!$M$7:$M$46)</totalsRowFormula>
    </tableColumn>
    <tableColumn id="13" xr3:uid="{00000000-0010-0000-0000-00000D000000}" name="12" totalsRowFunction="custom" dataDxfId="151" totalsRowDxfId="150">
      <totalsRowFormula>SUBTOTAL(103,Janvier!$N$7:$N$46)</totalsRowFormula>
    </tableColumn>
    <tableColumn id="14" xr3:uid="{00000000-0010-0000-0000-00000E000000}" name="13" totalsRowFunction="custom" dataDxfId="149" totalsRowDxfId="148">
      <totalsRowFormula>SUBTOTAL(103,Janvier!$O$7:$O$46)</totalsRowFormula>
    </tableColumn>
    <tableColumn id="15" xr3:uid="{00000000-0010-0000-0000-00000F000000}" name="14" totalsRowFunction="custom" dataDxfId="147" totalsRowDxfId="146">
      <totalsRowFormula>SUBTOTAL(103,Janvier!$P$7:$P$46)</totalsRowFormula>
    </tableColumn>
    <tableColumn id="16" xr3:uid="{00000000-0010-0000-0000-000010000000}" name="15" totalsRowFunction="custom" dataDxfId="145" totalsRowDxfId="144">
      <totalsRowFormula>SUBTOTAL(103,Janvier!$Q$7:$Q$46)</totalsRowFormula>
    </tableColumn>
    <tableColumn id="17" xr3:uid="{00000000-0010-0000-0000-000011000000}" name="16" totalsRowFunction="custom" dataDxfId="143" totalsRowDxfId="142">
      <totalsRowFormula>SUBTOTAL(103,Janvier!$R$7:$R$46)</totalsRowFormula>
    </tableColumn>
    <tableColumn id="18" xr3:uid="{00000000-0010-0000-0000-000012000000}" name="17" totalsRowFunction="custom" dataDxfId="141" totalsRowDxfId="140">
      <totalsRowFormula>SUBTOTAL(103,Janvier!$S$7:$S$46)</totalsRowFormula>
    </tableColumn>
    <tableColumn id="19" xr3:uid="{00000000-0010-0000-0000-000013000000}" name="18" totalsRowFunction="custom" dataDxfId="139" totalsRowDxfId="138">
      <totalsRowFormula>SUBTOTAL(103,Janvier!$T$7:$T$46)</totalsRowFormula>
    </tableColumn>
    <tableColumn id="20" xr3:uid="{00000000-0010-0000-0000-000014000000}" name="19" totalsRowFunction="custom" dataDxfId="137" totalsRowDxfId="136">
      <totalsRowFormula>SUBTOTAL(103,Janvier!$U$7:$U$46)</totalsRowFormula>
    </tableColumn>
    <tableColumn id="21" xr3:uid="{00000000-0010-0000-0000-000015000000}" name="20" totalsRowFunction="custom" dataDxfId="135" totalsRowDxfId="134">
      <totalsRowFormula>SUBTOTAL(103,Janvier!$V$7:$V$46)</totalsRowFormula>
    </tableColumn>
    <tableColumn id="22" xr3:uid="{00000000-0010-0000-0000-000016000000}" name="21" totalsRowFunction="custom" dataDxfId="133" totalsRowDxfId="132">
      <totalsRowFormula>SUBTOTAL(103,Janvier!$W$7:$W$46)</totalsRowFormula>
    </tableColumn>
    <tableColumn id="23" xr3:uid="{00000000-0010-0000-0000-000017000000}" name="22" totalsRowFunction="custom" dataDxfId="131" totalsRowDxfId="130">
      <totalsRowFormula>SUBTOTAL(103,Janvier!$X$7:$X$46)</totalsRowFormula>
    </tableColumn>
    <tableColumn id="24" xr3:uid="{00000000-0010-0000-0000-000018000000}" name="23" totalsRowFunction="custom" dataDxfId="129" totalsRowDxfId="128">
      <totalsRowFormula>SUBTOTAL(103,Janvier!$Y$7:$Y$46)</totalsRowFormula>
    </tableColumn>
    <tableColumn id="25" xr3:uid="{00000000-0010-0000-0000-000019000000}" name="24" totalsRowFunction="custom" dataDxfId="127" totalsRowDxfId="126">
      <totalsRowFormula>SUBTOTAL(103,Janvier!$Z$7:$Z$46)</totalsRowFormula>
    </tableColumn>
    <tableColumn id="26" xr3:uid="{00000000-0010-0000-0000-00001A000000}" name="25" totalsRowFunction="custom" dataDxfId="125" totalsRowDxfId="124">
      <totalsRowFormula>SUBTOTAL(103,Janvier!$AA$7:$AA$46)</totalsRowFormula>
    </tableColumn>
    <tableColumn id="27" xr3:uid="{00000000-0010-0000-0000-00001B000000}" name="26" totalsRowFunction="custom" dataDxfId="123" totalsRowDxfId="122">
      <totalsRowFormula>SUBTOTAL(103,Janvier!$AB$7:$AB$46)</totalsRowFormula>
    </tableColumn>
    <tableColumn id="28" xr3:uid="{00000000-0010-0000-0000-00001C000000}" name="27" totalsRowFunction="custom" dataDxfId="121" totalsRowDxfId="120">
      <totalsRowFormula>SUBTOTAL(103,Janvier!$AC$7:$AC$46)</totalsRowFormula>
    </tableColumn>
    <tableColumn id="29" xr3:uid="{00000000-0010-0000-0000-00001D000000}" name="28" totalsRowFunction="custom" dataDxfId="119" totalsRowDxfId="118">
      <totalsRowFormula>SUBTOTAL(103,Janvier!$AD$7:$AD$46)</totalsRowFormula>
    </tableColumn>
    <tableColumn id="30" xr3:uid="{00000000-0010-0000-0000-00001E000000}" name="29" totalsRowFunction="custom" dataDxfId="117" totalsRowDxfId="116">
      <totalsRowFormula>SUBTOTAL(103,Janvier!$AE$7:$AE$46)</totalsRowFormula>
    </tableColumn>
    <tableColumn id="31" xr3:uid="{00000000-0010-0000-0000-00001F000000}" name="30" totalsRowFunction="custom" dataDxfId="115" totalsRowDxfId="114">
      <totalsRowFormula>SUBTOTAL(103,Janvier!$AF$7:$AF$46)</totalsRowFormula>
    </tableColumn>
    <tableColumn id="32" xr3:uid="{00000000-0010-0000-0000-000020000000}" name="31" totalsRowFunction="custom" dataDxfId="113" totalsRowDxfId="112">
      <totalsRowFormula>SUBTOTAL(103,Janvier!$AG$7:$AG$46)</totalsRowFormula>
    </tableColumn>
    <tableColumn id="33" xr3:uid="{00000000-0010-0000-0000-000021000000}" name="Total des jours" totalsRowFunction="sum" dataDxfId="111" totalsRowDxfId="110">
      <calculatedColumnFormula>COUNTA(#REF!)</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40" totalsRowCount="1" headerRowDxfId="109" dataDxfId="108" totalsRowDxfId="107">
  <tableColumns count="33">
    <tableColumn id="1" xr3:uid="{00000000-0010-0000-0600-000001000000}" name="Nom du logement" totalsRowFunction="custom" dataDxfId="106" totalsRowDxfId="105" dataCellStyle="Employé">
      <totalsRowFormula>NomMois&amp;" Total"</totalsRowFormula>
    </tableColumn>
    <tableColumn id="2" xr3:uid="{00000000-0010-0000-0600-000002000000}" name="1" totalsRowFunction="count" dataDxfId="104" totalsRowDxfId="103"/>
    <tableColumn id="3" xr3:uid="{00000000-0010-0000-0600-000003000000}" name="2" totalsRowFunction="count" dataDxfId="102" totalsRowDxfId="101"/>
    <tableColumn id="4" xr3:uid="{00000000-0010-0000-0600-000004000000}" name="3" totalsRowFunction="count" dataDxfId="100" totalsRowDxfId="99"/>
    <tableColumn id="5" xr3:uid="{00000000-0010-0000-0600-000005000000}" name="4" totalsRowFunction="count" dataDxfId="98" totalsRowDxfId="97"/>
    <tableColumn id="6" xr3:uid="{00000000-0010-0000-0600-000006000000}" name="5" totalsRowFunction="count" dataDxfId="96" totalsRowDxfId="95"/>
    <tableColumn id="7" xr3:uid="{00000000-0010-0000-0600-000007000000}" name="6" totalsRowFunction="count" dataDxfId="94" totalsRowDxfId="93"/>
    <tableColumn id="8" xr3:uid="{00000000-0010-0000-0600-000008000000}" name="7" totalsRowFunction="count" dataDxfId="92" totalsRowDxfId="91"/>
    <tableColumn id="9" xr3:uid="{00000000-0010-0000-0600-000009000000}" name="8" totalsRowFunction="count" dataDxfId="90" totalsRowDxfId="89"/>
    <tableColumn id="10" xr3:uid="{00000000-0010-0000-0600-00000A000000}" name="9" totalsRowFunction="count" dataDxfId="88" totalsRowDxfId="87"/>
    <tableColumn id="11" xr3:uid="{00000000-0010-0000-0600-00000B000000}" name="10" totalsRowFunction="count" dataDxfId="86" totalsRowDxfId="85"/>
    <tableColumn id="12" xr3:uid="{00000000-0010-0000-0600-00000C000000}" name="11" totalsRowFunction="count" dataDxfId="84" totalsRowDxfId="83"/>
    <tableColumn id="13" xr3:uid="{00000000-0010-0000-0600-00000D000000}" name="12" totalsRowFunction="count" dataDxfId="82" totalsRowDxfId="81"/>
    <tableColumn id="14" xr3:uid="{00000000-0010-0000-0600-00000E000000}" name="13" totalsRowFunction="count" dataDxfId="80" totalsRowDxfId="79"/>
    <tableColumn id="15" xr3:uid="{00000000-0010-0000-0600-00000F000000}" name="14" totalsRowFunction="count" dataDxfId="78" totalsRowDxfId="77"/>
    <tableColumn id="16" xr3:uid="{00000000-0010-0000-0600-000010000000}" name="15" totalsRowFunction="count" dataDxfId="76" totalsRowDxfId="75"/>
    <tableColumn id="17" xr3:uid="{00000000-0010-0000-0600-000011000000}" name="16" totalsRowFunction="count" dataDxfId="74" totalsRowDxfId="73"/>
    <tableColumn id="18" xr3:uid="{00000000-0010-0000-0600-000012000000}" name="17" totalsRowFunction="count" dataDxfId="72" totalsRowDxfId="71"/>
    <tableColumn id="19" xr3:uid="{00000000-0010-0000-0600-000013000000}" name="18" totalsRowFunction="count" dataDxfId="70" totalsRowDxfId="69"/>
    <tableColumn id="20" xr3:uid="{00000000-0010-0000-0600-000014000000}" name="19" totalsRowFunction="count" dataDxfId="68" totalsRowDxfId="67"/>
    <tableColumn id="21" xr3:uid="{00000000-0010-0000-0600-000015000000}" name="20" totalsRowFunction="count" dataDxfId="66" totalsRowDxfId="65"/>
    <tableColumn id="22" xr3:uid="{00000000-0010-0000-0600-000016000000}" name="21" totalsRowFunction="count" dataDxfId="64" totalsRowDxfId="63"/>
    <tableColumn id="23" xr3:uid="{00000000-0010-0000-0600-000017000000}" name="22" totalsRowFunction="count" dataDxfId="62" totalsRowDxfId="61"/>
    <tableColumn id="24" xr3:uid="{00000000-0010-0000-0600-000018000000}" name="23" totalsRowFunction="count" dataDxfId="60" totalsRowDxfId="59"/>
    <tableColumn id="25" xr3:uid="{00000000-0010-0000-0600-000019000000}" name="24" totalsRowFunction="count" dataDxfId="58" totalsRowDxfId="57"/>
    <tableColumn id="26" xr3:uid="{00000000-0010-0000-0600-00001A000000}" name="25" totalsRowFunction="count" dataDxfId="56" totalsRowDxfId="55"/>
    <tableColumn id="27" xr3:uid="{00000000-0010-0000-0600-00001B000000}" name="26" totalsRowFunction="count" dataDxfId="54" totalsRowDxfId="53"/>
    <tableColumn id="28" xr3:uid="{00000000-0010-0000-0600-00001C000000}" name="27" totalsRowFunction="count" dataDxfId="52" totalsRowDxfId="51"/>
    <tableColumn id="29" xr3:uid="{00000000-0010-0000-0600-00001D000000}" name="28" totalsRowFunction="count" dataDxfId="50" totalsRowDxfId="49"/>
    <tableColumn id="30" xr3:uid="{00000000-0010-0000-0600-00001E000000}" name="29" totalsRowFunction="count" dataDxfId="48" totalsRowDxfId="47"/>
    <tableColumn id="31" xr3:uid="{00000000-0010-0000-0600-00001F000000}" name="30" totalsRowFunction="count" dataDxfId="46" totalsRowDxfId="45"/>
    <tableColumn id="32" xr3:uid="{00000000-0010-0000-0600-000020000000}" name="31" totalsRowFunction="count" dataDxfId="44" totalsRowDxfId="43"/>
    <tableColumn id="33" xr3:uid="{00000000-0010-0000-0600-000021000000}" name="32" dataDxfId="42" totalsRowDxfId="4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A3CAFA9-90FD-4ACD-BFAD-A9782D6586D6}" name="Tabel1" displayName="Tabel1" ref="A1:F155" totalsRowShown="0">
  <autoFilter ref="A1:F155" xr:uid="{BA3CAFA9-90FD-4ACD-BFAD-A9782D6586D6}"/>
  <tableColumns count="6">
    <tableColumn id="1" xr3:uid="{FC1CA7FD-B13A-4BDC-96A7-F9DE9374F43D}" name="Date"/>
    <tableColumn id="2" xr3:uid="{F01E3DBC-BA40-402E-9CC9-6C1952660DCC}" name="Nom"/>
    <tableColumn id="3" xr3:uid="{3D196BEF-E317-4C14-88C3-C68A6406ADC1}" name="Logement"/>
    <tableColumn id="4" xr3:uid="{14610AD3-F7C7-4D86-B61B-3F9C83ACB90D}" name="Activité"/>
    <tableColumn id="5" xr3:uid="{8CD27A2E-832E-4997-A0CB-A755248EA3B2}" name="Commentaire"/>
    <tableColumn id="6" xr3:uid="{DEDAE0CC-4F92-4C3F-9AD3-02F6A7CE3F02}" name="cellule"/>
  </tableColumns>
  <tableStyleInfo name="TableStyleLight15" showFirstColumn="0" showLastColumn="0" showRowStripes="1" showColumnStripes="0"/>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tabColor rgb="FFFB89F6"/>
    <pageSetUpPr fitToPage="1"/>
  </sheetPr>
  <dimension ref="A1:AH47"/>
  <sheetViews>
    <sheetView topLeftCell="B1" zoomScaleNormal="100" workbookViewId="0">
      <pane xSplit="15" ySplit="6" topLeftCell="Q7" activePane="bottomRight" state="frozen"/>
      <selection activeCell="AH2" sqref="AH2"/>
      <selection pane="topRight" activeCell="AH2" sqref="AH2"/>
      <selection pane="bottomLeft" activeCell="AH2" sqref="AH2"/>
      <selection pane="bottomRight" activeCell="B7" sqref="B7"/>
    </sheetView>
  </sheetViews>
  <sheetFormatPr defaultColWidth="9.140625" defaultRowHeight="30" customHeight="1" outlineLevelRow="1" x14ac:dyDescent="0.25"/>
  <cols>
    <col min="1" max="1" width="2.7109375" customWidth="1"/>
    <col min="2" max="2" width="14.140625" customWidth="1"/>
    <col min="3" max="33" width="4.7109375" customWidth="1"/>
    <col min="34" max="34" width="13.5703125" customWidth="1"/>
    <col min="35" max="35" width="2.7109375" customWidth="1"/>
  </cols>
  <sheetData>
    <row r="1" spans="1:34" ht="50.1" customHeight="1" x14ac:dyDescent="0.25">
      <c r="A1" s="11"/>
      <c r="B1" s="8" t="s">
        <v>35</v>
      </c>
    </row>
    <row r="2" spans="1:34" ht="28.9" customHeight="1" x14ac:dyDescent="0.25">
      <c r="B2" s="12" t="s">
        <v>43</v>
      </c>
      <c r="C2" s="37" t="s">
        <v>36</v>
      </c>
      <c r="D2" s="49" t="s">
        <v>37</v>
      </c>
      <c r="E2" s="49"/>
      <c r="F2" s="3" t="s">
        <v>38</v>
      </c>
      <c r="G2" s="49" t="s">
        <v>39</v>
      </c>
      <c r="H2" s="49"/>
      <c r="I2" s="49"/>
      <c r="J2" s="4"/>
      <c r="K2" s="49"/>
      <c r="L2" s="49"/>
      <c r="M2" s="21" t="s">
        <v>47</v>
      </c>
      <c r="N2" s="49" t="s">
        <v>51</v>
      </c>
      <c r="O2" s="49"/>
      <c r="P2" s="49"/>
      <c r="Q2" s="49"/>
      <c r="R2" s="22" t="s">
        <v>48</v>
      </c>
      <c r="S2" s="49" t="s">
        <v>52</v>
      </c>
      <c r="T2" s="49"/>
      <c r="U2" s="49"/>
      <c r="V2" s="49"/>
      <c r="W2" s="15"/>
      <c r="X2" s="15"/>
      <c r="Y2" s="15"/>
      <c r="Z2" s="40" t="s">
        <v>45</v>
      </c>
      <c r="AA2" s="49" t="s">
        <v>46</v>
      </c>
      <c r="AB2" s="49"/>
      <c r="AC2" s="49"/>
      <c r="AD2" s="49"/>
      <c r="AE2" s="39" t="s">
        <v>53</v>
      </c>
      <c r="AF2" s="17" t="s">
        <v>54</v>
      </c>
      <c r="AG2" s="18" t="s">
        <v>55</v>
      </c>
      <c r="AH2" s="36" t="s">
        <v>56</v>
      </c>
    </row>
    <row r="3" spans="1:34" ht="15" customHeight="1" x14ac:dyDescent="0.25">
      <c r="AH3" s="13" t="s">
        <v>32</v>
      </c>
    </row>
    <row r="4" spans="1:34" ht="30" customHeight="1" x14ac:dyDescent="0.25">
      <c r="B4" s="6" t="s">
        <v>0</v>
      </c>
      <c r="C4" s="48" t="s">
        <v>42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6">
        <v>2023</v>
      </c>
    </row>
    <row r="5" spans="1:34" ht="15" customHeight="1" x14ac:dyDescent="0.25">
      <c r="B5" s="6"/>
      <c r="C5" s="1" t="str">
        <f>TEXT(WEEKDAY(DATE(AnnéeCalendrier,1,1),1),"jjj")</f>
        <v>dim</v>
      </c>
      <c r="D5" s="1" t="str">
        <f>TEXT(WEEKDAY(DATE(AnnéeCalendrier,1,2),1),"jjj")</f>
        <v>lun</v>
      </c>
      <c r="E5" s="1" t="str">
        <f>TEXT(WEEKDAY(DATE(AnnéeCalendrier,1,3),1),"jjj")</f>
        <v>mar</v>
      </c>
      <c r="F5" s="1" t="str">
        <f>TEXT(WEEKDAY(DATE(AnnéeCalendrier,1,4),1),"jjj")</f>
        <v>mer</v>
      </c>
      <c r="G5" s="1" t="str">
        <f>TEXT(WEEKDAY(DATE(AnnéeCalendrier,1,5),1),"jjj")</f>
        <v>jeu</v>
      </c>
      <c r="H5" s="1" t="str">
        <f>TEXT(WEEKDAY(DATE(AnnéeCalendrier,1,6),1),"jjj")</f>
        <v>ven</v>
      </c>
      <c r="I5" s="1" t="str">
        <f>TEXT(WEEKDAY(DATE(AnnéeCalendrier,1,7),1),"jjj")</f>
        <v>sam</v>
      </c>
      <c r="J5" s="1" t="str">
        <f>TEXT(WEEKDAY(DATE(AnnéeCalendrier,1,8),1),"jjj")</f>
        <v>dim</v>
      </c>
      <c r="K5" s="1" t="str">
        <f>TEXT(WEEKDAY(DATE(AnnéeCalendrier,1,9),1),"jjj")</f>
        <v>lun</v>
      </c>
      <c r="L5" s="1" t="str">
        <f>TEXT(WEEKDAY(DATE(AnnéeCalendrier,1,10),1),"jjj")</f>
        <v>mar</v>
      </c>
      <c r="M5" s="1" t="str">
        <f>TEXT(WEEKDAY(DATE(AnnéeCalendrier,1,11),1),"jjj")</f>
        <v>mer</v>
      </c>
      <c r="N5" s="1" t="str">
        <f>TEXT(WEEKDAY(DATE(AnnéeCalendrier,1,12),1),"jjj")</f>
        <v>jeu</v>
      </c>
      <c r="O5" s="1" t="str">
        <f>TEXT(WEEKDAY(DATE(AnnéeCalendrier,1,13),1),"jjj")</f>
        <v>ven</v>
      </c>
      <c r="P5" s="1" t="str">
        <f>TEXT(WEEKDAY(DATE(AnnéeCalendrier,1,14),1),"jjj")</f>
        <v>sam</v>
      </c>
      <c r="Q5" s="1" t="str">
        <f>TEXT(WEEKDAY(DATE(AnnéeCalendrier,1,15),1),"jjj")</f>
        <v>dim</v>
      </c>
      <c r="R5" s="1" t="str">
        <f>TEXT(WEEKDAY(DATE(AnnéeCalendrier,1,16),1),"jjj")</f>
        <v>lun</v>
      </c>
      <c r="S5" s="1" t="str">
        <f>TEXT(WEEKDAY(DATE(AnnéeCalendrier,1,17),1),"jjj")</f>
        <v>mar</v>
      </c>
      <c r="T5" s="1" t="str">
        <f>TEXT(WEEKDAY(DATE(AnnéeCalendrier,1,18),1),"jjj")</f>
        <v>mer</v>
      </c>
      <c r="U5" s="1" t="str">
        <f>TEXT(WEEKDAY(DATE(AnnéeCalendrier,1,19),1),"jjj")</f>
        <v>jeu</v>
      </c>
      <c r="V5" s="1" t="str">
        <f>TEXT(WEEKDAY(DATE(AnnéeCalendrier,1,20),1),"jjj")</f>
        <v>ven</v>
      </c>
      <c r="W5" s="1" t="str">
        <f>TEXT(WEEKDAY(DATE(AnnéeCalendrier,1,21),1),"jjj")</f>
        <v>sam</v>
      </c>
      <c r="X5" s="1" t="str">
        <f>TEXT(WEEKDAY(DATE(AnnéeCalendrier,1,22),1),"jjj")</f>
        <v>dim</v>
      </c>
      <c r="Y5" s="1" t="str">
        <f>TEXT(WEEKDAY(DATE(AnnéeCalendrier,1,23),1),"jjj")</f>
        <v>lun</v>
      </c>
      <c r="Z5" s="1" t="str">
        <f>TEXT(WEEKDAY(DATE(AnnéeCalendrier,1,24),1),"jjj")</f>
        <v>mar</v>
      </c>
      <c r="AA5" s="1" t="str">
        <f>TEXT(WEEKDAY(DATE(AnnéeCalendrier,1,25),1),"jjj")</f>
        <v>mer</v>
      </c>
      <c r="AB5" s="1" t="str">
        <f>TEXT(WEEKDAY(DATE(AnnéeCalendrier,1,26),1),"jjj")</f>
        <v>jeu</v>
      </c>
      <c r="AC5" s="1" t="str">
        <f>TEXT(WEEKDAY(DATE(AnnéeCalendrier,1,27),1),"jjj")</f>
        <v>ven</v>
      </c>
      <c r="AD5" s="1" t="str">
        <f>TEXT(WEEKDAY(DATE(AnnéeCalendrier,1,28),1),"jjj")</f>
        <v>sam</v>
      </c>
      <c r="AE5" s="1" t="str">
        <f>TEXT(WEEKDAY(DATE(AnnéeCalendrier,1,29),1),"jjj")</f>
        <v>dim</v>
      </c>
      <c r="AF5" s="1" t="str">
        <f>TEXT(WEEKDAY(DATE(AnnéeCalendrier,1,30),1),"jjj")</f>
        <v>lun</v>
      </c>
      <c r="AG5" s="1" t="str">
        <f>TEXT(WEEKDAY(DATE(AnnéeCalendrier,1,31),1),"jjj")</f>
        <v>mar</v>
      </c>
      <c r="AH5" s="6"/>
    </row>
    <row r="6" spans="1:34" ht="15" customHeight="1" x14ac:dyDescent="0.25">
      <c r="B6" s="9" t="s">
        <v>41</v>
      </c>
      <c r="C6" s="1" t="s">
        <v>1</v>
      </c>
      <c r="D6" s="1" t="s">
        <v>2</v>
      </c>
      <c r="E6" s="1" t="s">
        <v>3</v>
      </c>
      <c r="F6" s="1" t="s">
        <v>4</v>
      </c>
      <c r="G6" s="1" t="s">
        <v>5</v>
      </c>
      <c r="H6" s="1" t="s">
        <v>6</v>
      </c>
      <c r="I6" s="1" t="s">
        <v>7</v>
      </c>
      <c r="J6" s="1" t="s">
        <v>8</v>
      </c>
      <c r="K6" s="1" t="s">
        <v>9</v>
      </c>
      <c r="L6" s="1" t="s">
        <v>10</v>
      </c>
      <c r="M6" s="1" t="s">
        <v>11</v>
      </c>
      <c r="N6" s="1" t="s">
        <v>12</v>
      </c>
      <c r="O6" s="1" t="s">
        <v>13</v>
      </c>
      <c r="P6" s="1" t="s">
        <v>14</v>
      </c>
      <c r="Q6" s="1" t="s">
        <v>15</v>
      </c>
      <c r="R6" s="1" t="s">
        <v>16</v>
      </c>
      <c r="S6" s="1" t="s">
        <v>17</v>
      </c>
      <c r="T6" s="1" t="s">
        <v>18</v>
      </c>
      <c r="U6" s="1" t="s">
        <v>19</v>
      </c>
      <c r="V6" s="1" t="s">
        <v>20</v>
      </c>
      <c r="W6" s="1" t="s">
        <v>21</v>
      </c>
      <c r="X6" s="1" t="s">
        <v>22</v>
      </c>
      <c r="Y6" s="1" t="s">
        <v>23</v>
      </c>
      <c r="Z6" s="1" t="s">
        <v>24</v>
      </c>
      <c r="AA6" s="1" t="s">
        <v>25</v>
      </c>
      <c r="AB6" s="1" t="s">
        <v>26</v>
      </c>
      <c r="AC6" s="1" t="s">
        <v>27</v>
      </c>
      <c r="AD6" s="1" t="s">
        <v>28</v>
      </c>
      <c r="AE6" s="1" t="s">
        <v>29</v>
      </c>
      <c r="AF6" s="1" t="s">
        <v>30</v>
      </c>
      <c r="AG6" s="1" t="s">
        <v>31</v>
      </c>
      <c r="AH6" s="10" t="s">
        <v>33</v>
      </c>
    </row>
    <row r="7" spans="1:34" ht="9.9499999999999993" customHeight="1" x14ac:dyDescent="0.25">
      <c r="B7" s="24"/>
      <c r="C7" s="1"/>
      <c r="D7" s="1"/>
      <c r="E7" s="1"/>
      <c r="F7" s="1"/>
      <c r="G7" s="1"/>
      <c r="H7" s="1"/>
      <c r="I7" s="1"/>
      <c r="J7" s="1"/>
      <c r="K7" s="1"/>
      <c r="L7" s="1"/>
      <c r="M7" s="1"/>
      <c r="N7" s="1"/>
      <c r="O7" s="1"/>
      <c r="P7" s="1"/>
      <c r="Q7" s="1"/>
      <c r="R7" s="1"/>
      <c r="S7" s="1"/>
      <c r="T7" s="1"/>
      <c r="U7" s="1"/>
      <c r="V7" s="1"/>
      <c r="W7" s="1"/>
      <c r="X7" s="1"/>
      <c r="Y7" s="1"/>
      <c r="Z7" s="1"/>
      <c r="AA7" s="1"/>
      <c r="AB7" s="1"/>
      <c r="AE7" s="1"/>
      <c r="AF7" s="1"/>
      <c r="AG7" s="1"/>
      <c r="AH7" s="5">
        <f>COUNTA(#REF!)</f>
        <v>1</v>
      </c>
    </row>
    <row r="8" spans="1:34" ht="9.9499999999999993" customHeight="1" x14ac:dyDescent="0.25">
      <c r="B8" s="16"/>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5">
        <f>COUNTA(#REF!)</f>
        <v>1</v>
      </c>
    </row>
    <row r="9" spans="1:34" ht="9.9499999999999993" customHeight="1" x14ac:dyDescent="0.25">
      <c r="B9" s="16"/>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5">
        <f>COUNTA(#REF!)</f>
        <v>1</v>
      </c>
    </row>
    <row r="10" spans="1:34" ht="9.9499999999999993" customHeight="1" x14ac:dyDescent="0.25">
      <c r="B10" s="16"/>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5">
        <f>COUNTA(#REF!)</f>
        <v>1</v>
      </c>
    </row>
    <row r="11" spans="1:34" ht="9.9499999999999993" customHeight="1" x14ac:dyDescent="0.25">
      <c r="B11" s="16"/>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5">
        <f>COUNTA(#REF!)</f>
        <v>1</v>
      </c>
    </row>
    <row r="12" spans="1:34" ht="9.75" customHeight="1" x14ac:dyDescent="0.25">
      <c r="B12" s="25"/>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5">
        <f>COUNTA(#REF!)</f>
        <v>1</v>
      </c>
    </row>
    <row r="13" spans="1:34" ht="9.9499999999999993" customHeight="1" x14ac:dyDescent="0.25">
      <c r="B13" s="16"/>
      <c r="C13" s="1"/>
      <c r="D13" s="1"/>
      <c r="E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5">
        <f>COUNTA(#REF!)</f>
        <v>1</v>
      </c>
    </row>
    <row r="14" spans="1:34" ht="9.9499999999999993" customHeight="1" x14ac:dyDescent="0.25">
      <c r="B14" s="16"/>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5">
        <f>COUNTA(#REF!)</f>
        <v>1</v>
      </c>
    </row>
    <row r="15" spans="1:34" ht="9.9499999999999993" customHeight="1" x14ac:dyDescent="0.25">
      <c r="B15" s="16"/>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5">
        <f>COUNTA(#REF!)</f>
        <v>1</v>
      </c>
    </row>
    <row r="16" spans="1:34" ht="9.9499999999999993" customHeight="1" x14ac:dyDescent="0.25">
      <c r="B16" s="26"/>
      <c r="AH16">
        <f>COUNTA(#REF!)</f>
        <v>1</v>
      </c>
    </row>
    <row r="17" spans="2:34" ht="9.9499999999999993" customHeight="1" x14ac:dyDescent="0.25">
      <c r="B17" s="16"/>
      <c r="AH17">
        <f>COUNTA(#REF!)</f>
        <v>1</v>
      </c>
    </row>
    <row r="18" spans="2:34" ht="9.9499999999999993" customHeight="1" x14ac:dyDescent="0.25">
      <c r="B18" s="16"/>
      <c r="H18" s="45"/>
      <c r="I18" s="45"/>
      <c r="J18" s="45"/>
      <c r="K18" s="45"/>
      <c r="L18" s="45"/>
      <c r="M18" s="45"/>
      <c r="N18" s="45"/>
      <c r="O18" s="45"/>
      <c r="P18" s="45"/>
      <c r="AH18">
        <f>COUNTA(#REF!)</f>
        <v>1</v>
      </c>
    </row>
    <row r="19" spans="2:34" ht="9.9499999999999993" customHeight="1" x14ac:dyDescent="0.25">
      <c r="B19" s="16"/>
      <c r="E19" s="1"/>
      <c r="AH19">
        <f>COUNTA(#REF!)</f>
        <v>1</v>
      </c>
    </row>
    <row r="20" spans="2:34" ht="9.9499999999999993" customHeight="1" x14ac:dyDescent="0.25">
      <c r="B20" s="16"/>
      <c r="AH20">
        <f>COUNTA(#REF!)</f>
        <v>1</v>
      </c>
    </row>
    <row r="21" spans="2:34" ht="9.9499999999999993" customHeight="1" x14ac:dyDescent="0.25">
      <c r="B21" s="27"/>
      <c r="AH21">
        <f>COUNTA(#REF!)</f>
        <v>1</v>
      </c>
    </row>
    <row r="22" spans="2:34" ht="9.9499999999999993" customHeight="1" x14ac:dyDescent="0.25">
      <c r="B22" s="16"/>
      <c r="AH22">
        <f>COUNTA(#REF!)</f>
        <v>1</v>
      </c>
    </row>
    <row r="23" spans="2:34" ht="9.9499999999999993" customHeight="1" x14ac:dyDescent="0.25">
      <c r="B23" s="16"/>
      <c r="AH23">
        <f>COUNTA(#REF!)</f>
        <v>1</v>
      </c>
    </row>
    <row r="24" spans="2:34" ht="9.9499999999999993" customHeight="1" x14ac:dyDescent="0.25">
      <c r="B24" s="16"/>
      <c r="AH24">
        <f>COUNTA(#REF!)</f>
        <v>1</v>
      </c>
    </row>
    <row r="25" spans="2:34" ht="9.9499999999999993" customHeight="1" x14ac:dyDescent="0.25">
      <c r="B25" s="28"/>
      <c r="AH25">
        <f>COUNTA(#REF!)</f>
        <v>1</v>
      </c>
    </row>
    <row r="26" spans="2:34" ht="9.9499999999999993" customHeight="1" x14ac:dyDescent="0.25">
      <c r="B26" s="16"/>
      <c r="AH26">
        <f>COUNTA(#REF!)</f>
        <v>1</v>
      </c>
    </row>
    <row r="27" spans="2:34" ht="9.9499999999999993" customHeight="1" x14ac:dyDescent="0.25">
      <c r="B27" s="16"/>
      <c r="AH27">
        <f>COUNTA(#REF!)</f>
        <v>1</v>
      </c>
    </row>
    <row r="28" spans="2:34" ht="9.9499999999999993" customHeight="1" x14ac:dyDescent="0.25">
      <c r="B28" s="16"/>
      <c r="AH28">
        <f>COUNTA(#REF!)</f>
        <v>1</v>
      </c>
    </row>
    <row r="29" spans="2:34" ht="9.9499999999999993" customHeight="1" x14ac:dyDescent="0.25">
      <c r="B29" s="29"/>
      <c r="AH29">
        <f>COUNTA(#REF!)</f>
        <v>1</v>
      </c>
    </row>
    <row r="30" spans="2:34" ht="9.9499999999999993" customHeight="1" x14ac:dyDescent="0.25">
      <c r="B30" s="16"/>
      <c r="AH30">
        <f>COUNTA(#REF!)</f>
        <v>1</v>
      </c>
    </row>
    <row r="31" spans="2:34" ht="9.9499999999999993" customHeight="1" x14ac:dyDescent="0.25">
      <c r="B31" s="16"/>
      <c r="E31" s="1"/>
      <c r="AH31">
        <f>COUNTA(#REF!)</f>
        <v>1</v>
      </c>
    </row>
    <row r="32" spans="2:34" ht="9.9499999999999993" customHeight="1" x14ac:dyDescent="0.25">
      <c r="B32" s="16"/>
      <c r="AH32">
        <f>COUNTA(#REF!)</f>
        <v>1</v>
      </c>
    </row>
    <row r="33" spans="2:34" ht="9.9499999999999993" customHeight="1" x14ac:dyDescent="0.25">
      <c r="B33" s="30"/>
      <c r="AH33">
        <f>COUNTA(#REF!)</f>
        <v>1</v>
      </c>
    </row>
    <row r="34" spans="2:34" ht="9.9499999999999993" customHeight="1" x14ac:dyDescent="0.25">
      <c r="B34" s="16"/>
      <c r="X34" s="46"/>
      <c r="AH34">
        <f>COUNTA(#REF!)</f>
        <v>1</v>
      </c>
    </row>
    <row r="35" spans="2:34" ht="9.9499999999999993" customHeight="1" x14ac:dyDescent="0.25">
      <c r="B35" s="16"/>
      <c r="AH35">
        <f>COUNTA(#REF!)</f>
        <v>1</v>
      </c>
    </row>
    <row r="36" spans="2:34" ht="9.9499999999999993" customHeight="1" x14ac:dyDescent="0.25">
      <c r="B36" s="16"/>
      <c r="AH36">
        <f>COUNTA(#REF!)</f>
        <v>1</v>
      </c>
    </row>
    <row r="37" spans="2:34" ht="9.9499999999999993" customHeight="1" x14ac:dyDescent="0.25">
      <c r="B37" s="16"/>
      <c r="AH37">
        <f>COUNTA(#REF!)</f>
        <v>1</v>
      </c>
    </row>
    <row r="38" spans="2:34" ht="9.9499999999999993" customHeight="1" x14ac:dyDescent="0.25">
      <c r="B38" s="31"/>
      <c r="AH38">
        <f>COUNTA(#REF!)</f>
        <v>1</v>
      </c>
    </row>
    <row r="39" spans="2:34" ht="9.9499999999999993" customHeight="1" x14ac:dyDescent="0.25">
      <c r="B39" s="16"/>
      <c r="AH39">
        <f>COUNTA(#REF!)</f>
        <v>1</v>
      </c>
    </row>
    <row r="40" spans="2:34" ht="9.9499999999999993" customHeight="1" x14ac:dyDescent="0.25">
      <c r="B40" s="16"/>
      <c r="AH40">
        <f>COUNTA(#REF!)</f>
        <v>1</v>
      </c>
    </row>
    <row r="41" spans="2:34" ht="9.9499999999999993" customHeight="1" x14ac:dyDescent="0.25">
      <c r="B41" s="16"/>
      <c r="AH41">
        <f>COUNTA(#REF!)</f>
        <v>1</v>
      </c>
    </row>
    <row r="42" spans="2:34" ht="10.35" customHeight="1" outlineLevel="1" x14ac:dyDescent="0.25">
      <c r="B42" s="35"/>
      <c r="AH42">
        <f>COUNTA(#REF!)</f>
        <v>1</v>
      </c>
    </row>
    <row r="43" spans="2:34" ht="12.75" customHeight="1" x14ac:dyDescent="0.25">
      <c r="B43" s="16"/>
      <c r="AH43">
        <f>COUNTA(#REF!)</f>
        <v>1</v>
      </c>
    </row>
    <row r="44" spans="2:34" ht="12.2" customHeight="1" x14ac:dyDescent="0.25">
      <c r="B44" s="16"/>
      <c r="AH44">
        <f>COUNTA(#REF!)</f>
        <v>1</v>
      </c>
    </row>
    <row r="45" spans="2:34" ht="12.2" customHeight="1" x14ac:dyDescent="0.25">
      <c r="B45" s="16"/>
      <c r="AH45">
        <f>COUNTA(#REF!)</f>
        <v>1</v>
      </c>
    </row>
    <row r="46" spans="2:34" ht="13.35" customHeight="1" x14ac:dyDescent="0.25">
      <c r="B46" s="16"/>
      <c r="AH46">
        <f>COUNTA(#REF!)</f>
        <v>1</v>
      </c>
    </row>
    <row r="47" spans="2:34" ht="30" customHeight="1" x14ac:dyDescent="0.25">
      <c r="B47" s="14"/>
      <c r="C47" s="7">
        <f>SUBTOTAL(103,Janvier!$C$7:$C$46)</f>
        <v>0</v>
      </c>
      <c r="D47" s="7">
        <f>SUBTOTAL(103,Janvier!$D$7:$D$46)</f>
        <v>0</v>
      </c>
      <c r="E47" s="7">
        <f>SUBTOTAL(103,Janvier!$E$7:$E$46)</f>
        <v>0</v>
      </c>
      <c r="F47" s="7">
        <f>SUBTOTAL(103,Janvier!$F$7:$F$46)</f>
        <v>0</v>
      </c>
      <c r="G47" s="7">
        <f>SUBTOTAL(103,Janvier!$G$7:$G$46)</f>
        <v>0</v>
      </c>
      <c r="H47" s="7">
        <f>SUBTOTAL(103,Janvier!$H$7:$H$46)</f>
        <v>0</v>
      </c>
      <c r="I47" s="7">
        <f>SUBTOTAL(103,Janvier!$I$7:$I$46)</f>
        <v>0</v>
      </c>
      <c r="J47" s="7">
        <f>SUBTOTAL(103,Janvier!$J$7:$J$46)</f>
        <v>0</v>
      </c>
      <c r="K47" s="7">
        <f>SUBTOTAL(103,Janvier!$K$7:$K$46)</f>
        <v>0</v>
      </c>
      <c r="L47" s="7">
        <f>SUBTOTAL(103,Janvier!$L$7:$L$46)</f>
        <v>0</v>
      </c>
      <c r="M47" s="7">
        <f>SUBTOTAL(103,Janvier!$M$7:$M$46)</f>
        <v>0</v>
      </c>
      <c r="N47" s="7">
        <f>SUBTOTAL(103,Janvier!$N$7:$N$46)</f>
        <v>0</v>
      </c>
      <c r="O47" s="7">
        <f>SUBTOTAL(103,Janvier!$O$7:$O$46)</f>
        <v>0</v>
      </c>
      <c r="P47" s="7">
        <f>SUBTOTAL(103,Janvier!$P$7:$P$46)</f>
        <v>0</v>
      </c>
      <c r="Q47" s="7">
        <f>SUBTOTAL(103,Janvier!$Q$7:$Q$46)</f>
        <v>0</v>
      </c>
      <c r="R47" s="7">
        <f>SUBTOTAL(103,Janvier!$R$7:$R$46)</f>
        <v>0</v>
      </c>
      <c r="S47" s="7">
        <f>SUBTOTAL(103,Janvier!$S$7:$S$46)</f>
        <v>0</v>
      </c>
      <c r="T47" s="7">
        <f>SUBTOTAL(103,Janvier!$T$7:$T$46)</f>
        <v>0</v>
      </c>
      <c r="U47" s="7">
        <f>SUBTOTAL(103,Janvier!$U$7:$U$46)</f>
        <v>0</v>
      </c>
      <c r="V47" s="7">
        <f>SUBTOTAL(103,Janvier!$V$7:$V$46)</f>
        <v>0</v>
      </c>
      <c r="W47" s="7">
        <f>SUBTOTAL(103,Janvier!$W$7:$W$46)</f>
        <v>0</v>
      </c>
      <c r="X47" s="7">
        <f>SUBTOTAL(103,Janvier!$X$7:$X$46)</f>
        <v>0</v>
      </c>
      <c r="Y47" s="7">
        <f>SUBTOTAL(103,Janvier!$Y$7:$Y$46)</f>
        <v>0</v>
      </c>
      <c r="Z47" s="7">
        <f>SUBTOTAL(103,Janvier!$Z$7:$Z$46)</f>
        <v>0</v>
      </c>
      <c r="AA47" s="7">
        <f>SUBTOTAL(103,Janvier!$AA$7:$AA$46)</f>
        <v>0</v>
      </c>
      <c r="AB47" s="7">
        <f>SUBTOTAL(103,Janvier!$AB$7:$AB$46)</f>
        <v>0</v>
      </c>
      <c r="AC47" s="7">
        <f>SUBTOTAL(103,Janvier!$AC$7:$AC$46)</f>
        <v>0</v>
      </c>
      <c r="AD47" s="7">
        <f>SUBTOTAL(103,Janvier!$AD$7:$AD$46)</f>
        <v>0</v>
      </c>
      <c r="AE47" s="7">
        <f>SUBTOTAL(103,Janvier!$AE$7:$AE$46)</f>
        <v>0</v>
      </c>
      <c r="AF47" s="7">
        <f>SUBTOTAL(103,Janvier!$AF$7:$AF$46)</f>
        <v>0</v>
      </c>
      <c r="AG47" s="7">
        <f>SUBTOTAL(103,Janvier!$AG$7:$AG$46)</f>
        <v>0</v>
      </c>
      <c r="AH47" s="7">
        <f>SUBTOTAL(109,Janvier[Total des jours])</f>
        <v>40</v>
      </c>
    </row>
  </sheetData>
  <mergeCells count="7">
    <mergeCell ref="C4:AG4"/>
    <mergeCell ref="D2:E2"/>
    <mergeCell ref="G2:I2"/>
    <mergeCell ref="K2:L2"/>
    <mergeCell ref="N2:Q2"/>
    <mergeCell ref="S2:V2"/>
    <mergeCell ref="AA2:AD2"/>
  </mergeCells>
  <phoneticPr fontId="18" type="noConversion"/>
  <conditionalFormatting sqref="C7:AB7 AE7:AG7 C8:AG12 C13:E13 G13:AG13 C14:AG16 C17:N17 P17:AG17 C18:AG20 C21:AF21 AG21:AG22 C22:AB22">
    <cfRule type="expression" priority="8" stopIfTrue="1">
      <formula>C7=""</formula>
    </cfRule>
    <cfRule type="expression" dxfId="40" priority="13" stopIfTrue="1">
      <formula>C7=CléLingepropre</formula>
    </cfRule>
    <cfRule type="expression" dxfId="39" priority="14" stopIfTrue="1">
      <formula>C7=CléLingesale</formula>
    </cfRule>
    <cfRule type="expression" dxfId="38" priority="15" stopIfTrue="1">
      <formula>C7=CléMénage</formula>
    </cfRule>
    <cfRule type="expression" dxfId="37" priority="16" stopIfTrue="1">
      <formula>C7=CléDépart</formula>
    </cfRule>
    <cfRule type="expression" dxfId="36" priority="17" stopIfTrue="1">
      <formula>C7=CléArrivée</formula>
    </cfRule>
  </conditionalFormatting>
  <conditionalFormatting sqref="C23:AG43">
    <cfRule type="expression" priority="1" stopIfTrue="1">
      <formula>C23=""</formula>
    </cfRule>
    <cfRule type="expression" dxfId="35" priority="2" stopIfTrue="1">
      <formula>C23=CléLingepropre</formula>
    </cfRule>
    <cfRule type="expression" dxfId="34" priority="3" stopIfTrue="1">
      <formula>C23=CléLingesale</formula>
    </cfRule>
    <cfRule type="expression" dxfId="33" priority="4" stopIfTrue="1">
      <formula>C23=CléMénage</formula>
    </cfRule>
    <cfRule type="expression" dxfId="32" priority="5" stopIfTrue="1">
      <formula>C23=CléDépart</formula>
    </cfRule>
    <cfRule type="expression" dxfId="31" priority="6" stopIfTrue="1">
      <formula>C23=CléArrivée</formula>
    </cfRule>
  </conditionalFormatting>
  <conditionalFormatting sqref="AH7:AH41">
    <cfRule type="dataBar" priority="175">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H42:AH4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{938A10BE-8BC2-4DB8-9A20-8C9AEEB28C0C}</x14:id>
        </ext>
      </extLst>
    </cfRule>
  </conditionalFormatting>
  <dataValidations count="17">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ED429CE7-437E-4116-96A4-16CD53877817}"/>
    <dataValidation allowBlank="1" showInputMessage="1" showErrorMessage="1" prompt="La lettre « C » indique une absence pour cause de congé" sqref="C2" xr:uid="{0E009EB5-3C2B-4DFD-BFDE-62D5CCF779E3}"/>
    <dataValidation allowBlank="1" showInputMessage="1" showErrorMessage="1" prompt="La lettre « P » indique une absence pour motifs personnels" sqref="F2" xr:uid="{2BB64466-1C0D-4DEB-8050-E9AC3AA5108C}"/>
    <dataValidation allowBlank="1" showInputMessage="1" showErrorMessage="1" prompt="La lettre « M » indique une absence pour cause de maladie" sqref="J2" xr:uid="{46F8CA8E-B684-4364-BD76-4D20B498E563}"/>
    <dataValidation allowBlank="1" showInputMessage="1" showErrorMessage="1" prompt="Entrez une lettre et personnalisez l’étiquette à droite pour ajouter un élément de clé" sqref="Z2 M2 R2" xr:uid="{32D44B9D-6655-4ABF-BB56-76B513CB1E5F}"/>
    <dataValidation allowBlank="1" showInputMessage="1" showErrorMessage="1" prompt="Entrez une étiquette pour décrire la clé personnalisée à gauche" sqref="AA2 N2 S2" xr:uid="{1659922E-76A6-4E15-9C59-26EE510935E1}"/>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 type="list" allowBlank="1" showInputMessage="1" showErrorMessage="1" sqref="B7 B25 B29 B16 B12 B38 B21 B33" xr:uid="{A59673C7-B567-4F43-89BA-6293E651C4BB}">
      <formula1>#REF!</formula1>
    </dataValidation>
    <dataValidation type="list" allowBlank="1" showInputMessage="1" showErrorMessage="1" sqref="B42" xr:uid="{D475D11B-5295-4860-A5C8-823BB2AE0F6A}">
      <formula1>#REF!</formula1>
    </dataValidation>
  </dataValidations>
  <printOptions gridLines="1"/>
  <pageMargins left="0.7" right="0.7" top="0.75" bottom="0.75" header="0.3" footer="0.3"/>
  <pageSetup paperSize="9" scale="82" orientation="landscape" horizont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AH7:AH41</xm:sqref>
        </x14:conditionalFormatting>
        <x14:conditionalFormatting xmlns:xm="http://schemas.microsoft.com/office/excel/2006/main">
          <x14:cfRule type="dataBar" id="{938A10BE-8BC2-4DB8-9A20-8C9AEEB28C0C}">
            <x14:dataBar minLength="0" maxLength="100">
              <x14:cfvo type="autoMin"/>
              <x14:cfvo type="formula">
                <xm:f>DATEDIF(DATE(AnnéeCalendrier,2,1),DATE(AnnéeCalendrier,3,1),"d")</xm:f>
              </x14:cfvo>
              <x14:negativeFillColor rgb="FFFF0000"/>
              <x14:axisColor rgb="FF000000"/>
            </x14:dataBar>
          </x14:cfRule>
          <xm:sqref>AH42:AH46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0">
    <tabColor rgb="FFFB89F6"/>
    <pageSetUpPr fitToPage="1"/>
  </sheetPr>
  <dimension ref="B1:AH40"/>
  <sheetViews>
    <sheetView showGridLines="0" zoomScale="85" zoomScaleNormal="85" workbookViewId="0">
      <pane ySplit="6" topLeftCell="A7" activePane="bottomLeft" state="frozen"/>
      <selection activeCell="AH2" sqref="AH2"/>
      <selection pane="bottomLeft" activeCell="J42" sqref="J42"/>
    </sheetView>
  </sheetViews>
  <sheetFormatPr defaultColWidth="9.140625" defaultRowHeight="30" customHeight="1" x14ac:dyDescent="0.25"/>
  <cols>
    <col min="1" max="1" width="2.7109375" customWidth="1"/>
    <col min="2" max="2" width="35.140625" customWidth="1"/>
    <col min="3" max="9" width="4.7109375" customWidth="1"/>
    <col min="10" max="10" width="6.140625" customWidth="1"/>
    <col min="11" max="11" width="8.140625" customWidth="1"/>
    <col min="12" max="12" width="6.85546875" customWidth="1"/>
    <col min="13" max="22" width="4.7109375" customWidth="1"/>
    <col min="23" max="23" width="5" customWidth="1"/>
    <col min="24" max="24" width="6" customWidth="1"/>
    <col min="25" max="25" width="5.140625" customWidth="1"/>
    <col min="26" max="26" width="6.7109375" customWidth="1"/>
    <col min="27" max="33" width="4.7109375" customWidth="1"/>
    <col min="34" max="34" width="13.5703125" customWidth="1"/>
    <col min="35" max="35" width="2.7109375" customWidth="1"/>
  </cols>
  <sheetData>
    <row r="1" spans="2:34" ht="50.1" customHeight="1" x14ac:dyDescent="0.25">
      <c r="B1" s="8" t="str">
        <f>Titre_Absence_Employé</f>
        <v>Calendrier des locations</v>
      </c>
    </row>
    <row r="2" spans="2:34" ht="15" customHeight="1" x14ac:dyDescent="0.25">
      <c r="B2" s="12" t="s">
        <v>43</v>
      </c>
      <c r="C2" s="2" t="s">
        <v>36</v>
      </c>
      <c r="D2" s="49" t="s">
        <v>37</v>
      </c>
      <c r="E2" s="49"/>
      <c r="F2" s="3" t="s">
        <v>38</v>
      </c>
      <c r="G2" s="49" t="s">
        <v>39</v>
      </c>
      <c r="H2" s="49"/>
      <c r="I2" s="49"/>
      <c r="J2" s="47" t="s">
        <v>53</v>
      </c>
      <c r="K2" s="17" t="s">
        <v>54</v>
      </c>
      <c r="L2" s="18" t="s">
        <v>55</v>
      </c>
      <c r="M2" s="36" t="s">
        <v>56</v>
      </c>
      <c r="P2" s="51" t="s">
        <v>103</v>
      </c>
      <c r="Q2" s="50"/>
      <c r="R2" s="50"/>
    </row>
    <row r="3" spans="2:34" ht="15" customHeight="1" x14ac:dyDescent="0.25">
      <c r="B3" s="8"/>
    </row>
    <row r="4" spans="2:34" ht="30" customHeight="1" x14ac:dyDescent="0.25">
      <c r="B4" s="6" t="s">
        <v>34</v>
      </c>
      <c r="C4" s="48" t="s">
        <v>42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6"/>
    </row>
    <row r="5" spans="2:34" ht="15" customHeight="1" x14ac:dyDescent="0.25">
      <c r="B5" s="6"/>
      <c r="C5" s="1" t="str">
        <f>TEXT(WEEKDAY(DATE(AnnéeCalendrier,7,1),1),"jjj")</f>
        <v>1900</v>
      </c>
      <c r="D5" s="1" t="str">
        <f>TEXT(WEEKDAY(DATE(AnnéeCalendrier,7,2),1),"jjj")</f>
        <v>1900</v>
      </c>
      <c r="E5" s="1" t="str">
        <f>TEXT(WEEKDAY(DATE(AnnéeCalendrier,7,3),1),"jjj")</f>
        <v>1900</v>
      </c>
      <c r="F5" s="1" t="str">
        <f>TEXT(WEEKDAY(DATE(AnnéeCalendrier,7,4),1),"jjj")</f>
        <v>1900</v>
      </c>
      <c r="G5" s="1" t="str">
        <f>TEXT(WEEKDAY(DATE(AnnéeCalendrier,7,5),1),"jjj")</f>
        <v>1900</v>
      </c>
      <c r="H5" s="1" t="str">
        <f>TEXT(WEEKDAY(DATE(AnnéeCalendrier,7,6),1),"jjj")</f>
        <v>1900</v>
      </c>
      <c r="I5" s="1" t="str">
        <f>TEXT(WEEKDAY(DATE(AnnéeCalendrier,7,7),1),"jjj")</f>
        <v>1900</v>
      </c>
      <c r="J5" s="1" t="str">
        <f>TEXT(WEEKDAY(DATE(AnnéeCalendrier,7,8),1),"jjj")</f>
        <v>1900</v>
      </c>
      <c r="K5" s="1" t="str">
        <f>TEXT(WEEKDAY(DATE(AnnéeCalendrier,7,9),1),"jjj")</f>
        <v>1900</v>
      </c>
      <c r="L5" s="1" t="str">
        <f>TEXT(WEEKDAY(DATE(AnnéeCalendrier,7,10),1),"jjj")</f>
        <v>1900</v>
      </c>
      <c r="M5" s="1" t="str">
        <f>TEXT(WEEKDAY(DATE(AnnéeCalendrier,7,11),1),"jjj")</f>
        <v>1900</v>
      </c>
      <c r="N5" s="1" t="str">
        <f>TEXT(WEEKDAY(DATE(AnnéeCalendrier,7,12),1),"jjj")</f>
        <v>1900</v>
      </c>
      <c r="O5" s="1" t="str">
        <f>TEXT(WEEKDAY(DATE(AnnéeCalendrier,7,13),1),"jjj")</f>
        <v>1900</v>
      </c>
      <c r="P5" s="1" t="str">
        <f>TEXT(WEEKDAY(DATE(AnnéeCalendrier,7,14),1),"jjj")</f>
        <v>1900</v>
      </c>
      <c r="Q5" s="1" t="str">
        <f>TEXT(WEEKDAY(DATE(AnnéeCalendrier,7,15),1),"jjj")</f>
        <v>1900</v>
      </c>
      <c r="R5" s="1" t="str">
        <f>TEXT(WEEKDAY(DATE(AnnéeCalendrier,7,16),1),"jjj")</f>
        <v>1900</v>
      </c>
      <c r="S5" s="1" t="str">
        <f>TEXT(WEEKDAY(DATE(AnnéeCalendrier,7,17),1),"jjj")</f>
        <v>1900</v>
      </c>
      <c r="T5" s="1" t="str">
        <f>TEXT(WEEKDAY(DATE(AnnéeCalendrier,7,18),1),"jjj")</f>
        <v>1900</v>
      </c>
      <c r="U5" s="1" t="str">
        <f>TEXT(WEEKDAY(DATE(AnnéeCalendrier,7,19),1),"jjj")</f>
        <v>1900</v>
      </c>
      <c r="V5" s="1" t="str">
        <f>TEXT(WEEKDAY(DATE(AnnéeCalendrier,7,20),1),"jjj")</f>
        <v>1900</v>
      </c>
      <c r="W5" s="1" t="str">
        <f>TEXT(WEEKDAY(DATE(AnnéeCalendrier,7,21),1),"jjj")</f>
        <v>1900</v>
      </c>
      <c r="X5" s="1" t="str">
        <f>TEXT(WEEKDAY(DATE(AnnéeCalendrier,7,22),1),"jjj")</f>
        <v>1900</v>
      </c>
      <c r="Y5" s="1" t="str">
        <f>TEXT(WEEKDAY(DATE(AnnéeCalendrier,7,23),1),"jjj")</f>
        <v>1900</v>
      </c>
      <c r="Z5" s="1" t="str">
        <f>TEXT(WEEKDAY(DATE(AnnéeCalendrier,7,24),1),"jjj")</f>
        <v>1900</v>
      </c>
      <c r="AA5" s="1" t="str">
        <f>TEXT(WEEKDAY(DATE(AnnéeCalendrier,7,25),1),"jjj")</f>
        <v>1900</v>
      </c>
      <c r="AB5" s="1" t="str">
        <f>TEXT(WEEKDAY(DATE(AnnéeCalendrier,7,26),1),"jjj")</f>
        <v>1900</v>
      </c>
      <c r="AC5" s="1" t="str">
        <f>TEXT(WEEKDAY(DATE(AnnéeCalendrier,7,27),1),"jjj")</f>
        <v>1900</v>
      </c>
      <c r="AD5" s="1" t="str">
        <f>TEXT(WEEKDAY(DATE(AnnéeCalendrier,7,28),1),"jjj")</f>
        <v>1900</v>
      </c>
      <c r="AE5" s="1" t="str">
        <f>TEXT(WEEKDAY(DATE(AnnéeCalendrier,7,29),1),"jjj")</f>
        <v>1900</v>
      </c>
      <c r="AF5" s="1" t="str">
        <f>TEXT(WEEKDAY(DATE(AnnéeCalendrier,7,30),1),"jjj")</f>
        <v>1900</v>
      </c>
      <c r="AG5" s="1" t="str">
        <f>TEXT(WEEKDAY(DATE(AnnéeCalendrier,7,31),1),"jjj")</f>
        <v>1900</v>
      </c>
      <c r="AH5" s="6"/>
    </row>
    <row r="6" spans="2:34" ht="15" customHeight="1" x14ac:dyDescent="0.25">
      <c r="B6" s="9" t="s">
        <v>41</v>
      </c>
      <c r="C6" s="1" t="s">
        <v>1</v>
      </c>
      <c r="D6" s="1" t="s">
        <v>2</v>
      </c>
      <c r="E6" s="1" t="s">
        <v>3</v>
      </c>
      <c r="F6" s="1" t="s">
        <v>4</v>
      </c>
      <c r="G6" s="1" t="s">
        <v>5</v>
      </c>
      <c r="H6" s="1" t="s">
        <v>6</v>
      </c>
      <c r="I6" s="1" t="s">
        <v>7</v>
      </c>
      <c r="J6" s="1" t="s">
        <v>8</v>
      </c>
      <c r="K6" s="1" t="s">
        <v>9</v>
      </c>
      <c r="L6" s="1" t="s">
        <v>10</v>
      </c>
      <c r="M6" s="1" t="s">
        <v>11</v>
      </c>
      <c r="N6" s="1" t="s">
        <v>12</v>
      </c>
      <c r="O6" s="1" t="s">
        <v>13</v>
      </c>
      <c r="P6" s="1" t="s">
        <v>14</v>
      </c>
      <c r="Q6" s="1" t="s">
        <v>15</v>
      </c>
      <c r="R6" s="1" t="s">
        <v>16</v>
      </c>
      <c r="S6" s="1" t="s">
        <v>17</v>
      </c>
      <c r="T6" s="1" t="s">
        <v>18</v>
      </c>
      <c r="U6" s="1" t="s">
        <v>19</v>
      </c>
      <c r="V6" s="1" t="s">
        <v>20</v>
      </c>
      <c r="W6" s="1" t="s">
        <v>21</v>
      </c>
      <c r="X6" s="1" t="s">
        <v>22</v>
      </c>
      <c r="Y6" s="1" t="s">
        <v>23</v>
      </c>
      <c r="Z6" s="1" t="s">
        <v>24</v>
      </c>
      <c r="AA6" s="1" t="s">
        <v>25</v>
      </c>
      <c r="AB6" s="1" t="s">
        <v>26</v>
      </c>
      <c r="AC6" s="1" t="s">
        <v>27</v>
      </c>
      <c r="AD6" s="1" t="s">
        <v>28</v>
      </c>
      <c r="AE6" s="1" t="s">
        <v>29</v>
      </c>
      <c r="AF6" s="1" t="s">
        <v>30</v>
      </c>
      <c r="AG6" s="1" t="s">
        <v>31</v>
      </c>
      <c r="AH6" s="10" t="s">
        <v>65</v>
      </c>
    </row>
    <row r="7" spans="2:34" ht="15" x14ac:dyDescent="0.25">
      <c r="B7" s="25" t="s">
        <v>57</v>
      </c>
      <c r="C7" s="34"/>
      <c r="D7" s="34"/>
      <c r="E7" s="34"/>
      <c r="F7" s="34"/>
      <c r="G7" s="34"/>
      <c r="H7" s="34"/>
      <c r="I7" s="34"/>
      <c r="J7" s="34"/>
      <c r="K7" s="34"/>
      <c r="L7" s="34"/>
      <c r="M7" s="34"/>
      <c r="N7" s="34"/>
      <c r="O7" s="34" t="s">
        <v>38</v>
      </c>
      <c r="P7" s="1"/>
      <c r="Q7" s="1"/>
      <c r="R7" s="1"/>
      <c r="S7" s="1"/>
      <c r="T7" s="1"/>
      <c r="U7" s="1"/>
      <c r="V7" s="1"/>
      <c r="W7" s="1"/>
      <c r="X7" s="1"/>
      <c r="Y7" s="1"/>
      <c r="Z7" s="1"/>
      <c r="AA7" s="1"/>
      <c r="AB7" s="1"/>
      <c r="AC7" s="1" t="s">
        <v>36</v>
      </c>
      <c r="AD7" s="34"/>
      <c r="AE7" s="34"/>
      <c r="AF7" s="34"/>
      <c r="AG7" s="34"/>
      <c r="AH7" s="5"/>
    </row>
    <row r="8" spans="2:34" ht="15" x14ac:dyDescent="0.25">
      <c r="B8" s="16" t="s">
        <v>40</v>
      </c>
      <c r="P8" s="20"/>
    </row>
    <row r="9" spans="2:34" ht="15" x14ac:dyDescent="0.25">
      <c r="B9" s="16" t="s">
        <v>50</v>
      </c>
      <c r="O9" s="41"/>
      <c r="AC9" s="41"/>
    </row>
    <row r="10" spans="2:34" ht="15" x14ac:dyDescent="0.25">
      <c r="B10" s="16" t="s">
        <v>44</v>
      </c>
    </row>
    <row r="11" spans="2:34" ht="15" x14ac:dyDescent="0.25">
      <c r="B11" s="26" t="s">
        <v>58</v>
      </c>
      <c r="C11" s="33"/>
      <c r="D11" s="33"/>
      <c r="E11" s="33"/>
      <c r="F11" s="33"/>
      <c r="G11" s="33"/>
      <c r="H11" s="38" t="s">
        <v>45</v>
      </c>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33"/>
    </row>
    <row r="12" spans="2:34" ht="15" x14ac:dyDescent="0.25">
      <c r="B12" s="16" t="s">
        <v>40</v>
      </c>
      <c r="H12" s="20"/>
    </row>
    <row r="13" spans="2:34" ht="15" x14ac:dyDescent="0.25">
      <c r="B13" s="16" t="s">
        <v>50</v>
      </c>
      <c r="H13" s="41"/>
    </row>
    <row r="14" spans="2:34" ht="15" x14ac:dyDescent="0.25">
      <c r="B14" s="16" t="s">
        <v>44</v>
      </c>
    </row>
    <row r="15" spans="2:34" ht="15" x14ac:dyDescent="0.25">
      <c r="B15" s="27" t="s">
        <v>59</v>
      </c>
      <c r="J15" t="s">
        <v>36</v>
      </c>
      <c r="K15" s="33"/>
      <c r="L15" s="33"/>
      <c r="M15" s="33"/>
      <c r="N15" s="33"/>
      <c r="O15" s="33"/>
      <c r="P15" s="33"/>
      <c r="Q15" t="s">
        <v>38</v>
      </c>
      <c r="AD15" t="s">
        <v>36</v>
      </c>
      <c r="AE15" s="33"/>
      <c r="AF15" s="33"/>
      <c r="AG15" s="33"/>
    </row>
    <row r="16" spans="2:34" ht="15" x14ac:dyDescent="0.25">
      <c r="B16" s="16" t="s">
        <v>40</v>
      </c>
      <c r="I16" s="19"/>
      <c r="AC16" s="19"/>
    </row>
    <row r="17" spans="2:33" ht="15" x14ac:dyDescent="0.25">
      <c r="B17" s="16" t="s">
        <v>50</v>
      </c>
      <c r="J17" s="41"/>
      <c r="Q17" s="41"/>
      <c r="AD17" s="41"/>
    </row>
    <row r="18" spans="2:33" ht="15" x14ac:dyDescent="0.25">
      <c r="B18" s="16" t="s">
        <v>44</v>
      </c>
    </row>
    <row r="19" spans="2:33" ht="15" x14ac:dyDescent="0.25">
      <c r="B19" s="28" t="s">
        <v>60</v>
      </c>
      <c r="V19" t="s">
        <v>36</v>
      </c>
      <c r="W19" s="33"/>
      <c r="X19" s="33"/>
      <c r="Y19" s="33"/>
      <c r="Z19" s="33"/>
      <c r="AA19" s="33"/>
      <c r="AB19" s="33"/>
      <c r="AC19" s="33"/>
      <c r="AD19" s="33"/>
      <c r="AE19" s="33"/>
      <c r="AF19" s="33" t="s">
        <v>38</v>
      </c>
    </row>
    <row r="20" spans="2:33" ht="15" x14ac:dyDescent="0.25">
      <c r="B20" s="16" t="s">
        <v>40</v>
      </c>
      <c r="U20" s="19"/>
    </row>
    <row r="21" spans="2:33" ht="15" x14ac:dyDescent="0.25">
      <c r="B21" s="16" t="s">
        <v>50</v>
      </c>
      <c r="V21" s="44"/>
    </row>
    <row r="22" spans="2:33" ht="15" x14ac:dyDescent="0.25">
      <c r="B22" s="16" t="s">
        <v>44</v>
      </c>
    </row>
    <row r="23" spans="2:33" ht="15" x14ac:dyDescent="0.25">
      <c r="B23" s="29" t="s">
        <v>61</v>
      </c>
      <c r="N23" t="s">
        <v>36</v>
      </c>
      <c r="O23" s="43"/>
      <c r="P23" s="43"/>
      <c r="Q23" s="43"/>
      <c r="R23" s="43"/>
      <c r="S23" t="s">
        <v>38</v>
      </c>
      <c r="X23" t="s">
        <v>36</v>
      </c>
      <c r="Y23" s="33"/>
      <c r="Z23" s="33"/>
      <c r="AA23" s="33"/>
      <c r="AB23" s="33"/>
      <c r="AC23" s="33"/>
      <c r="AD23" s="33"/>
      <c r="AE23" s="33"/>
      <c r="AF23" s="33"/>
      <c r="AG23" s="33"/>
    </row>
    <row r="24" spans="2:33" ht="15" x14ac:dyDescent="0.25">
      <c r="B24" s="16" t="s">
        <v>40</v>
      </c>
      <c r="M24" s="19"/>
      <c r="W24" s="19"/>
    </row>
    <row r="25" spans="2:33" ht="15" x14ac:dyDescent="0.25">
      <c r="B25" s="16" t="s">
        <v>50</v>
      </c>
      <c r="N25" s="41"/>
      <c r="S25" s="41"/>
      <c r="X25" s="41"/>
    </row>
    <row r="26" spans="2:33" ht="15" x14ac:dyDescent="0.25">
      <c r="B26" s="16" t="s">
        <v>44</v>
      </c>
    </row>
    <row r="27" spans="2:33" ht="15" x14ac:dyDescent="0.25">
      <c r="B27" s="30" t="s">
        <v>62</v>
      </c>
      <c r="F27" t="s">
        <v>36</v>
      </c>
      <c r="G27" s="33"/>
      <c r="H27" s="33"/>
      <c r="I27" s="33"/>
      <c r="J27" s="33"/>
      <c r="K27" t="s">
        <v>38</v>
      </c>
    </row>
    <row r="28" spans="2:33" ht="15" x14ac:dyDescent="0.25">
      <c r="B28" s="16" t="s">
        <v>40</v>
      </c>
      <c r="E28" s="19"/>
      <c r="M28" s="19"/>
    </row>
    <row r="29" spans="2:33" ht="15" x14ac:dyDescent="0.25">
      <c r="B29" s="16" t="s">
        <v>50</v>
      </c>
      <c r="F29" s="41"/>
      <c r="K29" s="41"/>
    </row>
    <row r="30" spans="2:33" ht="15" x14ac:dyDescent="0.25">
      <c r="B30" s="16" t="s">
        <v>49</v>
      </c>
    </row>
    <row r="31" spans="2:33" ht="15" x14ac:dyDescent="0.25">
      <c r="B31" s="16" t="s">
        <v>44</v>
      </c>
    </row>
    <row r="32" spans="2:33" ht="15" x14ac:dyDescent="0.25">
      <c r="B32" s="31" t="s">
        <v>63</v>
      </c>
      <c r="G32" t="s">
        <v>36</v>
      </c>
      <c r="H32" s="33"/>
      <c r="I32" s="33"/>
      <c r="J32" s="33"/>
      <c r="K32" s="33"/>
      <c r="L32" s="33"/>
      <c r="M32" s="33"/>
      <c r="N32" t="s">
        <v>38</v>
      </c>
      <c r="Q32" t="s">
        <v>36</v>
      </c>
      <c r="R32" s="33"/>
      <c r="S32" s="33"/>
      <c r="T32" s="33"/>
      <c r="U32" s="33"/>
      <c r="V32" s="33"/>
      <c r="W32" s="33"/>
      <c r="X32" t="s">
        <v>38</v>
      </c>
      <c r="AD32" s="32" t="s">
        <v>36</v>
      </c>
      <c r="AE32" s="33"/>
      <c r="AF32" s="33"/>
      <c r="AG32" s="33"/>
    </row>
    <row r="33" spans="2:34" ht="15" x14ac:dyDescent="0.25">
      <c r="B33" s="16" t="s">
        <v>40</v>
      </c>
      <c r="G33" s="20"/>
      <c r="P33" s="20"/>
      <c r="AC33" s="20"/>
    </row>
    <row r="34" spans="2:34" ht="15" x14ac:dyDescent="0.25">
      <c r="B34" s="16" t="s">
        <v>50</v>
      </c>
      <c r="G34" s="41"/>
      <c r="N34" s="41"/>
      <c r="Q34" s="41"/>
      <c r="X34" s="41"/>
      <c r="AD34" s="41"/>
    </row>
    <row r="35" spans="2:34" ht="15" x14ac:dyDescent="0.25">
      <c r="B35" s="16" t="s">
        <v>44</v>
      </c>
    </row>
    <row r="36" spans="2:34" ht="15" x14ac:dyDescent="0.25">
      <c r="B36" s="42" t="s">
        <v>64</v>
      </c>
      <c r="C36" s="33"/>
      <c r="D36" s="33"/>
      <c r="E36" s="33"/>
      <c r="F36" s="33"/>
      <c r="G36" s="33"/>
      <c r="H36" s="33"/>
      <c r="I36" s="23"/>
      <c r="J36" s="23"/>
      <c r="K36" s="23"/>
      <c r="L36" s="23"/>
      <c r="M36" s="23"/>
      <c r="N36" s="23"/>
      <c r="O36" s="23" t="s">
        <v>38</v>
      </c>
      <c r="T36" t="s">
        <v>36</v>
      </c>
      <c r="U36" s="33"/>
      <c r="V36" s="33"/>
      <c r="W36" s="33"/>
      <c r="X36" s="33"/>
      <c r="Y36" s="33" t="s">
        <v>38</v>
      </c>
      <c r="AF36" t="s">
        <v>36</v>
      </c>
      <c r="AG36" s="33"/>
    </row>
    <row r="37" spans="2:34" ht="15" x14ac:dyDescent="0.25">
      <c r="B37" s="16" t="s">
        <v>40</v>
      </c>
      <c r="S37" s="20"/>
      <c r="AE37" s="20"/>
    </row>
    <row r="38" spans="2:34" ht="15" x14ac:dyDescent="0.25">
      <c r="B38" s="16" t="s">
        <v>50</v>
      </c>
      <c r="O38" s="41"/>
      <c r="T38" s="41"/>
      <c r="Y38" s="41"/>
      <c r="AF38" s="41"/>
    </row>
    <row r="39" spans="2:34" ht="15" x14ac:dyDescent="0.25">
      <c r="B39" s="16" t="s">
        <v>44</v>
      </c>
    </row>
    <row r="40" spans="2:34" ht="30" customHeight="1" x14ac:dyDescent="0.25">
      <c r="B40" s="14" t="str">
        <f>NomMois&amp;" Total"</f>
        <v>Juillet Total</v>
      </c>
      <c r="C40" s="7">
        <f>SUBTOTAL(103,Juillet[1])</f>
        <v>0</v>
      </c>
      <c r="D40" s="7">
        <f>SUBTOTAL(103,Juillet[2])</f>
        <v>0</v>
      </c>
      <c r="E40" s="7">
        <f>SUBTOTAL(103,Juillet[3])</f>
        <v>0</v>
      </c>
      <c r="F40" s="7">
        <f>SUBTOTAL(103,Juillet[4])</f>
        <v>1</v>
      </c>
      <c r="G40" s="7">
        <f>SUBTOTAL(103,Juillet[5])</f>
        <v>1</v>
      </c>
      <c r="H40" s="7">
        <f>SUBTOTAL(103,Juillet[6])</f>
        <v>1</v>
      </c>
      <c r="I40" s="7">
        <f>SUBTOTAL(103,Juillet[7])</f>
        <v>0</v>
      </c>
      <c r="J40" s="7">
        <f>SUBTOTAL(103,Juillet[8])</f>
        <v>1</v>
      </c>
      <c r="K40" s="7">
        <f>SUBTOTAL(103,Juillet[9])</f>
        <v>1</v>
      </c>
      <c r="L40" s="7">
        <f>SUBTOTAL(103,Juillet[10])</f>
        <v>0</v>
      </c>
      <c r="M40" s="7">
        <f>SUBTOTAL(103,Juillet[11])</f>
        <v>0</v>
      </c>
      <c r="N40" s="7">
        <f>SUBTOTAL(103,Juillet[12])</f>
        <v>2</v>
      </c>
      <c r="O40" s="7">
        <f>SUBTOTAL(103,Juillet[13])</f>
        <v>2</v>
      </c>
      <c r="P40" s="7">
        <f>SUBTOTAL(103,Juillet[14])</f>
        <v>0</v>
      </c>
      <c r="Q40" s="7">
        <f>SUBTOTAL(103,Juillet[15])</f>
        <v>2</v>
      </c>
      <c r="R40" s="7">
        <f>SUBTOTAL(103,Juillet[16])</f>
        <v>0</v>
      </c>
      <c r="S40" s="7">
        <f>SUBTOTAL(103,Juillet[17])</f>
        <v>1</v>
      </c>
      <c r="T40" s="7">
        <f>SUBTOTAL(103,Juillet[18])</f>
        <v>1</v>
      </c>
      <c r="U40" s="7">
        <f>SUBTOTAL(103,Juillet[19])</f>
        <v>0</v>
      </c>
      <c r="V40" s="7">
        <f>SUBTOTAL(103,Juillet[20])</f>
        <v>1</v>
      </c>
      <c r="W40" s="7">
        <f>SUBTOTAL(103,Juillet[21])</f>
        <v>0</v>
      </c>
      <c r="X40" s="7">
        <f>SUBTOTAL(103,Juillet[22])</f>
        <v>2</v>
      </c>
      <c r="Y40" s="7">
        <f>SUBTOTAL(103,Juillet[23])</f>
        <v>1</v>
      </c>
      <c r="Z40" s="7">
        <f>SUBTOTAL(103,Juillet[24])</f>
        <v>0</v>
      </c>
      <c r="AA40" s="7">
        <f>SUBTOTAL(103,Juillet[25])</f>
        <v>0</v>
      </c>
      <c r="AB40" s="7">
        <f>SUBTOTAL(103,Juillet[26])</f>
        <v>0</v>
      </c>
      <c r="AC40" s="7">
        <f>SUBTOTAL(103,Juillet[27])</f>
        <v>1</v>
      </c>
      <c r="AD40" s="7">
        <f>SUBTOTAL(103,Juillet[28])</f>
        <v>2</v>
      </c>
      <c r="AE40" s="7">
        <f>SUBTOTAL(103,Juillet[29])</f>
        <v>0</v>
      </c>
      <c r="AF40" s="7">
        <f>SUBTOTAL(103,Juillet[30])</f>
        <v>2</v>
      </c>
      <c r="AG40" s="7">
        <f>SUBTOTAL(103,Juillet[31])</f>
        <v>0</v>
      </c>
      <c r="AH40" s="7"/>
    </row>
  </sheetData>
  <mergeCells count="3">
    <mergeCell ref="C4:AG4"/>
    <mergeCell ref="D2:E2"/>
    <mergeCell ref="G2:I2"/>
  </mergeCells>
  <phoneticPr fontId="18" type="noConversion"/>
  <conditionalFormatting sqref="A36:AG36 A37:H37 J37:AG37 A38:G38 I38:R38 T38:AG38 A39:AG39">
    <cfRule type="cellIs" dxfId="30" priority="31" operator="equal">
      <formula>"A"</formula>
    </cfRule>
  </conditionalFormatting>
  <conditionalFormatting sqref="C12:G12 J12:AG12 C13:AG23 C24:M24 O24:AG24 C25:AG27 C28:M28 O28:AG28 C29:AG32 C33:W33 Y33:AG33 C34:AD34 AF34:AG34 C35:AG35 C7:AG11">
    <cfRule type="expression" priority="51" stopIfTrue="1">
      <formula>C7=""</formula>
    </cfRule>
    <cfRule type="expression" dxfId="29" priority="52" stopIfTrue="1">
      <formula>C7=CléLingepropre</formula>
    </cfRule>
    <cfRule type="expression" dxfId="28" priority="53" stopIfTrue="1">
      <formula>C7=CléLingesale</formula>
    </cfRule>
    <cfRule type="expression" dxfId="27" priority="54" stopIfTrue="1">
      <formula>C7=CléMénage</formula>
    </cfRule>
    <cfRule type="expression" dxfId="26" priority="55" stopIfTrue="1">
      <formula>C7=CléDépart</formula>
    </cfRule>
    <cfRule type="expression" dxfId="25" priority="56" stopIfTrue="1">
      <formula>C7=CléArrivée</formula>
    </cfRule>
  </conditionalFormatting>
  <conditionalFormatting sqref="D36">
    <cfRule type="expression" priority="32" stopIfTrue="1">
      <formula>D36=""</formula>
    </cfRule>
    <cfRule type="expression" dxfId="24" priority="33" stopIfTrue="1">
      <formula>D36=CléLingepropre</formula>
    </cfRule>
    <cfRule type="expression" dxfId="23" priority="34" stopIfTrue="1">
      <formula>D36=CléLingesale</formula>
    </cfRule>
    <cfRule type="expression" dxfId="22" priority="35" stopIfTrue="1">
      <formula>D36=CléMénage</formula>
    </cfRule>
    <cfRule type="expression" dxfId="21" priority="36" stopIfTrue="1">
      <formula>D36=CléDépart</formula>
    </cfRule>
    <cfRule type="expression" dxfId="20" priority="37" stopIfTrue="1">
      <formula>D36=CléArrivée</formula>
    </cfRule>
  </conditionalFormatting>
  <conditionalFormatting sqref="F36:J36 Z36:AC36">
    <cfRule type="expression" priority="38" stopIfTrue="1">
      <formula>F36=""</formula>
    </cfRule>
    <cfRule type="expression" dxfId="19" priority="39" stopIfTrue="1">
      <formula>F36=CléLingepropre</formula>
    </cfRule>
    <cfRule type="expression" dxfId="18" priority="40" stopIfTrue="1">
      <formula>F36=CléLingesale</formula>
    </cfRule>
    <cfRule type="expression" dxfId="17" priority="41" stopIfTrue="1">
      <formula>F36=CléMénage</formula>
    </cfRule>
    <cfRule type="expression" dxfId="16" priority="42" stopIfTrue="1">
      <formula>F36=CléDépart</formula>
    </cfRule>
    <cfRule type="expression" dxfId="15" priority="43" stopIfTrue="1">
      <formula>F36=CléArrivée</formula>
    </cfRule>
  </conditionalFormatting>
  <conditionalFormatting sqref="AH36">
    <cfRule type="dataBar" priority="44">
      <dataBar>
        <cfvo type="min"/>
        <cfvo type="formula" val="DATEDIF(DATE(AnnéeCalendrier,2,1),DATE(AnnéeCalendrier,3,1),&quot;d&quot;)"/>
        <color theme="2" tint="-0.249977111117893"/>
      </dataBar>
      <extLst>
        <ext xmlns:x14="http://schemas.microsoft.com/office/spreadsheetml/2009/9/main" uri="{B025F937-C7B1-47D3-B67F-A62EFF666E3E}">
          <x14:id>{151B78A0-A5D1-4837-9503-54E8BDEA7371}</x14:id>
        </ext>
      </extLst>
    </cfRule>
  </conditionalFormatting>
  <conditionalFormatting sqref="AH7:AH35">
    <cfRule type="dataBar" priority="340">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conditionalFormatting sqref="Q2">
    <cfRule type="expression" priority="19" stopIfTrue="1">
      <formula>Q2=""</formula>
    </cfRule>
    <cfRule type="expression" dxfId="14" priority="20" stopIfTrue="1">
      <formula>Q2=CléLingepropre</formula>
    </cfRule>
    <cfRule type="expression" dxfId="13" priority="21" stopIfTrue="1">
      <formula>Q2=CléLingesale</formula>
    </cfRule>
    <cfRule type="expression" dxfId="12" priority="22" stopIfTrue="1">
      <formula>Q2=CléMénage</formula>
    </cfRule>
    <cfRule type="expression" dxfId="11" priority="23" stopIfTrue="1">
      <formula>Q2=CléDépart</formula>
    </cfRule>
    <cfRule type="expression" dxfId="10" priority="24" stopIfTrue="1">
      <formula>Q2=CléArrivée</formula>
    </cfRule>
  </conditionalFormatting>
  <conditionalFormatting sqref="P2">
    <cfRule type="expression" priority="13" stopIfTrue="1">
      <formula>P2=""</formula>
    </cfRule>
    <cfRule type="expression" dxfId="9" priority="14" stopIfTrue="1">
      <formula>P2=CléLingepropre</formula>
    </cfRule>
    <cfRule type="expression" dxfId="8" priority="15" stopIfTrue="1">
      <formula>P2=CléLingesale</formula>
    </cfRule>
    <cfRule type="expression" dxfId="7" priority="16" stopIfTrue="1">
      <formula>P2=CléMénage</formula>
    </cfRule>
    <cfRule type="expression" dxfId="6" priority="17" stopIfTrue="1">
      <formula>P2=CléDépart</formula>
    </cfRule>
    <cfRule type="expression" dxfId="5" priority="18" stopIfTrue="1">
      <formula>P2=CléArrivée</formula>
    </cfRule>
  </conditionalFormatting>
  <conditionalFormatting sqref="R2">
    <cfRule type="expression" priority="1" stopIfTrue="1">
      <formula>R2=""</formula>
    </cfRule>
    <cfRule type="expression" dxfId="4" priority="2" stopIfTrue="1">
      <formula>R2=CléLingepropre</formula>
    </cfRule>
    <cfRule type="expression" dxfId="3" priority="3" stopIfTrue="1">
      <formula>R2=CléLingesale</formula>
    </cfRule>
    <cfRule type="expression" dxfId="2" priority="4" stopIfTrue="1">
      <formula>R2=CléMénage</formula>
    </cfRule>
    <cfRule type="expression" dxfId="1" priority="5" stopIfTrue="1">
      <formula>R2=CléDépart</formula>
    </cfRule>
    <cfRule type="expression" dxfId="0" priority="6" stopIfTrue="1">
      <formula>R2=CléArrivée</formula>
    </cfRule>
  </conditionalFormatting>
  <dataValidations count="1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La lettre « P » indique une absence pour motifs personnels" sqref="F2" xr:uid="{584C904D-5722-4F2B-AF9C-564AF4337DBD}"/>
    <dataValidation allowBlank="1" showInputMessage="1" showErrorMessage="1" prompt="La lettre « C » indique une absence pour cause de congé" sqref="C2" xr:uid="{B7A11751-7066-4CC3-B6E7-2395AEFE70DF}"/>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C81A4471-29DF-41A4-9386-10DA8DB94B66}"/>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9" scale="42" orientation="portrait" horizontalDpi="4294967293"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51B78A0-A5D1-4837-9503-54E8BDEA7371}">
            <x14:dataBar minLength="0" maxLength="100">
              <x14:cfvo type="autoMin"/>
              <x14:cfvo type="formula">
                <xm:f>DATEDIF(DATE(AnnéeCalendrier,2,1),DATE(AnnéeCalendrier,3,1),"d")</xm:f>
              </x14:cfvo>
              <x14:negativeFillColor rgb="FFFF0000"/>
              <x14:axisColor rgb="FF000000"/>
            </x14:dataBar>
          </x14:cfRule>
          <xm:sqref>AH36</xm:sqref>
        </x14:conditionalFormatting>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AH7:AH35</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FE07AE-E2AD-4378-A362-0DF7EB19D01C}">
  <sheetPr codeName="Blad1"/>
  <dimension ref="A1:F155"/>
  <sheetViews>
    <sheetView tabSelected="1" workbookViewId="0">
      <selection activeCell="B5" sqref="B5"/>
    </sheetView>
  </sheetViews>
  <sheetFormatPr defaultRowHeight="15" x14ac:dyDescent="0.25"/>
  <cols>
    <col min="1" max="1" width="8.85546875" bestFit="1" customWidth="1"/>
    <col min="2" max="2" width="8.140625" bestFit="1" customWidth="1"/>
    <col min="3" max="3" width="12.28515625" bestFit="1" customWidth="1"/>
    <col min="4" max="4" width="14.28515625" bestFit="1" customWidth="1"/>
    <col min="5" max="5" width="15.5703125" bestFit="1" customWidth="1"/>
    <col min="6" max="6" width="9.28515625" bestFit="1" customWidth="1"/>
  </cols>
  <sheetData>
    <row r="1" spans="1:6" x14ac:dyDescent="0.25">
      <c r="A1" t="s">
        <v>91</v>
      </c>
      <c r="B1" t="s">
        <v>88</v>
      </c>
      <c r="C1" t="s">
        <v>89</v>
      </c>
      <c r="D1" t="s">
        <v>90</v>
      </c>
      <c r="E1" t="s">
        <v>92</v>
      </c>
      <c r="F1" t="s">
        <v>102</v>
      </c>
    </row>
    <row r="2" spans="1:6" x14ac:dyDescent="0.25">
      <c r="A2" t="s">
        <v>95</v>
      </c>
      <c r="B2" t="s">
        <v>55</v>
      </c>
      <c r="C2" t="s">
        <v>62</v>
      </c>
      <c r="D2" t="s">
        <v>40</v>
      </c>
      <c r="F2" t="s">
        <v>206</v>
      </c>
    </row>
    <row r="3" spans="1:6" x14ac:dyDescent="0.25">
      <c r="A3" t="s">
        <v>99</v>
      </c>
      <c r="B3" t="s">
        <v>55</v>
      </c>
      <c r="C3" t="s">
        <v>59</v>
      </c>
      <c r="D3" t="s">
        <v>40</v>
      </c>
      <c r="F3" t="s">
        <v>167</v>
      </c>
    </row>
    <row r="4" spans="1:6" x14ac:dyDescent="0.25">
      <c r="A4" t="s">
        <v>67</v>
      </c>
      <c r="B4" t="s">
        <v>55</v>
      </c>
      <c r="C4" t="s">
        <v>61</v>
      </c>
      <c r="D4" t="s">
        <v>40</v>
      </c>
      <c r="F4" t="s">
        <v>197</v>
      </c>
    </row>
    <row r="5" spans="1:6" x14ac:dyDescent="0.25">
      <c r="A5" t="s">
        <v>67</v>
      </c>
      <c r="B5" t="s">
        <v>55</v>
      </c>
      <c r="C5" t="s">
        <v>62</v>
      </c>
      <c r="D5" t="s">
        <v>40</v>
      </c>
      <c r="F5" t="s">
        <v>207</v>
      </c>
    </row>
    <row r="6" spans="1:6" x14ac:dyDescent="0.25">
      <c r="A6" t="s">
        <v>80</v>
      </c>
      <c r="B6" t="s">
        <v>55</v>
      </c>
      <c r="C6" t="s">
        <v>60</v>
      </c>
      <c r="D6" t="s">
        <v>40</v>
      </c>
      <c r="F6" t="s">
        <v>182</v>
      </c>
    </row>
    <row r="7" spans="1:6" x14ac:dyDescent="0.25">
      <c r="A7" t="s">
        <v>82</v>
      </c>
      <c r="B7" t="s">
        <v>55</v>
      </c>
      <c r="C7" t="s">
        <v>61</v>
      </c>
      <c r="D7" t="s">
        <v>40</v>
      </c>
      <c r="F7" t="s">
        <v>198</v>
      </c>
    </row>
    <row r="8" spans="1:6" x14ac:dyDescent="0.25">
      <c r="A8" t="s">
        <v>75</v>
      </c>
      <c r="B8" t="s">
        <v>55</v>
      </c>
      <c r="C8" t="s">
        <v>59</v>
      </c>
      <c r="D8" t="s">
        <v>40</v>
      </c>
      <c r="F8" t="s">
        <v>168</v>
      </c>
    </row>
    <row r="9" spans="1:6" x14ac:dyDescent="0.25">
      <c r="A9" t="s">
        <v>69</v>
      </c>
      <c r="B9" t="s">
        <v>38</v>
      </c>
      <c r="C9" t="s">
        <v>61</v>
      </c>
      <c r="D9" t="s">
        <v>61</v>
      </c>
      <c r="F9" t="s">
        <v>184</v>
      </c>
    </row>
    <row r="10" spans="1:6" x14ac:dyDescent="0.25">
      <c r="A10" t="s">
        <v>74</v>
      </c>
      <c r="B10" t="s">
        <v>38</v>
      </c>
      <c r="C10" t="s">
        <v>61</v>
      </c>
      <c r="D10" t="s">
        <v>61</v>
      </c>
      <c r="F10" t="s">
        <v>185</v>
      </c>
    </row>
    <row r="11" spans="1:6" x14ac:dyDescent="0.25">
      <c r="A11" t="s">
        <v>76</v>
      </c>
      <c r="B11" t="s">
        <v>38</v>
      </c>
      <c r="C11" t="s">
        <v>61</v>
      </c>
      <c r="D11" t="s">
        <v>61</v>
      </c>
      <c r="F11" t="s">
        <v>186</v>
      </c>
    </row>
    <row r="12" spans="1:6" x14ac:dyDescent="0.25">
      <c r="A12" t="s">
        <v>77</v>
      </c>
      <c r="B12" t="s">
        <v>38</v>
      </c>
      <c r="C12" t="s">
        <v>61</v>
      </c>
      <c r="D12" t="s">
        <v>61</v>
      </c>
      <c r="F12" t="s">
        <v>187</v>
      </c>
    </row>
    <row r="13" spans="1:6" x14ac:dyDescent="0.25">
      <c r="A13" t="s">
        <v>96</v>
      </c>
      <c r="B13" t="s">
        <v>53</v>
      </c>
      <c r="C13" t="s">
        <v>62</v>
      </c>
      <c r="D13" t="s">
        <v>50</v>
      </c>
      <c r="F13" t="s">
        <v>208</v>
      </c>
    </row>
    <row r="14" spans="1:6" x14ac:dyDescent="0.25">
      <c r="A14" t="s">
        <v>97</v>
      </c>
      <c r="B14" t="s">
        <v>53</v>
      </c>
      <c r="C14" t="s">
        <v>63</v>
      </c>
      <c r="D14" t="s">
        <v>50</v>
      </c>
      <c r="F14" t="s">
        <v>229</v>
      </c>
    </row>
    <row r="15" spans="1:6" x14ac:dyDescent="0.25">
      <c r="A15" t="s">
        <v>98</v>
      </c>
      <c r="B15" t="s">
        <v>53</v>
      </c>
      <c r="C15" t="s">
        <v>58</v>
      </c>
      <c r="D15" t="s">
        <v>50</v>
      </c>
      <c r="F15" t="s">
        <v>157</v>
      </c>
    </row>
    <row r="16" spans="1:6" x14ac:dyDescent="0.25">
      <c r="A16" t="s">
        <v>100</v>
      </c>
      <c r="B16" t="s">
        <v>53</v>
      </c>
      <c r="C16" t="s">
        <v>59</v>
      </c>
      <c r="D16" t="s">
        <v>50</v>
      </c>
      <c r="F16" t="s">
        <v>169</v>
      </c>
    </row>
    <row r="17" spans="1:6" x14ac:dyDescent="0.25">
      <c r="A17" t="s">
        <v>101</v>
      </c>
      <c r="B17" t="s">
        <v>53</v>
      </c>
      <c r="C17" t="s">
        <v>62</v>
      </c>
      <c r="D17" t="s">
        <v>50</v>
      </c>
      <c r="F17" t="s">
        <v>209</v>
      </c>
    </row>
    <row r="18" spans="1:6" x14ac:dyDescent="0.25">
      <c r="A18" t="s">
        <v>68</v>
      </c>
      <c r="B18" t="s">
        <v>53</v>
      </c>
      <c r="C18" t="s">
        <v>61</v>
      </c>
      <c r="D18" t="s">
        <v>50</v>
      </c>
      <c r="F18" t="s">
        <v>199</v>
      </c>
    </row>
    <row r="19" spans="1:6" x14ac:dyDescent="0.25">
      <c r="A19" t="s">
        <v>68</v>
      </c>
      <c r="B19" t="s">
        <v>53</v>
      </c>
      <c r="C19" t="s">
        <v>63</v>
      </c>
      <c r="D19" t="s">
        <v>50</v>
      </c>
      <c r="F19" t="s">
        <v>230</v>
      </c>
    </row>
    <row r="20" spans="1:6" x14ac:dyDescent="0.25">
      <c r="A20" t="s">
        <v>69</v>
      </c>
      <c r="B20" t="s">
        <v>53</v>
      </c>
      <c r="C20" t="s">
        <v>57</v>
      </c>
      <c r="D20" t="s">
        <v>50</v>
      </c>
      <c r="F20" t="s">
        <v>123</v>
      </c>
    </row>
    <row r="21" spans="1:6" x14ac:dyDescent="0.25">
      <c r="A21" t="s">
        <v>69</v>
      </c>
      <c r="B21" t="s">
        <v>53</v>
      </c>
      <c r="C21" t="s">
        <v>64</v>
      </c>
      <c r="D21" t="s">
        <v>50</v>
      </c>
      <c r="F21" t="s">
        <v>255</v>
      </c>
    </row>
    <row r="22" spans="1:6" x14ac:dyDescent="0.25">
      <c r="A22" t="s">
        <v>76</v>
      </c>
      <c r="B22" t="s">
        <v>53</v>
      </c>
      <c r="C22" t="s">
        <v>59</v>
      </c>
      <c r="D22" t="s">
        <v>50</v>
      </c>
      <c r="F22" t="s">
        <v>170</v>
      </c>
    </row>
    <row r="23" spans="1:6" x14ac:dyDescent="0.25">
      <c r="A23" t="s">
        <v>76</v>
      </c>
      <c r="B23" t="s">
        <v>53</v>
      </c>
      <c r="C23" t="s">
        <v>63</v>
      </c>
      <c r="D23" t="s">
        <v>50</v>
      </c>
      <c r="F23" t="s">
        <v>231</v>
      </c>
    </row>
    <row r="24" spans="1:6" x14ac:dyDescent="0.25">
      <c r="A24" t="s">
        <v>78</v>
      </c>
      <c r="B24" t="s">
        <v>53</v>
      </c>
      <c r="C24" t="s">
        <v>61</v>
      </c>
      <c r="D24" t="s">
        <v>50</v>
      </c>
      <c r="F24" t="s">
        <v>200</v>
      </c>
    </row>
    <row r="25" spans="1:6" x14ac:dyDescent="0.25">
      <c r="A25" t="s">
        <v>79</v>
      </c>
      <c r="B25" t="s">
        <v>53</v>
      </c>
      <c r="C25" t="s">
        <v>64</v>
      </c>
      <c r="D25" t="s">
        <v>50</v>
      </c>
      <c r="F25" t="s">
        <v>256</v>
      </c>
    </row>
    <row r="26" spans="1:6" x14ac:dyDescent="0.25">
      <c r="A26" t="s">
        <v>81</v>
      </c>
      <c r="B26" t="s">
        <v>53</v>
      </c>
      <c r="C26" t="s">
        <v>60</v>
      </c>
      <c r="D26" t="s">
        <v>50</v>
      </c>
      <c r="F26" t="s">
        <v>183</v>
      </c>
    </row>
    <row r="27" spans="1:6" x14ac:dyDescent="0.25">
      <c r="A27" t="s">
        <v>83</v>
      </c>
      <c r="B27" t="s">
        <v>53</v>
      </c>
      <c r="C27" t="s">
        <v>61</v>
      </c>
      <c r="D27" t="s">
        <v>50</v>
      </c>
      <c r="F27" t="s">
        <v>201</v>
      </c>
    </row>
    <row r="28" spans="1:6" x14ac:dyDescent="0.25">
      <c r="A28" t="s">
        <v>83</v>
      </c>
      <c r="B28" t="s">
        <v>53</v>
      </c>
      <c r="C28" t="s">
        <v>63</v>
      </c>
      <c r="D28" t="s">
        <v>50</v>
      </c>
      <c r="F28" t="s">
        <v>232</v>
      </c>
    </row>
    <row r="29" spans="1:6" x14ac:dyDescent="0.25">
      <c r="A29" t="s">
        <v>84</v>
      </c>
      <c r="B29" t="s">
        <v>53</v>
      </c>
      <c r="C29" t="s">
        <v>64</v>
      </c>
      <c r="D29" t="s">
        <v>50</v>
      </c>
      <c r="F29" t="s">
        <v>257</v>
      </c>
    </row>
    <row r="30" spans="1:6" x14ac:dyDescent="0.25">
      <c r="A30" t="s">
        <v>75</v>
      </c>
      <c r="B30" t="s">
        <v>53</v>
      </c>
      <c r="C30" t="s">
        <v>57</v>
      </c>
      <c r="D30" t="s">
        <v>50</v>
      </c>
      <c r="F30" t="s">
        <v>124</v>
      </c>
    </row>
    <row r="31" spans="1:6" x14ac:dyDescent="0.25">
      <c r="A31" t="s">
        <v>70</v>
      </c>
      <c r="B31" t="s">
        <v>53</v>
      </c>
      <c r="C31" t="s">
        <v>59</v>
      </c>
      <c r="D31" t="s">
        <v>50</v>
      </c>
      <c r="F31" t="s">
        <v>171</v>
      </c>
    </row>
    <row r="32" spans="1:6" x14ac:dyDescent="0.25">
      <c r="A32" t="s">
        <v>70</v>
      </c>
      <c r="B32" t="s">
        <v>53</v>
      </c>
      <c r="C32" t="s">
        <v>63</v>
      </c>
      <c r="D32" t="s">
        <v>50</v>
      </c>
      <c r="F32" t="s">
        <v>233</v>
      </c>
    </row>
    <row r="33" spans="1:6" x14ac:dyDescent="0.25">
      <c r="A33" t="s">
        <v>72</v>
      </c>
      <c r="B33" t="s">
        <v>53</v>
      </c>
      <c r="C33" t="s">
        <v>64</v>
      </c>
      <c r="D33" t="s">
        <v>50</v>
      </c>
      <c r="F33" t="s">
        <v>258</v>
      </c>
    </row>
    <row r="34" spans="1:6" x14ac:dyDescent="0.25">
      <c r="A34" t="s">
        <v>97</v>
      </c>
      <c r="B34" t="s">
        <v>54</v>
      </c>
      <c r="C34" t="s">
        <v>63</v>
      </c>
      <c r="D34" t="s">
        <v>40</v>
      </c>
      <c r="F34" t="s">
        <v>226</v>
      </c>
    </row>
    <row r="35" spans="1:6" x14ac:dyDescent="0.25">
      <c r="A35" t="s">
        <v>98</v>
      </c>
      <c r="B35" t="s">
        <v>54</v>
      </c>
      <c r="C35" t="s">
        <v>58</v>
      </c>
      <c r="D35" t="s">
        <v>40</v>
      </c>
      <c r="F35" t="s">
        <v>156</v>
      </c>
    </row>
    <row r="36" spans="1:6" x14ac:dyDescent="0.25">
      <c r="A36" t="s">
        <v>74</v>
      </c>
      <c r="B36" t="s">
        <v>54</v>
      </c>
      <c r="C36" t="s">
        <v>57</v>
      </c>
      <c r="D36" t="s">
        <v>40</v>
      </c>
      <c r="F36" t="s">
        <v>122</v>
      </c>
    </row>
    <row r="37" spans="1:6" x14ac:dyDescent="0.25">
      <c r="A37" t="s">
        <v>74</v>
      </c>
      <c r="B37" t="s">
        <v>54</v>
      </c>
      <c r="C37" t="s">
        <v>63</v>
      </c>
      <c r="D37" t="s">
        <v>40</v>
      </c>
      <c r="F37" t="s">
        <v>227</v>
      </c>
    </row>
    <row r="38" spans="1:6" x14ac:dyDescent="0.25">
      <c r="A38" t="s">
        <v>78</v>
      </c>
      <c r="B38" t="s">
        <v>54</v>
      </c>
      <c r="C38" t="s">
        <v>64</v>
      </c>
      <c r="D38" t="s">
        <v>40</v>
      </c>
      <c r="F38" t="s">
        <v>253</v>
      </c>
    </row>
    <row r="39" spans="1:6" x14ac:dyDescent="0.25">
      <c r="A39" t="s">
        <v>75</v>
      </c>
      <c r="B39" t="s">
        <v>54</v>
      </c>
      <c r="C39" t="s">
        <v>63</v>
      </c>
      <c r="D39" t="s">
        <v>40</v>
      </c>
      <c r="F39" t="s">
        <v>228</v>
      </c>
    </row>
    <row r="40" spans="1:6" x14ac:dyDescent="0.25">
      <c r="A40" t="s">
        <v>71</v>
      </c>
      <c r="B40" t="s">
        <v>54</v>
      </c>
      <c r="C40" t="s">
        <v>64</v>
      </c>
      <c r="D40" t="s">
        <v>40</v>
      </c>
      <c r="F40" t="s">
        <v>254</v>
      </c>
    </row>
    <row r="41" spans="1:6" x14ac:dyDescent="0.25">
      <c r="A41" t="s">
        <v>93</v>
      </c>
      <c r="B41" t="s">
        <v>103</v>
      </c>
      <c r="C41" t="s">
        <v>57</v>
      </c>
      <c r="D41" t="s">
        <v>57</v>
      </c>
      <c r="F41" t="s">
        <v>105</v>
      </c>
    </row>
    <row r="42" spans="1:6" x14ac:dyDescent="0.25">
      <c r="A42" t="s">
        <v>93</v>
      </c>
      <c r="B42" t="s">
        <v>103</v>
      </c>
      <c r="C42" t="s">
        <v>58</v>
      </c>
      <c r="D42" t="s">
        <v>58</v>
      </c>
      <c r="F42" t="s">
        <v>125</v>
      </c>
    </row>
    <row r="43" spans="1:6" x14ac:dyDescent="0.25">
      <c r="A43" t="s">
        <v>93</v>
      </c>
      <c r="B43" t="s">
        <v>103</v>
      </c>
      <c r="C43" t="s">
        <v>64</v>
      </c>
      <c r="D43" t="s">
        <v>64</v>
      </c>
      <c r="F43" t="s">
        <v>234</v>
      </c>
    </row>
    <row r="44" spans="1:6" x14ac:dyDescent="0.25">
      <c r="A44" t="s">
        <v>94</v>
      </c>
      <c r="B44" t="s">
        <v>103</v>
      </c>
      <c r="C44" t="s">
        <v>57</v>
      </c>
      <c r="D44" t="s">
        <v>57</v>
      </c>
      <c r="F44" t="s">
        <v>106</v>
      </c>
    </row>
    <row r="45" spans="1:6" x14ac:dyDescent="0.25">
      <c r="A45" t="s">
        <v>94</v>
      </c>
      <c r="B45" t="s">
        <v>103</v>
      </c>
      <c r="C45" t="s">
        <v>58</v>
      </c>
      <c r="D45" t="s">
        <v>58</v>
      </c>
      <c r="F45" t="s">
        <v>126</v>
      </c>
    </row>
    <row r="46" spans="1:6" x14ac:dyDescent="0.25">
      <c r="A46" t="s">
        <v>94</v>
      </c>
      <c r="B46" t="s">
        <v>103</v>
      </c>
      <c r="C46" t="s">
        <v>64</v>
      </c>
      <c r="D46" t="s">
        <v>64</v>
      </c>
      <c r="F46" t="s">
        <v>235</v>
      </c>
    </row>
    <row r="47" spans="1:6" x14ac:dyDescent="0.25">
      <c r="A47" t="s">
        <v>95</v>
      </c>
      <c r="B47" t="s">
        <v>103</v>
      </c>
      <c r="C47" t="s">
        <v>57</v>
      </c>
      <c r="D47" t="s">
        <v>57</v>
      </c>
      <c r="F47" t="s">
        <v>107</v>
      </c>
    </row>
    <row r="48" spans="1:6" x14ac:dyDescent="0.25">
      <c r="A48" t="s">
        <v>95</v>
      </c>
      <c r="B48" t="s">
        <v>103</v>
      </c>
      <c r="C48" t="s">
        <v>58</v>
      </c>
      <c r="D48" t="s">
        <v>58</v>
      </c>
      <c r="F48" t="s">
        <v>127</v>
      </c>
    </row>
    <row r="49" spans="1:6" x14ac:dyDescent="0.25">
      <c r="A49" t="s">
        <v>95</v>
      </c>
      <c r="B49" t="s">
        <v>103</v>
      </c>
      <c r="C49" t="s">
        <v>64</v>
      </c>
      <c r="D49" t="s">
        <v>64</v>
      </c>
      <c r="F49" t="s">
        <v>236</v>
      </c>
    </row>
    <row r="50" spans="1:6" x14ac:dyDescent="0.25">
      <c r="A50" t="s">
        <v>96</v>
      </c>
      <c r="B50" t="s">
        <v>103</v>
      </c>
      <c r="C50" t="s">
        <v>57</v>
      </c>
      <c r="D50" t="s">
        <v>57</v>
      </c>
      <c r="F50" t="s">
        <v>108</v>
      </c>
    </row>
    <row r="51" spans="1:6" x14ac:dyDescent="0.25">
      <c r="A51" t="s">
        <v>96</v>
      </c>
      <c r="B51" t="s">
        <v>103</v>
      </c>
      <c r="C51" t="s">
        <v>58</v>
      </c>
      <c r="D51" t="s">
        <v>58</v>
      </c>
      <c r="F51" t="s">
        <v>128</v>
      </c>
    </row>
    <row r="52" spans="1:6" x14ac:dyDescent="0.25">
      <c r="A52" t="s">
        <v>96</v>
      </c>
      <c r="B52" t="s">
        <v>103</v>
      </c>
      <c r="C52" t="s">
        <v>64</v>
      </c>
      <c r="D52" t="s">
        <v>64</v>
      </c>
      <c r="F52" t="s">
        <v>237</v>
      </c>
    </row>
    <row r="53" spans="1:6" x14ac:dyDescent="0.25">
      <c r="A53" t="s">
        <v>97</v>
      </c>
      <c r="B53" t="s">
        <v>103</v>
      </c>
      <c r="C53" t="s">
        <v>57</v>
      </c>
      <c r="D53" t="s">
        <v>57</v>
      </c>
      <c r="F53" t="s">
        <v>109</v>
      </c>
    </row>
    <row r="54" spans="1:6" x14ac:dyDescent="0.25">
      <c r="A54" t="s">
        <v>97</v>
      </c>
      <c r="B54" t="s">
        <v>103</v>
      </c>
      <c r="C54" t="s">
        <v>58</v>
      </c>
      <c r="D54" t="s">
        <v>58</v>
      </c>
      <c r="F54" t="s">
        <v>129</v>
      </c>
    </row>
    <row r="55" spans="1:6" x14ac:dyDescent="0.25">
      <c r="A55" t="s">
        <v>97</v>
      </c>
      <c r="B55" t="s">
        <v>103</v>
      </c>
      <c r="C55" t="s">
        <v>62</v>
      </c>
      <c r="D55" t="s">
        <v>62</v>
      </c>
      <c r="F55" t="s">
        <v>202</v>
      </c>
    </row>
    <row r="56" spans="1:6" x14ac:dyDescent="0.25">
      <c r="A56" t="s">
        <v>97</v>
      </c>
      <c r="B56" t="s">
        <v>103</v>
      </c>
      <c r="C56" t="s">
        <v>64</v>
      </c>
      <c r="D56" t="s">
        <v>64</v>
      </c>
      <c r="F56" t="s">
        <v>238</v>
      </c>
    </row>
    <row r="57" spans="1:6" x14ac:dyDescent="0.25">
      <c r="A57" t="s">
        <v>98</v>
      </c>
      <c r="B57" t="s">
        <v>103</v>
      </c>
      <c r="C57" t="s">
        <v>57</v>
      </c>
      <c r="D57" t="s">
        <v>57</v>
      </c>
      <c r="F57" t="s">
        <v>110</v>
      </c>
    </row>
    <row r="58" spans="1:6" x14ac:dyDescent="0.25">
      <c r="A58" t="s">
        <v>98</v>
      </c>
      <c r="B58" t="s">
        <v>103</v>
      </c>
      <c r="C58" t="s">
        <v>62</v>
      </c>
      <c r="D58" t="s">
        <v>62</v>
      </c>
      <c r="F58" t="s">
        <v>203</v>
      </c>
    </row>
    <row r="59" spans="1:6" x14ac:dyDescent="0.25">
      <c r="A59" t="s">
        <v>98</v>
      </c>
      <c r="B59" t="s">
        <v>103</v>
      </c>
      <c r="C59" t="s">
        <v>63</v>
      </c>
      <c r="D59" t="s">
        <v>63</v>
      </c>
      <c r="F59" t="s">
        <v>210</v>
      </c>
    </row>
    <row r="60" spans="1:6" x14ac:dyDescent="0.25">
      <c r="A60" t="s">
        <v>98</v>
      </c>
      <c r="B60" t="s">
        <v>103</v>
      </c>
      <c r="C60" t="s">
        <v>64</v>
      </c>
      <c r="D60" t="s">
        <v>64</v>
      </c>
      <c r="F60" t="s">
        <v>239</v>
      </c>
    </row>
    <row r="61" spans="1:6" x14ac:dyDescent="0.25">
      <c r="A61" t="s">
        <v>99</v>
      </c>
      <c r="B61" t="s">
        <v>103</v>
      </c>
      <c r="C61" t="s">
        <v>57</v>
      </c>
      <c r="D61" t="s">
        <v>57</v>
      </c>
      <c r="F61" t="s">
        <v>111</v>
      </c>
    </row>
    <row r="62" spans="1:6" x14ac:dyDescent="0.25">
      <c r="A62" t="s">
        <v>99</v>
      </c>
      <c r="B62" t="s">
        <v>103</v>
      </c>
      <c r="C62" t="s">
        <v>58</v>
      </c>
      <c r="D62" t="s">
        <v>58</v>
      </c>
      <c r="F62" t="s">
        <v>131</v>
      </c>
    </row>
    <row r="63" spans="1:6" x14ac:dyDescent="0.25">
      <c r="A63" t="s">
        <v>99</v>
      </c>
      <c r="B63" t="s">
        <v>103</v>
      </c>
      <c r="C63" t="s">
        <v>62</v>
      </c>
      <c r="D63" t="s">
        <v>62</v>
      </c>
      <c r="F63" t="s">
        <v>204</v>
      </c>
    </row>
    <row r="64" spans="1:6" x14ac:dyDescent="0.25">
      <c r="A64" t="s">
        <v>99</v>
      </c>
      <c r="B64" t="s">
        <v>103</v>
      </c>
      <c r="C64" t="s">
        <v>63</v>
      </c>
      <c r="D64" t="s">
        <v>63</v>
      </c>
      <c r="F64" t="s">
        <v>211</v>
      </c>
    </row>
    <row r="65" spans="1:6" x14ac:dyDescent="0.25">
      <c r="A65" t="s">
        <v>100</v>
      </c>
      <c r="B65" t="s">
        <v>103</v>
      </c>
      <c r="C65" t="s">
        <v>57</v>
      </c>
      <c r="D65" t="s">
        <v>57</v>
      </c>
      <c r="F65" t="s">
        <v>112</v>
      </c>
    </row>
    <row r="66" spans="1:6" x14ac:dyDescent="0.25">
      <c r="A66" t="s">
        <v>100</v>
      </c>
      <c r="B66" t="s">
        <v>103</v>
      </c>
      <c r="C66" t="s">
        <v>58</v>
      </c>
      <c r="D66" t="s">
        <v>58</v>
      </c>
      <c r="F66" t="s">
        <v>132</v>
      </c>
    </row>
    <row r="67" spans="1:6" x14ac:dyDescent="0.25">
      <c r="A67" t="s">
        <v>100</v>
      </c>
      <c r="B67" t="s">
        <v>103</v>
      </c>
      <c r="C67" t="s">
        <v>62</v>
      </c>
      <c r="D67" t="s">
        <v>62</v>
      </c>
      <c r="F67" t="s">
        <v>205</v>
      </c>
    </row>
    <row r="68" spans="1:6" x14ac:dyDescent="0.25">
      <c r="A68" t="s">
        <v>100</v>
      </c>
      <c r="B68" t="s">
        <v>103</v>
      </c>
      <c r="C68" t="s">
        <v>63</v>
      </c>
      <c r="D68" t="s">
        <v>63</v>
      </c>
      <c r="F68" t="s">
        <v>212</v>
      </c>
    </row>
    <row r="69" spans="1:6" x14ac:dyDescent="0.25">
      <c r="A69" t="s">
        <v>101</v>
      </c>
      <c r="B69" t="s">
        <v>103</v>
      </c>
      <c r="C69" t="s">
        <v>57</v>
      </c>
      <c r="D69" t="s">
        <v>57</v>
      </c>
      <c r="F69" t="s">
        <v>113</v>
      </c>
    </row>
    <row r="70" spans="1:6" x14ac:dyDescent="0.25">
      <c r="A70" t="s">
        <v>101</v>
      </c>
      <c r="B70" t="s">
        <v>103</v>
      </c>
      <c r="C70" t="s">
        <v>58</v>
      </c>
      <c r="D70" t="s">
        <v>58</v>
      </c>
      <c r="F70" t="s">
        <v>133</v>
      </c>
    </row>
    <row r="71" spans="1:6" x14ac:dyDescent="0.25">
      <c r="A71" t="s">
        <v>101</v>
      </c>
      <c r="B71" t="s">
        <v>103</v>
      </c>
      <c r="C71" t="s">
        <v>59</v>
      </c>
      <c r="D71" t="s">
        <v>59</v>
      </c>
      <c r="F71" t="s">
        <v>158</v>
      </c>
    </row>
    <row r="72" spans="1:6" x14ac:dyDescent="0.25">
      <c r="A72" t="s">
        <v>101</v>
      </c>
      <c r="B72" t="s">
        <v>103</v>
      </c>
      <c r="C72" t="s">
        <v>63</v>
      </c>
      <c r="D72" t="s">
        <v>63</v>
      </c>
      <c r="F72" t="s">
        <v>213</v>
      </c>
    </row>
    <row r="73" spans="1:6" x14ac:dyDescent="0.25">
      <c r="A73" t="s">
        <v>66</v>
      </c>
      <c r="B73" t="s">
        <v>103</v>
      </c>
      <c r="C73" t="s">
        <v>57</v>
      </c>
      <c r="D73" t="s">
        <v>57</v>
      </c>
      <c r="F73" t="s">
        <v>114</v>
      </c>
    </row>
    <row r="74" spans="1:6" x14ac:dyDescent="0.25">
      <c r="A74" t="s">
        <v>66</v>
      </c>
      <c r="B74" t="s">
        <v>103</v>
      </c>
      <c r="C74" t="s">
        <v>58</v>
      </c>
      <c r="D74" t="s">
        <v>58</v>
      </c>
      <c r="F74" t="s">
        <v>134</v>
      </c>
    </row>
    <row r="75" spans="1:6" x14ac:dyDescent="0.25">
      <c r="A75" t="s">
        <v>66</v>
      </c>
      <c r="B75" t="s">
        <v>103</v>
      </c>
      <c r="C75" t="s">
        <v>59</v>
      </c>
      <c r="D75" t="s">
        <v>59</v>
      </c>
      <c r="F75" t="s">
        <v>159</v>
      </c>
    </row>
    <row r="76" spans="1:6" x14ac:dyDescent="0.25">
      <c r="A76" t="s">
        <v>66</v>
      </c>
      <c r="B76" t="s">
        <v>103</v>
      </c>
      <c r="C76" t="s">
        <v>63</v>
      </c>
      <c r="D76" t="s">
        <v>63</v>
      </c>
      <c r="F76" t="s">
        <v>214</v>
      </c>
    </row>
    <row r="77" spans="1:6" x14ac:dyDescent="0.25">
      <c r="A77" t="s">
        <v>67</v>
      </c>
      <c r="B77" t="s">
        <v>103</v>
      </c>
      <c r="C77" t="s">
        <v>57</v>
      </c>
      <c r="D77" t="s">
        <v>57</v>
      </c>
      <c r="F77" t="s">
        <v>115</v>
      </c>
    </row>
    <row r="78" spans="1:6" x14ac:dyDescent="0.25">
      <c r="A78" t="s">
        <v>67</v>
      </c>
      <c r="B78" t="s">
        <v>103</v>
      </c>
      <c r="C78" t="s">
        <v>58</v>
      </c>
      <c r="D78" t="s">
        <v>58</v>
      </c>
      <c r="F78" t="s">
        <v>135</v>
      </c>
    </row>
    <row r="79" spans="1:6" x14ac:dyDescent="0.25">
      <c r="A79" t="s">
        <v>67</v>
      </c>
      <c r="B79" t="s">
        <v>103</v>
      </c>
      <c r="C79" t="s">
        <v>59</v>
      </c>
      <c r="D79" t="s">
        <v>59</v>
      </c>
      <c r="F79" t="s">
        <v>160</v>
      </c>
    </row>
    <row r="80" spans="1:6" x14ac:dyDescent="0.25">
      <c r="A80" t="s">
        <v>67</v>
      </c>
      <c r="B80" t="s">
        <v>103</v>
      </c>
      <c r="C80" t="s">
        <v>63</v>
      </c>
      <c r="D80" t="s">
        <v>63</v>
      </c>
      <c r="F80" t="s">
        <v>215</v>
      </c>
    </row>
    <row r="81" spans="1:6" x14ac:dyDescent="0.25">
      <c r="A81" t="s">
        <v>68</v>
      </c>
      <c r="B81" t="s">
        <v>103</v>
      </c>
      <c r="C81" t="s">
        <v>57</v>
      </c>
      <c r="D81" t="s">
        <v>57</v>
      </c>
      <c r="F81" t="s">
        <v>116</v>
      </c>
    </row>
    <row r="82" spans="1:6" x14ac:dyDescent="0.25">
      <c r="A82" t="s">
        <v>68</v>
      </c>
      <c r="B82" t="s">
        <v>103</v>
      </c>
      <c r="C82" t="s">
        <v>58</v>
      </c>
      <c r="D82" t="s">
        <v>58</v>
      </c>
      <c r="F82" t="s">
        <v>136</v>
      </c>
    </row>
    <row r="83" spans="1:6" x14ac:dyDescent="0.25">
      <c r="A83" t="s">
        <v>68</v>
      </c>
      <c r="B83" t="s">
        <v>103</v>
      </c>
      <c r="C83" t="s">
        <v>59</v>
      </c>
      <c r="D83" t="s">
        <v>59</v>
      </c>
      <c r="F83" t="s">
        <v>161</v>
      </c>
    </row>
    <row r="84" spans="1:6" x14ac:dyDescent="0.25">
      <c r="A84" t="s">
        <v>69</v>
      </c>
      <c r="B84" t="s">
        <v>103</v>
      </c>
      <c r="C84" t="s">
        <v>57</v>
      </c>
      <c r="D84" t="s">
        <v>57</v>
      </c>
      <c r="E84" t="s">
        <v>38</v>
      </c>
      <c r="F84" t="s">
        <v>117</v>
      </c>
    </row>
    <row r="85" spans="1:6" x14ac:dyDescent="0.25">
      <c r="A85" t="s">
        <v>69</v>
      </c>
      <c r="B85" t="s">
        <v>103</v>
      </c>
      <c r="C85" t="s">
        <v>58</v>
      </c>
      <c r="D85" t="s">
        <v>58</v>
      </c>
      <c r="F85" t="s">
        <v>137</v>
      </c>
    </row>
    <row r="86" spans="1:6" x14ac:dyDescent="0.25">
      <c r="A86" t="s">
        <v>69</v>
      </c>
      <c r="B86" t="s">
        <v>103</v>
      </c>
      <c r="C86" t="s">
        <v>59</v>
      </c>
      <c r="D86" t="s">
        <v>59</v>
      </c>
      <c r="F86" t="s">
        <v>162</v>
      </c>
    </row>
    <row r="87" spans="1:6" x14ac:dyDescent="0.25">
      <c r="A87" t="s">
        <v>74</v>
      </c>
      <c r="B87" t="s">
        <v>103</v>
      </c>
      <c r="C87" t="s">
        <v>58</v>
      </c>
      <c r="D87" t="s">
        <v>58</v>
      </c>
      <c r="F87" t="s">
        <v>138</v>
      </c>
    </row>
    <row r="88" spans="1:6" x14ac:dyDescent="0.25">
      <c r="A88" t="s">
        <v>74</v>
      </c>
      <c r="B88" t="s">
        <v>103</v>
      </c>
      <c r="C88" t="s">
        <v>59</v>
      </c>
      <c r="D88" t="s">
        <v>59</v>
      </c>
      <c r="F88" t="s">
        <v>163</v>
      </c>
    </row>
    <row r="89" spans="1:6" x14ac:dyDescent="0.25">
      <c r="A89" t="s">
        <v>76</v>
      </c>
      <c r="B89" t="s">
        <v>103</v>
      </c>
      <c r="C89" t="s">
        <v>58</v>
      </c>
      <c r="D89" t="s">
        <v>58</v>
      </c>
      <c r="F89" t="s">
        <v>139</v>
      </c>
    </row>
    <row r="90" spans="1:6" x14ac:dyDescent="0.25">
      <c r="A90" t="s">
        <v>77</v>
      </c>
      <c r="B90" t="s">
        <v>103</v>
      </c>
      <c r="C90" t="s">
        <v>58</v>
      </c>
      <c r="D90" t="s">
        <v>58</v>
      </c>
      <c r="F90" t="s">
        <v>140</v>
      </c>
    </row>
    <row r="91" spans="1:6" x14ac:dyDescent="0.25">
      <c r="A91" t="s">
        <v>77</v>
      </c>
      <c r="B91" t="s">
        <v>103</v>
      </c>
      <c r="C91" t="s">
        <v>63</v>
      </c>
      <c r="D91" t="s">
        <v>63</v>
      </c>
      <c r="F91" t="s">
        <v>216</v>
      </c>
    </row>
    <row r="92" spans="1:6" x14ac:dyDescent="0.25">
      <c r="A92" t="s">
        <v>78</v>
      </c>
      <c r="B92" t="s">
        <v>103</v>
      </c>
      <c r="C92" t="s">
        <v>58</v>
      </c>
      <c r="D92" t="s">
        <v>58</v>
      </c>
      <c r="F92" t="s">
        <v>141</v>
      </c>
    </row>
    <row r="93" spans="1:6" x14ac:dyDescent="0.25">
      <c r="A93" t="s">
        <v>78</v>
      </c>
      <c r="B93" t="s">
        <v>103</v>
      </c>
      <c r="C93" t="s">
        <v>63</v>
      </c>
      <c r="D93" t="s">
        <v>63</v>
      </c>
      <c r="F93" t="s">
        <v>217</v>
      </c>
    </row>
    <row r="94" spans="1:6" x14ac:dyDescent="0.25">
      <c r="A94" t="s">
        <v>79</v>
      </c>
      <c r="B94" t="s">
        <v>103</v>
      </c>
      <c r="C94" t="s">
        <v>58</v>
      </c>
      <c r="D94" t="s">
        <v>58</v>
      </c>
      <c r="F94" t="s">
        <v>142</v>
      </c>
    </row>
    <row r="95" spans="1:6" x14ac:dyDescent="0.25">
      <c r="A95" t="s">
        <v>79</v>
      </c>
      <c r="B95" t="s">
        <v>103</v>
      </c>
      <c r="C95" t="s">
        <v>63</v>
      </c>
      <c r="D95" t="s">
        <v>63</v>
      </c>
      <c r="F95" t="s">
        <v>218</v>
      </c>
    </row>
    <row r="96" spans="1:6" x14ac:dyDescent="0.25">
      <c r="A96" t="s">
        <v>80</v>
      </c>
      <c r="B96" t="s">
        <v>103</v>
      </c>
      <c r="C96" t="s">
        <v>58</v>
      </c>
      <c r="D96" t="s">
        <v>58</v>
      </c>
      <c r="F96" t="s">
        <v>143</v>
      </c>
    </row>
    <row r="97" spans="1:6" x14ac:dyDescent="0.25">
      <c r="A97" t="s">
        <v>80</v>
      </c>
      <c r="B97" t="s">
        <v>103</v>
      </c>
      <c r="C97" t="s">
        <v>63</v>
      </c>
      <c r="D97" t="s">
        <v>63</v>
      </c>
      <c r="F97" t="s">
        <v>219</v>
      </c>
    </row>
    <row r="98" spans="1:6" x14ac:dyDescent="0.25">
      <c r="A98" t="s">
        <v>80</v>
      </c>
      <c r="B98" t="s">
        <v>103</v>
      </c>
      <c r="C98" t="s">
        <v>64</v>
      </c>
      <c r="D98" t="s">
        <v>64</v>
      </c>
      <c r="F98" t="s">
        <v>247</v>
      </c>
    </row>
    <row r="99" spans="1:6" x14ac:dyDescent="0.25">
      <c r="A99" t="s">
        <v>81</v>
      </c>
      <c r="B99" t="s">
        <v>103</v>
      </c>
      <c r="C99" t="s">
        <v>58</v>
      </c>
      <c r="D99" t="s">
        <v>58</v>
      </c>
      <c r="F99" t="s">
        <v>144</v>
      </c>
    </row>
    <row r="100" spans="1:6" x14ac:dyDescent="0.25">
      <c r="A100" t="s">
        <v>81</v>
      </c>
      <c r="B100" t="s">
        <v>103</v>
      </c>
      <c r="C100" t="s">
        <v>63</v>
      </c>
      <c r="D100" t="s">
        <v>63</v>
      </c>
      <c r="F100" t="s">
        <v>220</v>
      </c>
    </row>
    <row r="101" spans="1:6" x14ac:dyDescent="0.25">
      <c r="A101" t="s">
        <v>81</v>
      </c>
      <c r="B101" t="s">
        <v>103</v>
      </c>
      <c r="C101" t="s">
        <v>64</v>
      </c>
      <c r="D101" t="s">
        <v>64</v>
      </c>
      <c r="F101" t="s">
        <v>248</v>
      </c>
    </row>
    <row r="102" spans="1:6" x14ac:dyDescent="0.25">
      <c r="A102" t="s">
        <v>82</v>
      </c>
      <c r="B102" t="s">
        <v>103</v>
      </c>
      <c r="C102" t="s">
        <v>58</v>
      </c>
      <c r="D102" t="s">
        <v>58</v>
      </c>
      <c r="F102" t="s">
        <v>145</v>
      </c>
    </row>
    <row r="103" spans="1:6" x14ac:dyDescent="0.25">
      <c r="A103" t="s">
        <v>82</v>
      </c>
      <c r="B103" t="s">
        <v>103</v>
      </c>
      <c r="C103" t="s">
        <v>60</v>
      </c>
      <c r="D103" t="s">
        <v>60</v>
      </c>
      <c r="F103" t="s">
        <v>172</v>
      </c>
    </row>
    <row r="104" spans="1:6" x14ac:dyDescent="0.25">
      <c r="A104" t="s">
        <v>82</v>
      </c>
      <c r="B104" t="s">
        <v>103</v>
      </c>
      <c r="C104" t="s">
        <v>63</v>
      </c>
      <c r="D104" t="s">
        <v>63</v>
      </c>
      <c r="F104" t="s">
        <v>221</v>
      </c>
    </row>
    <row r="105" spans="1:6" x14ac:dyDescent="0.25">
      <c r="A105" t="s">
        <v>82</v>
      </c>
      <c r="B105" t="s">
        <v>103</v>
      </c>
      <c r="C105" t="s">
        <v>64</v>
      </c>
      <c r="D105" t="s">
        <v>64</v>
      </c>
      <c r="F105" t="s">
        <v>249</v>
      </c>
    </row>
    <row r="106" spans="1:6" x14ac:dyDescent="0.25">
      <c r="A106" t="s">
        <v>83</v>
      </c>
      <c r="B106" t="s">
        <v>103</v>
      </c>
      <c r="C106" t="s">
        <v>58</v>
      </c>
      <c r="D106" t="s">
        <v>58</v>
      </c>
      <c r="F106" t="s">
        <v>146</v>
      </c>
    </row>
    <row r="107" spans="1:6" x14ac:dyDescent="0.25">
      <c r="A107" t="s">
        <v>83</v>
      </c>
      <c r="B107" t="s">
        <v>103</v>
      </c>
      <c r="C107" t="s">
        <v>60</v>
      </c>
      <c r="D107" t="s">
        <v>60</v>
      </c>
      <c r="F107" t="s">
        <v>173</v>
      </c>
    </row>
    <row r="108" spans="1:6" x14ac:dyDescent="0.25">
      <c r="A108" t="s">
        <v>83</v>
      </c>
      <c r="B108" t="s">
        <v>103</v>
      </c>
      <c r="C108" t="s">
        <v>64</v>
      </c>
      <c r="D108" t="s">
        <v>64</v>
      </c>
      <c r="F108" t="s">
        <v>250</v>
      </c>
    </row>
    <row r="109" spans="1:6" x14ac:dyDescent="0.25">
      <c r="A109" t="s">
        <v>84</v>
      </c>
      <c r="B109" t="s">
        <v>103</v>
      </c>
      <c r="C109" t="s">
        <v>58</v>
      </c>
      <c r="D109" t="s">
        <v>58</v>
      </c>
      <c r="F109" t="s">
        <v>147</v>
      </c>
    </row>
    <row r="110" spans="1:6" x14ac:dyDescent="0.25">
      <c r="A110" t="s">
        <v>84</v>
      </c>
      <c r="B110" t="s">
        <v>103</v>
      </c>
      <c r="C110" t="s">
        <v>60</v>
      </c>
      <c r="D110" t="s">
        <v>60</v>
      </c>
      <c r="F110" t="s">
        <v>174</v>
      </c>
    </row>
    <row r="111" spans="1:6" x14ac:dyDescent="0.25">
      <c r="A111" t="s">
        <v>84</v>
      </c>
      <c r="B111" t="s">
        <v>103</v>
      </c>
      <c r="C111" t="s">
        <v>61</v>
      </c>
      <c r="D111" t="s">
        <v>61</v>
      </c>
      <c r="F111" t="s">
        <v>188</v>
      </c>
    </row>
    <row r="112" spans="1:6" x14ac:dyDescent="0.25">
      <c r="A112" t="s">
        <v>84</v>
      </c>
      <c r="B112" t="s">
        <v>103</v>
      </c>
      <c r="C112" t="s">
        <v>64</v>
      </c>
      <c r="D112" t="s">
        <v>64</v>
      </c>
      <c r="E112" t="s">
        <v>38</v>
      </c>
      <c r="F112" t="s">
        <v>251</v>
      </c>
    </row>
    <row r="113" spans="1:6" x14ac:dyDescent="0.25">
      <c r="A113" t="s">
        <v>85</v>
      </c>
      <c r="B113" t="s">
        <v>103</v>
      </c>
      <c r="C113" t="s">
        <v>58</v>
      </c>
      <c r="D113" t="s">
        <v>58</v>
      </c>
      <c r="F113" t="s">
        <v>148</v>
      </c>
    </row>
    <row r="114" spans="1:6" x14ac:dyDescent="0.25">
      <c r="A114" t="s">
        <v>85</v>
      </c>
      <c r="B114" t="s">
        <v>103</v>
      </c>
      <c r="C114" t="s">
        <v>60</v>
      </c>
      <c r="D114" t="s">
        <v>60</v>
      </c>
      <c r="F114" t="s">
        <v>175</v>
      </c>
    </row>
    <row r="115" spans="1:6" x14ac:dyDescent="0.25">
      <c r="A115" t="s">
        <v>85</v>
      </c>
      <c r="B115" t="s">
        <v>103</v>
      </c>
      <c r="C115" t="s">
        <v>61</v>
      </c>
      <c r="D115" t="s">
        <v>61</v>
      </c>
      <c r="F115" t="s">
        <v>189</v>
      </c>
    </row>
    <row r="116" spans="1:6" x14ac:dyDescent="0.25">
      <c r="A116" t="s">
        <v>86</v>
      </c>
      <c r="B116" t="s">
        <v>103</v>
      </c>
      <c r="C116" t="s">
        <v>58</v>
      </c>
      <c r="D116" t="s">
        <v>58</v>
      </c>
      <c r="F116" t="s">
        <v>149</v>
      </c>
    </row>
    <row r="117" spans="1:6" x14ac:dyDescent="0.25">
      <c r="A117" t="s">
        <v>86</v>
      </c>
      <c r="B117" t="s">
        <v>103</v>
      </c>
      <c r="C117" t="s">
        <v>60</v>
      </c>
      <c r="D117" t="s">
        <v>60</v>
      </c>
      <c r="F117" t="s">
        <v>176</v>
      </c>
    </row>
    <row r="118" spans="1:6" x14ac:dyDescent="0.25">
      <c r="A118" t="s">
        <v>86</v>
      </c>
      <c r="B118" t="s">
        <v>103</v>
      </c>
      <c r="C118" t="s">
        <v>61</v>
      </c>
      <c r="D118" t="s">
        <v>61</v>
      </c>
      <c r="F118" t="s">
        <v>190</v>
      </c>
    </row>
    <row r="119" spans="1:6" x14ac:dyDescent="0.25">
      <c r="A119" t="s">
        <v>87</v>
      </c>
      <c r="B119" t="s">
        <v>103</v>
      </c>
      <c r="C119" t="s">
        <v>58</v>
      </c>
      <c r="D119" t="s">
        <v>58</v>
      </c>
      <c r="F119" t="s">
        <v>150</v>
      </c>
    </row>
    <row r="120" spans="1:6" x14ac:dyDescent="0.25">
      <c r="A120" t="s">
        <v>87</v>
      </c>
      <c r="B120" t="s">
        <v>103</v>
      </c>
      <c r="C120" t="s">
        <v>60</v>
      </c>
      <c r="D120" t="s">
        <v>60</v>
      </c>
      <c r="F120" t="s">
        <v>177</v>
      </c>
    </row>
    <row r="121" spans="1:6" x14ac:dyDescent="0.25">
      <c r="A121" t="s">
        <v>87</v>
      </c>
      <c r="B121" t="s">
        <v>103</v>
      </c>
      <c r="C121" t="s">
        <v>61</v>
      </c>
      <c r="D121" t="s">
        <v>61</v>
      </c>
      <c r="F121" t="s">
        <v>191</v>
      </c>
    </row>
    <row r="122" spans="1:6" x14ac:dyDescent="0.25">
      <c r="A122" t="s">
        <v>75</v>
      </c>
      <c r="B122" t="s">
        <v>103</v>
      </c>
      <c r="C122" t="s">
        <v>58</v>
      </c>
      <c r="D122" t="s">
        <v>58</v>
      </c>
      <c r="F122" t="s">
        <v>151</v>
      </c>
    </row>
    <row r="123" spans="1:6" x14ac:dyDescent="0.25">
      <c r="A123" t="s">
        <v>75</v>
      </c>
      <c r="B123" t="s">
        <v>103</v>
      </c>
      <c r="C123" t="s">
        <v>60</v>
      </c>
      <c r="D123" t="s">
        <v>60</v>
      </c>
      <c r="F123" t="s">
        <v>178</v>
      </c>
    </row>
    <row r="124" spans="1:6" x14ac:dyDescent="0.25">
      <c r="A124" t="s">
        <v>75</v>
      </c>
      <c r="B124" t="s">
        <v>103</v>
      </c>
      <c r="C124" t="s">
        <v>61</v>
      </c>
      <c r="D124" t="s">
        <v>61</v>
      </c>
      <c r="F124" t="s">
        <v>192</v>
      </c>
    </row>
    <row r="125" spans="1:6" x14ac:dyDescent="0.25">
      <c r="A125" t="s">
        <v>70</v>
      </c>
      <c r="B125" t="s">
        <v>103</v>
      </c>
      <c r="C125" t="s">
        <v>57</v>
      </c>
      <c r="D125" t="s">
        <v>57</v>
      </c>
      <c r="F125" t="s">
        <v>118</v>
      </c>
    </row>
    <row r="126" spans="1:6" x14ac:dyDescent="0.25">
      <c r="A126" t="s">
        <v>70</v>
      </c>
      <c r="B126" t="s">
        <v>103</v>
      </c>
      <c r="C126" t="s">
        <v>58</v>
      </c>
      <c r="D126" t="s">
        <v>58</v>
      </c>
      <c r="F126" t="s">
        <v>152</v>
      </c>
    </row>
    <row r="127" spans="1:6" x14ac:dyDescent="0.25">
      <c r="A127" t="s">
        <v>70</v>
      </c>
      <c r="B127" t="s">
        <v>103</v>
      </c>
      <c r="C127" t="s">
        <v>60</v>
      </c>
      <c r="D127" t="s">
        <v>60</v>
      </c>
      <c r="F127" t="s">
        <v>179</v>
      </c>
    </row>
    <row r="128" spans="1:6" x14ac:dyDescent="0.25">
      <c r="A128" t="s">
        <v>70</v>
      </c>
      <c r="B128" t="s">
        <v>103</v>
      </c>
      <c r="C128" t="s">
        <v>61</v>
      </c>
      <c r="D128" t="s">
        <v>61</v>
      </c>
      <c r="F128" t="s">
        <v>193</v>
      </c>
    </row>
    <row r="129" spans="1:6" x14ac:dyDescent="0.25">
      <c r="A129" t="s">
        <v>71</v>
      </c>
      <c r="B129" t="s">
        <v>103</v>
      </c>
      <c r="C129" t="s">
        <v>57</v>
      </c>
      <c r="D129" t="s">
        <v>57</v>
      </c>
      <c r="F129" t="s">
        <v>119</v>
      </c>
    </row>
    <row r="130" spans="1:6" x14ac:dyDescent="0.25">
      <c r="A130" t="s">
        <v>71</v>
      </c>
      <c r="B130" t="s">
        <v>103</v>
      </c>
      <c r="C130" t="s">
        <v>58</v>
      </c>
      <c r="D130" t="s">
        <v>58</v>
      </c>
      <c r="F130" t="s">
        <v>153</v>
      </c>
    </row>
    <row r="131" spans="1:6" x14ac:dyDescent="0.25">
      <c r="A131" t="s">
        <v>71</v>
      </c>
      <c r="B131" t="s">
        <v>103</v>
      </c>
      <c r="C131" t="s">
        <v>59</v>
      </c>
      <c r="D131" t="s">
        <v>59</v>
      </c>
      <c r="F131" t="s">
        <v>164</v>
      </c>
    </row>
    <row r="132" spans="1:6" x14ac:dyDescent="0.25">
      <c r="A132" t="s">
        <v>71</v>
      </c>
      <c r="B132" t="s">
        <v>103</v>
      </c>
      <c r="C132" t="s">
        <v>60</v>
      </c>
      <c r="D132" t="s">
        <v>60</v>
      </c>
      <c r="F132" t="s">
        <v>180</v>
      </c>
    </row>
    <row r="133" spans="1:6" x14ac:dyDescent="0.25">
      <c r="A133" t="s">
        <v>71</v>
      </c>
      <c r="B133" t="s">
        <v>103</v>
      </c>
      <c r="C133" t="s">
        <v>61</v>
      </c>
      <c r="D133" t="s">
        <v>61</v>
      </c>
      <c r="F133" t="s">
        <v>194</v>
      </c>
    </row>
    <row r="134" spans="1:6" x14ac:dyDescent="0.25">
      <c r="A134" t="s">
        <v>71</v>
      </c>
      <c r="B134" t="s">
        <v>103</v>
      </c>
      <c r="C134" t="s">
        <v>63</v>
      </c>
      <c r="D134" t="s">
        <v>63</v>
      </c>
      <c r="F134" t="s">
        <v>223</v>
      </c>
    </row>
    <row r="135" spans="1:6" x14ac:dyDescent="0.25">
      <c r="A135" t="s">
        <v>72</v>
      </c>
      <c r="B135" t="s">
        <v>103</v>
      </c>
      <c r="C135" t="s">
        <v>57</v>
      </c>
      <c r="D135" t="s">
        <v>57</v>
      </c>
      <c r="F135" t="s">
        <v>120</v>
      </c>
    </row>
    <row r="136" spans="1:6" x14ac:dyDescent="0.25">
      <c r="A136" t="s">
        <v>72</v>
      </c>
      <c r="B136" t="s">
        <v>103</v>
      </c>
      <c r="C136" t="s">
        <v>58</v>
      </c>
      <c r="D136" t="s">
        <v>58</v>
      </c>
      <c r="F136" t="s">
        <v>154</v>
      </c>
    </row>
    <row r="137" spans="1:6" x14ac:dyDescent="0.25">
      <c r="A137" t="s">
        <v>72</v>
      </c>
      <c r="B137" t="s">
        <v>103</v>
      </c>
      <c r="C137" t="s">
        <v>59</v>
      </c>
      <c r="D137" t="s">
        <v>59</v>
      </c>
      <c r="F137" t="s">
        <v>165</v>
      </c>
    </row>
    <row r="138" spans="1:6" x14ac:dyDescent="0.25">
      <c r="A138" t="s">
        <v>72</v>
      </c>
      <c r="B138" t="s">
        <v>103</v>
      </c>
      <c r="C138" t="s">
        <v>60</v>
      </c>
      <c r="D138" t="s">
        <v>60</v>
      </c>
      <c r="E138" t="s">
        <v>38</v>
      </c>
      <c r="F138" t="s">
        <v>181</v>
      </c>
    </row>
    <row r="139" spans="1:6" x14ac:dyDescent="0.25">
      <c r="A139" t="s">
        <v>72</v>
      </c>
      <c r="B139" t="s">
        <v>103</v>
      </c>
      <c r="C139" t="s">
        <v>61</v>
      </c>
      <c r="D139" t="s">
        <v>61</v>
      </c>
      <c r="F139" t="s">
        <v>195</v>
      </c>
    </row>
    <row r="140" spans="1:6" x14ac:dyDescent="0.25">
      <c r="A140" t="s">
        <v>72</v>
      </c>
      <c r="B140" t="s">
        <v>103</v>
      </c>
      <c r="C140" t="s">
        <v>63</v>
      </c>
      <c r="D140" t="s">
        <v>63</v>
      </c>
      <c r="F140" t="s">
        <v>224</v>
      </c>
    </row>
    <row r="141" spans="1:6" x14ac:dyDescent="0.25">
      <c r="A141" t="s">
        <v>73</v>
      </c>
      <c r="B141" t="s">
        <v>103</v>
      </c>
      <c r="C141" t="s">
        <v>57</v>
      </c>
      <c r="D141" t="s">
        <v>57</v>
      </c>
      <c r="F141" t="s">
        <v>121</v>
      </c>
    </row>
    <row r="142" spans="1:6" x14ac:dyDescent="0.25">
      <c r="A142" t="s">
        <v>73</v>
      </c>
      <c r="B142" t="s">
        <v>103</v>
      </c>
      <c r="C142" t="s">
        <v>58</v>
      </c>
      <c r="D142" t="s">
        <v>58</v>
      </c>
      <c r="F142" t="s">
        <v>155</v>
      </c>
    </row>
    <row r="143" spans="1:6" x14ac:dyDescent="0.25">
      <c r="A143" t="s">
        <v>73</v>
      </c>
      <c r="B143" t="s">
        <v>103</v>
      </c>
      <c r="C143" t="s">
        <v>59</v>
      </c>
      <c r="D143" t="s">
        <v>59</v>
      </c>
      <c r="F143" t="s">
        <v>166</v>
      </c>
    </row>
    <row r="144" spans="1:6" x14ac:dyDescent="0.25">
      <c r="A144" t="s">
        <v>73</v>
      </c>
      <c r="B144" t="s">
        <v>103</v>
      </c>
      <c r="C144" t="s">
        <v>61</v>
      </c>
      <c r="D144" t="s">
        <v>61</v>
      </c>
      <c r="F144" t="s">
        <v>196</v>
      </c>
    </row>
    <row r="145" spans="1:6" x14ac:dyDescent="0.25">
      <c r="A145" t="s">
        <v>73</v>
      </c>
      <c r="B145" t="s">
        <v>103</v>
      </c>
      <c r="C145" t="s">
        <v>63</v>
      </c>
      <c r="D145" t="s">
        <v>63</v>
      </c>
      <c r="F145" t="s">
        <v>225</v>
      </c>
    </row>
    <row r="146" spans="1:6" x14ac:dyDescent="0.25">
      <c r="A146" t="s">
        <v>73</v>
      </c>
      <c r="B146" t="s">
        <v>103</v>
      </c>
      <c r="C146" t="s">
        <v>64</v>
      </c>
      <c r="D146" t="s">
        <v>64</v>
      </c>
      <c r="F146" t="s">
        <v>252</v>
      </c>
    </row>
    <row r="147" spans="1:6" x14ac:dyDescent="0.25">
      <c r="A147" t="s">
        <v>98</v>
      </c>
      <c r="B147" t="s">
        <v>104</v>
      </c>
      <c r="C147" t="s">
        <v>58</v>
      </c>
      <c r="D147" t="s">
        <v>58</v>
      </c>
      <c r="E147" t="s">
        <v>45</v>
      </c>
      <c r="F147" t="s">
        <v>130</v>
      </c>
    </row>
    <row r="148" spans="1:6" x14ac:dyDescent="0.25">
      <c r="A148" t="s">
        <v>99</v>
      </c>
      <c r="B148" t="s">
        <v>104</v>
      </c>
      <c r="C148" t="s">
        <v>64</v>
      </c>
      <c r="D148" t="s">
        <v>64</v>
      </c>
      <c r="F148" t="s">
        <v>240</v>
      </c>
    </row>
    <row r="149" spans="1:6" x14ac:dyDescent="0.25">
      <c r="A149" t="s">
        <v>100</v>
      </c>
      <c r="B149" t="s">
        <v>104</v>
      </c>
      <c r="C149" t="s">
        <v>64</v>
      </c>
      <c r="D149" t="s">
        <v>64</v>
      </c>
      <c r="F149" t="s">
        <v>241</v>
      </c>
    </row>
    <row r="150" spans="1:6" x14ac:dyDescent="0.25">
      <c r="A150" t="s">
        <v>101</v>
      </c>
      <c r="B150" t="s">
        <v>104</v>
      </c>
      <c r="C150" t="s">
        <v>64</v>
      </c>
      <c r="D150" t="s">
        <v>64</v>
      </c>
      <c r="F150" t="s">
        <v>242</v>
      </c>
    </row>
    <row r="151" spans="1:6" x14ac:dyDescent="0.25">
      <c r="A151" t="s">
        <v>66</v>
      </c>
      <c r="B151" t="s">
        <v>104</v>
      </c>
      <c r="C151" t="s">
        <v>64</v>
      </c>
      <c r="D151" t="s">
        <v>64</v>
      </c>
      <c r="F151" t="s">
        <v>243</v>
      </c>
    </row>
    <row r="152" spans="1:6" x14ac:dyDescent="0.25">
      <c r="A152" t="s">
        <v>67</v>
      </c>
      <c r="B152" t="s">
        <v>104</v>
      </c>
      <c r="C152" t="s">
        <v>64</v>
      </c>
      <c r="D152" t="s">
        <v>64</v>
      </c>
      <c r="F152" t="s">
        <v>244</v>
      </c>
    </row>
    <row r="153" spans="1:6" x14ac:dyDescent="0.25">
      <c r="A153" t="s">
        <v>68</v>
      </c>
      <c r="B153" t="s">
        <v>104</v>
      </c>
      <c r="C153" t="s">
        <v>64</v>
      </c>
      <c r="D153" t="s">
        <v>64</v>
      </c>
      <c r="F153" t="s">
        <v>245</v>
      </c>
    </row>
    <row r="154" spans="1:6" x14ac:dyDescent="0.25">
      <c r="A154" t="s">
        <v>69</v>
      </c>
      <c r="B154" t="s">
        <v>104</v>
      </c>
      <c r="C154" t="s">
        <v>64</v>
      </c>
      <c r="D154" t="s">
        <v>64</v>
      </c>
      <c r="E154" t="s">
        <v>38</v>
      </c>
      <c r="F154" t="s">
        <v>246</v>
      </c>
    </row>
    <row r="155" spans="1:6" x14ac:dyDescent="0.25">
      <c r="A155" t="s">
        <v>70</v>
      </c>
      <c r="B155" t="s">
        <v>104</v>
      </c>
      <c r="C155" t="s">
        <v>63</v>
      </c>
      <c r="D155" t="s">
        <v>63</v>
      </c>
      <c r="E155" t="s">
        <v>36</v>
      </c>
      <c r="F155" t="s">
        <v>222</v>
      </c>
    </row>
  </sheetData>
  <sortState xmlns:xlrd2="http://schemas.microsoft.com/office/spreadsheetml/2017/richdata2" ref="A2:F155">
    <sortCondition ref="B1"/>
    <sortCondition ref="A1"/>
  </sortState>
  <phoneticPr fontId="18" type="noConversion"/>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Template>TM03987167</Template>
  <Application>Microsoft Excel</Application>
  <DocSecurity>0</DocSecurity>
  <ScaleCrop>false</ScaleCrop>
  <HeadingPairs>
    <vt:vector size="4" baseType="variant">
      <vt:variant>
        <vt:lpstr>Werkbladen</vt:lpstr>
      </vt:variant>
      <vt:variant>
        <vt:i4>3</vt:i4>
      </vt:variant>
      <vt:variant>
        <vt:lpstr>Benoemde bereiken</vt:lpstr>
      </vt:variant>
      <vt:variant>
        <vt:i4>15</vt:i4>
      </vt:variant>
    </vt:vector>
  </HeadingPairs>
  <TitlesOfParts>
    <vt:vector size="18" baseType="lpstr">
      <vt:lpstr>Janvier</vt:lpstr>
      <vt:lpstr>Juillet</vt:lpstr>
      <vt:lpstr>Liste</vt:lpstr>
      <vt:lpstr>Janvier!Afdrukbereik</vt:lpstr>
      <vt:lpstr>Janvier!Afdruktitels</vt:lpstr>
      <vt:lpstr>Juillet!Afdruktitels</vt:lpstr>
      <vt:lpstr>AnnéeCalendrier</vt:lpstr>
      <vt:lpstr>CléArrivée</vt:lpstr>
      <vt:lpstr>CléDépart</vt:lpstr>
      <vt:lpstr>Clédépartarrivée</vt:lpstr>
      <vt:lpstr>ÉtiquetteCléCongé</vt:lpstr>
      <vt:lpstr>ÉtiquetteCléPersonnalisée1</vt:lpstr>
      <vt:lpstr>ÉtiquetteCléPersonnalisée2</vt:lpstr>
      <vt:lpstr>ÉtiquetteCléPersonnel</vt:lpstr>
      <vt:lpstr>Nom_clé</vt:lpstr>
      <vt:lpstr>Janvier!NomMois</vt:lpstr>
      <vt:lpstr>Juillet!NomMois</vt:lpstr>
      <vt:lpstr>Titre_Absence_Employé</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Dell</dc:creator>
  <cp:lastModifiedBy>BSA</cp:lastModifiedBy>
  <cp:lastPrinted>2023-08-04T10:47:04Z</cp:lastPrinted>
  <dcterms:created xsi:type="dcterms:W3CDTF">2016-12-06T04:52:27Z</dcterms:created>
  <dcterms:modified xsi:type="dcterms:W3CDTF">2023-08-05T03:11:11Z</dcterms:modified>
</cp:coreProperties>
</file>