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39981395-9793-4019-938D-89A71F8837DF}" xr6:coauthVersionLast="47" xr6:coauthVersionMax="47" xr10:uidLastSave="{00000000-0000-0000-0000-000000000000}"/>
  <bookViews>
    <workbookView xWindow="-120" yWindow="-120" windowWidth="29040" windowHeight="15855" xr2:uid="{4F4E3B80-A50F-49ED-AE6B-23C8D753D063}"/>
  </bookViews>
  <sheets>
    <sheet name="Feuil1" sheetId="1" r:id="rId1"/>
    <sheet name="paramètres" sheetId="2" r:id="rId2"/>
  </sheets>
  <calcPr calcId="191029" iterate="1" iterateDelta="1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3" i="1" l="1"/>
  <c r="M11" i="1" l="1"/>
  <c r="M9" i="1"/>
  <c r="M7" i="1"/>
  <c r="M5" i="1"/>
  <c r="M3" i="1"/>
  <c r="I11" i="1"/>
  <c r="C11" i="1" a="1"/>
  <c r="C11" i="1" s="1"/>
  <c r="B11" i="1"/>
  <c r="I9" i="1"/>
  <c r="C9" i="1" a="1"/>
  <c r="C9" i="1" s="1"/>
  <c r="B9" i="1"/>
  <c r="I7" i="1"/>
  <c r="C7" i="1" a="1"/>
  <c r="C7" i="1" s="1"/>
  <c r="B7" i="1"/>
  <c r="I5" i="1"/>
  <c r="C5" i="1" a="1"/>
  <c r="C5" i="1" s="1"/>
  <c r="B5" i="1"/>
  <c r="I3" i="1"/>
  <c r="C3" i="1" a="1"/>
  <c r="C3" i="1" s="1"/>
  <c r="B3" i="1"/>
  <c r="AI5" i="1" l="1"/>
  <c r="AE5" i="1"/>
  <c r="AA5" i="1"/>
  <c r="W5" i="1"/>
  <c r="S5" i="1"/>
  <c r="AH5" i="1"/>
  <c r="AD5" i="1"/>
  <c r="Z5" i="1"/>
  <c r="V5" i="1"/>
  <c r="R5" i="1"/>
  <c r="AK5" i="1"/>
  <c r="AG5" i="1"/>
  <c r="AC5" i="1"/>
  <c r="Y5" i="1"/>
  <c r="U5" i="1"/>
  <c r="Q5" i="1"/>
  <c r="AJ5" i="1"/>
  <c r="AF5" i="1"/>
  <c r="AB5" i="1"/>
  <c r="X5" i="1"/>
  <c r="T5" i="1"/>
  <c r="P5" i="1"/>
  <c r="T3" i="1"/>
  <c r="X3" i="1"/>
  <c r="AB3" i="1"/>
  <c r="AF3" i="1"/>
  <c r="Q3" i="1"/>
  <c r="U3" i="1"/>
  <c r="Y3" i="1"/>
  <c r="AC3" i="1"/>
  <c r="AG3" i="1"/>
  <c r="AK3" i="1"/>
  <c r="R3" i="1"/>
  <c r="V3" i="1"/>
  <c r="Z3" i="1"/>
  <c r="AD3" i="1"/>
  <c r="AH3" i="1"/>
  <c r="AI3" i="1"/>
  <c r="S3" i="1"/>
  <c r="W3" i="1"/>
  <c r="AA3" i="1"/>
  <c r="AE3" i="1"/>
  <c r="AJ3" i="1"/>
  <c r="AK7" i="1"/>
  <c r="AG7" i="1"/>
  <c r="AC7" i="1"/>
  <c r="Y7" i="1"/>
  <c r="U7" i="1"/>
  <c r="Q7" i="1"/>
  <c r="AJ7" i="1"/>
  <c r="AF7" i="1"/>
  <c r="AB7" i="1"/>
  <c r="X7" i="1"/>
  <c r="T7" i="1"/>
  <c r="P7" i="1"/>
  <c r="AI7" i="1"/>
  <c r="AE7" i="1"/>
  <c r="AA7" i="1"/>
  <c r="W7" i="1"/>
  <c r="S7" i="1"/>
  <c r="AH7" i="1"/>
  <c r="AD7" i="1"/>
  <c r="Z7" i="1"/>
  <c r="V7" i="1"/>
  <c r="R7" i="1"/>
  <c r="AI9" i="1"/>
  <c r="AE9" i="1"/>
  <c r="AA9" i="1"/>
  <c r="W9" i="1"/>
  <c r="S9" i="1"/>
  <c r="AH9" i="1"/>
  <c r="AD9" i="1"/>
  <c r="Z9" i="1"/>
  <c r="V9" i="1"/>
  <c r="R9" i="1"/>
  <c r="AK9" i="1"/>
  <c r="AG9" i="1"/>
  <c r="AC9" i="1"/>
  <c r="Y9" i="1"/>
  <c r="U9" i="1"/>
  <c r="Q9" i="1"/>
  <c r="AJ9" i="1"/>
  <c r="AF9" i="1"/>
  <c r="AB9" i="1"/>
  <c r="X9" i="1"/>
  <c r="T9" i="1"/>
  <c r="P9" i="1"/>
  <c r="AK11" i="1"/>
  <c r="AG11" i="1"/>
  <c r="AC11" i="1"/>
  <c r="Y11" i="1"/>
  <c r="U11" i="1"/>
  <c r="Q11" i="1"/>
  <c r="AJ11" i="1"/>
  <c r="AF11" i="1"/>
  <c r="AB11" i="1"/>
  <c r="X11" i="1"/>
  <c r="T11" i="1"/>
  <c r="P11" i="1"/>
  <c r="AI11" i="1"/>
  <c r="AE11" i="1"/>
  <c r="AA11" i="1"/>
  <c r="W11" i="1"/>
  <c r="S11" i="1"/>
  <c r="AH11" i="1"/>
  <c r="AD11" i="1"/>
  <c r="Z11" i="1"/>
  <c r="V11" i="1"/>
  <c r="R11" i="1"/>
  <c r="N5" i="1"/>
  <c r="N11" i="1"/>
  <c r="N9" i="1"/>
  <c r="N7" i="1"/>
  <c r="N3" i="1"/>
  <c r="AM10" i="1" l="1"/>
  <c r="AM6" i="1"/>
  <c r="AM2" i="1"/>
  <c r="AM8" i="1"/>
  <c r="U8" i="1"/>
  <c r="V8" i="1"/>
  <c r="Y8" i="1"/>
  <c r="Z8" i="1"/>
  <c r="AA8" i="1"/>
  <c r="AC8" i="1"/>
  <c r="AE8" i="1"/>
  <c r="W8" i="1"/>
  <c r="X8" i="1"/>
  <c r="AB8" i="1"/>
  <c r="AD8" i="1"/>
  <c r="U10" i="1"/>
  <c r="V10" i="1"/>
  <c r="W10" i="1"/>
  <c r="X10" i="1"/>
  <c r="AE10" i="1"/>
  <c r="Z10" i="1"/>
  <c r="AB10" i="1"/>
  <c r="AD10" i="1"/>
  <c r="Y10" i="1"/>
  <c r="AA10" i="1"/>
  <c r="AC10" i="1"/>
  <c r="U12" i="1"/>
  <c r="V12" i="1"/>
  <c r="Y12" i="1"/>
  <c r="Z12" i="1"/>
  <c r="AA12" i="1"/>
  <c r="AB12" i="1"/>
  <c r="AD12" i="1"/>
  <c r="W12" i="1"/>
  <c r="X12" i="1"/>
  <c r="AC12" i="1"/>
  <c r="AE1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<sst xmlns="http://schemas.openxmlformats.org/spreadsheetml/2006/main" count="48" uniqueCount="40">
  <si>
    <t/>
  </si>
  <si>
    <t>Denom.</t>
  </si>
  <si>
    <t>Actif/Rebus</t>
  </si>
  <si>
    <t>Désignation</t>
  </si>
  <si>
    <t>N° Série / Modèle</t>
  </si>
  <si>
    <t>Fournisseur + N° Facture</t>
  </si>
  <si>
    <t>Date acq. M T</t>
  </si>
  <si>
    <t>En compta</t>
  </si>
  <si>
    <t>Amort</t>
  </si>
  <si>
    <t>Année Fin Amort.</t>
  </si>
  <si>
    <t>Assiette de calcul initiale</t>
  </si>
  <si>
    <t>REM 05</t>
  </si>
  <si>
    <t>ACTIF</t>
  </si>
  <si>
    <t>[EW-830-BX] REMORQUE LIDER 3M50</t>
  </si>
  <si>
    <t>VN52L1630J1000067</t>
  </si>
  <si>
    <t>DESTRIAN 2018/302999</t>
  </si>
  <si>
    <t>L</t>
  </si>
  <si>
    <t>REM 06</t>
  </si>
  <si>
    <t xml:space="preserve">[FA-961-PD] REMORQUE LIDER 3M50 </t>
  </si>
  <si>
    <t>VN52L1630J1000246</t>
  </si>
  <si>
    <t>DESTRIAN 2018/901867</t>
  </si>
  <si>
    <t>REM 07</t>
  </si>
  <si>
    <t>[FB-093-FX] REMORQUE LIDER 750KG  + REHAUSSE GRIL. (190,00€)</t>
  </si>
  <si>
    <t>VN51L2B23J1001231</t>
  </si>
  <si>
    <t>DESTRIAN 2018/1002638</t>
  </si>
  <si>
    <t>BEN 05</t>
  </si>
  <si>
    <t>[EV-324-LW] CAMION IVECO DAILY</t>
  </si>
  <si>
    <t>ZCFC635B40D6045529</t>
  </si>
  <si>
    <t>BEN 01</t>
  </si>
  <si>
    <t>[DJ-492-HG] CAMION IVECO DAILY</t>
  </si>
  <si>
    <t>ZCFC35A740D533467</t>
  </si>
  <si>
    <t xml:space="preserve">Vendu à GPDG </t>
  </si>
  <si>
    <t>bennes</t>
  </si>
  <si>
    <t>remorques, VL</t>
  </si>
  <si>
    <t>BEN</t>
  </si>
  <si>
    <t>REM</t>
  </si>
  <si>
    <t>abbrev.</t>
  </si>
  <si>
    <t>année1</t>
  </si>
  <si>
    <t>suivants</t>
  </si>
  <si>
    <t>quoi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</si>
</sst>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0000"/>
    <numFmt numFmtId="165" formatCode="yyyy"/>
    <numFmt numFmtId="166" formatCode="#,##0.00\ &quot;€&quot;"/>
    <numFmt numFmtId="167" formatCode="0.0%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sz val="9"/>
      <color theme="1"/>
      <name val="Arial"/>
      <family val="2"/>
    </font>
    <font>
      <sz val="10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2">
    <xf numFmtId="0" fontId="0" fillId="0" borderId="0" xfId="0"/>
    <xf numFmtId="0" fontId="4" fillId="0" borderId="0" xfId="0" applyFont="1" applyAlignment="1">
      <alignment horizontal="center" vertical="center" wrapText="1"/>
    </xf>
    <xf numFmtId="1" fontId="4" fillId="0" borderId="0" xfId="0" applyNumberFormat="1" applyFont="1" applyAlignment="1">
      <alignment horizontal="center" vertical="center" wrapText="1"/>
    </xf>
    <xf numFmtId="44" fontId="4" fillId="0" borderId="0" xfId="2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top" wrapText="1"/>
    </xf>
    <xf numFmtId="0" fontId="3" fillId="0" borderId="0" xfId="0" applyFont="1"/>
    <xf numFmtId="14" fontId="3" fillId="0" borderId="0" xfId="0" applyNumberFormat="1" applyFont="1"/>
    <xf numFmtId="1" fontId="3" fillId="0" borderId="0" xfId="1" applyNumberFormat="1" applyFont="1"/>
    <xf numFmtId="44" fontId="4" fillId="0" borderId="0" xfId="2" applyFont="1"/>
    <xf numFmtId="0" fontId="3" fillId="0" borderId="0" xfId="0" applyFont="1" applyAlignment="1">
      <alignment horizontal="center"/>
    </xf>
    <xf numFmtId="1" fontId="3" fillId="0" borderId="0" xfId="0" applyNumberFormat="1" applyFont="1"/>
    <xf numFmtId="2" fontId="3" fillId="0" borderId="0" xfId="0" applyNumberFormat="1" applyFont="1"/>
    <xf numFmtId="44" fontId="4" fillId="0" borderId="0" xfId="2" applyFont="1" applyFill="1"/>
    <xf numFmtId="0" fontId="2" fillId="0" borderId="0" xfId="0" applyFont="1"/>
    <xf numFmtId="14" fontId="2" fillId="0" borderId="0" xfId="0" applyNumberFormat="1" applyFont="1"/>
    <xf numFmtId="2" fontId="3" fillId="0" borderId="0" xfId="0" applyNumberFormat="1" applyFont="1" applyAlignment="1">
      <alignment horizontal="left"/>
    </xf>
    <xf numFmtId="1" fontId="0" fillId="0" borderId="0" xfId="0" applyNumberFormat="1"/>
    <xf numFmtId="0" fontId="4" fillId="0" borderId="1" xfId="0" applyFont="1" applyBorder="1" applyAlignment="1">
      <alignment horizontal="center" vertical="center" wrapText="1"/>
    </xf>
    <xf numFmtId="166" fontId="5" fillId="0" borderId="2" xfId="0" applyNumberFormat="1" applyFont="1" applyBorder="1" applyAlignment="1">
      <alignment horizontal="center" vertical="center"/>
    </xf>
    <xf numFmtId="44" fontId="4" fillId="0" borderId="2" xfId="2" applyFont="1" applyBorder="1"/>
    <xf numFmtId="44" fontId="4" fillId="0" borderId="3" xfId="2" applyFont="1" applyBorder="1"/>
    <xf numFmtId="2" fontId="4" fillId="0" borderId="0" xfId="0" applyNumberFormat="1" applyFont="1" applyAlignment="1">
      <alignment horizontal="center" vertical="center" wrapText="1"/>
    </xf>
    <xf numFmtId="2" fontId="4" fillId="0" borderId="0" xfId="2" applyNumberFormat="1" applyFont="1" applyAlignment="1">
      <alignment horizontal="center" vertical="center" wrapText="1"/>
    </xf>
    <xf numFmtId="2" fontId="4" fillId="0" borderId="2" xfId="0" applyNumberFormat="1" applyFont="1" applyBorder="1" applyAlignment="1">
      <alignment horizontal="center" vertical="center" wrapText="1"/>
    </xf>
    <xf numFmtId="2" fontId="3" fillId="0" borderId="0" xfId="0" applyNumberFormat="1" applyFont="1" applyAlignment="1">
      <alignment vertical="top" wrapText="1"/>
    </xf>
    <xf numFmtId="2" fontId="3" fillId="0" borderId="0" xfId="0" applyNumberFormat="1" applyFont="1" applyAlignment="1">
      <alignment horizontal="center" vertical="center" wrapText="1"/>
    </xf>
    <xf numFmtId="9" fontId="3" fillId="0" borderId="0" xfId="3" applyFont="1" applyAlignment="1">
      <alignment vertical="top" wrapText="1"/>
    </xf>
    <xf numFmtId="10" fontId="0" fillId="0" borderId="0" xfId="0" applyNumberFormat="1"/>
    <xf numFmtId="167" fontId="3" fillId="0" borderId="0" xfId="0" applyNumberFormat="1" applyFont="1"/>
    <xf numFmtId="167" fontId="3" fillId="0" borderId="0" xfId="1" applyNumberFormat="1" applyFont="1"/>
    <xf numFmtId="164" fontId="4" fillId="0" borderId="0" xfId="0" applyNumberFormat="1" applyFont="1" applyAlignment="1">
      <alignment horizontal="center" vertical="center" shrinkToFit="1"/>
    </xf>
    <xf numFmtId="2" fontId="4" fillId="2" borderId="0" xfId="0" applyNumberFormat="1" applyFont="1" applyFill="1" applyAlignment="1">
      <alignment horizontal="center" vertical="center" shrinkToFit="1"/>
    </xf>
    <xf numFmtId="2" fontId="3" fillId="0" borderId="0" xfId="0" applyNumberFormat="1" applyFont="1" applyAlignment="1">
      <alignment shrinkToFit="1"/>
    </xf>
    <xf numFmtId="2" fontId="6" fillId="0" borderId="0" xfId="0" applyNumberFormat="1" applyFont="1" applyAlignment="1">
      <alignment shrinkToFit="1"/>
    </xf>
    <xf numFmtId="0" fontId="3" fillId="0" borderId="0" xfId="0" applyFont="1" applyAlignment="1">
      <alignment shrinkToFit="1"/>
    </xf>
    <xf numFmtId="0" fontId="3" fillId="0" borderId="0" xfId="0" applyFont="1" applyAlignment="1">
      <alignment vertical="top" shrinkToFit="1"/>
    </xf>
    <xf numFmtId="44" fontId="4" fillId="0" borderId="0" xfId="2" applyFont="1" applyAlignment="1">
      <alignment shrinkToFit="1"/>
    </xf>
    <xf numFmtId="44" fontId="4" fillId="0" borderId="0" xfId="2" applyFont="1" applyFill="1" applyAlignment="1">
      <alignment shrinkToFit="1"/>
    </xf>
    <xf numFmtId="0" fontId="0" fillId="0" borderId="0" xfId="0" applyAlignment="1">
      <alignment shrinkToFit="1"/>
    </xf>
    <xf numFmtId="165" fontId="3" fillId="0" borderId="0" xfId="0" applyNumberFormat="1" applyFont="1" applyAlignment="1">
      <alignment shrinkToFit="1"/>
    </xf>
    <xf numFmtId="1" fontId="0" fillId="0" borderId="0" xfId="0" applyNumberFormat="1" applyAlignment="1">
      <alignment shrinkToFit="1"/>
    </xf>
  </cellXfs>
  <cellStyles count="4">
    <cellStyle name="Komma" xfId="1" builtinId="3"/>
    <cellStyle name="Procent" xfId="3" builtinId="5"/>
    <cellStyle name="Standaard" xfId="0" builtinId="0"/>
    <cellStyle name="Valuta" xfId="2" builtinId="4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167" formatCode="0.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167" formatCode="0.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28576</xdr:colOff>
      <xdr:row>17</xdr:row>
      <xdr:rowOff>104776</xdr:rowOff>
    </xdr:from>
    <xdr:to>
      <xdr:col>22</xdr:col>
      <xdr:colOff>361951</xdr:colOff>
      <xdr:row>41</xdr:row>
      <xdr:rowOff>5784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82C497F-36BB-4ED9-AE2C-72D7A63C55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72301" y="3676651"/>
          <a:ext cx="5314950" cy="4387283"/>
        </a:xfrm>
        <a:prstGeom prst="rect">
          <a:avLst/>
        </a:prstGeom>
      </xdr:spPr>
    </xdr:pic>
    <xdr:clientData/>
  </xdr:twoCellAnchor>
  <xdr:twoCellAnchor>
    <xdr:from>
      <xdr:col>4</xdr:col>
      <xdr:colOff>38100</xdr:colOff>
      <xdr:row>21</xdr:row>
      <xdr:rowOff>161925</xdr:rowOff>
    </xdr:from>
    <xdr:to>
      <xdr:col>9</xdr:col>
      <xdr:colOff>238125</xdr:colOff>
      <xdr:row>28</xdr:row>
      <xdr:rowOff>95250</xdr:rowOff>
    </xdr:to>
    <xdr:sp macro="" textlink="">
      <xdr:nvSpPr>
        <xdr:cNvPr id="3" name="Text Box 4">
          <a:extLst>
            <a:ext uri="{FF2B5EF4-FFF2-40B4-BE49-F238E27FC236}">
              <a16:creationId xmlns:a16="http://schemas.microsoft.com/office/drawing/2014/main" id="{BD1B8049-065B-4933-A7F6-C3056E605FE0}"/>
            </a:ext>
          </a:extLst>
        </xdr:cNvPr>
        <xdr:cNvSpPr txBox="1">
          <a:spLocks noChangeArrowheads="1"/>
        </xdr:cNvSpPr>
      </xdr:nvSpPr>
      <xdr:spPr bwMode="auto">
        <a:xfrm>
          <a:off x="2143125" y="3276600"/>
          <a:ext cx="5353050" cy="12668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rPr>
            <a:t>Apres amortissement comptable ou fin de leasinf, les bennes subissent une décote de 35% sur la valeur d'achat initiale, suivie de 5% par année.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rPr>
            <a:t>Les VL + remorques subissent une décote de 50% sur la valeur initiale, suivie de 7% par année. 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  <a:ea typeface="Calibri"/>
            <a:cs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rPr>
            <a:t>Apres la période d'amortissement,  reprendre la même durée de période pour la décote,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9CA348D-E5CF-41DE-9D30-85509D052595}" name="TBL_Décote" displayName="TBL_Décote" ref="A1:D3" totalsRowShown="0">
  <autoFilter ref="A1:D3" xr:uid="{59CA348D-E5CF-41DE-9D30-85509D052595}"/>
  <tableColumns count="4">
    <tableColumn id="1" xr3:uid="{8C2DEBBD-07F0-4055-A1D6-4D7F7F812106}" name="abbrev."/>
    <tableColumn id="2" xr3:uid="{BFAE04BC-B224-4D28-92E4-3B4F4F008219}" name="quoi" dataDxfId="2"/>
    <tableColumn id="3" xr3:uid="{238C5093-4690-4E48-8451-97A0B1030368}" name="année1" dataDxfId="1"/>
    <tableColumn id="4" xr3:uid="{EA357164-DE69-4F8E-99B2-9E41684BD092}" name="suivants" dataDxfId="0" dataCellStyle="Komma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081AB-152E-4472-AD78-4463D0C8EBE1}">
  <sheetPr codeName="Sheet1"/>
  <dimension ref="A1:AM44"/>
  <sheetViews>
    <sheetView tabSelected="1" workbookViewId="0">
      <selection activeCell="P3" sqref="P3"/>
    </sheetView>
  </sheetViews>
  <sheetFormatPr defaultColWidth="11.42578125" defaultRowHeight="15" x14ac:dyDescent="0.25"/>
  <cols>
    <col min="1" max="1" width="7.140625" customWidth="1"/>
    <col min="2" max="3" width="5" customWidth="1"/>
    <col min="4" max="4" width="10.140625" customWidth="1"/>
    <col min="5" max="5" width="38.28515625" customWidth="1"/>
    <col min="6" max="6" width="19" hidden="1" customWidth="1"/>
    <col min="7" max="7" width="29.28515625" hidden="1" customWidth="1"/>
    <col min="9" max="9" width="11.42578125" style="17"/>
    <col min="11" max="11" width="1.7109375" bestFit="1" customWidth="1"/>
    <col min="12" max="12" width="5.85546875" bestFit="1" customWidth="1"/>
    <col min="13" max="13" width="5.85546875" customWidth="1"/>
    <col min="14" max="14" width="7.5703125" style="17" customWidth="1"/>
    <col min="15" max="15" width="11.7109375" customWidth="1"/>
    <col min="16" max="37" width="6" style="39" customWidth="1"/>
  </cols>
  <sheetData>
    <row r="1" spans="1:39" s="4" customFormat="1" ht="38.25" x14ac:dyDescent="0.25">
      <c r="A1" s="1" t="s">
        <v>1</v>
      </c>
      <c r="B1" s="1"/>
      <c r="C1" s="1"/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2"/>
      <c r="J1" s="3" t="s">
        <v>7</v>
      </c>
      <c r="K1" s="1" t="s">
        <v>0</v>
      </c>
      <c r="L1" s="1" t="s">
        <v>8</v>
      </c>
      <c r="M1" s="1"/>
      <c r="N1" s="2" t="s">
        <v>9</v>
      </c>
      <c r="O1" s="18" t="s">
        <v>10</v>
      </c>
      <c r="P1" s="31">
        <v>2038</v>
      </c>
      <c r="Q1" s="31">
        <v>2037</v>
      </c>
      <c r="R1" s="31">
        <v>2036</v>
      </c>
      <c r="S1" s="31">
        <v>2035</v>
      </c>
      <c r="T1" s="31">
        <v>2034</v>
      </c>
      <c r="U1" s="31">
        <v>2033</v>
      </c>
      <c r="V1" s="31">
        <v>2032</v>
      </c>
      <c r="W1" s="31">
        <v>2031</v>
      </c>
      <c r="X1" s="31">
        <v>2030</v>
      </c>
      <c r="Y1" s="31">
        <v>2029</v>
      </c>
      <c r="Z1" s="31">
        <v>2028</v>
      </c>
      <c r="AA1" s="31">
        <v>2027</v>
      </c>
      <c r="AB1" s="31">
        <v>2026</v>
      </c>
      <c r="AC1" s="31">
        <v>2025</v>
      </c>
      <c r="AD1" s="31">
        <v>2024</v>
      </c>
      <c r="AE1" s="31">
        <v>2023</v>
      </c>
      <c r="AF1" s="31">
        <v>2022</v>
      </c>
      <c r="AG1" s="31">
        <v>2021</v>
      </c>
      <c r="AH1" s="31">
        <v>2020</v>
      </c>
      <c r="AI1" s="31">
        <v>2019</v>
      </c>
      <c r="AJ1" s="31">
        <v>2018</v>
      </c>
      <c r="AK1" s="31">
        <v>2017</v>
      </c>
      <c r="AL1" s="5"/>
      <c r="AM1" s="5"/>
    </row>
    <row r="2" spans="1:39" s="26" customFormat="1" ht="12.75" x14ac:dyDescent="0.25">
      <c r="A2" s="22"/>
      <c r="B2" s="22"/>
      <c r="C2" s="22"/>
      <c r="D2" s="22"/>
      <c r="E2" s="22"/>
      <c r="F2" s="22"/>
      <c r="G2" s="22"/>
      <c r="H2" s="22"/>
      <c r="I2" s="22"/>
      <c r="J2" s="23"/>
      <c r="K2" s="22"/>
      <c r="L2" s="22"/>
      <c r="M2" s="22"/>
      <c r="N2" s="22"/>
      <c r="O2" s="24"/>
      <c r="AL2" s="25"/>
      <c r="AM2" s="27">
        <f>SUM(P3:AK3)*12/O3</f>
        <v>1.3685840663005047</v>
      </c>
    </row>
    <row r="3" spans="1:39" s="6" customFormat="1" ht="12.75" x14ac:dyDescent="0.2">
      <c r="A3" s="6" t="s">
        <v>11</v>
      </c>
      <c r="B3" s="6" t="str">
        <f>MID(A3,1,3)</f>
        <v>REM</v>
      </c>
      <c r="C3" s="6" cm="1">
        <f t="array" ref="C3">_xlfn.IFS(LEFT(A3)="B",1,LEFT(A3)="R",2,LEFT(A3)="T",2,LEFT(A3)="V",2,LEFT(A3)="","")</f>
        <v>2</v>
      </c>
      <c r="D3" s="6" t="s">
        <v>12</v>
      </c>
      <c r="E3" s="6" t="s">
        <v>13</v>
      </c>
      <c r="F3" s="6" t="s">
        <v>14</v>
      </c>
      <c r="G3" s="6" t="s">
        <v>15</v>
      </c>
      <c r="H3" s="7">
        <v>43185</v>
      </c>
      <c r="I3" s="8">
        <f>YEAR(H3)</f>
        <v>2018</v>
      </c>
      <c r="J3" s="9">
        <v>2426</v>
      </c>
      <c r="K3" s="10" t="s">
        <v>16</v>
      </c>
      <c r="L3" s="6">
        <v>10</v>
      </c>
      <c r="M3" s="6">
        <f>ROUND(100/L3,1)</f>
        <v>10</v>
      </c>
      <c r="N3" s="11">
        <f>I3+M3</f>
        <v>2028</v>
      </c>
      <c r="O3" s="19">
        <v>2426</v>
      </c>
      <c r="P3" s="32">
        <f>$O3/$M3/12*IF(OR(P$1&lt;$I3,P$1-$I3&gt;=2*$M3),0,IF(P$1-$I3&lt;$M3,1,POWER(1-VLOOKUP($B3,TBL_Décote[],4),P$1-$I3-$M3)*VLOOKUP($B3,TBL_Décote[],3,0)))</f>
        <v>0</v>
      </c>
      <c r="Q3" s="32">
        <f>$O3/$M3/12*IF(OR(Q$1&lt;$I3,Q$1-$I3&gt;=2*$M3),0,IF(Q$1-$I3&lt;$M3,1,POWER(1-VLOOKUP($B3,TBL_Décote[],4),Q$1-$I3-$M3)*VLOOKUP($B3,TBL_Décote[],3,0)))</f>
        <v>5.260488697208622</v>
      </c>
      <c r="R3" s="32">
        <f>$O3/$M3/12*IF(OR(R$1&lt;$I3,R$1-$I3&gt;=2*$M3),0,IF(R$1-$I3&lt;$M3,1,POWER(1-VLOOKUP($B3,TBL_Décote[],4),R$1-$I3-$M3)*VLOOKUP($B3,TBL_Décote[],3,0)))</f>
        <v>5.6564394593641101</v>
      </c>
      <c r="S3" s="32">
        <f>$O3/$M3/12*IF(OR(S$1&lt;$I3,S$1-$I3&gt;=2*$M3),0,IF(S$1-$I3&lt;$M3,1,POWER(1-VLOOKUP($B3,TBL_Décote[],4),S$1-$I3-$M3)*VLOOKUP($B3,TBL_Décote[],3,0)))</f>
        <v>6.0821929670581838</v>
      </c>
      <c r="T3" s="32">
        <f>$O3/$M3/12*IF(OR(T$1&lt;$I3,T$1-$I3&gt;=2*$M3),0,IF(T$1-$I3&lt;$M3,1,POWER(1-VLOOKUP($B3,TBL_Décote[],4),T$1-$I3-$M3)*VLOOKUP($B3,TBL_Décote[],3,0)))</f>
        <v>6.5399924376969718</v>
      </c>
      <c r="U3" s="32">
        <f>$O3/$M3/12*IF(OR(U$1&lt;$I3,U$1-$I3&gt;=2*$M3),0,IF(U$1-$I3&lt;$M3,1,POWER(1-VLOOKUP($B3,TBL_Décote[],4),U$1-$I3-$M3)*VLOOKUP($B3,TBL_Décote[],3,0)))</f>
        <v>7.0322499330074972</v>
      </c>
      <c r="V3" s="32">
        <f>$O3/$M3/12*IF(OR(V$1&lt;$I3,V$1-$I3&gt;=2*$M3),0,IF(V$1-$I3&lt;$M3,1,POWER(1-VLOOKUP($B3,TBL_Décote[],4),V$1-$I3-$M3)*VLOOKUP($B3,TBL_Décote[],3,0)))</f>
        <v>7.5615590677499966</v>
      </c>
      <c r="W3" s="32">
        <f>$O3/$M3/12*IF(OR(W$1&lt;$I3,W$1-$I3&gt;=2*$M3),0,IF(W$1-$I3&lt;$M3,1,POWER(1-VLOOKUP($B3,TBL_Décote[],4),W$1-$I3-$M3)*VLOOKUP($B3,TBL_Décote[],3,0)))</f>
        <v>8.1307086749999975</v>
      </c>
      <c r="X3" s="32">
        <f>$O3/$M3/12*IF(OR(X$1&lt;$I3,X$1-$I3&gt;=2*$M3),0,IF(X$1-$I3&lt;$M3,1,POWER(1-VLOOKUP($B3,TBL_Décote[],4),X$1-$I3-$M3)*VLOOKUP($B3,TBL_Décote[],3,0)))</f>
        <v>8.7426974999999985</v>
      </c>
      <c r="Y3" s="32">
        <f>$O3/$M3/12*IF(OR(Y$1&lt;$I3,Y$1-$I3&gt;=2*$M3),0,IF(Y$1-$I3&lt;$M3,1,POWER(1-VLOOKUP($B3,TBL_Décote[],4),Y$1-$I3-$M3)*VLOOKUP($B3,TBL_Décote[],3,0)))</f>
        <v>9.4007499999999986</v>
      </c>
      <c r="Z3" s="32">
        <f>$O3/$M3/12*IF(OR(Z$1&lt;$I3,Z$1-$I3&gt;=2*$M3),0,IF(Z$1-$I3&lt;$M3,1,POWER(1-VLOOKUP($B3,TBL_Décote[],4),Z$1-$I3-$M3)*VLOOKUP($B3,TBL_Décote[],3,0)))</f>
        <v>10.108333333333333</v>
      </c>
      <c r="AA3" s="32">
        <f>$O3/$M3/12*IF(OR(AA$1&lt;$I3,AA$1-$I3&gt;=2*$M3),0,IF(AA$1-$I3&lt;$M3,1,POWER(1-VLOOKUP($B3,TBL_Décote[],4),AA$1-$I3-$M3)*VLOOKUP($B3,TBL_Décote[],3,0)))</f>
        <v>20.216666666666665</v>
      </c>
      <c r="AB3" s="32">
        <f>$O3/$M3/12*IF(OR(AB$1&lt;$I3,AB$1-$I3&gt;=2*$M3),0,IF(AB$1-$I3&lt;$M3,1,POWER(1-VLOOKUP($B3,TBL_Décote[],4),AB$1-$I3-$M3)*VLOOKUP($B3,TBL_Décote[],3,0)))</f>
        <v>20.216666666666665</v>
      </c>
      <c r="AC3" s="32">
        <f>$O3/$M3/12*IF(OR(AC$1&lt;$I3,AC$1-$I3&gt;=2*$M3),0,IF(AC$1-$I3&lt;$M3,1,POWER(1-VLOOKUP($B3,TBL_Décote[],4),AC$1-$I3-$M3)*VLOOKUP($B3,TBL_Décote[],3,0)))</f>
        <v>20.216666666666665</v>
      </c>
      <c r="AD3" s="32">
        <f>$O3/$M3/12*IF(OR(AD$1&lt;$I3,AD$1-$I3&gt;=2*$M3),0,IF(AD$1-$I3&lt;$M3,1,POWER(1-VLOOKUP($B3,TBL_Décote[],4),AD$1-$I3-$M3)*VLOOKUP($B3,TBL_Décote[],3,0)))</f>
        <v>20.216666666666665</v>
      </c>
      <c r="AE3" s="32">
        <f>$O3/$M3/12*IF(OR(AE$1&lt;$I3,AE$1-$I3&gt;=2*$M3),0,IF(AE$1-$I3&lt;$M3,1,POWER(1-VLOOKUP($B3,TBL_Décote[],4),AE$1-$I3-$M3)*VLOOKUP($B3,TBL_Décote[],3,0)))</f>
        <v>20.216666666666665</v>
      </c>
      <c r="AF3" s="32">
        <f>$O3/$M3/12*IF(OR(AF$1&lt;$I3,AF$1-$I3&gt;=2*$M3),0,IF(AF$1-$I3&lt;$M3,1,POWER(1-VLOOKUP($B3,TBL_Décote[],4),AF$1-$I3-$M3)*VLOOKUP($B3,TBL_Décote[],3,0)))</f>
        <v>20.216666666666665</v>
      </c>
      <c r="AG3" s="32">
        <f>$O3/$M3/12*IF(OR(AG$1&lt;$I3,AG$1-$I3&gt;=2*$M3),0,IF(AG$1-$I3&lt;$M3,1,POWER(1-VLOOKUP($B3,TBL_Décote[],4),AG$1-$I3-$M3)*VLOOKUP($B3,TBL_Décote[],3,0)))</f>
        <v>20.216666666666665</v>
      </c>
      <c r="AH3" s="32">
        <f>$O3/$M3/12*IF(OR(AH$1&lt;$I3,AH$1-$I3&gt;=2*$M3),0,IF(AH$1-$I3&lt;$M3,1,POWER(1-VLOOKUP($B3,TBL_Décote[],4),AH$1-$I3-$M3)*VLOOKUP($B3,TBL_Décote[],3,0)))</f>
        <v>20.216666666666665</v>
      </c>
      <c r="AI3" s="32">
        <f>$O3/$M3/12*IF(OR(AI$1&lt;$I3,AI$1-$I3&gt;=2*$M3),0,IF(AI$1-$I3&lt;$M3,1,POWER(1-VLOOKUP($B3,TBL_Décote[],4),AI$1-$I3-$M3)*VLOOKUP($B3,TBL_Décote[],3,0)))</f>
        <v>20.216666666666665</v>
      </c>
      <c r="AJ3" s="32">
        <f>$O3/$M3/12*IF(OR(AJ$1&lt;$I3,AJ$1-$I3&gt;=2*$M3),0,IF(AJ$1-$I3&lt;$M3,1,POWER(1-VLOOKUP($B3,TBL_Décote[],4),AJ$1-$I3-$M3)*VLOOKUP($B3,TBL_Décote[],3,0)))</f>
        <v>20.216666666666665</v>
      </c>
      <c r="AK3" s="32">
        <f>$O3/$M3/12*IF(OR(AK$1&lt;$I3,AK$1-$I3&gt;=2*$M3),0,IF(AK$1-$I3&lt;$M3,1,POWER(1-VLOOKUP($B3,TBL_Décote[],4),AK$1-$I3-$M3)*VLOOKUP($B3,TBL_Décote[],3,0)))</f>
        <v>0</v>
      </c>
      <c r="AL3" s="5"/>
      <c r="AM3" s="5"/>
    </row>
    <row r="4" spans="1:39" s="6" customFormat="1" ht="12.75" x14ac:dyDescent="0.2">
      <c r="H4" s="7"/>
      <c r="I4" s="8"/>
      <c r="J4" s="9"/>
      <c r="K4" s="10"/>
      <c r="N4" s="11"/>
      <c r="O4" s="19"/>
      <c r="P4" s="34"/>
      <c r="Q4" s="34"/>
      <c r="R4" s="34"/>
      <c r="S4" s="34"/>
      <c r="T4" s="34"/>
      <c r="U4" s="34">
        <v>7.56</v>
      </c>
      <c r="V4" s="34">
        <v>8.1300000000000008</v>
      </c>
      <c r="W4" s="34">
        <v>8.74</v>
      </c>
      <c r="X4" s="34">
        <v>9.4</v>
      </c>
      <c r="Y4" s="34">
        <v>10.11</v>
      </c>
      <c r="Z4" s="34">
        <v>20.22</v>
      </c>
      <c r="AA4" s="34">
        <v>20.22</v>
      </c>
      <c r="AB4" s="34">
        <v>20.22</v>
      </c>
      <c r="AC4" s="34">
        <v>20.22</v>
      </c>
      <c r="AD4" s="34">
        <v>20.22</v>
      </c>
      <c r="AE4" s="34">
        <v>20.22</v>
      </c>
      <c r="AF4" s="34">
        <v>20.22</v>
      </c>
      <c r="AG4" s="34">
        <v>20.22</v>
      </c>
      <c r="AH4" s="34">
        <v>20.22</v>
      </c>
      <c r="AI4" s="34">
        <v>20.22</v>
      </c>
      <c r="AJ4" s="34">
        <v>20.22</v>
      </c>
      <c r="AK4" s="34"/>
      <c r="AL4" s="5"/>
      <c r="AM4" s="5"/>
    </row>
    <row r="5" spans="1:39" s="6" customFormat="1" ht="12.75" x14ac:dyDescent="0.2">
      <c r="A5" s="6" t="s">
        <v>17</v>
      </c>
      <c r="B5" s="6" t="str">
        <f t="shared" ref="B5:B11" si="0">MID(A5,1,3)</f>
        <v>REM</v>
      </c>
      <c r="C5" s="6" cm="1">
        <f t="array" ref="C5">_xlfn.IFS(LEFT(A5)="B",1,LEFT(A5)="R",2,LEFT(A5)="T",2,LEFT(A5)="V",2,LEFT(A5)="","")</f>
        <v>2</v>
      </c>
      <c r="D5" s="6" t="s">
        <v>12</v>
      </c>
      <c r="E5" s="6" t="s">
        <v>18</v>
      </c>
      <c r="F5" s="6" t="s">
        <v>19</v>
      </c>
      <c r="G5" s="6" t="s">
        <v>20</v>
      </c>
      <c r="H5" s="7">
        <v>43368</v>
      </c>
      <c r="I5" s="8">
        <f t="shared" ref="I5:I11" si="1">YEAR(H5)</f>
        <v>2018</v>
      </c>
      <c r="J5" s="9">
        <v>2400</v>
      </c>
      <c r="K5" s="10" t="s">
        <v>16</v>
      </c>
      <c r="L5" s="12">
        <v>20</v>
      </c>
      <c r="M5" s="6">
        <f>ROUND(100/L5,1)</f>
        <v>5</v>
      </c>
      <c r="N5" s="11">
        <f t="shared" ref="N5:N11" si="2">I5+M5</f>
        <v>2023</v>
      </c>
      <c r="O5" s="19">
        <v>2400</v>
      </c>
      <c r="P5" s="32">
        <f>$O5/$M5/12*IF(OR(P$1&lt;$I5,P$1-$I5&gt;=2*$M5),0,IF(P$1-$I5&lt;$M5,1,POWER(1-VLOOKUP($B5,TBL_Décote[],4),P$1-$I5-$M5)*VLOOKUP($B5,TBL_Décote[],3,0)))</f>
        <v>0</v>
      </c>
      <c r="Q5" s="32">
        <f>$O5/$M5/12*IF(OR(Q$1&lt;$I5,Q$1-$I5&gt;=2*$M5),0,IF(Q$1-$I5&lt;$M5,1,POWER(1-VLOOKUP($B5,TBL_Décote[],4),Q$1-$I5-$M5)*VLOOKUP($B5,TBL_Décote[],3,0)))</f>
        <v>0</v>
      </c>
      <c r="R5" s="32">
        <f>$O5/$M5/12*IF(OR(R$1&lt;$I5,R$1-$I5&gt;=2*$M5),0,IF(R$1-$I5&lt;$M5,1,POWER(1-VLOOKUP($B5,TBL_Décote[],4),R$1-$I5-$M5)*VLOOKUP($B5,TBL_Décote[],3,0)))</f>
        <v>0</v>
      </c>
      <c r="S5" s="32">
        <f>$O5/$M5/12*IF(OR(S$1&lt;$I5,S$1-$I5&gt;=2*$M5),0,IF(S$1-$I5&lt;$M5,1,POWER(1-VLOOKUP($B5,TBL_Décote[],4),S$1-$I5-$M5)*VLOOKUP($B5,TBL_Décote[],3,0)))</f>
        <v>0</v>
      </c>
      <c r="T5" s="32">
        <f>$O5/$M5/12*IF(OR(T$1&lt;$I5,T$1-$I5&gt;=2*$M5),0,IF(T$1-$I5&lt;$M5,1,POWER(1-VLOOKUP($B5,TBL_Décote[],4),T$1-$I5-$M5)*VLOOKUP($B5,TBL_Décote[],3,0)))</f>
        <v>0</v>
      </c>
      <c r="U5" s="32">
        <f>$O5/$M5/12*IF(OR(U$1&lt;$I5,U$1-$I5&gt;=2*$M5),0,IF(U$1-$I5&lt;$M5,1,POWER(1-VLOOKUP($B5,TBL_Décote[],4),U$1-$I5-$M5)*VLOOKUP($B5,TBL_Décote[],3,0)))</f>
        <v>0</v>
      </c>
      <c r="V5" s="32">
        <f>$O5/$M5/12*IF(OR(V$1&lt;$I5,V$1-$I5&gt;=2*$M5),0,IF(V$1-$I5&lt;$M5,1,POWER(1-VLOOKUP($B5,TBL_Décote[],4),V$1-$I5-$M5)*VLOOKUP($B5,TBL_Décote[],3,0)))</f>
        <v>0</v>
      </c>
      <c r="W5" s="32">
        <f>$O5/$M5/12*IF(OR(W$1&lt;$I5,W$1-$I5&gt;=2*$M5),0,IF(W$1-$I5&lt;$M5,1,POWER(1-VLOOKUP($B5,TBL_Décote[],4),W$1-$I5-$M5)*VLOOKUP($B5,TBL_Décote[],3,0)))</f>
        <v>0</v>
      </c>
      <c r="X5" s="32">
        <f>$O5/$M5/12*IF(OR(X$1&lt;$I5,X$1-$I5&gt;=2*$M5),0,IF(X$1-$I5&lt;$M5,1,POWER(1-VLOOKUP($B5,TBL_Décote[],4),X$1-$I5-$M5)*VLOOKUP($B5,TBL_Décote[],3,0)))</f>
        <v>0</v>
      </c>
      <c r="Y5" s="32">
        <f>$O5/$M5/12*IF(OR(Y$1&lt;$I5,Y$1-$I5&gt;=2*$M5),0,IF(Y$1-$I5&lt;$M5,1,POWER(1-VLOOKUP($B5,TBL_Décote[],4),Y$1-$I5-$M5)*VLOOKUP($B5,TBL_Décote[],3,0)))</f>
        <v>0</v>
      </c>
      <c r="Z5" s="32">
        <f>$O5/$M5/12*IF(OR(Z$1&lt;$I5,Z$1-$I5&gt;=2*$M5),0,IF(Z$1-$I5&lt;$M5,1,POWER(1-VLOOKUP($B5,TBL_Décote[],4),Z$1-$I5-$M5)*VLOOKUP($B5,TBL_Décote[],3,0)))</f>
        <v>0</v>
      </c>
      <c r="AA5" s="32">
        <f>$O5/$M5/12*IF(OR(AA$1&lt;$I5,AA$1-$I5&gt;=2*$M5),0,IF(AA$1-$I5&lt;$M5,1,POWER(1-VLOOKUP($B5,TBL_Décote[],4),AA$1-$I5-$M5)*VLOOKUP($B5,TBL_Décote[],3,0)))</f>
        <v>14.961040199999996</v>
      </c>
      <c r="AB5" s="32">
        <f>$O5/$M5/12*IF(OR(AB$1&lt;$I5,AB$1-$I5&gt;=2*$M5),0,IF(AB$1-$I5&lt;$M5,1,POWER(1-VLOOKUP($B5,TBL_Décote[],4),AB$1-$I5-$M5)*VLOOKUP($B5,TBL_Décote[],3,0)))</f>
        <v>16.087139999999998</v>
      </c>
      <c r="AC5" s="32">
        <f>$O5/$M5/12*IF(OR(AC$1&lt;$I5,AC$1-$I5&gt;=2*$M5),0,IF(AC$1-$I5&lt;$M5,1,POWER(1-VLOOKUP($B5,TBL_Décote[],4),AC$1-$I5-$M5)*VLOOKUP($B5,TBL_Décote[],3,0)))</f>
        <v>17.297999999999998</v>
      </c>
      <c r="AD5" s="32">
        <f>$O5/$M5/12*IF(OR(AD$1&lt;$I5,AD$1-$I5&gt;=2*$M5),0,IF(AD$1-$I5&lt;$M5,1,POWER(1-VLOOKUP($B5,TBL_Décote[],4),AD$1-$I5-$M5)*VLOOKUP($B5,TBL_Décote[],3,0)))</f>
        <v>18.599999999999998</v>
      </c>
      <c r="AE5" s="32">
        <f>$O5/$M5/12*IF(OR(AE$1&lt;$I5,AE$1-$I5&gt;=2*$M5),0,IF(AE$1-$I5&lt;$M5,1,POWER(1-VLOOKUP($B5,TBL_Décote[],4),AE$1-$I5-$M5)*VLOOKUP($B5,TBL_Décote[],3,0)))</f>
        <v>20</v>
      </c>
      <c r="AF5" s="32">
        <f>$O5/$M5/12*IF(OR(AF$1&lt;$I5,AF$1-$I5&gt;=2*$M5),0,IF(AF$1-$I5&lt;$M5,1,POWER(1-VLOOKUP($B5,TBL_Décote[],4),AF$1-$I5-$M5)*VLOOKUP($B5,TBL_Décote[],3,0)))</f>
        <v>40</v>
      </c>
      <c r="AG5" s="32">
        <f>$O5/$M5/12*IF(OR(AG$1&lt;$I5,AG$1-$I5&gt;=2*$M5),0,IF(AG$1-$I5&lt;$M5,1,POWER(1-VLOOKUP($B5,TBL_Décote[],4),AG$1-$I5-$M5)*VLOOKUP($B5,TBL_Décote[],3,0)))</f>
        <v>40</v>
      </c>
      <c r="AH5" s="32">
        <f>$O5/$M5/12*IF(OR(AH$1&lt;$I5,AH$1-$I5&gt;=2*$M5),0,IF(AH$1-$I5&lt;$M5,1,POWER(1-VLOOKUP($B5,TBL_Décote[],4),AH$1-$I5-$M5)*VLOOKUP($B5,TBL_Décote[],3,0)))</f>
        <v>40</v>
      </c>
      <c r="AI5" s="32">
        <f>$O5/$M5/12*IF(OR(AI$1&lt;$I5,AI$1-$I5&gt;=2*$M5),0,IF(AI$1-$I5&lt;$M5,1,POWER(1-VLOOKUP($B5,TBL_Décote[],4),AI$1-$I5-$M5)*VLOOKUP($B5,TBL_Décote[],3,0)))</f>
        <v>40</v>
      </c>
      <c r="AJ5" s="32">
        <f>$O5/$M5/12*IF(OR(AJ$1&lt;$I5,AJ$1-$I5&gt;=2*$M5),0,IF(AJ$1-$I5&lt;$M5,1,POWER(1-VLOOKUP($B5,TBL_Décote[],4),AJ$1-$I5-$M5)*VLOOKUP($B5,TBL_Décote[],3,0)))</f>
        <v>40</v>
      </c>
      <c r="AK5" s="32">
        <f>$O5/$M5/12*IF(OR(AK$1&lt;$I5,AK$1-$I5&gt;=2*$M5),0,IF(AK$1-$I5&lt;$M5,1,POWER(1-VLOOKUP($B5,TBL_Décote[],4),AK$1-$I5-$M5)*VLOOKUP($B5,TBL_Décote[],3,0)))</f>
        <v>0</v>
      </c>
      <c r="AL5" s="5"/>
      <c r="AM5" s="5"/>
    </row>
    <row r="6" spans="1:39" s="6" customFormat="1" ht="12.75" x14ac:dyDescent="0.2">
      <c r="H6" s="7"/>
      <c r="I6" s="8"/>
      <c r="J6" s="9"/>
      <c r="K6" s="10"/>
      <c r="L6" s="12"/>
      <c r="N6" s="11"/>
      <c r="O6" s="19"/>
      <c r="P6" s="34"/>
      <c r="Q6" s="34"/>
      <c r="R6" s="34"/>
      <c r="S6" s="34"/>
      <c r="T6" s="34"/>
      <c r="U6" s="34">
        <v>19.36</v>
      </c>
      <c r="V6" s="34">
        <v>20.82</v>
      </c>
      <c r="W6" s="34">
        <v>22.38</v>
      </c>
      <c r="X6" s="34">
        <v>24.07</v>
      </c>
      <c r="Y6" s="34">
        <v>25.88</v>
      </c>
      <c r="Z6" s="34">
        <v>27.83</v>
      </c>
      <c r="AA6" s="34">
        <v>29.92</v>
      </c>
      <c r="AB6" s="34">
        <v>32.17</v>
      </c>
      <c r="AC6" s="34">
        <v>34.6</v>
      </c>
      <c r="AD6" s="34">
        <v>37.200000000000003</v>
      </c>
      <c r="AE6" s="34">
        <v>40</v>
      </c>
      <c r="AF6" s="35"/>
      <c r="AG6" s="36"/>
      <c r="AH6" s="36"/>
      <c r="AI6" s="36"/>
      <c r="AJ6" s="36"/>
      <c r="AK6" s="36"/>
      <c r="AL6" s="5"/>
      <c r="AM6" s="27">
        <f>SUM(P7:AK7)*12/O7</f>
        <v>1.4658166666666668</v>
      </c>
    </row>
    <row r="7" spans="1:39" s="6" customFormat="1" ht="12.75" x14ac:dyDescent="0.2">
      <c r="A7" s="6" t="s">
        <v>21</v>
      </c>
      <c r="B7" s="6" t="str">
        <f t="shared" si="0"/>
        <v>REM</v>
      </c>
      <c r="C7" s="6" cm="1">
        <f t="array" ref="C7">_xlfn.IFS(LEFT(A7)="B",1,LEFT(A7)="R",2,LEFT(A7)="T",2,LEFT(A7)="V",2,LEFT(A7)="","")</f>
        <v>2</v>
      </c>
      <c r="D7" s="6" t="s">
        <v>12</v>
      </c>
      <c r="E7" s="6" t="s">
        <v>22</v>
      </c>
      <c r="F7" s="6" t="s">
        <v>23</v>
      </c>
      <c r="G7" s="6" t="s">
        <v>24</v>
      </c>
      <c r="H7" s="7">
        <v>43397</v>
      </c>
      <c r="I7" s="8">
        <f t="shared" si="1"/>
        <v>2018</v>
      </c>
      <c r="J7" s="9">
        <v>685</v>
      </c>
      <c r="K7" s="10" t="s">
        <v>16</v>
      </c>
      <c r="L7" s="6">
        <v>33.33</v>
      </c>
      <c r="M7" s="6">
        <f>ROUND(100/L7,1)</f>
        <v>3</v>
      </c>
      <c r="N7" s="11">
        <f t="shared" si="2"/>
        <v>2021</v>
      </c>
      <c r="O7" s="19">
        <v>875</v>
      </c>
      <c r="P7" s="32">
        <f>$O7/$M7/12*IF(OR(P$1&lt;$I7,P$1-$I7&gt;=2*$M7),0,IF(P$1-$I7&lt;$M7,1,POWER(1-VLOOKUP($B7,TBL_Décote[],4),P$1-$I7-$M7)*VLOOKUP($B7,TBL_Décote[],3,0)))</f>
        <v>0</v>
      </c>
      <c r="Q7" s="32">
        <f>$O7/$M7/12*IF(OR(Q$1&lt;$I7,Q$1-$I7&gt;=2*$M7),0,IF(Q$1-$I7&lt;$M7,1,POWER(1-VLOOKUP($B7,TBL_Décote[],4),Q$1-$I7-$M7)*VLOOKUP($B7,TBL_Décote[],3,0)))</f>
        <v>0</v>
      </c>
      <c r="R7" s="32">
        <f>$O7/$M7/12*IF(OR(R$1&lt;$I7,R$1-$I7&gt;=2*$M7),0,IF(R$1-$I7&lt;$M7,1,POWER(1-VLOOKUP($B7,TBL_Décote[],4),R$1-$I7-$M7)*VLOOKUP($B7,TBL_Décote[],3,0)))</f>
        <v>0</v>
      </c>
      <c r="S7" s="32">
        <f>$O7/$M7/12*IF(OR(S$1&lt;$I7,S$1-$I7&gt;=2*$M7),0,IF(S$1-$I7&lt;$M7,1,POWER(1-VLOOKUP($B7,TBL_Décote[],4),S$1-$I7-$M7)*VLOOKUP($B7,TBL_Décote[],3,0)))</f>
        <v>0</v>
      </c>
      <c r="T7" s="32">
        <f>$O7/$M7/12*IF(OR(T$1&lt;$I7,T$1-$I7&gt;=2*$M7),0,IF(T$1-$I7&lt;$M7,1,POWER(1-VLOOKUP($B7,TBL_Décote[],4),T$1-$I7-$M7)*VLOOKUP($B7,TBL_Décote[],3,0)))</f>
        <v>0</v>
      </c>
      <c r="U7" s="32">
        <f>$O7/$M7/12*IF(OR(U$1&lt;$I7,U$1-$I7&gt;=2*$M7),0,IF(U$1-$I7&lt;$M7,1,POWER(1-VLOOKUP($B7,TBL_Décote[],4),U$1-$I7-$M7)*VLOOKUP($B7,TBL_Décote[],3,0)))</f>
        <v>0</v>
      </c>
      <c r="V7" s="32">
        <f>$O7/$M7/12*IF(OR(V$1&lt;$I7,V$1-$I7&gt;=2*$M7),0,IF(V$1-$I7&lt;$M7,1,POWER(1-VLOOKUP($B7,TBL_Décote[],4),V$1-$I7-$M7)*VLOOKUP($B7,TBL_Décote[],3,0)))</f>
        <v>0</v>
      </c>
      <c r="W7" s="32">
        <f>$O7/$M7/12*IF(OR(W$1&lt;$I7,W$1-$I7&gt;=2*$M7),0,IF(W$1-$I7&lt;$M7,1,POWER(1-VLOOKUP($B7,TBL_Décote[],4),W$1-$I7-$M7)*VLOOKUP($B7,TBL_Décote[],3,0)))</f>
        <v>0</v>
      </c>
      <c r="X7" s="32">
        <f>$O7/$M7/12*IF(OR(X$1&lt;$I7,X$1-$I7&gt;=2*$M7),0,IF(X$1-$I7&lt;$M7,1,POWER(1-VLOOKUP($B7,TBL_Décote[],4),X$1-$I7-$M7)*VLOOKUP($B7,TBL_Décote[],3,0)))</f>
        <v>0</v>
      </c>
      <c r="Y7" s="32">
        <f>$O7/$M7/12*IF(OR(Y$1&lt;$I7,Y$1-$I7&gt;=2*$M7),0,IF(Y$1-$I7&lt;$M7,1,POWER(1-VLOOKUP($B7,TBL_Décote[],4),Y$1-$I7-$M7)*VLOOKUP($B7,TBL_Décote[],3,0)))</f>
        <v>0</v>
      </c>
      <c r="Z7" s="32">
        <f>$O7/$M7/12*IF(OR(Z$1&lt;$I7,Z$1-$I7&gt;=2*$M7),0,IF(Z$1-$I7&lt;$M7,1,POWER(1-VLOOKUP($B7,TBL_Décote[],4),Z$1-$I7-$M7)*VLOOKUP($B7,TBL_Décote[],3,0)))</f>
        <v>0</v>
      </c>
      <c r="AA7" s="32">
        <f>$O7/$M7/12*IF(OR(AA$1&lt;$I7,AA$1-$I7&gt;=2*$M7),0,IF(AA$1-$I7&lt;$M7,1,POWER(1-VLOOKUP($B7,TBL_Décote[],4),AA$1-$I7-$M7)*VLOOKUP($B7,TBL_Décote[],3,0)))</f>
        <v>0</v>
      </c>
      <c r="AB7" s="32">
        <f>$O7/$M7/12*IF(OR(AB$1&lt;$I7,AB$1-$I7&gt;=2*$M7),0,IF(AB$1-$I7&lt;$M7,1,POWER(1-VLOOKUP($B7,TBL_Décote[],4),AB$1-$I7-$M7)*VLOOKUP($B7,TBL_Décote[],3,0)))</f>
        <v>0</v>
      </c>
      <c r="AC7" s="32">
        <f>$O7/$M7/12*IF(OR(AC$1&lt;$I7,AC$1-$I7&gt;=2*$M7),0,IF(AC$1-$I7&lt;$M7,1,POWER(1-VLOOKUP($B7,TBL_Décote[],4),AC$1-$I7-$M7)*VLOOKUP($B7,TBL_Décote[],3,0)))</f>
        <v>0</v>
      </c>
      <c r="AD7" s="32">
        <f>$O7/$M7/12*IF(OR(AD$1&lt;$I7,AD$1-$I7&gt;=2*$M7),0,IF(AD$1-$I7&lt;$M7,1,POWER(1-VLOOKUP($B7,TBL_Décote[],4),AD$1-$I7-$M7)*VLOOKUP($B7,TBL_Décote[],3,0)))</f>
        <v>0</v>
      </c>
      <c r="AE7" s="32">
        <f>$O7/$M7/12*IF(OR(AE$1&lt;$I7,AE$1-$I7&gt;=2*$M7),0,IF(AE$1-$I7&lt;$M7,1,POWER(1-VLOOKUP($B7,TBL_Décote[],4),AE$1-$I7-$M7)*VLOOKUP($B7,TBL_Décote[],3,0)))</f>
        <v>10.510937499999999</v>
      </c>
      <c r="AF7" s="32">
        <f>$O7/$M7/12*IF(OR(AF$1&lt;$I7,AF$1-$I7&gt;=2*$M7),0,IF(AF$1-$I7&lt;$M7,1,POWER(1-VLOOKUP($B7,TBL_Décote[],4),AF$1-$I7-$M7)*VLOOKUP($B7,TBL_Décote[],3,0)))</f>
        <v>11.302083333333334</v>
      </c>
      <c r="AG7" s="32">
        <f>$O7/$M7/12*IF(OR(AG$1&lt;$I7,AG$1-$I7&gt;=2*$M7),0,IF(AG$1-$I7&lt;$M7,1,POWER(1-VLOOKUP($B7,TBL_Décote[],4),AG$1-$I7-$M7)*VLOOKUP($B7,TBL_Décote[],3,0)))</f>
        <v>12.152777777777779</v>
      </c>
      <c r="AH7" s="32">
        <f>$O7/$M7/12*IF(OR(AH$1&lt;$I7,AH$1-$I7&gt;=2*$M7),0,IF(AH$1-$I7&lt;$M7,1,POWER(1-VLOOKUP($B7,TBL_Décote[],4),AH$1-$I7-$M7)*VLOOKUP($B7,TBL_Décote[],3,0)))</f>
        <v>24.305555555555557</v>
      </c>
      <c r="AI7" s="32">
        <f>$O7/$M7/12*IF(OR(AI$1&lt;$I7,AI$1-$I7&gt;=2*$M7),0,IF(AI$1-$I7&lt;$M7,1,POWER(1-VLOOKUP($B7,TBL_Décote[],4),AI$1-$I7-$M7)*VLOOKUP($B7,TBL_Décote[],3,0)))</f>
        <v>24.305555555555557</v>
      </c>
      <c r="AJ7" s="32">
        <f>$O7/$M7/12*IF(OR(AJ$1&lt;$I7,AJ$1-$I7&gt;=2*$M7),0,IF(AJ$1-$I7&lt;$M7,1,POWER(1-VLOOKUP($B7,TBL_Décote[],4),AJ$1-$I7-$M7)*VLOOKUP($B7,TBL_Décote[],3,0)))</f>
        <v>24.305555555555557</v>
      </c>
      <c r="AK7" s="32">
        <f>$O7/$M7/12*IF(OR(AK$1&lt;$I7,AK$1-$I7&gt;=2*$M7),0,IF(AK$1-$I7&lt;$M7,1,POWER(1-VLOOKUP($B7,TBL_Décote[],4),AK$1-$I7-$M7)*VLOOKUP($B7,TBL_Décote[],3,0)))</f>
        <v>0</v>
      </c>
      <c r="AL7" s="5"/>
      <c r="AM7" s="5"/>
    </row>
    <row r="8" spans="1:39" s="6" customFormat="1" ht="12.75" x14ac:dyDescent="0.2">
      <c r="H8" s="7"/>
      <c r="I8" s="8"/>
      <c r="J8" s="9"/>
      <c r="K8" s="10"/>
      <c r="N8" s="11"/>
      <c r="O8" s="20"/>
      <c r="P8" s="33"/>
      <c r="Q8" s="33"/>
      <c r="R8" s="33"/>
      <c r="S8" s="33"/>
      <c r="T8" s="33"/>
      <c r="U8" s="33">
        <f>_xlfn.LET(_xlpm.x,IF(U$1&lt;=$N7,$J7/$M7,IF($C7=1,$J7*35%-(U$1-$N7)*5%*$J7,$J7*50%-(U$1-$N7)*7%*$J7)),IF(_xlpm.x&lt;0,0,_xlpm.x/12))</f>
        <v>0</v>
      </c>
      <c r="V8" s="33">
        <f>_xlfn.LET(_xlpm.x,IF(V$1&lt;=$N7,$J7/$M7,IF($C7=1,$J7*35%-(V$1-$N7)*5%*$J7,$J7*50%-(V$1-$N7)*7%*$J7)),IF(_xlpm.x&lt;0,0,_xlpm.x/12))</f>
        <v>0</v>
      </c>
      <c r="W8" s="33">
        <f>_xlfn.LET(_xlpm.x,IF(W$1&lt;=$N7,$J7/$M7,IF($C7=1,$J7*35%-(W$1-$N7)*5%*$J7,$J7*50%-(W$1-$N7)*7%*$J7)),IF(_xlpm.x&lt;0,0,_xlpm.x/12))</f>
        <v>0</v>
      </c>
      <c r="X8" s="33">
        <f>_xlfn.LET(_xlpm.x,IF(X$1&lt;=$N7,$J7/$M7,IF($C7=1,$J7*35%-(X$1-$N7)*5%*$J7,$J7*50%-(X$1-$N7)*7%*$J7)),IF(_xlpm.x&lt;0,0,_xlpm.x/12))</f>
        <v>0</v>
      </c>
      <c r="Y8" s="33">
        <f>_xlfn.LET(_xlpm.x,IF(Y$1&lt;=$N7,$J7/$M7,IF($C7=1,$J7*35%-(Y$1-$N7)*5%*$J7,$J7*50%-(Y$1-$N7)*7%*$J7)),IF(_xlpm.x&lt;0,0,_xlpm.x/12))</f>
        <v>0</v>
      </c>
      <c r="Z8" s="33">
        <f>_xlfn.LET(_xlpm.x,IF(Z$1&lt;=$N7,$J7/$M7,IF($C7=1,$J7*35%-(Z$1-$N7)*5%*$J7,$J7*50%-(Z$1-$N7)*7%*$J7)),IF(_xlpm.x&lt;0,0,_xlpm.x/12))</f>
        <v>0.57083333333333053</v>
      </c>
      <c r="AA8" s="33">
        <f>_xlfn.LET(_xlpm.x,IF(AA$1&lt;=$N7,$J7/$M7,IF($C7=1,$J7*35%-(AA$1-$N7)*5%*$J7,$J7*50%-(AA$1-$N7)*7%*$J7)),IF(_xlpm.x&lt;0,0,_xlpm.x/12))</f>
        <v>4.5666666666666629</v>
      </c>
      <c r="AB8" s="33">
        <f>_xlfn.LET(_xlpm.x,IF(AB$1&lt;=$N7,$J7/$M7,IF($C7=1,$J7*35%-(AB$1-$N7)*5%*$J7,$J7*50%-(AB$1-$N7)*7%*$J7)),IF(_xlpm.x&lt;0,0,_xlpm.x/12))</f>
        <v>8.5624999999999982</v>
      </c>
      <c r="AC8" s="33">
        <f>_xlfn.LET(_xlpm.x,IF(AC$1&lt;=$N7,$J7/$M7,IF($C7=1,$J7*35%-(AC$1-$N7)*5%*$J7,$J7*50%-(AC$1-$N7)*7%*$J7)),IF(_xlpm.x&lt;0,0,_xlpm.x/12))</f>
        <v>12.558333333333332</v>
      </c>
      <c r="AD8" s="33">
        <f>_xlfn.LET(_xlpm.x,IF(AD$1&lt;=$N7,$J7/$M7,IF($C7=1,$J7*35%-(AD$1-$N7)*5%*$J7,$J7*50%-(AD$1-$N7)*7%*$J7)),IF(_xlpm.x&lt;0,0,_xlpm.x/12))</f>
        <v>16.554166666666664</v>
      </c>
      <c r="AE8" s="33">
        <f>_xlfn.LET(_xlpm.x,IF(AE$1&lt;=$N7,$J7/$M7,IF($C7=1,$J7*35%-(AE$1-$N7)*5%*$J7,$J7*50%-(AE$1-$N7)*7%*$J7)),IF(_xlpm.x&lt;0,0,_xlpm.x/12))</f>
        <v>20.55</v>
      </c>
      <c r="AF8" s="35"/>
      <c r="AG8" s="36"/>
      <c r="AH8" s="36"/>
      <c r="AI8" s="36"/>
      <c r="AJ8" s="36"/>
      <c r="AK8" s="36"/>
      <c r="AL8" s="5"/>
      <c r="AM8" s="27">
        <f>SUM(P9:AK9)*12/O9</f>
        <v>1.3167066875</v>
      </c>
    </row>
    <row r="9" spans="1:39" s="6" customFormat="1" ht="12.75" x14ac:dyDescent="0.2">
      <c r="A9" s="6" t="s">
        <v>25</v>
      </c>
      <c r="B9" s="6" t="str">
        <f t="shared" si="0"/>
        <v>BEN</v>
      </c>
      <c r="C9" s="6" cm="1">
        <f t="array" ref="C9">_xlfn.IFS(LEFT(A9)="B",1,LEFT(A9)="R",2,LEFT(A9)="T",2,LEFT(A9)="V",2,LEFT(A9)="","")</f>
        <v>1</v>
      </c>
      <c r="D9" s="6" t="s">
        <v>12</v>
      </c>
      <c r="E9" s="6" t="s">
        <v>26</v>
      </c>
      <c r="F9" s="6" t="s">
        <v>27</v>
      </c>
      <c r="H9" s="7">
        <v>43725</v>
      </c>
      <c r="I9" s="8">
        <f t="shared" si="1"/>
        <v>2019</v>
      </c>
      <c r="J9" s="9">
        <v>23750</v>
      </c>
      <c r="K9" s="10" t="s">
        <v>16</v>
      </c>
      <c r="L9" s="6">
        <v>20</v>
      </c>
      <c r="M9" s="6">
        <f>ROUND(100/L9,1)</f>
        <v>5</v>
      </c>
      <c r="N9" s="11">
        <f t="shared" si="2"/>
        <v>2024</v>
      </c>
      <c r="O9" s="20">
        <v>23750</v>
      </c>
      <c r="P9" s="32">
        <f>$O9/$M9/12*IF(OR(P$1&lt;$I9,P$1-$I9&gt;=2*$M9),0,IF(P$1-$I9&lt;$M9,1,POWER(1-VLOOKUP($B9,TBL_Décote[],4),P$1-$I9-$M9)*VLOOKUP($B9,TBL_Décote[],3,0)))</f>
        <v>0</v>
      </c>
      <c r="Q9" s="32">
        <f>$O9/$M9/12*IF(OR(Q$1&lt;$I9,Q$1-$I9&gt;=2*$M9),0,IF(Q$1-$I9&lt;$M9,1,POWER(1-VLOOKUP($B9,TBL_Décote[],4),Q$1-$I9-$M9)*VLOOKUP($B9,TBL_Décote[],3,0)))</f>
        <v>0</v>
      </c>
      <c r="R9" s="32">
        <f>$O9/$M9/12*IF(OR(R$1&lt;$I9,R$1-$I9&gt;=2*$M9),0,IF(R$1-$I9&lt;$M9,1,POWER(1-VLOOKUP($B9,TBL_Décote[],4),R$1-$I9-$M9)*VLOOKUP($B9,TBL_Décote[],3,0)))</f>
        <v>0</v>
      </c>
      <c r="S9" s="32">
        <f>$O9/$M9/12*IF(OR(S$1&lt;$I9,S$1-$I9&gt;=2*$M9),0,IF(S$1-$I9&lt;$M9,1,POWER(1-VLOOKUP($B9,TBL_Décote[],4),S$1-$I9-$M9)*VLOOKUP($B9,TBL_Décote[],3,0)))</f>
        <v>0</v>
      </c>
      <c r="T9" s="32">
        <f>$O9/$M9/12*IF(OR(T$1&lt;$I9,T$1-$I9&gt;=2*$M9),0,IF(T$1-$I9&lt;$M9,1,POWER(1-VLOOKUP($B9,TBL_Décote[],4),T$1-$I9-$M9)*VLOOKUP($B9,TBL_Décote[],3,0)))</f>
        <v>0</v>
      </c>
      <c r="U9" s="32">
        <f>$O9/$M9/12*IF(OR(U$1&lt;$I9,U$1-$I9&gt;=2*$M9),0,IF(U$1-$I9&lt;$M9,1,POWER(1-VLOOKUP($B9,TBL_Décote[],4),U$1-$I9-$M9)*VLOOKUP($B9,TBL_Décote[],3,0)))</f>
        <v>0</v>
      </c>
      <c r="V9" s="32">
        <f>$O9/$M9/12*IF(OR(V$1&lt;$I9,V$1-$I9&gt;=2*$M9),0,IF(V$1-$I9&lt;$M9,1,POWER(1-VLOOKUP($B9,TBL_Décote[],4),V$1-$I9-$M9)*VLOOKUP($B9,TBL_Décote[],3,0)))</f>
        <v>0</v>
      </c>
      <c r="W9" s="32">
        <f>$O9/$M9/12*IF(OR(W$1&lt;$I9,W$1-$I9&gt;=2*$M9),0,IF(W$1-$I9&lt;$M9,1,POWER(1-VLOOKUP($B9,TBL_Décote[],4),W$1-$I9-$M9)*VLOOKUP($B9,TBL_Décote[],3,0)))</f>
        <v>0</v>
      </c>
      <c r="X9" s="32">
        <f>$O9/$M9/12*IF(OR(X$1&lt;$I9,X$1-$I9&gt;=2*$M9),0,IF(X$1-$I9&lt;$M9,1,POWER(1-VLOOKUP($B9,TBL_Décote[],4),X$1-$I9-$M9)*VLOOKUP($B9,TBL_Décote[],3,0)))</f>
        <v>0</v>
      </c>
      <c r="Y9" s="32">
        <f>$O9/$M9/12*IF(OR(Y$1&lt;$I9,Y$1-$I9&gt;=2*$M9),0,IF(Y$1-$I9&lt;$M9,1,POWER(1-VLOOKUP($B9,TBL_Décote[],4),Y$1-$I9-$M9)*VLOOKUP($B9,TBL_Décote[],3,0)))</f>
        <v>0</v>
      </c>
      <c r="Z9" s="32">
        <f>$O9/$M9/12*IF(OR(Z$1&lt;$I9,Z$1-$I9&gt;=2*$M9),0,IF(Z$1-$I9&lt;$M9,1,POWER(1-VLOOKUP($B9,TBL_Décote[],4),Z$1-$I9-$M9)*VLOOKUP($B9,TBL_Décote[],3,0)))</f>
        <v>112.84305338541665</v>
      </c>
      <c r="AA9" s="32">
        <f>$O9/$M9/12*IF(OR(AA$1&lt;$I9,AA$1-$I9&gt;=2*$M9),0,IF(AA$1-$I9&lt;$M9,1,POWER(1-VLOOKUP($B9,TBL_Décote[],4),AA$1-$I9-$M9)*VLOOKUP($B9,TBL_Décote[],3,0)))</f>
        <v>118.78216145833332</v>
      </c>
      <c r="AB9" s="32">
        <f>$O9/$M9/12*IF(OR(AB$1&lt;$I9,AB$1-$I9&gt;=2*$M9),0,IF(AB$1-$I9&lt;$M9,1,POWER(1-VLOOKUP($B9,TBL_Décote[],4),AB$1-$I9-$M9)*VLOOKUP($B9,TBL_Décote[],3,0)))</f>
        <v>125.03385416666664</v>
      </c>
      <c r="AC9" s="32">
        <f>$O9/$M9/12*IF(OR(AC$1&lt;$I9,AC$1-$I9&gt;=2*$M9),0,IF(AC$1-$I9&lt;$M9,1,POWER(1-VLOOKUP($B9,TBL_Décote[],4),AC$1-$I9-$M9)*VLOOKUP($B9,TBL_Décote[],3,0)))</f>
        <v>131.61458333333331</v>
      </c>
      <c r="AD9" s="32">
        <f>$O9/$M9/12*IF(OR(AD$1&lt;$I9,AD$1-$I9&gt;=2*$M9),0,IF(AD$1-$I9&lt;$M9,1,POWER(1-VLOOKUP($B9,TBL_Décote[],4),AD$1-$I9-$M9)*VLOOKUP($B9,TBL_Décote[],3,0)))</f>
        <v>138.54166666666666</v>
      </c>
      <c r="AE9" s="32">
        <f>$O9/$M9/12*IF(OR(AE$1&lt;$I9,AE$1-$I9&gt;=2*$M9),0,IF(AE$1-$I9&lt;$M9,1,POWER(1-VLOOKUP($B9,TBL_Décote[],4),AE$1-$I9-$M9)*VLOOKUP($B9,TBL_Décote[],3,0)))</f>
        <v>395.83333333333331</v>
      </c>
      <c r="AF9" s="32">
        <f>$O9/$M9/12*IF(OR(AF$1&lt;$I9,AF$1-$I9&gt;=2*$M9),0,IF(AF$1-$I9&lt;$M9,1,POWER(1-VLOOKUP($B9,TBL_Décote[],4),AF$1-$I9-$M9)*VLOOKUP($B9,TBL_Décote[],3,0)))</f>
        <v>395.83333333333331</v>
      </c>
      <c r="AG9" s="32">
        <f>$O9/$M9/12*IF(OR(AG$1&lt;$I9,AG$1-$I9&gt;=2*$M9),0,IF(AG$1-$I9&lt;$M9,1,POWER(1-VLOOKUP($B9,TBL_Décote[],4),AG$1-$I9-$M9)*VLOOKUP($B9,TBL_Décote[],3,0)))</f>
        <v>395.83333333333331</v>
      </c>
      <c r="AH9" s="32">
        <f>$O9/$M9/12*IF(OR(AH$1&lt;$I9,AH$1-$I9&gt;=2*$M9),0,IF(AH$1-$I9&lt;$M9,1,POWER(1-VLOOKUP($B9,TBL_Décote[],4),AH$1-$I9-$M9)*VLOOKUP($B9,TBL_Décote[],3,0)))</f>
        <v>395.83333333333331</v>
      </c>
      <c r="AI9" s="32">
        <f>$O9/$M9/12*IF(OR(AI$1&lt;$I9,AI$1-$I9&gt;=2*$M9),0,IF(AI$1-$I9&lt;$M9,1,POWER(1-VLOOKUP($B9,TBL_Décote[],4),AI$1-$I9-$M9)*VLOOKUP($B9,TBL_Décote[],3,0)))</f>
        <v>395.83333333333331</v>
      </c>
      <c r="AJ9" s="32">
        <f>$O9/$M9/12*IF(OR(AJ$1&lt;$I9,AJ$1-$I9&gt;=2*$M9),0,IF(AJ$1-$I9&lt;$M9,1,POWER(1-VLOOKUP($B9,TBL_Décote[],4),AJ$1-$I9-$M9)*VLOOKUP($B9,TBL_Décote[],3,0)))</f>
        <v>0</v>
      </c>
      <c r="AK9" s="32">
        <f>$O9/$M9/12*IF(OR(AK$1&lt;$I9,AK$1-$I9&gt;=2*$M9),0,IF(AK$1-$I9&lt;$M9,1,POWER(1-VLOOKUP($B9,TBL_Décote[],4),AK$1-$I9-$M9)*VLOOKUP($B9,TBL_Décote[],3,0)))</f>
        <v>0</v>
      </c>
      <c r="AL9" s="5"/>
      <c r="AM9" s="5"/>
    </row>
    <row r="10" spans="1:39" s="6" customFormat="1" ht="12.75" x14ac:dyDescent="0.2">
      <c r="H10" s="7"/>
      <c r="I10" s="8"/>
      <c r="J10" s="9"/>
      <c r="K10" s="10"/>
      <c r="N10" s="11"/>
      <c r="O10" s="20"/>
      <c r="P10" s="33"/>
      <c r="Q10" s="33"/>
      <c r="R10" s="33"/>
      <c r="S10" s="33"/>
      <c r="T10" s="33"/>
      <c r="U10" s="33">
        <f>_xlfn.LET(_xlpm.x,IF(U$1&lt;=$N9,$J9/$M9,IF($C9=1,$J9*35%-(U$1-$N9)*5%*$J9,$J9*50%-(U$1-$N9)*7%*$J9)),IF(_xlpm.x&lt;0,0,_xlpm.x/12))</f>
        <v>0</v>
      </c>
      <c r="V10" s="33">
        <f>_xlfn.LET(_xlpm.x,IF(V$1&lt;=$N9,$J9/$M9,IF($C9=1,$J9*35%-(V$1-$N9)*5%*$J9,$J9*50%-(V$1-$N9)*7%*$J9)),IF(_xlpm.x&lt;0,0,_xlpm.x/12))</f>
        <v>0</v>
      </c>
      <c r="W10" s="33">
        <f>_xlfn.LET(_xlpm.x,IF(W$1&lt;=$N9,$J9/$M9,IF($C9=1,$J9*35%-(W$1-$N9)*5%*$J9,$J9*50%-(W$1-$N9)*7%*$J9)),IF(_xlpm.x&lt;0,0,_xlpm.x/12))</f>
        <v>0</v>
      </c>
      <c r="X10" s="33">
        <f>_xlfn.LET(_xlpm.x,IF(X$1&lt;=$N9,$J9/$M9,IF($C9=1,$J9*35%-(X$1-$N9)*5%*$J9,$J9*50%-(X$1-$N9)*7%*$J9)),IF(_xlpm.x&lt;0,0,_xlpm.x/12))</f>
        <v>98.958333333333258</v>
      </c>
      <c r="Y10" s="33">
        <f>_xlfn.LET(_xlpm.x,IF(Y$1&lt;=$N9,$J9/$M9,IF($C9=1,$J9*35%-(Y$1-$N9)*5%*$J9,$J9*50%-(Y$1-$N9)*7%*$J9)),IF(_xlpm.x&lt;0,0,_xlpm.x/12))</f>
        <v>197.91666666666666</v>
      </c>
      <c r="Z10" s="33">
        <f>_xlfn.LET(_xlpm.x,IF(Z$1&lt;=$N9,$J9/$M9,IF($C9=1,$J9*35%-(Z$1-$N9)*5%*$J9,$J9*50%-(Z$1-$N9)*7%*$J9)),IF(_xlpm.x&lt;0,0,_xlpm.x/12))</f>
        <v>296.875</v>
      </c>
      <c r="AA10" s="33">
        <f>_xlfn.LET(_xlpm.x,IF(AA$1&lt;=$N9,$J9/$M9,IF($C9=1,$J9*35%-(AA$1-$N9)*5%*$J9,$J9*50%-(AA$1-$N9)*7%*$J9)),IF(_xlpm.x&lt;0,0,_xlpm.x/12))</f>
        <v>395.83333333333331</v>
      </c>
      <c r="AB10" s="33">
        <f>_xlfn.LET(_xlpm.x,IF(AB$1&lt;=$N9,$J9/$M9,IF($C9=1,$J9*35%-(AB$1-$N9)*5%*$J9,$J9*50%-(AB$1-$N9)*7%*$J9)),IF(_xlpm.x&lt;0,0,_xlpm.x/12))</f>
        <v>494.79166666666669</v>
      </c>
      <c r="AC10" s="33">
        <f>_xlfn.LET(_xlpm.x,IF(AC$1&lt;=$N9,$J9/$M9,IF($C9=1,$J9*35%-(AC$1-$N9)*5%*$J9,$J9*50%-(AC$1-$N9)*7%*$J9)),IF(_xlpm.x&lt;0,0,_xlpm.x/12))</f>
        <v>593.75</v>
      </c>
      <c r="AD10" s="33">
        <f>_xlfn.LET(_xlpm.x,IF(AD$1&lt;=$N9,$J9/$M9,IF($C9=1,$J9*35%-(AD$1-$N9)*5%*$J9,$J9*50%-(AD$1-$N9)*7%*$J9)),IF(_xlpm.x&lt;0,0,_xlpm.x/12))</f>
        <v>395.83333333333331</v>
      </c>
      <c r="AE10" s="33">
        <f>_xlfn.LET(_xlpm.x,IF(AE$1&lt;=$N9,$J9/$M9,IF($C9=1,$J9*35%-(AE$1-$N9)*5%*$J9,$J9*50%-(AE$1-$N9)*7%*$J9)),IF(_xlpm.x&lt;0,0,_xlpm.x/12))</f>
        <v>395.83333333333331</v>
      </c>
      <c r="AF10" s="35"/>
      <c r="AG10" s="36"/>
      <c r="AH10" s="36"/>
      <c r="AI10" s="36"/>
      <c r="AJ10" s="36"/>
      <c r="AK10" s="36"/>
      <c r="AL10" s="5"/>
      <c r="AM10" s="27">
        <f>SUM(P11:AK11)*12/O11</f>
        <v>1.3246140624999998</v>
      </c>
    </row>
    <row r="11" spans="1:39" s="6" customFormat="1" ht="13.5" thickBot="1" x14ac:dyDescent="0.25">
      <c r="A11" s="6" t="s">
        <v>28</v>
      </c>
      <c r="B11" s="6" t="str">
        <f t="shared" si="0"/>
        <v>BEN</v>
      </c>
      <c r="C11" s="6" cm="1">
        <f t="array" ref="C11">_xlfn.IFS(LEFT(A11)="B",1,LEFT(A11)="R",2,LEFT(A11)="T",2,LEFT(A11)="V",2,LEFT(A11)="","")</f>
        <v>1</v>
      </c>
      <c r="D11" s="6" t="s">
        <v>12</v>
      </c>
      <c r="E11" s="6" t="s">
        <v>29</v>
      </c>
      <c r="F11" s="6" t="s">
        <v>30</v>
      </c>
      <c r="G11" s="6" t="s">
        <v>31</v>
      </c>
      <c r="H11" s="7">
        <v>43769</v>
      </c>
      <c r="I11" s="8">
        <f t="shared" si="1"/>
        <v>2019</v>
      </c>
      <c r="J11" s="9">
        <v>17500</v>
      </c>
      <c r="K11" s="10" t="s">
        <v>16</v>
      </c>
      <c r="L11" s="6">
        <v>25</v>
      </c>
      <c r="M11" s="6">
        <f>ROUND(100/L11,1)</f>
        <v>4</v>
      </c>
      <c r="N11" s="11">
        <f t="shared" si="2"/>
        <v>2023</v>
      </c>
      <c r="O11" s="21">
        <v>17500</v>
      </c>
      <c r="P11" s="32">
        <f>$O11/$M11/12*IF(OR(P$1&lt;$I11,P$1-$I11&gt;=2*$M11),0,IF(P$1-$I11&lt;$M11,1,POWER(1-VLOOKUP($B11,TBL_Décote[],4),P$1-$I11-$M11)*VLOOKUP($B11,TBL_Décote[],3,0)))</f>
        <v>0</v>
      </c>
      <c r="Q11" s="32">
        <f>$O11/$M11/12*IF(OR(Q$1&lt;$I11,Q$1-$I11&gt;=2*$M11),0,IF(Q$1-$I11&lt;$M11,1,POWER(1-VLOOKUP($B11,TBL_Décote[],4),Q$1-$I11-$M11)*VLOOKUP($B11,TBL_Décote[],3,0)))</f>
        <v>0</v>
      </c>
      <c r="R11" s="32">
        <f>$O11/$M11/12*IF(OR(R$1&lt;$I11,R$1-$I11&gt;=2*$M11),0,IF(R$1-$I11&lt;$M11,1,POWER(1-VLOOKUP($B11,TBL_Décote[],4),R$1-$I11-$M11)*VLOOKUP($B11,TBL_Décote[],3,0)))</f>
        <v>0</v>
      </c>
      <c r="S11" s="32">
        <f>$O11/$M11/12*IF(OR(S$1&lt;$I11,S$1-$I11&gt;=2*$M11),0,IF(S$1-$I11&lt;$M11,1,POWER(1-VLOOKUP($B11,TBL_Décote[],4),S$1-$I11-$M11)*VLOOKUP($B11,TBL_Décote[],3,0)))</f>
        <v>0</v>
      </c>
      <c r="T11" s="32">
        <f>$O11/$M11/12*IF(OR(T$1&lt;$I11,T$1-$I11&gt;=2*$M11),0,IF(T$1-$I11&lt;$M11,1,POWER(1-VLOOKUP($B11,TBL_Décote[],4),T$1-$I11-$M11)*VLOOKUP($B11,TBL_Décote[],3,0)))</f>
        <v>0</v>
      </c>
      <c r="U11" s="32">
        <f>$O11/$M11/12*IF(OR(U$1&lt;$I11,U$1-$I11&gt;=2*$M11),0,IF(U$1-$I11&lt;$M11,1,POWER(1-VLOOKUP($B11,TBL_Décote[],4),U$1-$I11-$M11)*VLOOKUP($B11,TBL_Décote[],3,0)))</f>
        <v>0</v>
      </c>
      <c r="V11" s="32">
        <f>$O11/$M11/12*IF(OR(V$1&lt;$I11,V$1-$I11&gt;=2*$M11),0,IF(V$1-$I11&lt;$M11,1,POWER(1-VLOOKUP($B11,TBL_Décote[],4),V$1-$I11-$M11)*VLOOKUP($B11,TBL_Décote[],3,0)))</f>
        <v>0</v>
      </c>
      <c r="W11" s="32">
        <f>$O11/$M11/12*IF(OR(W$1&lt;$I11,W$1-$I11&gt;=2*$M11),0,IF(W$1-$I11&lt;$M11,1,POWER(1-VLOOKUP($B11,TBL_Décote[],4),W$1-$I11-$M11)*VLOOKUP($B11,TBL_Décote[],3,0)))</f>
        <v>0</v>
      </c>
      <c r="X11" s="32">
        <f>$O11/$M11/12*IF(OR(X$1&lt;$I11,X$1-$I11&gt;=2*$M11),0,IF(X$1-$I11&lt;$M11,1,POWER(1-VLOOKUP($B11,TBL_Décote[],4),X$1-$I11-$M11)*VLOOKUP($B11,TBL_Décote[],3,0)))</f>
        <v>0</v>
      </c>
      <c r="Y11" s="32">
        <f>$O11/$M11/12*IF(OR(Y$1&lt;$I11,Y$1-$I11&gt;=2*$M11),0,IF(Y$1-$I11&lt;$M11,1,POWER(1-VLOOKUP($B11,TBL_Décote[],4),Y$1-$I11-$M11)*VLOOKUP($B11,TBL_Décote[],3,0)))</f>
        <v>0</v>
      </c>
      <c r="Z11" s="32">
        <f>$O11/$M11/12*IF(OR(Z$1&lt;$I11,Z$1-$I11&gt;=2*$M11),0,IF(Z$1-$I11&lt;$M11,1,POWER(1-VLOOKUP($B11,TBL_Décote[],4),Z$1-$I11-$M11)*VLOOKUP($B11,TBL_Décote[],3,0)))</f>
        <v>0</v>
      </c>
      <c r="AA11" s="32">
        <f>$O11/$M11/12*IF(OR(AA$1&lt;$I11,AA$1-$I11&gt;=2*$M11),0,IF(AA$1-$I11&lt;$M11,1,POWER(1-VLOOKUP($B11,TBL_Décote[],4),AA$1-$I11-$M11)*VLOOKUP($B11,TBL_Décote[],3,0)))</f>
        <v>0</v>
      </c>
      <c r="AB11" s="32">
        <f>$O11/$M11/12*IF(OR(AB$1&lt;$I11,AB$1-$I11&gt;=2*$M11),0,IF(AB$1-$I11&lt;$M11,1,POWER(1-VLOOKUP($B11,TBL_Décote[],4),AB$1-$I11-$M11)*VLOOKUP($B11,TBL_Décote[],3,0)))</f>
        <v>109.40462239583331</v>
      </c>
      <c r="AC11" s="32">
        <f>$O11/$M11/12*IF(OR(AC$1&lt;$I11,AC$1-$I11&gt;=2*$M11),0,IF(AC$1-$I11&lt;$M11,1,POWER(1-VLOOKUP($B11,TBL_Décote[],4),AC$1-$I11-$M11)*VLOOKUP($B11,TBL_Décote[],3,0)))</f>
        <v>115.16276041666664</v>
      </c>
      <c r="AD11" s="32">
        <f>$O11/$M11/12*IF(OR(AD$1&lt;$I11,AD$1-$I11&gt;=2*$M11),0,IF(AD$1-$I11&lt;$M11,1,POWER(1-VLOOKUP($B11,TBL_Décote[],4),AD$1-$I11-$M11)*VLOOKUP($B11,TBL_Décote[],3,0)))</f>
        <v>121.22395833333331</v>
      </c>
      <c r="AE11" s="32">
        <f>$O11/$M11/12*IF(OR(AE$1&lt;$I11,AE$1-$I11&gt;=2*$M11),0,IF(AE$1-$I11&lt;$M11,1,POWER(1-VLOOKUP($B11,TBL_Décote[],4),AE$1-$I11-$M11)*VLOOKUP($B11,TBL_Décote[],3,0)))</f>
        <v>127.60416666666666</v>
      </c>
      <c r="AF11" s="32">
        <f>$O11/$M11/12*IF(OR(AF$1&lt;$I11,AF$1-$I11&gt;=2*$M11),0,IF(AF$1-$I11&lt;$M11,1,POWER(1-VLOOKUP($B11,TBL_Décote[],4),AF$1-$I11-$M11)*VLOOKUP($B11,TBL_Décote[],3,0)))</f>
        <v>364.58333333333331</v>
      </c>
      <c r="AG11" s="32">
        <f>$O11/$M11/12*IF(OR(AG$1&lt;$I11,AG$1-$I11&gt;=2*$M11),0,IF(AG$1-$I11&lt;$M11,1,POWER(1-VLOOKUP($B11,TBL_Décote[],4),AG$1-$I11-$M11)*VLOOKUP($B11,TBL_Décote[],3,0)))</f>
        <v>364.58333333333331</v>
      </c>
      <c r="AH11" s="32">
        <f>$O11/$M11/12*IF(OR(AH$1&lt;$I11,AH$1-$I11&gt;=2*$M11),0,IF(AH$1-$I11&lt;$M11,1,POWER(1-VLOOKUP($B11,TBL_Décote[],4),AH$1-$I11-$M11)*VLOOKUP($B11,TBL_Décote[],3,0)))</f>
        <v>364.58333333333331</v>
      </c>
      <c r="AI11" s="32">
        <f>$O11/$M11/12*IF(OR(AI$1&lt;$I11,AI$1-$I11&gt;=2*$M11),0,IF(AI$1-$I11&lt;$M11,1,POWER(1-VLOOKUP($B11,TBL_Décote[],4),AI$1-$I11-$M11)*VLOOKUP($B11,TBL_Décote[],3,0)))</f>
        <v>364.58333333333331</v>
      </c>
      <c r="AJ11" s="32">
        <f>$O11/$M11/12*IF(OR(AJ$1&lt;$I11,AJ$1-$I11&gt;=2*$M11),0,IF(AJ$1-$I11&lt;$M11,1,POWER(1-VLOOKUP($B11,TBL_Décote[],4),AJ$1-$I11-$M11)*VLOOKUP($B11,TBL_Décote[],3,0)))</f>
        <v>0</v>
      </c>
      <c r="AK11" s="32">
        <f>$O11/$M11/12*IF(OR(AK$1&lt;$I11,AK$1-$I11&gt;=2*$M11),0,IF(AK$1-$I11&lt;$M11,1,POWER(1-VLOOKUP($B11,TBL_Décote[],4),AK$1-$I11-$M11)*VLOOKUP($B11,TBL_Décote[],3,0)))</f>
        <v>0</v>
      </c>
      <c r="AL11" s="5"/>
      <c r="AM11" s="5"/>
    </row>
    <row r="12" spans="1:39" s="6" customFormat="1" ht="12.75" x14ac:dyDescent="0.2">
      <c r="H12" s="7"/>
      <c r="I12" s="8"/>
      <c r="J12" s="9"/>
      <c r="K12" s="10"/>
      <c r="L12" s="12"/>
      <c r="N12" s="11"/>
      <c r="O12" s="9"/>
      <c r="P12" s="33"/>
      <c r="Q12" s="33"/>
      <c r="R12" s="33"/>
      <c r="S12" s="33"/>
      <c r="T12" s="33"/>
      <c r="U12" s="33">
        <f>_xlfn.LET(_xlpm.x,IF(U$1&lt;=$N11,$J11/$M11,IF($C11=1,$J11*35%-(U$1-$N11)*5%*$J11,$J11*50%-(U$1-$N11)*7%*$J11)),IF(_xlpm.x&lt;0,0,_xlpm.x/12))</f>
        <v>0</v>
      </c>
      <c r="V12" s="33">
        <f>_xlfn.LET(_xlpm.x,IF(V$1&lt;=$N11,$J11/$M11,IF($C11=1,$J11*35%-(V$1-$N11)*5%*$J11,$J11*50%-(V$1-$N11)*7%*$J11)),IF(_xlpm.x&lt;0,0,_xlpm.x/12))</f>
        <v>0</v>
      </c>
      <c r="W12" s="33">
        <f>_xlfn.LET(_xlpm.x,IF(W$1&lt;=$N11,$J11/$M11,IF($C11=1,$J11*35%-(W$1-$N11)*5%*$J11,$J11*50%-(W$1-$N11)*7%*$J11)),IF(_xlpm.x&lt;0,0,_xlpm.x/12))</f>
        <v>0</v>
      </c>
      <c r="X12" s="33">
        <f>_xlfn.LET(_xlpm.x,IF(X$1&lt;=$N11,$J11/$M11,IF($C11=1,$J11*35%-(X$1-$N11)*5%*$J11,$J11*50%-(X$1-$N11)*7%*$J11)),IF(_xlpm.x&lt;0,0,_xlpm.x/12))</f>
        <v>0</v>
      </c>
      <c r="Y12" s="33">
        <f>_xlfn.LET(_xlpm.x,IF(Y$1&lt;=$N11,$J11/$M11,IF($C11=1,$J11*35%-(Y$1-$N11)*5%*$J11,$J11*50%-(Y$1-$N11)*7%*$J11)),IF(_xlpm.x&lt;0,0,_xlpm.x/12))</f>
        <v>72.916666666666586</v>
      </c>
      <c r="Z12" s="33">
        <f>_xlfn.LET(_xlpm.x,IF(Z$1&lt;=$N11,$J11/$M11,IF($C11=1,$J11*35%-(Z$1-$N11)*5%*$J11,$J11*50%-(Z$1-$N11)*7%*$J11)),IF(_xlpm.x&lt;0,0,_xlpm.x/12))</f>
        <v>145.83333333333334</v>
      </c>
      <c r="AA12" s="33">
        <f>_xlfn.LET(_xlpm.x,IF(AA$1&lt;=$N11,$J11/$M11,IF($C11=1,$J11*35%-(AA$1-$N11)*5%*$J11,$J11*50%-(AA$1-$N11)*7%*$J11)),IF(_xlpm.x&lt;0,0,_xlpm.x/12))</f>
        <v>218.75</v>
      </c>
      <c r="AB12" s="33">
        <f>_xlfn.LET(_xlpm.x,IF(AB$1&lt;=$N11,$J11/$M11,IF($C11=1,$J11*35%-(AB$1-$N11)*5%*$J11,$J11*50%-(AB$1-$N11)*7%*$J11)),IF(_xlpm.x&lt;0,0,_xlpm.x/12))</f>
        <v>291.66666666666663</v>
      </c>
      <c r="AC12" s="33">
        <f>_xlfn.LET(_xlpm.x,IF(AC$1&lt;=$N11,$J11/$M11,IF($C11=1,$J11*35%-(AC$1-$N11)*5%*$J11,$J11*50%-(AC$1-$N11)*7%*$J11)),IF(_xlpm.x&lt;0,0,_xlpm.x/12))</f>
        <v>364.58333333333331</v>
      </c>
      <c r="AD12" s="33">
        <f>_xlfn.LET(_xlpm.x,IF(AD$1&lt;=$N11,$J11/$M11,IF($C11=1,$J11*35%-(AD$1-$N11)*5%*$J11,$J11*50%-(AD$1-$N11)*7%*$J11)),IF(_xlpm.x&lt;0,0,_xlpm.x/12))</f>
        <v>437.5</v>
      </c>
      <c r="AE12" s="33">
        <f>_xlfn.LET(_xlpm.x,IF(AE$1&lt;=$N11,$J11/$M11,IF($C11=1,$J11*35%-(AE$1-$N11)*5%*$J11,$J11*50%-(AE$1-$N11)*7%*$J11)),IF(_xlpm.x&lt;0,0,_xlpm.x/12))</f>
        <v>364.58333333333331</v>
      </c>
      <c r="AF12" s="35"/>
      <c r="AG12" s="36"/>
      <c r="AH12" s="36"/>
      <c r="AI12" s="36"/>
      <c r="AJ12" s="36"/>
      <c r="AK12" s="36"/>
    </row>
    <row r="13" spans="1:39" s="6" customFormat="1" ht="12.75" x14ac:dyDescent="0.2">
      <c r="H13" s="7"/>
      <c r="I13" s="8"/>
      <c r="J13" s="9"/>
      <c r="K13" s="10"/>
      <c r="N13" s="11"/>
      <c r="O13" s="9"/>
      <c r="P13" s="37"/>
      <c r="Q13" s="37"/>
      <c r="R13" s="37"/>
      <c r="S13" s="37"/>
    </row>
    <row r="14" spans="1:39" s="6" customFormat="1" ht="12.75" x14ac:dyDescent="0.2">
      <c r="H14" s="7"/>
      <c r="I14" s="8"/>
      <c r="J14" s="9"/>
      <c r="K14" s="10"/>
      <c r="N14" s="11"/>
      <c r="O14" s="9"/>
      <c r="P14" s="37"/>
      <c r="Q14" s="37"/>
      <c r="R14" s="37"/>
      <c r="S14" s="37"/>
    </row>
    <row r="15" spans="1:39" s="6" customFormat="1" ht="12.75" x14ac:dyDescent="0.2">
      <c r="H15" s="7"/>
      <c r="I15" s="8"/>
      <c r="J15" s="9"/>
      <c r="K15" s="10"/>
      <c r="N15" s="11"/>
      <c r="O15" s="9"/>
      <c r="P15" s="37"/>
      <c r="Q15" s="37"/>
      <c r="R15" s="37"/>
      <c r="S15" s="37"/>
    </row>
    <row r="16" spans="1:39" s="6" customFormat="1" ht="12.75" x14ac:dyDescent="0.2">
      <c r="H16" s="7"/>
      <c r="I16" s="8"/>
      <c r="J16" s="9"/>
      <c r="K16" s="10"/>
      <c r="N16" s="11"/>
      <c r="O16" s="9"/>
      <c r="P16" s="37"/>
      <c r="Q16" s="37"/>
      <c r="R16" s="37"/>
      <c r="S16" s="37"/>
    </row>
    <row r="17" spans="1:37" s="6" customFormat="1" ht="12.75" x14ac:dyDescent="0.2">
      <c r="H17" s="7"/>
      <c r="I17" s="8"/>
      <c r="J17" s="9"/>
      <c r="K17" s="10"/>
      <c r="N17" s="11"/>
      <c r="O17" s="9"/>
      <c r="P17" s="37"/>
      <c r="Q17" s="37"/>
      <c r="R17" s="37"/>
      <c r="S17" s="37"/>
    </row>
    <row r="18" spans="1:37" s="6" customFormat="1" ht="12.75" x14ac:dyDescent="0.2">
      <c r="J18" s="13"/>
      <c r="K18" s="10"/>
      <c r="N18" s="11"/>
      <c r="O18" s="13"/>
      <c r="P18" s="38"/>
      <c r="Q18" s="38"/>
      <c r="R18" s="38"/>
      <c r="S18" s="38"/>
    </row>
    <row r="19" spans="1:37" s="6" customFormat="1" ht="12.75" x14ac:dyDescent="0.2">
      <c r="J19" s="9"/>
      <c r="K19" s="10"/>
      <c r="N19" s="11"/>
      <c r="O19" s="9"/>
      <c r="P19" s="37"/>
      <c r="Q19" s="37"/>
      <c r="R19" s="37"/>
      <c r="S19" s="37"/>
    </row>
    <row r="20" spans="1:37" s="6" customFormat="1" ht="12.75" x14ac:dyDescent="0.2">
      <c r="H20" s="7"/>
      <c r="I20" s="8"/>
      <c r="J20" s="9"/>
      <c r="K20" s="10"/>
      <c r="N20" s="11"/>
      <c r="O20" s="9"/>
      <c r="P20" s="37"/>
      <c r="Q20" s="37"/>
      <c r="R20" s="37"/>
      <c r="S20" s="37"/>
      <c r="T20" s="37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5"/>
      <c r="AG20" s="35"/>
      <c r="AH20" s="35"/>
      <c r="AI20" s="35"/>
      <c r="AJ20" s="35"/>
      <c r="AK20" s="35"/>
    </row>
    <row r="21" spans="1:37" x14ac:dyDescent="0.25">
      <c r="A21" s="14"/>
      <c r="B21" s="6"/>
      <c r="C21" s="6"/>
      <c r="D21" s="6"/>
      <c r="E21" s="14"/>
      <c r="F21" s="14"/>
      <c r="G21" s="14"/>
      <c r="H21" s="15"/>
      <c r="I21" s="8"/>
      <c r="J21" s="13"/>
      <c r="L21" s="16"/>
      <c r="M21" s="6"/>
      <c r="N21" s="11"/>
      <c r="O21" s="13"/>
      <c r="P21" s="38"/>
      <c r="Q21" s="38"/>
      <c r="R21" s="38"/>
      <c r="S21" s="38"/>
      <c r="T21" s="38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</row>
    <row r="22" spans="1:37" x14ac:dyDescent="0.25">
      <c r="A22" s="6"/>
      <c r="B22" s="6"/>
      <c r="C22" s="6"/>
      <c r="D22" s="6"/>
      <c r="E22" s="14"/>
      <c r="F22" s="14"/>
      <c r="G22" s="14"/>
      <c r="H22" s="15"/>
      <c r="I22" s="8"/>
      <c r="J22" s="13"/>
      <c r="L22" s="16"/>
      <c r="M22" s="6"/>
      <c r="N22" s="11"/>
      <c r="O22" s="13"/>
      <c r="P22" s="38"/>
      <c r="Q22" s="38"/>
      <c r="R22" s="38"/>
      <c r="S22" s="38"/>
      <c r="T22" s="38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</row>
    <row r="23" spans="1:37" x14ac:dyDescent="0.25">
      <c r="A23" s="6"/>
      <c r="B23" s="6"/>
      <c r="C23" s="6"/>
      <c r="D23" s="6"/>
      <c r="E23" s="14"/>
      <c r="F23" s="14"/>
      <c r="G23" s="14"/>
      <c r="H23" s="15"/>
      <c r="I23" s="8"/>
      <c r="J23" s="13"/>
      <c r="L23" s="16"/>
      <c r="M23" s="6"/>
      <c r="N23" s="11"/>
      <c r="O23" s="13"/>
      <c r="P23" s="38"/>
      <c r="Q23" s="38"/>
      <c r="R23" s="38"/>
      <c r="S23" s="38"/>
      <c r="T23" s="38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</row>
    <row r="24" spans="1:37" x14ac:dyDescent="0.25">
      <c r="A24" s="6"/>
      <c r="B24" s="6"/>
      <c r="C24" s="6"/>
      <c r="D24" s="6"/>
      <c r="E24" s="14"/>
      <c r="F24" s="14"/>
      <c r="G24" s="14"/>
      <c r="H24" s="15"/>
      <c r="I24" s="8"/>
      <c r="J24" s="13"/>
      <c r="L24" s="16"/>
      <c r="M24" s="6"/>
      <c r="N24" s="11"/>
      <c r="O24" s="13"/>
      <c r="P24" s="38"/>
      <c r="Q24" s="38"/>
      <c r="R24" s="38"/>
      <c r="S24" s="38"/>
      <c r="T24" s="38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</row>
    <row r="25" spans="1:37" x14ac:dyDescent="0.25">
      <c r="A25" s="6"/>
      <c r="B25" s="6"/>
      <c r="C25" s="6"/>
      <c r="D25" s="6"/>
      <c r="E25" s="14"/>
      <c r="F25" s="14"/>
      <c r="G25" s="14"/>
      <c r="H25" s="15"/>
      <c r="I25" s="8"/>
      <c r="J25" s="13"/>
      <c r="L25" s="16"/>
      <c r="M25" s="6"/>
      <c r="N25" s="11"/>
      <c r="O25" s="13"/>
      <c r="P25" s="38"/>
      <c r="Q25" s="38"/>
      <c r="R25" s="38"/>
      <c r="S25" s="38"/>
      <c r="T25" s="38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</row>
    <row r="26" spans="1:37" x14ac:dyDescent="0.25">
      <c r="A26" s="6"/>
      <c r="B26" s="6"/>
      <c r="C26" s="6"/>
      <c r="D26" s="6"/>
      <c r="E26" s="14"/>
      <c r="F26" s="14"/>
      <c r="G26" s="14"/>
      <c r="H26" s="15"/>
      <c r="I26" s="8"/>
      <c r="J26" s="13"/>
      <c r="L26" s="16"/>
      <c r="M26" s="6"/>
      <c r="N26" s="11"/>
      <c r="O26" s="13"/>
      <c r="P26" s="38"/>
      <c r="Q26" s="38"/>
      <c r="R26" s="38"/>
      <c r="S26" s="38"/>
      <c r="T26" s="38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</row>
    <row r="27" spans="1:37" x14ac:dyDescent="0.25">
      <c r="A27" s="6"/>
      <c r="B27" s="6"/>
      <c r="C27" s="6"/>
      <c r="D27" s="6"/>
      <c r="E27" s="14"/>
      <c r="F27" s="14"/>
      <c r="G27" s="14"/>
      <c r="H27" s="15"/>
      <c r="I27" s="8"/>
      <c r="J27" s="13"/>
      <c r="L27" s="16"/>
      <c r="M27" s="6"/>
      <c r="N27" s="11"/>
      <c r="O27" s="13"/>
      <c r="P27" s="38"/>
      <c r="Q27" s="38"/>
      <c r="R27" s="38"/>
      <c r="S27" s="38"/>
      <c r="T27" s="38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</row>
    <row r="28" spans="1:37" x14ac:dyDescent="0.25">
      <c r="A28" s="6"/>
      <c r="B28" s="6"/>
      <c r="C28" s="6"/>
      <c r="D28" s="6"/>
      <c r="E28" s="14"/>
      <c r="F28" s="14"/>
      <c r="G28" s="14"/>
      <c r="H28" s="15"/>
      <c r="I28" s="8"/>
      <c r="J28" s="13"/>
      <c r="L28" s="16"/>
      <c r="M28" s="6"/>
      <c r="N28" s="11"/>
      <c r="O28" s="13"/>
      <c r="P28" s="38"/>
      <c r="Q28" s="38"/>
      <c r="R28" s="38"/>
      <c r="S28" s="38"/>
      <c r="T28" s="38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</row>
    <row r="29" spans="1:37" x14ac:dyDescent="0.25">
      <c r="A29" s="6"/>
      <c r="B29" s="6"/>
      <c r="C29" s="6"/>
      <c r="D29" s="6"/>
      <c r="E29" s="14"/>
      <c r="F29" s="14"/>
      <c r="G29" s="14"/>
      <c r="H29" s="15"/>
      <c r="I29" s="8"/>
      <c r="J29" s="13"/>
      <c r="L29" s="16"/>
      <c r="M29" s="6"/>
      <c r="N29" s="11"/>
      <c r="O29" s="13"/>
      <c r="P29" s="38"/>
      <c r="Q29" s="38"/>
      <c r="R29" s="38"/>
      <c r="S29" s="38"/>
      <c r="T29" s="38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</row>
    <row r="30" spans="1:37" x14ac:dyDescent="0.25">
      <c r="A30" s="14"/>
      <c r="B30" s="6"/>
      <c r="C30" s="6"/>
      <c r="D30" s="6"/>
      <c r="E30" s="14"/>
      <c r="F30" s="14"/>
      <c r="G30" s="14"/>
      <c r="H30" s="15"/>
      <c r="I30" s="8"/>
      <c r="J30" s="13"/>
      <c r="L30" s="16"/>
      <c r="M30" s="6"/>
      <c r="N30" s="11"/>
      <c r="O30" s="13"/>
      <c r="P30" s="38"/>
      <c r="Q30" s="38"/>
      <c r="R30" s="38"/>
      <c r="S30" s="38"/>
      <c r="T30" s="38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</row>
    <row r="31" spans="1:37" x14ac:dyDescent="0.25">
      <c r="A31" s="6"/>
      <c r="B31" s="6"/>
      <c r="C31" s="6"/>
      <c r="D31" s="6"/>
      <c r="E31" s="14"/>
      <c r="F31" s="14"/>
      <c r="G31" s="14"/>
      <c r="H31" s="15"/>
      <c r="I31" s="8"/>
      <c r="J31" s="13"/>
      <c r="L31" s="16"/>
      <c r="M31" s="6"/>
      <c r="N31" s="11"/>
      <c r="O31" s="13"/>
      <c r="P31" s="38"/>
      <c r="Q31" s="38"/>
      <c r="R31" s="38"/>
      <c r="S31" s="38"/>
      <c r="T31" s="38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</row>
    <row r="32" spans="1:37" x14ac:dyDescent="0.25">
      <c r="A32" s="6"/>
      <c r="B32" s="6"/>
      <c r="C32" s="6"/>
      <c r="D32" s="6"/>
      <c r="E32" s="14"/>
      <c r="F32" s="14"/>
      <c r="G32" s="14"/>
      <c r="H32" s="15"/>
      <c r="I32" s="8"/>
      <c r="J32" s="13"/>
      <c r="L32" s="16"/>
      <c r="M32" s="6"/>
      <c r="N32" s="11"/>
      <c r="O32" s="13"/>
      <c r="P32" s="38"/>
      <c r="Q32" s="38"/>
      <c r="R32" s="38"/>
      <c r="S32" s="38"/>
      <c r="T32" s="38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</row>
    <row r="33" spans="2:31" x14ac:dyDescent="0.25">
      <c r="B33" s="6"/>
      <c r="C33" s="6"/>
      <c r="D33" s="6"/>
      <c r="J33" s="9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</row>
    <row r="34" spans="2:31" x14ac:dyDescent="0.25">
      <c r="B34" s="6"/>
      <c r="C34" s="6"/>
      <c r="J34" s="9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</row>
    <row r="35" spans="2:31" x14ac:dyDescent="0.25">
      <c r="B35" s="6"/>
      <c r="C35" s="6"/>
      <c r="J35" s="9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</row>
    <row r="36" spans="2:31" x14ac:dyDescent="0.25">
      <c r="B36" s="6"/>
      <c r="C36" s="6"/>
      <c r="J36" s="9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</row>
    <row r="37" spans="2:31" x14ac:dyDescent="0.25">
      <c r="B37" s="6"/>
      <c r="C37" s="6"/>
      <c r="J37" s="9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</row>
    <row r="38" spans="2:31" x14ac:dyDescent="0.25">
      <c r="B38" s="6"/>
      <c r="C38" s="6"/>
      <c r="J38" s="9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</row>
    <row r="39" spans="2:31" x14ac:dyDescent="0.25">
      <c r="B39" s="6"/>
      <c r="C39" s="6"/>
      <c r="J39" s="9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</row>
    <row r="40" spans="2:31" x14ac:dyDescent="0.25">
      <c r="B40" s="6"/>
      <c r="C40" s="6"/>
      <c r="J40" s="9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</row>
    <row r="41" spans="2:31" x14ac:dyDescent="0.25">
      <c r="B41" s="6"/>
      <c r="C41" s="6"/>
      <c r="J41" s="9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</row>
    <row r="42" spans="2:31" x14ac:dyDescent="0.25">
      <c r="B42" s="6"/>
      <c r="C42" s="6"/>
      <c r="J42" s="9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</row>
    <row r="44" spans="2:31" x14ac:dyDescent="0.25">
      <c r="W44" s="40"/>
      <c r="X44" s="41"/>
    </row>
  </sheetData>
  <dataValidations count="1">
    <dataValidation type="list" allowBlank="1" showInputMessage="1" showErrorMessage="1" sqref="D3:D33" xr:uid="{C61055D3-004E-4250-8E54-3D4DD25FF5E5}">
      <formula1>"ACTIF,REBUT"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5794F-490B-4BFE-BF14-2440C9D06D57}">
  <sheetPr codeName="Blad1"/>
  <dimension ref="A1:D3"/>
  <sheetViews>
    <sheetView workbookViewId="0">
      <selection activeCell="C2" sqref="C2"/>
    </sheetView>
  </sheetViews>
  <sheetFormatPr defaultRowHeight="15" x14ac:dyDescent="0.25"/>
  <cols>
    <col min="1" max="1" width="9.85546875" customWidth="1"/>
    <col min="2" max="2" width="12" bestFit="1" customWidth="1"/>
    <col min="3" max="3" width="9.7109375" customWidth="1"/>
    <col min="4" max="4" width="10.42578125" style="28" customWidth="1"/>
  </cols>
  <sheetData>
    <row r="1" spans="1:4" x14ac:dyDescent="0.25">
      <c r="A1" t="s">
        <v>36</v>
      </c>
      <c r="B1" t="s">
        <v>39</v>
      </c>
      <c r="C1" t="s">
        <v>37</v>
      </c>
      <c r="D1" s="28" t="s">
        <v>38</v>
      </c>
    </row>
    <row r="2" spans="1:4" x14ac:dyDescent="0.25">
      <c r="A2" t="s">
        <v>34</v>
      </c>
      <c r="B2" s="6" t="s">
        <v>32</v>
      </c>
      <c r="C2" s="29">
        <v>0.35</v>
      </c>
      <c r="D2" s="30">
        <v>0.05</v>
      </c>
    </row>
    <row r="3" spans="1:4" x14ac:dyDescent="0.25">
      <c r="A3" t="s">
        <v>35</v>
      </c>
      <c r="B3" s="6" t="s">
        <v>33</v>
      </c>
      <c r="C3" s="29">
        <v>0.5</v>
      </c>
      <c r="D3" s="30">
        <v>7.0000000000000007E-2</v>
      </c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Feuil1</vt:lpstr>
      <vt:lpstr>paramètres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 Talas</dc:creator>
  <cp:lastModifiedBy>BSA</cp:lastModifiedBy>
  <dcterms:created xsi:type="dcterms:W3CDTF">2023-08-02T11:19:43Z</dcterms:created>
  <dcterms:modified xsi:type="dcterms:W3CDTF">2023-08-04T08:00:06Z</dcterms:modified>
</cp:coreProperties>
</file>