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slicers/slicer1.xml" ContentType="application/vnd.ms-excel.slicer+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codeName="{AE6600E7-7A62-396C-DE95-9942FA9DD81E}"/>
  <workbookPr codeName="ThisWorkbook"/>
  <mc:AlternateContent xmlns:mc="http://schemas.openxmlformats.org/markup-compatibility/2006">
    <mc:Choice Requires="x15">
      <x15ac:absPath xmlns:x15ac="http://schemas.microsoft.com/office/spreadsheetml/2010/11/ac" url="C:\Users\Eigenaar\Downloads\"/>
    </mc:Choice>
  </mc:AlternateContent>
  <xr:revisionPtr revIDLastSave="0" documentId="13_ncr:1_{9A399257-6B72-494A-89D4-5798B41483DA}" xr6:coauthVersionLast="47" xr6:coauthVersionMax="47" xr10:uidLastSave="{00000000-0000-0000-0000-000000000000}"/>
  <bookViews>
    <workbookView xWindow="-120" yWindow="-120" windowWidth="29040" windowHeight="15855" activeTab="1" xr2:uid="{00000000-000D-0000-FFFF-FFFF00000000}"/>
  </bookViews>
  <sheets>
    <sheet name="Résultats Journalier" sheetId="3" r:id="rId1"/>
    <sheet name="Graph" sheetId="6" r:id="rId2"/>
    <sheet name="Données" sheetId="2" r:id="rId3"/>
  </sheets>
  <definedNames>
    <definedName name="Slicer_Date">#N/A</definedName>
    <definedName name="Slicer_Heure">#N/A</definedName>
    <definedName name="Slicer_Produits">#N/A</definedName>
  </definedNames>
  <calcPr calcId="191029"/>
  <extLst>
    <ext xmlns:x14="http://schemas.microsoft.com/office/spreadsheetml/2009/9/main" uri="{79F54976-1DA5-4618-B147-4CDE4B953A38}">
      <x14:workbookPr/>
    </ext>
    <ext xmlns:x15="http://schemas.microsoft.com/office/spreadsheetml/2010/11/main" uri="{46BE6895-7355-4a93-B00E-2C351335B9C9}">
      <x15:slicerCaches xmlns:x14="http://schemas.microsoft.com/office/spreadsheetml/2009/9/main">
        <x14:slicerCache r:id="rId4"/>
        <x14:slicerCache r:id="rId5"/>
        <x14:slicerCache r:id="rId6"/>
      </x15:slicerCaches>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D255" i="3" l="1"/>
  <c r="AD254" i="3"/>
  <c r="AD253" i="3"/>
  <c r="AD252" i="3"/>
  <c r="AD251" i="3"/>
  <c r="AD250" i="3"/>
  <c r="AD249" i="3"/>
  <c r="AD248" i="3"/>
  <c r="AD247" i="3"/>
  <c r="AD246" i="3"/>
  <c r="AD245" i="3"/>
  <c r="AD244" i="3"/>
  <c r="AD243" i="3"/>
  <c r="AD242" i="3"/>
  <c r="AD241" i="3"/>
  <c r="AD240" i="3"/>
  <c r="AD239" i="3"/>
  <c r="AD238" i="3"/>
  <c r="AD237" i="3"/>
  <c r="AD236" i="3"/>
  <c r="AD235" i="3"/>
  <c r="AD234" i="3"/>
  <c r="AD233" i="3"/>
  <c r="AD232" i="3"/>
  <c r="AD231" i="3"/>
  <c r="AD230" i="3"/>
  <c r="AD229" i="3"/>
  <c r="AD228" i="3"/>
  <c r="AD227" i="3"/>
  <c r="AD226" i="3"/>
  <c r="AD225" i="3"/>
  <c r="AD224" i="3"/>
  <c r="AD223" i="3"/>
  <c r="AD222" i="3"/>
  <c r="AD221" i="3"/>
  <c r="AD220" i="3"/>
  <c r="AD219" i="3"/>
  <c r="AD218" i="3"/>
  <c r="AD217" i="3"/>
  <c r="AD216" i="3"/>
  <c r="AD215" i="3"/>
  <c r="AD214" i="3"/>
  <c r="AD213" i="3"/>
  <c r="AD212" i="3"/>
  <c r="AD211" i="3"/>
  <c r="AD210" i="3"/>
  <c r="AD209" i="3"/>
  <c r="AD208" i="3"/>
  <c r="AD207" i="3"/>
  <c r="AD206" i="3"/>
  <c r="AD205" i="3"/>
  <c r="AD204" i="3"/>
  <c r="AD203" i="3"/>
  <c r="AD202" i="3"/>
  <c r="AD201" i="3"/>
  <c r="AD200" i="3"/>
  <c r="AD199" i="3"/>
  <c r="AD198" i="3"/>
  <c r="AD197" i="3"/>
  <c r="AD196" i="3"/>
  <c r="AD195" i="3"/>
  <c r="AD194" i="3"/>
  <c r="AD193" i="3"/>
  <c r="AD192" i="3"/>
  <c r="AD191" i="3"/>
  <c r="AD190" i="3"/>
  <c r="AD189" i="3"/>
  <c r="AD188" i="3"/>
  <c r="AD187" i="3"/>
  <c r="AD186" i="3"/>
  <c r="AD185" i="3"/>
  <c r="AD184" i="3"/>
  <c r="AD183" i="3"/>
  <c r="AD182" i="3"/>
  <c r="AD181" i="3"/>
  <c r="AD180" i="3"/>
  <c r="AD179" i="3"/>
  <c r="AD178" i="3"/>
  <c r="AD177" i="3"/>
  <c r="AD176" i="3"/>
  <c r="AD175" i="3"/>
  <c r="AD174" i="3"/>
  <c r="AD173" i="3"/>
  <c r="AD172" i="3"/>
  <c r="AD171" i="3"/>
  <c r="AD170" i="3"/>
  <c r="AD169" i="3"/>
  <c r="AD168" i="3"/>
  <c r="AD167" i="3"/>
  <c r="AD166" i="3"/>
  <c r="AD165" i="3"/>
  <c r="AD164" i="3"/>
  <c r="AD163" i="3"/>
  <c r="AD162" i="3"/>
  <c r="AD161" i="3"/>
  <c r="AD160" i="3"/>
  <c r="AD159" i="3"/>
  <c r="AD158" i="3"/>
  <c r="AD157" i="3"/>
  <c r="AD156" i="3"/>
  <c r="AD155" i="3"/>
  <c r="AD154" i="3"/>
  <c r="AD153" i="3"/>
  <c r="AD152" i="3"/>
  <c r="AD151" i="3"/>
  <c r="AD150" i="3"/>
  <c r="AD149" i="3"/>
  <c r="AD148" i="3"/>
  <c r="AD147" i="3"/>
  <c r="AD146" i="3"/>
  <c r="AD145" i="3"/>
  <c r="AD144" i="3"/>
  <c r="AD143" i="3"/>
  <c r="AD142" i="3"/>
  <c r="AD141" i="3"/>
  <c r="AD140" i="3"/>
  <c r="AD139" i="3"/>
  <c r="AD138" i="3"/>
  <c r="AD137" i="3"/>
  <c r="AD136" i="3"/>
  <c r="AD135" i="3"/>
  <c r="AD134" i="3"/>
  <c r="AD133" i="3"/>
  <c r="AD132" i="3"/>
  <c r="AD131" i="3"/>
  <c r="AD130" i="3"/>
  <c r="AD129" i="3"/>
  <c r="AD128" i="3"/>
  <c r="AD127" i="3"/>
  <c r="AD126" i="3"/>
  <c r="AD125" i="3"/>
  <c r="AD124" i="3"/>
  <c r="AD123" i="3"/>
  <c r="AD122" i="3"/>
  <c r="AD121" i="3"/>
  <c r="AD120" i="3"/>
  <c r="AD119" i="3"/>
  <c r="AD118" i="3"/>
  <c r="AD117" i="3"/>
  <c r="AD116" i="3"/>
  <c r="AD115" i="3"/>
  <c r="AD114" i="3"/>
  <c r="AD113" i="3"/>
  <c r="AD112" i="3"/>
  <c r="AD111" i="3"/>
  <c r="AD110" i="3"/>
  <c r="AD109" i="3"/>
  <c r="AD108" i="3"/>
  <c r="AD107" i="3"/>
  <c r="AD106" i="3"/>
  <c r="AD105" i="3"/>
  <c r="AD104" i="3"/>
  <c r="AD103" i="3"/>
  <c r="AD102" i="3"/>
  <c r="AD101" i="3"/>
  <c r="AD100" i="3"/>
  <c r="AD99" i="3"/>
  <c r="AD98" i="3"/>
  <c r="AD97" i="3"/>
  <c r="AD96" i="3"/>
  <c r="AD95" i="3"/>
  <c r="AD94" i="3"/>
  <c r="AD93" i="3"/>
  <c r="AD92" i="3"/>
  <c r="AD91" i="3"/>
  <c r="AD90" i="3"/>
  <c r="AD89" i="3"/>
  <c r="AD88" i="3"/>
  <c r="AD87" i="3"/>
  <c r="AD86" i="3"/>
  <c r="AD85" i="3"/>
  <c r="AD84" i="3"/>
  <c r="AD83" i="3"/>
  <c r="AD82" i="3"/>
  <c r="AD81" i="3"/>
  <c r="AD80" i="3"/>
  <c r="AD79" i="3"/>
  <c r="AD78" i="3"/>
  <c r="AD77" i="3"/>
  <c r="AD76" i="3"/>
  <c r="AD75" i="3"/>
  <c r="AD74" i="3"/>
  <c r="AD73" i="3"/>
  <c r="AD72" i="3"/>
  <c r="AD71" i="3"/>
  <c r="AD70" i="3"/>
  <c r="AD69" i="3"/>
  <c r="AD68" i="3"/>
  <c r="AD67" i="3"/>
  <c r="AD66" i="3"/>
  <c r="AD65" i="3"/>
  <c r="AD64" i="3"/>
  <c r="AD63" i="3"/>
  <c r="AD62" i="3"/>
  <c r="AD61" i="3"/>
  <c r="AD60" i="3"/>
  <c r="AD59" i="3"/>
  <c r="AD58" i="3"/>
  <c r="AD57" i="3"/>
  <c r="AD56" i="3"/>
  <c r="AD55" i="3"/>
  <c r="AD54" i="3"/>
  <c r="AD53" i="3"/>
  <c r="AD52" i="3"/>
  <c r="AD51" i="3"/>
  <c r="AD50" i="3"/>
  <c r="AD49" i="3"/>
  <c r="AD48" i="3"/>
  <c r="AD47" i="3"/>
  <c r="AD46" i="3"/>
  <c r="AD45" i="3"/>
  <c r="AD44" i="3"/>
  <c r="AD43" i="3"/>
  <c r="AD42" i="3"/>
  <c r="AD41" i="3"/>
  <c r="AD40" i="3"/>
  <c r="AD39" i="3"/>
  <c r="AD38" i="3"/>
  <c r="AD37" i="3"/>
  <c r="AD36" i="3"/>
  <c r="AD35" i="3"/>
  <c r="AD34" i="3"/>
  <c r="AD33" i="3"/>
  <c r="AD32" i="3"/>
  <c r="AD31" i="3"/>
  <c r="AD30" i="3"/>
  <c r="AD29" i="3"/>
  <c r="AD28" i="3"/>
  <c r="AD27" i="3"/>
  <c r="AD26" i="3"/>
  <c r="AD25" i="3"/>
  <c r="AD24" i="3"/>
  <c r="AD23" i="3"/>
  <c r="AD22" i="3"/>
  <c r="AD21" i="3"/>
  <c r="AD20" i="3"/>
  <c r="AD19" i="3"/>
  <c r="AD18" i="3"/>
  <c r="AD17" i="3"/>
  <c r="AD16" i="3"/>
  <c r="AD15" i="3"/>
  <c r="AD14" i="3"/>
  <c r="AD13" i="3"/>
  <c r="AD12" i="3"/>
  <c r="AD11" i="3"/>
  <c r="AD10" i="3"/>
  <c r="AD9" i="3"/>
  <c r="AD8" i="3"/>
  <c r="AD7" i="3"/>
  <c r="AD6" i="3"/>
  <c r="AD5" i="3"/>
  <c r="AD4" i="3"/>
  <c r="AD3" i="3"/>
  <c r="AD2" i="3"/>
  <c r="AD1" i="3"/>
  <c r="AE141" i="3"/>
  <c r="AE142" i="3"/>
  <c r="AE143" i="3"/>
  <c r="AE144" i="3"/>
  <c r="AE145" i="3"/>
  <c r="AE146" i="3"/>
  <c r="AE147" i="3"/>
  <c r="AE148" i="3"/>
  <c r="AE149" i="3"/>
  <c r="AE150" i="3"/>
  <c r="AE151" i="3"/>
  <c r="AE152" i="3"/>
  <c r="AE153" i="3"/>
  <c r="AE154" i="3"/>
  <c r="AE155" i="3"/>
  <c r="AE156" i="3"/>
  <c r="AE157" i="3"/>
  <c r="AE158" i="3"/>
  <c r="AE159" i="3"/>
  <c r="AE160" i="3"/>
  <c r="AE161" i="3"/>
  <c r="AE162" i="3"/>
  <c r="AE163" i="3"/>
  <c r="AE164" i="3"/>
  <c r="AE165" i="3"/>
  <c r="AE166" i="3"/>
  <c r="AE167" i="3"/>
  <c r="AE168" i="3"/>
  <c r="AE169" i="3"/>
  <c r="AE170" i="3"/>
  <c r="AE171" i="3"/>
  <c r="AE172" i="3"/>
  <c r="AE173" i="3"/>
  <c r="AE174" i="3"/>
  <c r="AE175" i="3"/>
  <c r="AE176" i="3"/>
  <c r="AE177" i="3"/>
  <c r="AE178" i="3"/>
  <c r="AE179" i="3"/>
  <c r="AE180" i="3"/>
  <c r="AE181" i="3"/>
  <c r="AE182" i="3"/>
  <c r="AE183" i="3"/>
  <c r="AE184" i="3"/>
  <c r="AE185" i="3"/>
  <c r="AE186" i="3"/>
  <c r="AE187" i="3"/>
  <c r="AE188" i="3"/>
  <c r="AE189" i="3"/>
  <c r="AE190" i="3"/>
  <c r="AE191" i="3"/>
  <c r="AE192" i="3"/>
  <c r="AE193" i="3"/>
  <c r="AE194" i="3"/>
  <c r="AE195" i="3"/>
  <c r="AE196" i="3"/>
  <c r="AE197" i="3"/>
  <c r="AE198" i="3"/>
  <c r="AE199" i="3"/>
  <c r="AE200" i="3"/>
  <c r="AE201" i="3"/>
  <c r="AE202" i="3"/>
  <c r="AE203" i="3"/>
  <c r="AE204" i="3"/>
  <c r="AE205" i="3"/>
  <c r="AE206" i="3"/>
  <c r="AE207" i="3"/>
  <c r="AE208" i="3"/>
  <c r="AE209" i="3"/>
  <c r="AE210" i="3"/>
  <c r="AE211" i="3"/>
  <c r="AE212" i="3"/>
  <c r="AE213" i="3"/>
  <c r="AE214" i="3"/>
  <c r="AE215" i="3"/>
  <c r="AE216" i="3"/>
  <c r="AE217" i="3"/>
  <c r="AE218" i="3"/>
  <c r="AE219" i="3"/>
  <c r="AE220" i="3"/>
  <c r="AE221" i="3"/>
  <c r="AE222" i="3"/>
  <c r="AE223" i="3"/>
  <c r="AE224" i="3"/>
  <c r="AE225" i="3"/>
  <c r="AE226" i="3"/>
  <c r="AE227" i="3"/>
  <c r="AE228" i="3"/>
  <c r="AE229" i="3"/>
  <c r="AE230" i="3"/>
  <c r="AE231" i="3"/>
  <c r="AE232" i="3"/>
  <c r="AE233" i="3"/>
  <c r="AE234" i="3"/>
  <c r="AE235" i="3"/>
  <c r="AE236" i="3"/>
  <c r="AE237" i="3"/>
  <c r="AE238" i="3"/>
  <c r="AE239" i="3"/>
  <c r="AE240" i="3"/>
  <c r="AE241" i="3"/>
  <c r="AE242" i="3"/>
  <c r="AE243" i="3"/>
  <c r="AE244" i="3"/>
  <c r="AE245" i="3"/>
  <c r="AE246" i="3"/>
  <c r="AE247" i="3"/>
  <c r="AE248" i="3"/>
  <c r="AE249" i="3"/>
  <c r="AE250" i="3"/>
  <c r="AE251" i="3"/>
  <c r="AE252" i="3"/>
  <c r="AE253" i="3"/>
  <c r="AE254" i="3"/>
  <c r="AE255" i="3"/>
  <c r="AE89" i="3"/>
  <c r="AE90" i="3"/>
  <c r="AE91" i="3"/>
  <c r="AE92" i="3"/>
  <c r="AE93" i="3"/>
  <c r="AE94" i="3"/>
  <c r="AE95" i="3"/>
  <c r="AE96" i="3"/>
  <c r="AE97" i="3"/>
  <c r="AE98" i="3"/>
  <c r="AE99" i="3"/>
  <c r="AE100" i="3"/>
  <c r="AE101" i="3"/>
  <c r="AE102" i="3"/>
  <c r="AE103" i="3"/>
  <c r="AE104" i="3"/>
  <c r="AE105" i="3"/>
  <c r="AE106" i="3"/>
  <c r="AE107" i="3"/>
  <c r="AE108" i="3"/>
  <c r="AE109" i="3"/>
  <c r="AE110" i="3"/>
  <c r="AE111" i="3"/>
  <c r="AE112" i="3"/>
  <c r="AE113" i="3"/>
  <c r="AE114" i="3"/>
  <c r="AE115" i="3"/>
  <c r="AE116" i="3"/>
  <c r="AE117" i="3"/>
  <c r="AE118" i="3"/>
  <c r="AE119" i="3"/>
  <c r="AE120" i="3"/>
  <c r="AE121" i="3"/>
  <c r="AE122" i="3"/>
  <c r="AE123" i="3"/>
  <c r="AE124" i="3"/>
  <c r="AE125" i="3"/>
  <c r="AE126" i="3"/>
  <c r="AE127" i="3"/>
  <c r="AE128" i="3"/>
  <c r="AE129" i="3"/>
  <c r="AE130" i="3"/>
  <c r="AE131" i="3"/>
  <c r="AE132" i="3"/>
  <c r="AE133" i="3"/>
  <c r="AE134" i="3"/>
  <c r="AE135" i="3"/>
  <c r="AE136" i="3"/>
  <c r="AE137" i="3"/>
  <c r="AE138" i="3"/>
  <c r="AE139" i="3"/>
  <c r="AE140" i="3"/>
  <c r="AE2" i="3"/>
  <c r="AE3" i="3"/>
  <c r="AE4" i="3"/>
  <c r="AE5" i="3"/>
  <c r="AE6" i="3"/>
  <c r="AE7" i="3"/>
  <c r="AE8" i="3"/>
  <c r="AE9" i="3"/>
  <c r="AE10" i="3"/>
  <c r="AE11" i="3"/>
  <c r="AE12" i="3"/>
  <c r="AE13" i="3"/>
  <c r="AE14" i="3"/>
  <c r="AE15" i="3"/>
  <c r="AE16" i="3"/>
  <c r="AE17" i="3"/>
  <c r="AE18" i="3"/>
  <c r="AE19" i="3"/>
  <c r="AE20" i="3"/>
  <c r="AE21" i="3"/>
  <c r="AE22" i="3"/>
  <c r="AE23" i="3"/>
  <c r="AE24" i="3"/>
  <c r="AE25" i="3"/>
  <c r="AE26" i="3"/>
  <c r="AE27" i="3"/>
  <c r="AE28" i="3"/>
  <c r="AE29" i="3"/>
  <c r="AE30" i="3"/>
  <c r="AE31" i="3"/>
  <c r="AE32" i="3"/>
  <c r="AE33" i="3"/>
  <c r="AE34" i="3"/>
  <c r="AE35" i="3"/>
  <c r="AE36" i="3"/>
  <c r="AE37" i="3"/>
  <c r="AE38" i="3"/>
  <c r="AE39" i="3"/>
  <c r="AE40" i="3"/>
  <c r="AE41" i="3"/>
  <c r="AE42" i="3"/>
  <c r="AE43" i="3"/>
  <c r="AE44" i="3"/>
  <c r="AE45" i="3"/>
  <c r="AE46" i="3"/>
  <c r="AE47" i="3"/>
  <c r="AE48" i="3"/>
  <c r="AE49" i="3"/>
  <c r="AE50" i="3"/>
  <c r="AE51" i="3"/>
  <c r="AE52" i="3"/>
  <c r="AE53" i="3"/>
  <c r="AE54" i="3"/>
  <c r="AE55" i="3"/>
  <c r="AE56" i="3"/>
  <c r="AE57" i="3"/>
  <c r="AE58" i="3"/>
  <c r="AE59" i="3"/>
  <c r="AE60" i="3"/>
  <c r="AE61" i="3"/>
  <c r="AE62" i="3"/>
  <c r="AE63" i="3"/>
  <c r="AE64" i="3"/>
  <c r="AE65" i="3"/>
  <c r="AE66" i="3"/>
  <c r="AE67" i="3"/>
  <c r="AE68" i="3"/>
  <c r="AE69" i="3"/>
  <c r="AE70" i="3"/>
  <c r="AE71" i="3"/>
  <c r="AE72" i="3"/>
  <c r="AE73" i="3"/>
  <c r="AE74" i="3"/>
  <c r="AE75" i="3"/>
  <c r="AE76" i="3"/>
  <c r="AE77" i="3"/>
  <c r="AE78" i="3"/>
  <c r="AE79" i="3"/>
  <c r="AE80" i="3"/>
  <c r="AE81" i="3"/>
  <c r="AE82" i="3"/>
  <c r="AE83" i="3"/>
  <c r="AE84" i="3"/>
  <c r="AE85" i="3"/>
  <c r="AE86" i="3"/>
  <c r="AE87" i="3"/>
  <c r="AE88" i="3"/>
  <c r="AE1" i="3"/>
  <c r="V20" i="3"/>
  <c r="W20" i="3"/>
  <c r="X20" i="3"/>
  <c r="V21" i="3"/>
  <c r="W21" i="3"/>
  <c r="X21" i="3"/>
  <c r="V22" i="3"/>
  <c r="W22" i="3"/>
  <c r="X22" i="3"/>
  <c r="V23" i="3"/>
  <c r="W23" i="3"/>
  <c r="X23" i="3"/>
  <c r="V24" i="3"/>
  <c r="W24" i="3"/>
  <c r="X24" i="3"/>
  <c r="V25" i="3"/>
  <c r="W25" i="3"/>
  <c r="X25" i="3"/>
  <c r="V26" i="3"/>
  <c r="W26" i="3"/>
  <c r="X26" i="3"/>
  <c r="V9" i="3"/>
  <c r="W9" i="3"/>
  <c r="X9" i="3"/>
  <c r="V10" i="3"/>
  <c r="W10" i="3"/>
  <c r="X10" i="3"/>
  <c r="V11" i="3"/>
  <c r="W11" i="3"/>
  <c r="X11" i="3"/>
  <c r="V12" i="3"/>
  <c r="W12" i="3"/>
  <c r="X12" i="3"/>
  <c r="V13" i="3"/>
  <c r="W13" i="3"/>
  <c r="X13" i="3"/>
  <c r="V14" i="3"/>
  <c r="W14" i="3"/>
  <c r="X14" i="3"/>
  <c r="V15" i="3"/>
  <c r="W15" i="3"/>
  <c r="X15" i="3"/>
  <c r="V16" i="3"/>
  <c r="W16" i="3"/>
  <c r="X16" i="3"/>
  <c r="V17" i="3"/>
  <c r="W17" i="3"/>
  <c r="X17" i="3"/>
  <c r="V18" i="3"/>
  <c r="W18" i="3"/>
  <c r="X18" i="3"/>
  <c r="W19" i="3"/>
  <c r="X19" i="3"/>
  <c r="V19" i="3"/>
  <c r="T19" i="3"/>
  <c r="T20" i="3"/>
  <c r="T21" i="3"/>
  <c r="T22" i="3"/>
  <c r="T23" i="3"/>
  <c r="T24" i="3"/>
  <c r="T25" i="3"/>
  <c r="T26" i="3"/>
  <c r="T9" i="3"/>
  <c r="T10" i="3"/>
  <c r="T11" i="3"/>
  <c r="T12" i="3"/>
  <c r="T13" i="3"/>
  <c r="T14" i="3"/>
  <c r="T15" i="3"/>
  <c r="T16" i="3"/>
  <c r="T17" i="3"/>
  <c r="T18" i="3"/>
  <c r="N26" i="3"/>
  <c r="O26" i="3" s="1"/>
  <c r="J26" i="3"/>
  <c r="K26" i="3" s="1"/>
  <c r="F26" i="3"/>
  <c r="G26" i="3" s="1"/>
  <c r="N25" i="3"/>
  <c r="O25" i="3" s="1"/>
  <c r="J25" i="3"/>
  <c r="K25" i="3" s="1"/>
  <c r="F25" i="3"/>
  <c r="G25" i="3" s="1"/>
  <c r="N24" i="3"/>
  <c r="O24" i="3" s="1"/>
  <c r="J24" i="3"/>
  <c r="K24" i="3" s="1"/>
  <c r="F24" i="3"/>
  <c r="G24" i="3" s="1"/>
  <c r="N23" i="3"/>
  <c r="O23" i="3" s="1"/>
  <c r="J23" i="3"/>
  <c r="K23" i="3" s="1"/>
  <c r="F23" i="3"/>
  <c r="G23" i="3" s="1"/>
  <c r="N22" i="3"/>
  <c r="O22" i="3" s="1"/>
  <c r="J22" i="3"/>
  <c r="K22" i="3" s="1"/>
  <c r="F22" i="3"/>
  <c r="G22" i="3" s="1"/>
  <c r="N21" i="3"/>
  <c r="O21" i="3" s="1"/>
  <c r="J21" i="3"/>
  <c r="K21" i="3" s="1"/>
  <c r="F21" i="3"/>
  <c r="G21" i="3" s="1"/>
  <c r="N20" i="3"/>
  <c r="O20" i="3" s="1"/>
  <c r="J20" i="3"/>
  <c r="K20" i="3" s="1"/>
  <c r="F20" i="3"/>
  <c r="G20" i="3" s="1"/>
  <c r="N19" i="3"/>
  <c r="O19" i="3" s="1"/>
  <c r="J19" i="3"/>
  <c r="K19" i="3" s="1"/>
  <c r="F19" i="3"/>
  <c r="G19" i="3" s="1"/>
  <c r="N18" i="3"/>
  <c r="O18" i="3" s="1"/>
  <c r="J18" i="3"/>
  <c r="K18" i="3" s="1"/>
  <c r="F18" i="3"/>
  <c r="G18" i="3" s="1"/>
  <c r="N17" i="3"/>
  <c r="O17" i="3" s="1"/>
  <c r="J17" i="3"/>
  <c r="K17" i="3" s="1"/>
  <c r="F17" i="3"/>
  <c r="G17" i="3" s="1"/>
  <c r="N16" i="3"/>
  <c r="O16" i="3" s="1"/>
  <c r="J16" i="3"/>
  <c r="K16" i="3" s="1"/>
  <c r="F16" i="3"/>
  <c r="G16" i="3" s="1"/>
  <c r="N15" i="3"/>
  <c r="O15" i="3" s="1"/>
  <c r="J15" i="3"/>
  <c r="K15" i="3" s="1"/>
  <c r="F15" i="3"/>
  <c r="G15" i="3" s="1"/>
  <c r="N14" i="3"/>
  <c r="O14" i="3" s="1"/>
  <c r="J14" i="3"/>
  <c r="K14" i="3" s="1"/>
  <c r="F14" i="3"/>
  <c r="G14" i="3" s="1"/>
  <c r="N13" i="3"/>
  <c r="O13" i="3" s="1"/>
  <c r="J13" i="3"/>
  <c r="K13" i="3" s="1"/>
  <c r="F13" i="3"/>
  <c r="G13" i="3" s="1"/>
  <c r="N12" i="3"/>
  <c r="O12" i="3" s="1"/>
  <c r="J12" i="3"/>
  <c r="K12" i="3" s="1"/>
  <c r="F12" i="3"/>
  <c r="G12" i="3" s="1"/>
  <c r="N11" i="3"/>
  <c r="O11" i="3" s="1"/>
  <c r="J11" i="3"/>
  <c r="K11" i="3" s="1"/>
  <c r="F11" i="3"/>
  <c r="G11" i="3" s="1"/>
  <c r="N10" i="3"/>
  <c r="O10" i="3" s="1"/>
  <c r="J10" i="3"/>
  <c r="K10" i="3" s="1"/>
  <c r="F10" i="3"/>
  <c r="G10" i="3" s="1"/>
  <c r="N9" i="3"/>
  <c r="O9" i="3" s="1"/>
  <c r="J9" i="3"/>
  <c r="K9" i="3" s="1"/>
  <c r="F9" i="3"/>
  <c r="G9" i="3" s="1"/>
  <c r="U10" i="3" l="1"/>
  <c r="U23" i="3"/>
  <c r="U19" i="3"/>
  <c r="U16" i="3"/>
  <c r="U12" i="3"/>
  <c r="U26" i="3"/>
  <c r="U22" i="3"/>
  <c r="U15" i="3"/>
  <c r="U11" i="3"/>
  <c r="U25" i="3"/>
  <c r="U21" i="3"/>
  <c r="U18" i="3"/>
  <c r="U14" i="3"/>
  <c r="U24" i="3"/>
  <c r="U20" i="3"/>
  <c r="U17" i="3"/>
  <c r="U13" i="3"/>
  <c r="U9" i="3"/>
</calcChain>
</file>

<file path=xl/sharedStrings.xml><?xml version="1.0" encoding="utf-8"?>
<sst xmlns="http://schemas.openxmlformats.org/spreadsheetml/2006/main" count="109" uniqueCount="43">
  <si>
    <t>Date</t>
  </si>
  <si>
    <t>MV</t>
  </si>
  <si>
    <t>Sucre</t>
  </si>
  <si>
    <t>Produits</t>
  </si>
  <si>
    <t>TAV</t>
  </si>
  <si>
    <t>Coeff MV</t>
  </si>
  <si>
    <t>Coeff Sucre</t>
  </si>
  <si>
    <t>Biais TAV</t>
  </si>
  <si>
    <t>Biais MV</t>
  </si>
  <si>
    <t>Biais Sucre</t>
  </si>
  <si>
    <t>Heure</t>
  </si>
  <si>
    <t>Initial</t>
  </si>
  <si>
    <t>Nouvelle bouteille</t>
  </si>
  <si>
    <t>Commentaire</t>
  </si>
  <si>
    <t>Matin</t>
  </si>
  <si>
    <t>Midi</t>
  </si>
  <si>
    <t>Soir</t>
  </si>
  <si>
    <t>Commentaires</t>
  </si>
  <si>
    <t>Correction Biais TAV</t>
  </si>
  <si>
    <t>Correction Biais MV</t>
  </si>
  <si>
    <t>Correction Biais Sucre</t>
  </si>
  <si>
    <t>Résultats TAV (%/Vol)</t>
  </si>
  <si>
    <t>Résultats TAV étalon (%/Vol)</t>
  </si>
  <si>
    <r>
      <t>Résultats MV (g/cm</t>
    </r>
    <r>
      <rPr>
        <vertAlign val="superscript"/>
        <sz val="11"/>
        <color theme="1"/>
        <rFont val="Calibri"/>
        <family val="2"/>
        <scheme val="minor"/>
      </rPr>
      <t>3</t>
    </r>
    <r>
      <rPr>
        <sz val="11"/>
        <color theme="1"/>
        <rFont val="Calibri"/>
        <family val="2"/>
        <scheme val="minor"/>
      </rPr>
      <t>)</t>
    </r>
  </si>
  <si>
    <r>
      <t>Résultats MV étalon (g/cm</t>
    </r>
    <r>
      <rPr>
        <vertAlign val="superscript"/>
        <sz val="11"/>
        <color theme="1"/>
        <rFont val="Calibri"/>
        <family val="2"/>
        <scheme val="minor"/>
      </rPr>
      <t>3</t>
    </r>
    <r>
      <rPr>
        <sz val="11"/>
        <color theme="1"/>
        <rFont val="Calibri"/>
        <family val="2"/>
        <scheme val="minor"/>
      </rPr>
      <t>)</t>
    </r>
  </si>
  <si>
    <t>Résultats Sucres (g/L)</t>
  </si>
  <si>
    <t>Résultats Sucre étalon (g/L)</t>
  </si>
  <si>
    <t>Commentaire 2</t>
  </si>
  <si>
    <t>AA</t>
  </si>
  <si>
    <t>BB</t>
  </si>
  <si>
    <t>CC</t>
  </si>
  <si>
    <t>DD</t>
  </si>
  <si>
    <t>Pastis</t>
  </si>
  <si>
    <t>Whisky</t>
  </si>
  <si>
    <t>Cognac</t>
  </si>
  <si>
    <t>x</t>
  </si>
  <si>
    <t>a</t>
  </si>
  <si>
    <t>x2</t>
  </si>
  <si>
    <t>matin</t>
  </si>
  <si>
    <t>midi</t>
  </si>
  <si>
    <t>soir</t>
  </si>
  <si>
    <t>A</t>
  </si>
  <si>
    <t>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</si>
</sst>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165" formatCode="0.0000"/>
    <numFmt numFmtId="166" formatCode="0.0"/>
    <numFmt numFmtId="167" formatCode="h:mm;@"/>
    <numFmt numFmtId="168" formatCode="d/m/yy;@"/>
    <numFmt numFmtId="172" formatCode="dd/mm/yyyy\ hh:mm;@"/>
  </numFmts>
  <fonts count="12" x14ac:knownFonts="1">
    <font>
      <sz val="11"/>
      <color theme="1"/>
      <name val="Calibri"/>
      <family val="2"/>
      <scheme val="minor"/>
    </font>
    <font>
      <b/>
      <sz val="20"/>
      <color theme="1"/>
      <name val="Calibri"/>
      <family val="2"/>
      <scheme val="minor"/>
    </font>
    <font>
      <b/>
      <sz val="11"/>
      <name val="Arial"/>
      <family val="2"/>
    </font>
    <font>
      <b/>
      <sz val="12"/>
      <name val="Arial"/>
      <family val="2"/>
    </font>
    <font>
      <b/>
      <sz val="9"/>
      <name val="Arial"/>
      <family val="2"/>
    </font>
    <font>
      <sz val="11"/>
      <name val="Arial"/>
      <family val="2"/>
    </font>
    <font>
      <sz val="11"/>
      <name val="Times New Roman"/>
      <family val="1"/>
    </font>
    <font>
      <sz val="11"/>
      <color rgb="FF0000FF"/>
      <name val="Calibri"/>
      <family val="2"/>
      <scheme val="minor"/>
    </font>
    <font>
      <vertAlign val="superscript"/>
      <sz val="11"/>
      <color theme="1"/>
      <name val="Calibri"/>
      <family val="2"/>
      <scheme val="minor"/>
    </font>
    <font>
      <sz val="11"/>
      <color theme="1"/>
      <name val="Webdings"/>
      <family val="1"/>
      <charset val="2"/>
    </font>
    <font>
      <b/>
      <sz val="20"/>
      <color theme="1"/>
      <name val="Webdings"/>
      <family val="1"/>
      <charset val="2"/>
    </font>
    <font>
      <sz val="14"/>
      <color theme="1"/>
      <name val="Webdings"/>
      <family val="1"/>
      <charset val="2"/>
    </font>
  </fonts>
  <fills count="2">
    <fill>
      <patternFill patternType="none"/>
    </fill>
    <fill>
      <patternFill patternType="gray125"/>
    </fill>
  </fills>
  <borders count="3">
    <border>
      <left/>
      <right/>
      <top/>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s>
  <cellStyleXfs count="1">
    <xf numFmtId="0" fontId="0" fillId="0" borderId="0"/>
  </cellStyleXfs>
  <cellXfs count="38">
    <xf numFmtId="0" fontId="0" fillId="0" borderId="0" xfId="0"/>
    <xf numFmtId="0" fontId="0" fillId="0" borderId="0" xfId="0" applyAlignment="1">
      <alignment horizontal="center" vertical="center" wrapText="1"/>
    </xf>
    <xf numFmtId="2" fontId="0" fillId="0" borderId="0" xfId="0" applyNumberFormat="1"/>
    <xf numFmtId="0" fontId="1" fillId="0" borderId="0" xfId="0" applyFont="1" applyAlignment="1">
      <alignment vertical="center"/>
    </xf>
    <xf numFmtId="165" fontId="0" fillId="0" borderId="0" xfId="0" applyNumberFormat="1"/>
    <xf numFmtId="167" fontId="0" fillId="0" borderId="0" xfId="0" applyNumberFormat="1" applyAlignment="1">
      <alignment horizontal="center" vertical="center"/>
    </xf>
    <xf numFmtId="165" fontId="1" fillId="0" borderId="0" xfId="0" applyNumberFormat="1" applyFont="1" applyAlignment="1">
      <alignment vertical="center"/>
    </xf>
    <xf numFmtId="165" fontId="0" fillId="0" borderId="0" xfId="0" applyNumberFormat="1" applyAlignment="1">
      <alignment horizontal="center" vertical="center" wrapText="1"/>
    </xf>
    <xf numFmtId="0" fontId="0" fillId="0" borderId="0" xfId="0" applyAlignment="1">
      <alignment horizontal="center" vertical="center"/>
    </xf>
    <xf numFmtId="2" fontId="0" fillId="0" borderId="0" xfId="0" applyNumberFormat="1" applyAlignment="1">
      <alignment horizontal="center" vertical="center"/>
    </xf>
    <xf numFmtId="2" fontId="7" fillId="0" borderId="0" xfId="0" applyNumberFormat="1" applyFont="1" applyAlignment="1">
      <alignment horizontal="center" vertical="center"/>
    </xf>
    <xf numFmtId="165" fontId="0" fillId="0" borderId="0" xfId="0" applyNumberFormat="1" applyAlignment="1">
      <alignment horizontal="center" vertical="center"/>
    </xf>
    <xf numFmtId="165" fontId="7" fillId="0" borderId="0" xfId="0" applyNumberFormat="1" applyFont="1" applyAlignment="1">
      <alignment horizontal="center" vertical="center"/>
    </xf>
    <xf numFmtId="166" fontId="0" fillId="0" borderId="0" xfId="0" applyNumberFormat="1" applyAlignment="1">
      <alignment horizontal="center" vertical="center"/>
    </xf>
    <xf numFmtId="166" fontId="7" fillId="0" borderId="0" xfId="0" applyNumberFormat="1" applyFont="1" applyAlignment="1">
      <alignment horizontal="center" vertical="center"/>
    </xf>
    <xf numFmtId="168" fontId="1" fillId="0" borderId="0" xfId="0" applyNumberFormat="1" applyFont="1" applyAlignment="1">
      <alignment vertical="center"/>
    </xf>
    <xf numFmtId="168" fontId="0" fillId="0" borderId="0" xfId="0" applyNumberFormat="1" applyAlignment="1">
      <alignment horizontal="center" vertical="center" wrapText="1"/>
    </xf>
    <xf numFmtId="168" fontId="0" fillId="0" borderId="0" xfId="0" applyNumberFormat="1" applyAlignment="1">
      <alignment horizontal="center" vertical="center"/>
    </xf>
    <xf numFmtId="168" fontId="0" fillId="0" borderId="0" xfId="0" applyNumberFormat="1"/>
    <xf numFmtId="2" fontId="0" fillId="0" borderId="2" xfId="0" applyNumberFormat="1" applyBorder="1" applyAlignment="1">
      <alignment horizontal="center" vertical="center"/>
    </xf>
    <xf numFmtId="0" fontId="2" fillId="0" borderId="0" xfId="0" applyFont="1" applyAlignment="1">
      <alignment horizontal="center"/>
    </xf>
    <xf numFmtId="0" fontId="3" fillId="0" borderId="0" xfId="0" applyFont="1" applyAlignment="1">
      <alignment horizontal="center"/>
    </xf>
    <xf numFmtId="0" fontId="4" fillId="0" borderId="0" xfId="0" applyFont="1" applyAlignment="1">
      <alignment horizontal="center"/>
    </xf>
    <xf numFmtId="0" fontId="5" fillId="0" borderId="0" xfId="0" applyFont="1" applyAlignment="1">
      <alignment horizontal="center"/>
    </xf>
    <xf numFmtId="0" fontId="6" fillId="0" borderId="0" xfId="0" applyFont="1" applyAlignment="1">
      <alignment horizontal="center"/>
    </xf>
    <xf numFmtId="14" fontId="6" fillId="0" borderId="0" xfId="0" applyNumberFormat="1" applyFont="1" applyAlignment="1">
      <alignment horizontal="center"/>
    </xf>
    <xf numFmtId="0" fontId="2" fillId="0" borderId="0" xfId="0" applyFont="1" applyAlignment="1">
      <alignment horizontal="center" vertical="center" wrapText="1"/>
    </xf>
    <xf numFmtId="0" fontId="6" fillId="0" borderId="0" xfId="0" applyFont="1" applyAlignment="1">
      <alignment horizontal="center" vertical="center"/>
    </xf>
    <xf numFmtId="14" fontId="6" fillId="0" borderId="0" xfId="0" applyNumberFormat="1" applyFont="1" applyAlignment="1">
      <alignment horizontal="center" vertical="center"/>
    </xf>
    <xf numFmtId="0" fontId="10" fillId="0" borderId="0" xfId="0" applyFont="1" applyAlignment="1">
      <alignment vertical="center"/>
    </xf>
    <xf numFmtId="0" fontId="9" fillId="0" borderId="0" xfId="0" applyFont="1" applyAlignment="1">
      <alignment horizontal="center" vertical="center"/>
    </xf>
    <xf numFmtId="0" fontId="9" fillId="0" borderId="0" xfId="0" applyFont="1"/>
    <xf numFmtId="0" fontId="0" fillId="0" borderId="0" xfId="0" applyFont="1" applyAlignment="1">
      <alignment horizontal="center" vertical="center" wrapText="1"/>
    </xf>
    <xf numFmtId="2" fontId="0" fillId="0" borderId="1" xfId="0" applyNumberFormat="1" applyBorder="1" applyAlignment="1">
      <alignment horizontal="center" vertical="center" wrapText="1"/>
    </xf>
    <xf numFmtId="172" fontId="0" fillId="0" borderId="0" xfId="0" applyNumberFormat="1" applyAlignment="1">
      <alignment shrinkToFit="1"/>
    </xf>
    <xf numFmtId="172" fontId="0" fillId="0" borderId="1" xfId="0" applyNumberFormat="1" applyBorder="1" applyAlignment="1">
      <alignment horizontal="center" vertical="center" shrinkToFit="1"/>
    </xf>
    <xf numFmtId="172" fontId="0" fillId="0" borderId="2" xfId="0" applyNumberFormat="1" applyBorder="1" applyAlignment="1">
      <alignment horizontal="center" vertical="center" shrinkToFit="1"/>
    </xf>
    <xf numFmtId="0" fontId="11" fillId="0" borderId="0" xfId="0" applyFont="1" applyAlignment="1">
      <alignment horizontal="center"/>
    </xf>
  </cellXfs>
  <cellStyles count="1">
    <cellStyle name="Standaard" xfId="0" builtinId="0"/>
  </cellStyles>
  <dxfs count="35">
    <dxf>
      <numFmt numFmtId="172" formatCode="dd/mm/yyyy\ hh:mm;@"/>
      <alignment horizontal="center" vertical="center" textRotation="0" wrapText="0" indent="0" justifyLastLine="0" shrinkToFit="1" readingOrder="0"/>
      <border diagonalUp="0" diagonalDown="0">
        <left/>
        <right/>
        <top style="thin">
          <color theme="4" tint="0.39997558519241921"/>
        </top>
        <bottom style="thin">
          <color theme="4" tint="0.39997558519241921"/>
        </bottom>
        <vertical/>
        <horizontal/>
      </border>
    </dxf>
    <dxf>
      <alignment horizontal="center" vertical="center" textRotation="0" wrapText="0" indent="0" justifyLastLine="0" shrinkToFit="0" readingOrder="0"/>
    </dxf>
    <dxf>
      <numFmt numFmtId="2" formatCode="0.00"/>
      <alignment horizontal="center" vertical="center" textRotation="0" wrapText="0" indent="0" justifyLastLine="0" shrinkToFit="0" readingOrder="0"/>
      <border diagonalUp="0" diagonalDown="0">
        <left/>
        <right/>
        <top style="thin">
          <color theme="4" tint="0.39997558519241921"/>
        </top>
        <bottom style="thin">
          <color theme="4" tint="0.39997558519241921"/>
        </bottom>
        <vertical/>
        <horizontal/>
      </border>
    </dxf>
    <dxf>
      <numFmt numFmtId="2" formatCode="0.00"/>
      <alignment horizontal="center" vertical="center" textRotation="0" wrapText="0" indent="0" justifyLastLine="0" shrinkToFit="0" readingOrder="0"/>
      <border diagonalUp="0" diagonalDown="0">
        <left/>
        <right/>
        <top style="thin">
          <color theme="4" tint="0.39997558519241921"/>
        </top>
        <bottom style="thin">
          <color theme="4" tint="0.39997558519241921"/>
        </bottom>
        <vertical/>
        <horizontal/>
      </border>
    </dxf>
    <dxf>
      <numFmt numFmtId="2" formatCode="0.00"/>
      <alignment horizontal="center" vertical="center" textRotation="0" wrapText="0" indent="0" justifyLastLine="0" shrinkToFit="0" readingOrder="0"/>
      <border diagonalUp="0" diagonalDown="0">
        <left/>
        <right/>
        <top style="thin">
          <color theme="4" tint="0.39997558519241921"/>
        </top>
        <bottom style="thin">
          <color theme="4" tint="0.39997558519241921"/>
        </bottom>
        <vertical/>
        <horizontal/>
      </border>
    </dxf>
    <dxf>
      <numFmt numFmtId="0" formatCode="General"/>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font>
        <strike val="0"/>
        <outline val="0"/>
        <shadow val="0"/>
        <u val="none"/>
        <vertAlign val="baseline"/>
        <color theme="1"/>
        <name val="Webdings"/>
        <family val="1"/>
        <charset val="2"/>
        <scheme val="none"/>
      </font>
      <alignment horizontal="center" vertical="center" textRotation="0" wrapText="0" indent="0" justifyLastLine="0" shrinkToFit="0" readingOrder="0"/>
    </dxf>
    <dxf>
      <font>
        <strike val="0"/>
        <outline val="0"/>
        <shadow val="0"/>
        <u val="none"/>
        <vertAlign val="baseline"/>
        <sz val="11"/>
        <color rgb="FF0000FF"/>
        <name val="Calibri"/>
        <scheme val="minor"/>
      </font>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dxf>
    <dxf>
      <alignment horizontal="center" vertical="center" textRotation="0" wrapText="0" indent="0" justifyLastLine="0" shrinkToFit="0" readingOrder="0"/>
    </dxf>
    <dxf>
      <font>
        <strike val="0"/>
        <outline val="0"/>
        <shadow val="0"/>
        <u val="none"/>
        <vertAlign val="baseline"/>
        <sz val="11"/>
        <color rgb="FF0000FF"/>
        <name val="Calibri"/>
        <scheme val="minor"/>
      </font>
      <numFmt numFmtId="165" formatCode="0.0000"/>
      <alignment horizontal="center" vertical="center" textRotation="0" wrapText="0" indent="0" justifyLastLine="0" shrinkToFit="0" readingOrder="0"/>
    </dxf>
    <dxf>
      <numFmt numFmtId="165" formatCode="0.0000"/>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dxf>
    <dxf>
      <alignment horizontal="center" vertical="center" textRotation="0" wrapText="0" indent="0" justifyLastLine="0" shrinkToFit="0" readingOrder="0"/>
    </dxf>
    <dxf>
      <font>
        <strike val="0"/>
        <outline val="0"/>
        <shadow val="0"/>
        <u val="none"/>
        <vertAlign val="baseline"/>
        <sz val="11"/>
        <color rgb="FF0000FF"/>
        <name val="Calibri"/>
        <scheme val="minor"/>
      </font>
      <numFmt numFmtId="2" formatCode="0.00"/>
      <alignment horizontal="center" vertical="center" textRotation="0" wrapText="0" indent="0" justifyLastLine="0" shrinkToFit="0" readingOrder="0"/>
    </dxf>
    <dxf>
      <numFmt numFmtId="2" formatCode="0.00"/>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dxf>
    <dxf>
      <numFmt numFmtId="2" formatCode="0.00"/>
      <alignment horizontal="center" vertical="center" textRotation="0" wrapText="0" indent="0" justifyLastLine="0" shrinkToFit="0" readingOrder="0"/>
    </dxf>
    <dxf>
      <alignment horizontal="center" vertical="center" textRotation="0" wrapText="0" indent="0" justifyLastLine="0" shrinkToFit="0" readingOrder="0"/>
    </dxf>
    <dxf>
      <numFmt numFmtId="167" formatCode="h:mm;@"/>
      <alignment horizontal="center" vertical="center" textRotation="0" wrapText="0" indent="0" justifyLastLine="0" shrinkToFit="0" readingOrder="0"/>
    </dxf>
    <dxf>
      <numFmt numFmtId="167" formatCode="h:mm;@"/>
      <alignment horizontal="center" vertical="center" textRotation="0" wrapText="0" indent="0" justifyLastLine="0" shrinkToFit="0" readingOrder="0"/>
    </dxf>
    <dxf>
      <numFmt numFmtId="168" formatCode="d/m/yy;@"/>
      <alignment horizontal="center" vertical="center" textRotation="0" wrapText="0" indent="0" justifyLastLine="0" shrinkToFit="0" readingOrder="0"/>
    </dxf>
    <dxf>
      <font>
        <color rgb="FF00B050"/>
      </font>
    </dxf>
    <dxf>
      <font>
        <color rgb="FFFF0000"/>
      </font>
    </dxf>
    <dxf>
      <font>
        <color theme="0" tint="-0.14996795556505021"/>
      </font>
    </dxf>
    <dxf>
      <numFmt numFmtId="2" formatCode="0.00"/>
    </dxf>
    <dxf>
      <numFmt numFmtId="165" formatCode="0.0000"/>
    </dxf>
    <dxf>
      <numFmt numFmtId="2" formatCode="0.00"/>
    </dxf>
    <dxf>
      <numFmt numFmtId="2" formatCode="0.00"/>
    </dxf>
    <dxf>
      <numFmt numFmtId="2" formatCode="0.00"/>
    </dxf>
    <dxf>
      <numFmt numFmtId="2" formatCode="0.00"/>
    </dxf>
    <dxf>
      <alignment horizontal="center" vertical="center" textRotation="0" wrapText="1" indent="0" justifyLastLine="0" shrinkToFit="0" readingOrder="0"/>
    </dxf>
  </dxfs>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7/relationships/slicerCache" Target="slicerCaches/slicerCache3.xml"/><Relationship Id="rId11" Type="http://schemas.openxmlformats.org/officeDocument/2006/relationships/customXml" Target="../customXml/item1.xml"/><Relationship Id="rId5" Type="http://schemas.microsoft.com/office/2007/relationships/slicerCache" Target="slicerCaches/slicerCache2.xml"/><Relationship Id="rId10" Type="http://schemas.openxmlformats.org/officeDocument/2006/relationships/calcChain" Target="calcChain.xml"/><Relationship Id="rId4" Type="http://schemas.microsoft.com/office/2007/relationships/slicerCache" Target="slicerCaches/slicerCache1.xml"/><Relationship Id="rId9" Type="http://schemas.openxmlformats.org/officeDocument/2006/relationships/sharedStrings" Target="sharedString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nl-NL"/>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4.9024173747272227E-2"/>
          <c:y val="4.971148883392728E-2"/>
          <c:w val="0.92237973631674419"/>
          <c:h val="0.87856808544784237"/>
        </c:manualLayout>
      </c:layout>
      <c:scatterChart>
        <c:scatterStyle val="lineMarker"/>
        <c:varyColors val="0"/>
        <c:ser>
          <c:idx val="0"/>
          <c:order val="0"/>
          <c:tx>
            <c:strRef>
              <c:f>'Résultats Journalier'!$V$8</c:f>
              <c:strCache>
                <c:ptCount val="1"/>
                <c:pt idx="0">
                  <c:v>matin</c:v>
                </c:pt>
              </c:strCache>
            </c:strRef>
          </c:tx>
          <c:spPr>
            <a:ln w="19050" cap="rnd">
              <a:solidFill>
                <a:schemeClr val="accent1"/>
              </a:solidFill>
              <a:round/>
            </a:ln>
            <a:effectLst/>
          </c:spPr>
          <c:marker>
            <c:symbol val="circle"/>
            <c:size val="5"/>
            <c:spPr>
              <a:solidFill>
                <a:schemeClr val="accent1"/>
              </a:solidFill>
              <a:ln w="9525">
                <a:solidFill>
                  <a:schemeClr val="accent1"/>
                </a:solidFill>
              </a:ln>
              <a:effectLst/>
            </c:spPr>
          </c:marker>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accent1"/>
                    </a:solidFill>
                    <a:latin typeface="+mn-lt"/>
                    <a:ea typeface="+mn-ea"/>
                    <a:cs typeface="+mn-cs"/>
                  </a:defRPr>
                </a:pPr>
                <a:endParaRPr lang="nl-BE"/>
              </a:p>
            </c:txPr>
            <c:dLblPos val="t"/>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xVal>
            <c:numRef>
              <c:f>'Résultats Journalier'!$U$9:$U$26</c:f>
              <c:numCache>
                <c:formatCode>dd/mm/yyyy\ hh:mm;@</c:formatCode>
                <c:ptCount val="5"/>
                <c:pt idx="0">
                  <c:v>45048.1</c:v>
                </c:pt>
                <c:pt idx="1">
                  <c:v>45048.1</c:v>
                </c:pt>
                <c:pt idx="2">
                  <c:v>45048.6</c:v>
                </c:pt>
                <c:pt idx="3">
                  <c:v>45048.1</c:v>
                </c:pt>
                <c:pt idx="4">
                  <c:v>45049.1</c:v>
                </c:pt>
              </c:numCache>
            </c:numRef>
          </c:xVal>
          <c:yVal>
            <c:numRef>
              <c:f>'Résultats Journalier'!$V$9:$V$26</c:f>
              <c:numCache>
                <c:formatCode>0.00</c:formatCode>
                <c:ptCount val="5"/>
                <c:pt idx="0">
                  <c:v>39.950000000000003</c:v>
                </c:pt>
                <c:pt idx="1">
                  <c:v>#N/A</c:v>
                </c:pt>
                <c:pt idx="2">
                  <c:v>#N/A</c:v>
                </c:pt>
                <c:pt idx="3">
                  <c:v>#N/A</c:v>
                </c:pt>
                <c:pt idx="4">
                  <c:v>#N/A</c:v>
                </c:pt>
              </c:numCache>
            </c:numRef>
          </c:yVal>
          <c:smooth val="0"/>
          <c:extLst>
            <c:ext xmlns:c16="http://schemas.microsoft.com/office/drawing/2014/chart" uri="{C3380CC4-5D6E-409C-BE32-E72D297353CC}">
              <c16:uniqueId val="{00000000-2ADA-4A7F-8C56-E782F8A9020C}"/>
            </c:ext>
          </c:extLst>
        </c:ser>
        <c:ser>
          <c:idx val="1"/>
          <c:order val="1"/>
          <c:tx>
            <c:strRef>
              <c:f>'Résultats Journalier'!$W$8</c:f>
              <c:strCache>
                <c:ptCount val="1"/>
                <c:pt idx="0">
                  <c:v>midi</c:v>
                </c:pt>
              </c:strCache>
            </c:strRef>
          </c:tx>
          <c:spPr>
            <a:ln w="19050" cap="rnd">
              <a:solidFill>
                <a:schemeClr val="accent2"/>
              </a:solidFill>
              <a:round/>
            </a:ln>
            <a:effectLst/>
          </c:spPr>
          <c:marker>
            <c:symbol val="circle"/>
            <c:size val="5"/>
            <c:spPr>
              <a:solidFill>
                <a:schemeClr val="accent2"/>
              </a:solidFill>
              <a:ln w="9525">
                <a:solidFill>
                  <a:schemeClr val="accent2"/>
                </a:solidFill>
              </a:ln>
              <a:effectLst/>
            </c:spPr>
          </c:marker>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accent2"/>
                    </a:solidFill>
                    <a:latin typeface="+mn-lt"/>
                    <a:ea typeface="+mn-ea"/>
                    <a:cs typeface="+mn-cs"/>
                  </a:defRPr>
                </a:pPr>
                <a:endParaRPr lang="nl-BE"/>
              </a:p>
            </c:txPr>
            <c:dLblPos val="t"/>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xVal>
            <c:numRef>
              <c:f>'Résultats Journalier'!$U$9:$U$26</c:f>
              <c:numCache>
                <c:formatCode>dd/mm/yyyy\ hh:mm;@</c:formatCode>
                <c:ptCount val="5"/>
                <c:pt idx="0">
                  <c:v>45048.1</c:v>
                </c:pt>
                <c:pt idx="1">
                  <c:v>45048.1</c:v>
                </c:pt>
                <c:pt idx="2">
                  <c:v>45048.6</c:v>
                </c:pt>
                <c:pt idx="3">
                  <c:v>45048.1</c:v>
                </c:pt>
                <c:pt idx="4">
                  <c:v>45049.1</c:v>
                </c:pt>
              </c:numCache>
            </c:numRef>
          </c:xVal>
          <c:yVal>
            <c:numRef>
              <c:f>'Résultats Journalier'!$W$9:$W$26</c:f>
              <c:numCache>
                <c:formatCode>0.00</c:formatCode>
                <c:ptCount val="5"/>
                <c:pt idx="0">
                  <c:v>#N/A</c:v>
                </c:pt>
                <c:pt idx="1">
                  <c:v>39.93</c:v>
                </c:pt>
                <c:pt idx="2">
                  <c:v>39.93</c:v>
                </c:pt>
                <c:pt idx="3">
                  <c:v>#N/A</c:v>
                </c:pt>
                <c:pt idx="4">
                  <c:v>39.92</c:v>
                </c:pt>
              </c:numCache>
            </c:numRef>
          </c:yVal>
          <c:smooth val="0"/>
          <c:extLst>
            <c:ext xmlns:c16="http://schemas.microsoft.com/office/drawing/2014/chart" uri="{C3380CC4-5D6E-409C-BE32-E72D297353CC}">
              <c16:uniqueId val="{00000001-2ADA-4A7F-8C56-E782F8A9020C}"/>
            </c:ext>
          </c:extLst>
        </c:ser>
        <c:ser>
          <c:idx val="2"/>
          <c:order val="2"/>
          <c:tx>
            <c:strRef>
              <c:f>'Résultats Journalier'!$X$8</c:f>
              <c:strCache>
                <c:ptCount val="1"/>
                <c:pt idx="0">
                  <c:v>soir</c:v>
                </c:pt>
              </c:strCache>
            </c:strRef>
          </c:tx>
          <c:spPr>
            <a:ln w="19050" cap="rnd">
              <a:solidFill>
                <a:schemeClr val="accent3"/>
              </a:solidFill>
              <a:round/>
            </a:ln>
            <a:effectLst/>
          </c:spPr>
          <c:marker>
            <c:symbol val="circle"/>
            <c:size val="5"/>
            <c:spPr>
              <a:solidFill>
                <a:schemeClr val="accent3"/>
              </a:solidFill>
              <a:ln w="9525">
                <a:solidFill>
                  <a:schemeClr val="accent3"/>
                </a:solidFill>
              </a:ln>
              <a:effectLst/>
            </c:spPr>
          </c:marker>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nl-BE"/>
              </a:p>
            </c:txPr>
            <c:dLblPos val="t"/>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xVal>
            <c:numRef>
              <c:f>'Résultats Journalier'!$U$9:$U$26</c:f>
              <c:numCache>
                <c:formatCode>dd/mm/yyyy\ hh:mm;@</c:formatCode>
                <c:ptCount val="5"/>
                <c:pt idx="0">
                  <c:v>45048.1</c:v>
                </c:pt>
                <c:pt idx="1">
                  <c:v>45048.1</c:v>
                </c:pt>
                <c:pt idx="2">
                  <c:v>45048.6</c:v>
                </c:pt>
                <c:pt idx="3">
                  <c:v>45048.1</c:v>
                </c:pt>
                <c:pt idx="4">
                  <c:v>45049.1</c:v>
                </c:pt>
              </c:numCache>
            </c:numRef>
          </c:xVal>
          <c:yVal>
            <c:numRef>
              <c:f>'Résultats Journalier'!$X$9:$X$26</c:f>
              <c:numCache>
                <c:formatCode>0.00</c:formatCode>
                <c:ptCount val="5"/>
                <c:pt idx="0">
                  <c:v>#N/A</c:v>
                </c:pt>
                <c:pt idx="1">
                  <c:v>#N/A</c:v>
                </c:pt>
                <c:pt idx="2">
                  <c:v>#N/A</c:v>
                </c:pt>
                <c:pt idx="3">
                  <c:v>39.909999999999997</c:v>
                </c:pt>
                <c:pt idx="4">
                  <c:v>#N/A</c:v>
                </c:pt>
              </c:numCache>
            </c:numRef>
          </c:yVal>
          <c:smooth val="0"/>
          <c:extLst>
            <c:ext xmlns:c16="http://schemas.microsoft.com/office/drawing/2014/chart" uri="{C3380CC4-5D6E-409C-BE32-E72D297353CC}">
              <c16:uniqueId val="{00000002-2ADA-4A7F-8C56-E782F8A9020C}"/>
            </c:ext>
          </c:extLst>
        </c:ser>
        <c:dLbls>
          <c:showLegendKey val="0"/>
          <c:showVal val="0"/>
          <c:showCatName val="0"/>
          <c:showSerName val="0"/>
          <c:showPercent val="0"/>
          <c:showBubbleSize val="0"/>
        </c:dLbls>
        <c:axId val="790012632"/>
        <c:axId val="790013288"/>
      </c:scatterChart>
      <c:valAx>
        <c:axId val="790012632"/>
        <c:scaling>
          <c:orientation val="minMax"/>
          <c:min val="45047.5"/>
        </c:scaling>
        <c:delete val="0"/>
        <c:axPos val="b"/>
        <c:majorGridlines>
          <c:spPr>
            <a:ln w="22225" cap="flat" cmpd="sng" algn="ctr">
              <a:solidFill>
                <a:schemeClr val="bg2">
                  <a:lumMod val="90000"/>
                </a:schemeClr>
              </a:solidFill>
              <a:prstDash val="sysDot"/>
              <a:round/>
            </a:ln>
            <a:effectLst/>
          </c:spPr>
        </c:majorGridlines>
        <c:minorGridlines>
          <c:spPr>
            <a:ln w="9525" cap="flat" cmpd="sng" algn="ctr">
              <a:solidFill>
                <a:schemeClr val="tx2"/>
              </a:solidFill>
              <a:round/>
            </a:ln>
            <a:effectLst/>
          </c:spPr>
        </c:minorGridlines>
        <c:numFmt formatCode="d/m/yy;@" sourceLinked="0"/>
        <c:majorTickMark val="none"/>
        <c:minorTickMark val="none"/>
        <c:tickLblPos val="nextTo"/>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nl-BE"/>
          </a:p>
        </c:txPr>
        <c:crossAx val="790013288"/>
        <c:crosses val="autoZero"/>
        <c:crossBetween val="midCat"/>
        <c:majorUnit val="1"/>
        <c:minorUnit val="0.5"/>
      </c:valAx>
      <c:valAx>
        <c:axId val="790013288"/>
        <c:scaling>
          <c:orientation val="minMax"/>
        </c:scaling>
        <c:delete val="0"/>
        <c:axPos val="l"/>
        <c:majorGridlines>
          <c:spPr>
            <a:ln w="9525" cap="flat" cmpd="sng" algn="ctr">
              <a:solidFill>
                <a:schemeClr val="tx1">
                  <a:lumMod val="15000"/>
                  <a:lumOff val="85000"/>
                </a:schemeClr>
              </a:solidFill>
              <a:round/>
            </a:ln>
            <a:effectLst/>
          </c:spPr>
        </c:majorGridlines>
        <c:numFmt formatCode="0.00" sourceLinked="1"/>
        <c:majorTickMark val="none"/>
        <c:minorTickMark val="none"/>
        <c:tickLblPos val="nextTo"/>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nl-BE"/>
          </a:p>
        </c:txPr>
        <c:crossAx val="790012632"/>
        <c:crosses val="autoZero"/>
        <c:crossBetween val="midCat"/>
      </c:valAx>
      <c:spPr>
        <a:noFill/>
        <a:ln>
          <a:noFill/>
        </a:ln>
        <a:effectLst/>
      </c:spPr>
    </c:plotArea>
    <c:legend>
      <c:legendPos val="r"/>
      <c:layout>
        <c:manualLayout>
          <c:xMode val="edge"/>
          <c:yMode val="edge"/>
          <c:x val="0.82199475065616801"/>
          <c:y val="7.1949303280481935E-2"/>
          <c:w val="6.6036137374720055E-2"/>
          <c:h val="0.1182145093728844"/>
        </c:manualLayout>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nl-BE"/>
        </a:p>
      </c:txPr>
    </c:legend>
    <c:plotVisOnly val="1"/>
    <c:dispBlanksAs val="span"/>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nl-BE"/>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40">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19050"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valueAxis>
  <cs:wall>
    <cs:lnRef idx="0"/>
    <cs:fillRef idx="0"/>
    <cs:effectRef idx="0"/>
    <cs:fontRef idx="minor">
      <a:schemeClr val="tx1"/>
    </cs:fontRef>
    <cs:spPr>
      <a:noFill/>
      <a:ln>
        <a:noFill/>
      </a:ln>
    </cs:spPr>
  </cs:wall>
</cs:chartStyle>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1</xdr:row>
      <xdr:rowOff>0</xdr:rowOff>
    </xdr:from>
    <xdr:to>
      <xdr:col>15</xdr:col>
      <xdr:colOff>304800</xdr:colOff>
      <xdr:row>2</xdr:row>
      <xdr:rowOff>114300</xdr:rowOff>
    </xdr:to>
    <xdr:sp macro="" textlink="">
      <xdr:nvSpPr>
        <xdr:cNvPr id="2" name="AutoShape 1" descr="data:image/png;base64,iVBORw0KGgoAAAANSUhEUgAAAH8AAABCCAYAAAB+WQlgAAAAAXNSR0IArs4c6QAAIABJREFUeF7tnQeUVGW273/nVOrqrs45N02QnAyYMQHmgAEByWIYxzGOM3PvfXNn5l4nOOM44xgRkCRJEQOiKAZQjBiQnLuB7qZzDlV1wnv7+6qAeeuut9Zdj7uWrkUpSlefOvWdb+e9/3t/huu6Lj+alw2yXNeDYxig/8VR7zkYbhj1MI4fAw+uYWOYFnS0EzlYS2TLQZyt2+jau422o4dwunpI8KeQUlRGYMhpeM4YgH9oP4y8fFx/Eh7Hg+FA1AtRD/gdF4/c3jRwcZD/mi4YtgfHhKipNzKgttTFVeuLvfkD3GPjx0N8V7YTQ+2riWOg/uifwXAsXDcMHtluP4bthe5uOvbt4uBnG6jasgO7OUwoMURqeoikoA+P49Ld3kNTbQPN9XWYHof8fqWUXDya9HMvwJtVAB4Plgdsj4Np23gwMLw+tZb4ekzXwDUMLOFEwKc4ME782JuniP//twOO3lMlba7hYhkifSambWBYDq4ngm1aeAhg1bZT8+5H1G54H8tvkz58CAVDRhAqKsVIS8bwCfeAG7GICPF37KH1889p//IznGgX6eedR+51N5A6YjhuwMDGwvH4MfHiNTxKATkxzvMI8TEUM8rLE9OlWvJ/uK8fkeRrja8308UxLBylCbx4RN+6Lq43gmtECB9sYOer62ncs5teIwdSNHoU/uISjEAQ0cKOR5EK05bPeRRDuZEIbmMdXd99x6E166j9fjfpvcvpdfOVpI4+AyeUimMGMUyPkn552YZmQlORXv+j1ijEV787RfyTx/px78SwcYioLTcdH4boZccBM0K4+jBbXnqdcHULfa+4lIxzh0NaSCiuiSYq3LDwuA4eRXwvGKK2HRzDhp4w4e/3U7d8DU2bNuEtTiZ/0vVkjb0CNykFwzQ1cWPEF+kXuRdfQLGEUDxO9R+y2Mt6fzw2XwmoknrDtXGNqLL9huPDdYWIDtQeZfeyV2mpPkqvq8aQfeZQnCQfrseD6frEU1PaQvSyN8aStiGqwMB0XRzTVtJrRiG6s4K6pSup/mAdwT6llM6aSfIF5+L6fVrGlekRRtLE19IvLyH+CU7eD5gBflTEVzZfEd8SD09vsuNVzhZdnRxevYaGz7+m8LILyLnkXIxQIpYpzqGBxzaU945pIgKviSWWXOkP9bPtCmuYGIYXM2xhf7eNo4sWU/3NN6SecxZls6YQGNQf1xBm0v6HfLdoDWErTWdhxFPEP3nqPnYnIb4j6hpbaQGReFOkH2j56ht2LH+ZjD7F9B5/Jb68XBzDTxgPUVx8NgSUR2Yo711E16t8CBfLtTQBFVG18yZXml3dtH76KYcXvETX0XrybrqGgkk34aalK0XjUUxjaA9UPqXsgRBeGCC26FOSf3L4QKlskTAVR4usanXvNDexb+FKItVHKb1pHKkjB4DpxSUBG79yzIQGXhtMwyVqOuo9j2Moz1ycR9eVKEETP04/sLEbG2l87R0OLX0Nf0EBZXdNJXTemYi5MMWPiNl3VwX8wp6KbTDk/ZgVODlPf/Lv8qNS++LmCeFNtcdCfOEFm/rPv+TAytfJHzCA4msuwQwFwLYl4gY3ERc/eA0Mn8RhNrbHwo75AZ6ocIZcG4HmdqhvxIqEMUIJeHMyIJRA9/b9VM1ZQdt32ygcfzm5M27FyUjDtYUBxEyAciliql8STKeIf5KZVZIqKqEjiT7ZcZG2lmYqFyynYf9BSieMJ7V3L6rWf0jn9q14omGcqBfH8ePxekjLzyRj5EACw/vjZqfjOB6VIzC7eujespX69zbQvGsPPZEejKQE0vr2IW/cpYTKe9G85l2OLlmKr6SQ/HtuJ+nM4YjbaNoeDMMQ10NlFLUvEbP7ssYf8OtHJfnHYmgVR0u2xyG8bQcHnnoRf24ORdMn4k1Jo3LhchreeJ2AGyWhsAgSk4m0d9Ld3KTCvqJrxpE37hKMrAzoDFP/0SYOrngNt6aBgrw8Amkhmhrq6OgIk3v15ZRMuJ6uXbs4OmcunUdqyJk0gZwJ1+IkhjAlT+Do3IEQ3xMnvrIdp4h/0ng/ljLXiRTJ7rlRat5+h6PL3iTvkkvIvekaDH8CDW+9TfWCJQRTUsidfCMJA07DbW+nZdPnVK/9AE8wRMn0CaRfdDat2/ZS8eISuiorKbjsMgouuhgzPUiktorDH32Fm55Fv1uvw+5so27JKmrWrCdz9CgKfzIVs6AAV7SH+A2mrEmIH4tClFnSjuMP9fWjk3ydNhfP2sLoaGfXwqV0fL2D3jfeRNrF54HfR/PGjRx+fj7+5FSKfzKT0PDB4FhY+w5w9MUVNH32LdnXjiPz2kup+eBTjq5+m+wRwyicNhFfeSmOx8aIhmndXkGkvYeskQMxAwaN6zZS+dxCQnlZlNw3i4Thw1R6R3wQlWpQ6WYp9sRTezq6+KG+flTE16Ge8vExiGIcOcK2Z18k3B6mz+RJpI4YAh6Txk8+4chz8wgkJVP0k5kkjRgm+ThoaaRu2atUv7KW9HPPJv3Cszi69l069lZRMnky2VdfipvsUzUDVbTpsKDbxZuSoKo17d98w6Gn5uI0tVF890zSxl6Ga8aTvTrhI9GklH10RKId0x8qA/zIiK9cvhjxbeyt29jx7AJIzaDXtMmE+vZWWqHx40+oen4u/oREiu6ZTeLIYSCaoqmeusWrqH3tPTLOOZuEAb2oe2c9hjeBwrtmkXLW8JgE6zDdkJKuCgXVD9gVB6l+YQH1m7dQMO02Cm4ej+PzYip3H2xTiG+cQHyxT6eIf1I0n5DeiSVmJF7v+uQL9sxZQKBXb0qnTyJYVozhuDRt/ITqOXPwBRMpvOMOkkYMByNCZPduquatoPWbneRfNRbSEql5fQ3JZcUU3DODxIEDVPgmYZpK0au6vSasYbq49fXUv7SCI2+9S+b46yiddhtOMKASPSpDqMrMBpJhkE9qDjpVzz9JxNf23hXghmHQun4DFfMWkzR4IEXTbiWhqFCFgUL8yjnPEUgOUTxrNoGcIqz9+2jcuJHaTV+TVNaLognX01l1mOqly0gf3FcR39u3nwJmmI6BJG1EkkUVSCZPVIDb3kbTqtc4vGI1KZddRvns6TgpSYrhRPo1xkDBSDTx4+nek/L0J/8mPyq1r3w9J0Z806TlnfdV6jVp5DAKb7uZhPw80b00fryJyrnPE0hJpnDSZJora2l6620CrS2k9O5N+rgxBIcNpv6DDRxdvIjMIf3Iv3sWnr79VJVP09yO4QWk6CNy7WL0dNHy+lscXrSS0PkXUH7XLNyMFAxhRlXQE42h080qE3mK+CeRY+PFFNlYw6D5nfUcflGIP5TC224iIb9AIDc0bvqUwy+8gC+USPHMaXTXNlI1bzGenm4KJ40n46rLMRJTqFuzjpr580ktK6LgrjsIDBqiiKfTu46K20XTaB/ewNPdQ8fad1QeIXDm2fT9yWzczOTYb3UuVzGAekdX+eKscBJ34aTd6scl+bqspwAU8mp9530q5y0mcegAiqZNIFhcpIn/8Wccef4F/KEEFer5U9M4On8FzZu+JP2y88ibejP+whJa1m+i5rk5eIIJ5N91J6Gzz8TxmMrei/hL1U9UuhDfMU08XT10vb2OipdWEBh1Nn3unIWTGhTkmJbymHOnrteVh1PEP2msKio/pl5ls9vXb6Dy+QX4+/Wi6PZJBHuVYjgmzRs+o/q5efiSEyi8ZyZJ/U+ja/0XVC14mbDVTeGsG8kYeymdOyqofmYuXVXV5E+TUG8sdlJQE1+TXNt/16OcP7O7m7Y166hYuZKkCy6k96xpOIl+TXxhSCF+DM+nSzyqQHzSHv9k3+jHJfmiTCWkMjQmtmfjF1Q8PRcjPYXiu27DP3SASrd2fPgF1c/OxZMSoODemYSGjcQ50kz10lepffcdMs7sT8GMSZiJaRxZ8jIN735A9rlnUjD9Fvx9S3W4p2J1AYuI++bT5qCzm8Y31nL4tdVkXDGOskkTcP3eGOHjOX3FCceBJ6eIf3J4VhSwlkchvoP7/U4OPjkPq6WFortuI+HCcxSytl2I/8w8fCl+Cu6dRdKw0yHq0vbVNxyZvwC79jBFN19H6pixNG3bxZGFS3CaGsgfcxFZYy7U1TzbJdzZg5uQSDC/CNcbwG3v5Oiq16lZv56iW28k74pxuB6BgcXLubFSboz4mgVOSf5Job4gbVTCRUAc2JjVRznw9It0bP6O4ttuIfX6yzFCQRo/+oLKpyTDF6DkvjsIjRyh1XFjM42rVlP36qskFheRN30K/uJCatetpf6Nt/F2OyT2LSchPweiDs3dEUKjRlJ61RjcpCBOQyOHX1pJ09Yd9LtzBslnnqHRe8eIL/AuLfkx7+QU8U8K5VWCViRfHHEpmNgY3R0cWfgyjS+vIeei0WRPn4ivKJOGzd9RufgVAomJFE+7ldDA03AdB8O2sbfvpHr+Ypq/20HWuDHk3XINDmFaPvyUlk++o722AcsU1IcHb24e+deMo3DsaNxELz37DnBk0Ursrh5633s7vrLyGFhTKnraCT3WpBGvPJ6S/JNDflvI7xoap29aqqrXtv5jqp5ZiBnKpPDuWSSf0Y+ehgbatu/FE/CTNHgAvow0he5VIJ3OLlreXs+RxavA66dw2s2kX3IOTmeYzj2VdFRUEe7uxEzwklRQQEr//gTysxXrNX6xmSPLV5PRuxdFMydCavox4schvf9EfJUaPKX2Twr1xebbUtETR0xQs4ZNdN8BpeJbtx6g5JbxZF9/GaSEcMMR3T2RkKDQuyKI4igajo17sJKjS1ZT++FnZJw+mOLptxKQ1G7Uwu7qxrUsDI+JGQhgJmisv2T3qta8T9VnX9Hr6rFkX3I+eAUapLN/8a6sY0XcUxi+k0LzE+ynkF9BJTFE9UvKtbuN6pdXc3TpGtLLelE4ayIJQwfhCGxLYnVX0q6mIrwgtkzXwdfdTeenX1GxaCUdNUcpHH8tBTddpzSEasJShZp4Tl6xDeGDlVSseJOI7XLa1IkkFOSqSwyp28crt8Jc8Uc+RfyTTXxH92lKCjXeG2VE6N66jcpnltCz5xD5468i88YrMHIzVVpWxemC2DUNVXKVRK1XpL+hnpp33+fQhk0Ee5VRdv21pPftg+ORJtDjKHxTsnxdHdR++AnVH31C4bnnkX/FWPB6tUZQcLLjrTmniH8yaX7sXroTV790MkW/bGhvpeblNRxZ/hYJOZkU3X4TyeeeheGXootUW1Q9UCVq9KcdTNei+2gtbQcOKQIm9yolMTtPhW46R68TPR7XomdfBQdffZOoHaH/rTcTKC1XBD+mHJTkH7ft6m+nJP9kcoGGbSvRj8O21e0l6xOle8ceDi9cRdM335Jx7lAKJ95AwmkDlYRKd61u5xKCxTD1ijjS4KkLBtLPIfU40Rbx3D6uhdXczJF3P6bhm+0UX3IeuaPPVT1/SuJV16haFeYJpdtTxD+ZdD9m9eO4fZV4VTG/gkoIcbu6aN30BRXLVtFVU0XeReeTd/01BMqLMXzSjKkMNK7E+zHTocyHQt/odmuv4PgVyF8YxcZta6Xu0685vOlr0sU0XDMWT3ZGDE6ihVtCPPm/x5ROEP06Rfz/AeJrZ08PRFCZPt13qdqzkcar5iYa1m+g+pU1WK1dZI0+l9wrLyHYr1xl6oi1VivrEUNXS3+e+AJCQb8tjRxiXSyiHS3UffUdNRu+Ijknl5JrLlOMJPG/RBtxKgusTCqMpyT/f4DgJ94y3p+vW6B13K78a0uDJyGKc7Selrc3ULd2PZHWFlJHDiXz0tEkDh6IJzMTw68QdrHhCQ62qVPGEhV6ohZOVwfhqioavtlC1c49JGZm0/uySwgO7Ivt86kGLdWdFZPwY2s4UepP2fyTzwkauatai7X9jzXCu9J9q9BWtrbvRxvo+Pgz6t/9gNbD1VBUQMqZw8kcOohQYQHeUBKGz6d8AJFcN+ridEfobqynqXIvLbt24tS1qGaNgksuILFvHyy/X/UGiqbx/D8SN6e8/ZNP97hrd2wMi+6Li3XvqTEtGmvnUTAv6eRppee77dRt+oqjO3dhdXeQkplKSkGeigg8Kal6vIrl4HRYhFs66WxtpDXSqhs7hg0nd/gIfPm52AFp6NaIXFHxMqDhvyrY/FMu74dd09Ga68fXn68FXufStaNmq0SOqG4Z1qAh1OKNe7sjWFW1dGzbSdu2bXRUHiTa0aawedJoaZg+DI8Pr+nD7w/iz0wnoW8pKcMHEiovwxNMxlYgTskPWKqYpGr2Ztx0nODg/Q8x/P/kbX9UxNdaX/fBWDFdoPB2qsavcy3isAnCV3SCUs+2i9HVjdPcQriujq76OjpbWuhp71T38SYlkJAcIpSdTTA3B29mGoQSVZevRAiK+HJfhdMTyZeo4YeLyP3vMMuPjPja1oscqhkaul1PUd+SvxiuctykY0bCevHrNOZe3peUsAOWhRN1cG19vWGKGgfDb+KqKVvHJ+zEmS2G0dJ5gRiQ5L+zyT/Uaw3Hlcj3+Ov/Tkxp0xVDTqpd0LY1HszGJVHDl+JqMH4XnYc/Fvses9wnvn/iN/5X3x6/VmyuDvbi6VfJ20v1VURdee0eW0Gope9e5YPUzLxYEiZWexHiaaBlTIsIDzhSwpWxLB5sQ7dXK49e9QNqiZf3JbcgMi8W/59WGt+P2PMf3y1dW4gFF/8tG3F8B0/42H+RNTxOnxN3OXbhiROhjnUQnZCJjLi2q2ylQp84Sp2qJoRY7lyNMHEsVT8X4EK899wRh0uGGihHSDJjHj2HTq53rVgXizhikkzVBTbNRPI5ic7kWzQiJ25Vj2PdY0ONYmUcuYdstxRlhGpSpNGqWBI8WrwlQ2d79DXCEJIGUtk3Uw9xUBGCtHrFUDbxMWoaG6Dr8bJO5QsosIiWeyG+rFHfJza8ITaMSa7wan7U7eIqgtRPoWb1uKJxYhnDY9fFY8QTKPl/SZ+OXI4Lkr69aK7Ym/EmoNg4OOWLnDARRKGOZV8diWhiIZJShXLZCdODwnZUSKc2RcASMuDMKyS2NVlsSXvaFl6ZgCVMogYeGMppsowedW+v48VwfepaNZrMjeKRNKrjVY6YSsYIzdWi9GNZhvaYj8+yETWuf6e1hfwck3S5lyKERvEowsV74dVcHlMxnjCqiteF+LJTHmX5/7lCF0vo6J3Q36f3Xmfq5D6yKtWooV5a+sWBlP3QQxfk2cVqmMcGLmo0j27XFV0q+6O2WZhBTMvxyFRpo/iEEdXrEwsd9dJ0y9dxAKgIne4dkDqF2iKVio49gdoUO7YuPVbOMWUQjY3HTogRX4RG9l4WLd+nn82wI5arwhdpfZSUpmHhtYSAPixTo1bFgHo8sgk2jlDY9KpBRo4RVQ/vkfeEjLKoONeZXoWkVdurNiqGc1N6SuNa1QTNfyK3dt7k4RX5lZLQEqWlQdt5+Z0amxYff6rlXBFEpWmVitf2WQ9t0gMTHSGISH98Uf+EstFZPnHw5G0lXHH9rb4vzhgykkESQzGNp0isYd56YdKvLwQXzaNHdommkpca4RLTCnKHmC7RTKW0rWYgjf2Pd/3ExV0zsfpJTQCLmSbVYKKjHlWXUPugqIPP9msrrdYRc4JitFbb6jR1iNejN1hExo1gRkVqEnADGgghmyaelQxCClsuHq9fJ1tkHGlExVYQ8OJ4ZMMjmihm4JiUqAf6p/al2CizOPeqr9fWKx69yzapUaeyITFtEJunpPZUpWRFrmNJHxXyGfJHM45XZeJ0EUcYShhDnkPyAEoLKVjPCVMSY2pZfUThAI5rmrgvI4+pnEfEDOocsbCCJpS8J0vyxpr1pYroKMc0rsm0rlP1xZgRFf7QAhLzpmJZrLjejyn/WDJLaeLYPdQoKDFZsdkAcTMob0RjV/kcKU/HxtSeMC0g/l1Gw/qNrtUdUY/RIwbMjqhwxjQTSM7OJbG0ADc1EcenOVyQNKISfUKUli5q91RgeL2k9yvHmxzU82/F6TL8MeKLvZRNkM9pDXHMRMqTqMyMVg/aT9N+gV6gRsMet3V6nm2cSWJFtZiEavYSlapnKunZelrSdGgY05iK+NqhOzbSMzY8MVYpVsTXHqOoSJHEuFbXf5GFa3WsiS/fFyO+TPgTjSddvcKMiom1D6GfXP/RDaDHzUg8Xa3NXXyQozYx6nrlk8R7gURvylBoXUxSwhnzC2RtalvlClfPA44/d0zWjvURGt/95nduw+ffkhRMpLswi2hA2xenuZvsYCqF559JxsVnQ046UcOnNs00HLyWRcfmXXyy8lWyRwxh4NXjSEhLVXytxqV5dM+bOIaihOShZBOOY11ig5ViDqAyG8fUnXYCRddodRhjkhgXKILIxh1/mmMaQmuH+O+0HpFJOcdUa2x2b5yIxyd76Y3U9xTVoAb/qJl7CioeH6uqd/lYgkmUt1LpWiHH2jS02o6zcdw/05pBO7xaH8e/LabiFa1jEz6P/1ontZSZ1ZpLuabKMdVr1nUN7YNoJ1w+LLOC4sgnYZaYnY/PsJUo5ujKle6uPz9NXn4RGbNuJRJKwDE8dO8+ROOb7+FaYU77yTQyxlxENCEJs6Mdt6cbI9xD3avvcWT/PvredC1JA/riS01XHbTR9g5FNF9KENtnEsWDLonIvrnYXV1Y3T14ExPwJHiJdHVDj4U3mIQRDMSCd3koD1guTkensvFyvali8ePTrpQ0RCLYHe1YPT2KUD6fH09SMkaieLtSy7dxuqLYHWHsHksNZ5KBC0aSX3m/8aK83dmNY9l4g37MgAc7YmF1hjFNE19iUE3fjGP2XMvG6elWRDD9AejuwY5EtL+gTIamnuAH1DP5POq5DUunpxS8wPRg+r24iX6lPdVnRKN2d+t7K6Jr1pE2MjOUiNcja9ChqRtxcTq7tHOXFFRzBpS3Kz6HBXZXq5oa7k1KUtVIxcRRi0hXF56AF6Pr+63ujvv/hbT8PMr/9ihGciqux4/R2kn9suXsfXER6aPPo+8jD+LJSiO8+Wsav9xMIBwhfKgKf0KAnuxMfH3LybroAnXzynUb8HVHyL1sFGaxoGMS1fRLUV3CNM2ff0nbrv1knjmMpAG9qduynW4ZdHzaAJJHDoWQEEWyaV7c2iZqP/0cIyVIxohhBNKFwbQaVl53azs9O/fQsW07nc2NWK5LYmIqGSPOIHHEAIyQgVVbS9u3O2nbfRi7LYw/wUdivxJCZwzCn58LHh9GcxuNm7fQ1dhA5shBJJaX0HGohvovtygtlzVyMAn9einErxA40thA+9adeAIJpJb3pu27HTRXVOD1uARtB7/lJWqZRJISCQ7tQ2JxDi1ff4N9qBqPz48lUZPpIyEtSHBgEYFeZbiBEHT1EPn2e9q2fo9P4Q6DRPERSQ2Sc+7phAoKtefu2EQP1dHwyeeYpkXaqNMJ9OmLK8SXSK2hnbqN63BSkym8cDSOAFll4S0d7NuwgbxB/TGie/e7W+7/JUnZaZz2l0chNQtHRpViE/n2C7b/8jeY2YX0/8/fEuiVR/uKVWx7ag55RcU45YXKnvd0h0nq35/im6/FjLp897vHiWzbxWm3TyDtunEYKVlq/r2yW5UH2fP352javJ0+d0wm69qx1HzyOYdeWExKeR/KZ88goV8Zrs/AtByaPtrEnhUryT13FMXXXY03M0OJjYRy0kHT+NHnakq21VRHKCdNzdvvPNxI9qgLKJx0I2aKSf3b6zjy7gZlztIysulpbqUtHCb3wnMpunoc3sJcjMNV7H9xGfX799J3ys1kXnwBHXsqODh/Ga1bt1F0xcWqp9+Tl6PMSufefVS//AaBtHTyLx9D1Tvvc+jLL0mI9JBQW4/fDOKkZ9OVnU72uAvIH96f6mWvcPSt9wkVFhLq14+Ojm46a2tIKcui7JYbCQ4Zht3SRsOiZRx4ZRXZJUVEM/LoNn1Es5Lpd+PVpA8cpGFp0jr2/idse3KukpWiCdeRP/U2fS6AaxLZW8XX//owVmEBF/7Hb7FSQ0oTOYdrWP3r3zJqwo0Y0V173S0//xUJOekMfPyPGEnpMQcngrNtM9/94teYyXn0/+1/kNCvhPaXXuGbJ+cw4OYbSb7hMtygVLwMvAlJ+ERrdHaz8w9/puP9j8gcPpDiB+/CO3AQphvAiNo0rV1L9fMv0lXbQNl9t5N50zVYjc3s//PfaNpfyWmzbidzzCUgi21uYscLL9B5YB/9pk8jZdQoBcuSkFMw+z1fb2f/3JW01B+l+MrzyLvwdEyPl0NrN+G6QQrHXUp3dQWV8xfh9XspmnQ9KQP60rm/koqVa4lWtVA64QYyrroIs6GR/XMXUr97D31nTCJz7KVYTa3ULlpJ7dJXCJQVkTdjMhmXjsZISKBj5x6OvrSaQEYmRdNuIdxUT6S5nvCOndSsfA0KiiibeAtkp+PLziQQDNC0dj0HF64g5bwzKJ82iZ62DqrffJeGDz6i5OorKJo1FTcaoW7hCnasWcOwGZNIPPtslWASL9UvzC2TvyVCaGpj34tLqV+/gVC4m+DIIfT/3a9xEgMqIRTZXcG3999NtKCIC/72BFaKgFlMnMqjrHrgIc6eNQXD2r3H3XL/IyTkZjLgb3/ACAlMycHt7qT13ffY/qfHyDrjHHr/6n/hLciiffErbH52HoNmzCDztmuxkySks/GKgxE1cTo62PHYn3E//FhZq4KfziB03RV4kzKwqxs58PSzGJ9/Qbi9i/x7ZpE6/gq8gQC1S1dQsXwVWaePomjWdAJlxXRt3sw3LzxP1oB+lE2epDZUJZVkVm5HC9WLXqN69ftkXjSKomnX4C/OVU5Q257DRBpaCaWmUPPee7R8+DElV44hc8K1kJEC4U5aXltP1YI3VHt3gfT5GQYV85fQuGcf5VNvJX3MJUTb2mlY+gqtS15Rzpb/vPMonjmVwGm96Nyzn5plq/GnZ1Jy1zRcsQZ2D12ffkGpsYtpAAAUmUlEQVTFUy9glfdm0C/ux8hM0UFrRydNa99n38JlJF98DgPvna3MVufGzex/7Gk8ZSX0+fVDyrdoWPgK29avZ8TDPyXt0tG6SCUBnNuNZfh1NuvAEbY//jRZ2Zk4hytpbG1lyGN/UOZX6hbWrn3sevg+IoXFnPHYY5CSrJjIqjzKW7/4BWdMm4gR3bnN3fWzX5FUUEjpX36tCySRKFZFDfvmLCNycAdl06aSccvNGMEg7YuX8dmTzzFixkyyJt+IlejHKxks8bDlrJnODrb88TGC3+3EbW7GHDWEkp/OJljam8b3v+TwKyvJs3po3XeEnOm3kXrz1ZipSXRs3cbhvz9HtLGV4jvuIOX04Rx5eQV1X39F6YQbybzoIuxgkqrV+wxB1O6j4m8LcA81UHL3ZEKXnovj82NYYi5sXLeHngP7OTB3Md31DZRPn0L6hefjBMRhChP+7EuOPLtYjWEtvnsqoZxcDsqYtt0HKJ8ygfSxoxXx65e/Sud7H6iopbsbCq+/jswJV9JZU82RlavxZ+fQa/ZMHL+JGQ3TuelTDv5jDp6yPvT/+X24eZnKafN2dtH87gfsnbeY0IVnMehns3E9Jj1fbuXgH58knJVGv988QjApmfp5y9m7cSOD77+LlEsvlsIkPiOMa0axZJSsjIT/agv7n3ie0ok30LXjew69v4Fev/wl2eMuxpZax+797HjgXroL8jnnr3+H5JBK2EUra3njoQc4c8YkDGvXdnfrff9GMCeffn/9HRUbP8LZfZDonkO0dHVTdOFQCm64HienUCBw9Cx5ie+emUPfq24gaczlkOTHNS0CGWl40zJxuzrY/Mc/k2P58DbVs6/6AANnTiNj1DlUPLcCj9NJZk6I6rc2kXvrLaTecjVGegijvYPaeYs5uOYd8sZeRuaIYexb/RopOdkUTZ6Iv7xXLCfmYJpRur74kgN/f5EkXyJF983CO3KICm8UTl8cS49N+5ebqXxmAW7AS8nt00kdPgLXK45nFGfbVqqeXUhHTR3Ft08idUB/DixYTdPO/fSeOoH0cRdgtbRRt+I1whV7CZZmU/vel3iTsii5fSJmjh7m5EvPpfD2WdgBD55ohK5Nm6h85gXMkj6c9qAQP0MdyCTEb3/7fQ7MX0Li6LPof8/tuI5B63sfc+C5uWq6SPnD9+AxTJoWvMSed9bSf8Y0gmecjytzgkLgL0gFM6i6kVrWvkv1stcZ8O+P0L1lM9uen0/BDZMo/cl0HJ9HzRzc/vB9hPPyOfvPf8VJTlaOql1Zx1uPPMSIGRMxIrt2uFse/h1J2QX0/9NvOLB2LUeemENGKIXCe2eSfrkcMZKORQBJ6oZfWsy25+YRzC7BKulLJGDQRYS+Yy8l/9xz1PDCzx79E7lp+WQWZrN91UpySkpJG3k61es+pfTKCzDMHo4sfIuCW24idcLVkJ6qnLueL79h27PPEYxGCOXnUNfYTK/x48m+8ELclFA8T6wma3V9uIF9Ty8gNTuHwp/OwDNw4LFTM6TR0mNYdH74GYefXYyZl07xndMJ9R+kQmtJS7NnD0eeWUTbngMUz5pI2rAhHFz4Ok07D1A+7RbSL78Qq6mZmmWvEmmpo+DK82hY/wV1674k8/yzyLx4GE2ffo43OUdN9XCCHqUxuz75lANPP4dZ3o9BD96PkZeBJeF3ewc9az+iYt5LeC8+g75TJtJ18Ai1r75Ja8UBek+dSPpVY3BaW2hauJi9r7xMcv/+RLN6YxMgoU8R/W6+Al9aBlZbK4fmvoi7p4Lev/4V0cN7+eY3j5JVPIjej/4LRk4a4d372PLw/dj5BZzz+BNYyXp8jFNZy5qHH+L06RMxwnt2u9se/HeS0nPo99dHccNdVPz2L3R9+7Wy1+k3X07UHwLTj1fOr1m6nM1PzaVg0Ai8g4YQDhp0uA6FI08na/BgDLuTj3/3e3JSi+h1+aVUrXyZrq++wQ76sItK6H/3DCJ7dnH4+ZcpuvUGUm+5Rg1XEHVNexsHFi+h6Y23cNraVW6haMZ0EkrKtTQrVI3wQITODzew9+mFZOTkUnTPNLwDB+I6XlXZk8KGgC86P/iciucX4ynIoHT2DEKnDcSSoon8XsayPb2Qtn2VFM+eROrQIVQsWkXjrr2Ui+SPvQirtZnaZavpqWumeOZEuo9Wc+i5xTgN9WSfPRC7sx1PXi/yZ98NCVJWtOjY9Dn7//Esnj69GfjgfZi5QnwZ6NhF99oNHJqzDOPcoeQMOY3K194kIRwmf/w1pI67FDKScZqaaFnwEntXv0nuiBE4Jb0Iu178pUX0GncR3pQkeo5U8/UfH6MwN5fCSZOwOpqp+PPfCNd1MvCJxwgMLCe6Zw/bHnyASHEJo/7yOHYoUWnF6OEq3vjFzzlzymSMnn373O33PkJqZg7lf/0DZKYSeecDvv/9H/HnZjPgd4/g69sPy+NXxZ3uhcv46pn5DJ42g4zxV2LKMSZCEV8ShnS7tDfxyZ/+TFZqNr0nTyKy+TsOPT+PzpZ6Cm+fTM6N19D54accem6ZaqxIvelySE3DtCSbZ9P++WccenoOVl09JbOnknbllRhJ0kNnH5uLZ7phOj/7nN1PLSA5KZXSe6YTGDZYjU+RHn5JdHhMg7ZPvlXjUo3UBEpn3UbyoKE4ovblHJXtOzj8j0V0Hqml5I4ppAzuz8FFy2nctZPeUyeTPuZSrJY6apeuIlLfQ9EdMzCTDRreeJvq5a/ij3QQykzGf8HF5M+6AxJk5rpF+6YvOfjksxh9yhj4gBA/U5lFR8K6tzdSOWcp/gvOoODM4ex7YQ4hr5fyf/kF5lBhzChmUwttL65k97oPGfizn5B6wRl69qA4eqEgjh0m/O12Pvv9n0jPSSfYpy92uAd7y1ai1Q30/fnPSb1uLJE9e9j54INEiko488+PYScnqvxPpKqK1f/6r4yafJtI/h53588eJiU/j7LH/4iTko6ns4O9//knGt76kNKZN6kQh5RUTNNHeMErfPbMHAbcOZ3sW69SxJeEk+MGwOPFaOtiw+//k5yMFPpMnYzf8fHtH5/AbqhnwMN3kTS0H61r1nPgmZconjye9BuvxJV7i10TV77yILsff5JwYyO97ppJ6OxR4AmqPLxSnyrFGaFr63b2PbMYu7GT8runknL+WUo7Gbar26i8pkocVT41n0h3G6V3Tib17LPUuFSpXEa//Z7Kp5cS6YxSducUUsoKOLhgMU27dlE+ZTLpY8dgdTRSu+wVIjXtFN0xE19hGl379lO1+GXa31lPYqKPlAk3kX/HbPCZOHaUdmkcefI5vOVlDBDJz8vWWquzk6Z1H3DghSWkjD6P8puuo+aNN6l5cx2l115L7ozbcJMTMBqaaX5+KTs/3MigR+4h7fJzdXI+6lXoYSfSRc9r77JjwUK8g/rQkZiMY1tkNjcS2bKVjKuupuzn9xOpOsS2ex/AKizkrMcfg7QklRgKV9fy8s9/xfnTZ4i3v9fd+eBDBLLT6PuPv0JyhsqTR77czI5f/p5IgpeBv/gpSeedpSp9kUWr+fTZeQycPZXsyVdBok5LukYA1zIwWrvY8OhvyM1Lp8+Uyfgzc6la95FK+eaPOY9ARojmN9Zx4OkllNx2Axnjr9bEdwRT4MLhQ+x+4hl6mpopnz2VpLNOB0lbSlJTZf2E+FGitfUcmLOMlo3fUnL1WHJvvgozJzN2yoUwgIt9pJqKOYvo3L6bktvGk3LVpSApYiuiHK2Dc1fiLcyn113TCCUmUjF/IU27d9Jr6hTSxozBamukdunLRGpbKL5rJr6CLJXa7vjiW6qeXUS0ppqsW8eTfcd0XIGB2VG6Nn3B4b89j6e8jNMevg8jT3r7ZZ5PO03r3uPA3EWkjh5Nvztn0b5zN7v/+hSmx8eQB+7DP3IwTmMTzS++wp4PNzLwodmkjDtHwcs9kiRzvdgtzdQ+PY/OQwfp968PQ0aOSnqFt25h7x/+gJuVx+Df/yeWFWH7A49gJSdxxl8fxcmWkBOi+6t49ZF/47y778Swdu53tz/yc3zZyfT/22PYSdkqbPOI9/30i1QsX03axedQ/shd+PLz6F7wKl888yIDZ0wh85YrdP5cFTt8AoSDjk4+fvS35GSm0nvmDMzcXKXypPfdlxLC9Lg0rFpD5ZxllE68nozxl+OmpOlYWCSk8gj7nniOnsZmyu6YQtKokbh+ySUcH8GmkEXRME1vb6TixdWq7Fw24SrSR58JoSScji6V/5Y0ePXb66ldsYbsoYPJnXoL3tIirJqjVC97jfrPNpNz5WgKbx2Pty1K5dxFNO7dSa9pU0kbcxnR5nrqlq0i0tBM0R3T8RXlq8Od3IYW6let5cib75B9xWXk3TUd1+diWFG6N33F4SfmYPYupe8j9+Lm5qhn83R00PLOOg7OXUjK6NH0veduIp3tHF6ykpq336XsqqspnDkZx+6hfv4y9q3/mCH3303KxWfqEpEcE2J4iByqYvcTTxLMz6TfIz9TxWsFHqk5wv6/PE7L1oOM+N1v8PTry+7/+D0Nu3Zw7u9+gXnGYAVmbVq7gU2LlzL63x7BiOw85G5++AGSclIZ8tc/4KRkx4YHO1g79rD1fz1G2+Fqhj40m7QbxhJe9jrb/j6PwhHD8Mq5swGDsMyqy8gh/8ILVUFk46O/Jy8ji/Jpt6mGCSkq+KQaZWt0S8OqN9k/Zym9Jl5P1o3jMNLScNTABTCO1LDtb8/RU99Ev9lT1EwcAVZqLI+ewClATFMwe/UN7HvpFQ6te4/0xACFA/vhzUihtqERf1lvii4fiyfaQcW8JbR8v4ei4SPI7ttPZRL3f72ZYO8i+s64hZDM5j3UyKG5L9G4fze9pk0i5bKLVZNm7fLVhBuaKb1jCv78HN0TgEHP9t1UrXoTcrLpNXuK4nssUftfs//J+Wp0+8CH74bcLIX/83R00vbO+1TMWUjowvPo+7N7cP0GbV9/y56//AOv6af//bPxDyikbsFyKl5/n77nXYivdwkROQUsLZWUoYMI19ey5R/PM/KG60m5+Rps06vyAN7OVirnzqdmyRrKps0gf8ZEal5dxZ5/PE/ZgIFkX3A+bjjKrvfW4+mVy/B/+6k4fLXul4//nuTMZIY99ABuii6ceKQaFonSsOw1vl/xujqeZPAjd2J99Bl756/A7eqmM8GUCed0SONDcQnnPHAvwdxMNv7jGfLTcuh14/WQm6lAHlLpEniY5P4b3v2QHUtepvcNl5N3xSU4waCqcClwRW093764hJ6mFgbdOp6UoYMVsFKVVGONGWr7Y0MSw0cOU73mLRre+wjraJ3yC9zEJAqvup7im64nkBOk69vvOLxiLc3f7oawoyqDqUP6kH/LlYRGjYCEIO6RBvYte5WGgwc47ZbxZF5wDtHWFg69/jbdjW30ve0mAtKkqVBBYHR10PrtVjraOim87CLMBFH7Dk1ffc/2+UtJLC1mxF0zMLJSNdK4q5vmjz5l70vLST/7LAZMnQJBP1ZzAzWLlrP3k88pufpSyq67iJq33mH38rdI9YTokZq816AnJ4MhE2/CJsq2l15h7D334B05mLApuCJIiEiufz3fP7WY5BFnMPKhu9VcgZqn53H4w8+JOl58pk/NLBr281n4T++L4XTartXZgOG18CSnY6hTiNTuaghUVwfR5iZlQ725WRjdEZyWDpyeqIZ4efS8WaTpIU26YBwi7W2YcsxpKFll1KwYtEsACF6paLa3Y7W340kOYiaHcKSqFpftSA92e5vaSE9KEkiDpcLl6PK3AlnGAKECylCp6K527KpaojUNuLaBNysPb0EuZrrMybchGsWpb8WqrMdu6cBMScRXmouZk66rdMqhimC1tuJEwniTU9S6xHu3W9uxJXWdloLp07P1RTgEvEGkWxXYDH9QMbjKonR24dQ3Y/j9qgpqBfSzeeSs39YOrLYGzCQ/3vQsPd5N2suaGom2tGImhfCmh3B72rCaOtTR3RoyaOP6AviSZQZQBKuzg4AcESN7J2pfwdMiuJ0tWEdacRKCeAsz8Qpdmtro3l1B06FagqI9BpXiLc7WmAdXtZnqOVe6F00jP+XIAKnrK9iiK6dX2thmQqy6bOm6cwwMKIAGjUITp1xEIwZ6U/3wgkIRWKi86cUjp1FJMduwdBldOmfjkCs1ZFEPWlKEVr30PjwKmKCRNxrKoNHF6lxFec+MNVQIskU+GMMqCqLKio1JU3h+6cVXaFJDHaF77D5ikmTWrsK6xUamqoSCfhY11kXq8jFsXwysp45klKeW9Skgl95QfFYMbKWmfMSQtwpOJqPkIir0kzP8XFfMmQAyosqpE8HTp3REY3AusSXK1dX5fIEpKQxbVK/fI3spgqHxlLLHXqmveEyiHhkdqXBBGPJZyaN4DKJeQfpYJMhZAlHXdQXweBz9G0aQAI4RIBo7dNQnWBi1L4Jrl/0Q4LWlgIyxuEo5NcfOlInh5jRw8wRCK0ye7njRGDyNaBG6KmiyemSBP8UAkmpjY1g8BXoRdE0MCXMCikWgygpzp9GKGkSpUC16v6IKeWPjVSjX2EAn9Wzxww81PEzAm2ot8iSC5Y9DZQXurO4fPxZd/ywncsgHfLHmAJF+BSGLz2RUTkocoafPbBbIlcY2yZ56FfJZeg6ihpzta+CTwUEeS0HbHGknU0yhcZIqjyGHQCt0rwyQs/Hh1YdFOvIZra0V2FUOl4gB4tQpwmGNPgorReeQIEJoOa4eK6MRT+okao3e9yt8mn7pjRU1GxEm0soGny1aQSgcgybq8fQaDxoDi6r5+OqQYg1eFIkVSVJSchxt/k9IWSXfsfbrOOJJ4+k0dk7zjZ5wHT/UQOP/9KRb3byjCaEGL8Tw7aLfPIaLT4Emjx+AdPza4zMzFf5fQ2VjySW9fh11aPimXqMAQmP26IRpMer543SPM0FMeMUMCvG9jk+FuBGPoKYdvI5HSa6a+K2E1cSjTvrU/QqOK5pEg9uEfSKGo5LuqndAOpA8pnL+5LMeJRAGljqbIMaQAmT1qC4E/P9n8f8bVjSlTQElDA4AAAAASUVORK5CYII=">
          <a:extLst>
            <a:ext uri="{FF2B5EF4-FFF2-40B4-BE49-F238E27FC236}">
              <a16:creationId xmlns:a16="http://schemas.microsoft.com/office/drawing/2014/main" id="{00000000-0008-0000-0000-000002000000}"/>
            </a:ext>
          </a:extLst>
        </xdr:cNvPr>
        <xdr:cNvSpPr>
          <a:spLocks noChangeAspect="1" noChangeArrowheads="1"/>
        </xdr:cNvSpPr>
      </xdr:nvSpPr>
      <xdr:spPr bwMode="auto">
        <a:xfrm>
          <a:off x="11010900" y="1905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5</xdr:col>
      <xdr:colOff>38100</xdr:colOff>
      <xdr:row>0</xdr:row>
      <xdr:rowOff>0</xdr:rowOff>
    </xdr:from>
    <xdr:to>
      <xdr:col>5</xdr:col>
      <xdr:colOff>342900</xdr:colOff>
      <xdr:row>1</xdr:row>
      <xdr:rowOff>114300</xdr:rowOff>
    </xdr:to>
    <xdr:sp macro="" textlink="">
      <xdr:nvSpPr>
        <xdr:cNvPr id="3" name="AutoShape 2" descr="data:image/png;base64,iVBORw0KGgoAAAANSUhEUgAAAH8AAABCCAYAAAB+WQlgAAAAAXNSR0IArs4c6QAAIABJREFUeF7tnQeUVGW273/nVOrqrs45N02QnAyYMQHmgAEByWIYxzGOM3PvfXNn5l4nOOM44xgRkCRJEQOiKAZQjBiQnLuB7qZzDlV1wnv7+6qAeeuut9Zdj7uWrkUpSlefOvWdb+e9/3t/huu6Lj+alw2yXNeDYxig/8VR7zkYbhj1MI4fAw+uYWOYFnS0EzlYS2TLQZyt2+jau422o4dwunpI8KeQUlRGYMhpeM4YgH9oP4y8fFx/Eh7Hg+FA1AtRD/gdF4/c3jRwcZD/mi4YtgfHhKipNzKgttTFVeuLvfkD3GPjx0N8V7YTQ+2riWOg/uifwXAsXDcMHtluP4bthe5uOvbt4uBnG6jasgO7OUwoMURqeoikoA+P49Ld3kNTbQPN9XWYHof8fqWUXDya9HMvwJtVAB4Plgdsj4Np23gwMLw+tZb4ekzXwDUMLOFEwKc4ME782JuniP//twOO3lMlba7hYhkifSambWBYDq4ngm1aeAhg1bZT8+5H1G54H8tvkz58CAVDRhAqKsVIS8bwCfeAG7GICPF37KH1889p//IznGgX6eedR+51N5A6YjhuwMDGwvH4MfHiNTxKATkxzvMI8TEUM8rLE9OlWvJ/uK8fkeRrja8308UxLBylCbx4RN+6Lq43gmtECB9sYOer62ncs5teIwdSNHoU/uISjEAQ0cKOR5EK05bPeRRDuZEIbmMdXd99x6E166j9fjfpvcvpdfOVpI4+AyeUimMGMUyPkn552YZmQlORXv+j1ijEV787RfyTx/px78SwcYioLTcdH4boZccBM0K4+jBbXnqdcHULfa+4lIxzh0NaSCiuiSYq3LDwuA4eRXwvGKK2HRzDhp4w4e/3U7d8DU2bNuEtTiZ/0vVkjb0CNykFwzQ1cWPEF+kXuRdfQLGEUDxO9R+y2Mt6fzw2XwmoknrDtXGNqLL9huPDdYWIDtQeZfeyV2mpPkqvq8aQfeZQnCQfrseD6frEU1PaQvSyN8aStiGqwMB0XRzTVtJrRiG6s4K6pSup/mAdwT6llM6aSfIF5+L6fVrGlekRRtLE19IvLyH+CU7eD5gBflTEVzZfEd8SD09vsuNVzhZdnRxevYaGz7+m8LILyLnkXIxQIpYpzqGBxzaU945pIgKviSWWXOkP9bPtCmuYGIYXM2xhf7eNo4sWU/3NN6SecxZls6YQGNQf1xBm0v6HfLdoDWErTWdhxFPEP3nqPnYnIb4j6hpbaQGReFOkH2j56ht2LH+ZjD7F9B5/Jb68XBzDTxgPUVx8NgSUR2Yo711E16t8CBfLtTQBFVG18yZXml3dtH76KYcXvETX0XrybrqGgkk34aalK0XjUUxjaA9UPqXsgRBeGCC26FOSf3L4QKlskTAVR4usanXvNDexb+FKItVHKb1pHKkjB4DpxSUBG79yzIQGXhtMwyVqOuo9j2Moz1ycR9eVKEETP04/sLEbG2l87R0OLX0Nf0EBZXdNJXTemYi5MMWPiNl3VwX8wp6KbTDk/ZgVODlPf/Lv8qNS++LmCeFNtcdCfOEFm/rPv+TAytfJHzCA4msuwQwFwLYl4gY3ERc/eA0Mn8RhNrbHwo75AZ6ocIZcG4HmdqhvxIqEMUIJeHMyIJRA9/b9VM1ZQdt32ygcfzm5M27FyUjDtYUBxEyAciliql8STKeIf5KZVZIqKqEjiT7ZcZG2lmYqFyynYf9BSieMJ7V3L6rWf0jn9q14omGcqBfH8ePxekjLzyRj5EACw/vjZqfjOB6VIzC7eujespX69zbQvGsPPZEejKQE0vr2IW/cpYTKe9G85l2OLlmKr6SQ/HtuJ+nM4YjbaNoeDMMQ10NlFLUvEbP7ssYf8OtHJfnHYmgVR0u2xyG8bQcHnnoRf24ORdMn4k1Jo3LhchreeJ2AGyWhsAgSk4m0d9Ld3KTCvqJrxpE37hKMrAzoDFP/0SYOrngNt6aBgrw8Amkhmhrq6OgIk3v15ZRMuJ6uXbs4OmcunUdqyJk0gZwJ1+IkhjAlT+Do3IEQ3xMnvrIdp4h/0ng/ljLXiRTJ7rlRat5+h6PL3iTvkkvIvekaDH8CDW+9TfWCJQRTUsidfCMJA07DbW+nZdPnVK/9AE8wRMn0CaRfdDat2/ZS8eISuiorKbjsMgouuhgzPUiktorDH32Fm55Fv1uvw+5so27JKmrWrCdz9CgKfzIVs6AAV7SH+A2mrEmIH4tClFnSjuMP9fWjk3ydNhfP2sLoaGfXwqV0fL2D3jfeRNrF54HfR/PGjRx+fj7+5FSKfzKT0PDB4FhY+w5w9MUVNH32LdnXjiPz2kup+eBTjq5+m+wRwyicNhFfeSmOx8aIhmndXkGkvYeskQMxAwaN6zZS+dxCQnlZlNw3i4Thw1R6R3wQlWpQ6WYp9sRTezq6+KG+flTE16Ge8vExiGIcOcK2Z18k3B6mz+RJpI4YAh6Txk8+4chz8wgkJVP0k5kkjRgm+ThoaaRu2atUv7KW9HPPJv3Cszi69l069lZRMnky2VdfipvsUzUDVbTpsKDbxZuSoKo17d98w6Gn5uI0tVF890zSxl6Ga8aTvTrhI9GklH10RKId0x8qA/zIiK9cvhjxbeyt29jx7AJIzaDXtMmE+vZWWqHx40+oen4u/oREiu6ZTeLIYSCaoqmeusWrqH3tPTLOOZuEAb2oe2c9hjeBwrtmkXLW8JgE6zDdkJKuCgXVD9gVB6l+YQH1m7dQMO02Cm4ej+PzYip3H2xTiG+cQHyxT6eIf1I0n5DeiSVmJF7v+uQL9sxZQKBXb0qnTyJYVozhuDRt/ITqOXPwBRMpvOMOkkYMByNCZPduquatoPWbneRfNRbSEql5fQ3JZcUU3DODxIEDVPgmYZpK0au6vSasYbq49fXUv7SCI2+9S+b46yiddhtOMKASPSpDqMrMBpJhkE9qDjpVzz9JxNf23hXghmHQun4DFfMWkzR4IEXTbiWhqFCFgUL8yjnPEUgOUTxrNoGcIqz9+2jcuJHaTV+TVNaLognX01l1mOqly0gf3FcR39u3nwJmmI6BJG1EkkUVSCZPVIDb3kbTqtc4vGI1KZddRvns6TgpSYrhRPo1xkDBSDTx4+nek/L0J/8mPyq1r3w9J0Z806TlnfdV6jVp5DAKb7uZhPw80b00fryJyrnPE0hJpnDSZJora2l6620CrS2k9O5N+rgxBIcNpv6DDRxdvIjMIf3Iv3sWnr79VJVP09yO4QWk6CNy7WL0dNHy+lscXrSS0PkXUH7XLNyMFAxhRlXQE42h080qE3mK+CeRY+PFFNlYw6D5nfUcflGIP5TC224iIb9AIDc0bvqUwy+8gC+USPHMaXTXNlI1bzGenm4KJ40n46rLMRJTqFuzjpr580ktK6LgrjsIDBqiiKfTu46K20XTaB/ewNPdQ8fad1QeIXDm2fT9yWzczOTYb3UuVzGAekdX+eKscBJ34aTd6scl+bqspwAU8mp9530q5y0mcegAiqZNIFhcpIn/8Wccef4F/KEEFer5U9M4On8FzZu+JP2y88ibejP+whJa1m+i5rk5eIIJ5N91J6Gzz8TxmMrei/hL1U9UuhDfMU08XT10vb2OipdWEBh1Nn3unIWTGhTkmJbymHOnrteVh1PEP2msKio/pl5ls9vXb6Dy+QX4+/Wi6PZJBHuVYjgmzRs+o/q5efiSEyi8ZyZJ/U+ja/0XVC14mbDVTeGsG8kYeymdOyqofmYuXVXV5E+TUG8sdlJQE1+TXNt/16OcP7O7m7Y166hYuZKkCy6k96xpOIl+TXxhSCF+DM+nSzyqQHzSHv9k3+jHJfmiTCWkMjQmtmfjF1Q8PRcjPYXiu27DP3SASrd2fPgF1c/OxZMSoODemYSGjcQ50kz10lepffcdMs7sT8GMSZiJaRxZ8jIN735A9rlnUjD9Fvx9S3W4p2J1AYuI++bT5qCzm8Y31nL4tdVkXDGOskkTcP3eGOHjOX3FCceBJ6eIf3J4VhSwlkchvoP7/U4OPjkPq6WFortuI+HCcxSytl2I/8w8fCl+Cu6dRdKw0yHq0vbVNxyZvwC79jBFN19H6pixNG3bxZGFS3CaGsgfcxFZYy7U1TzbJdzZg5uQSDC/CNcbwG3v5Oiq16lZv56iW28k74pxuB6BgcXLubFSboz4mgVOSf5Job4gbVTCRUAc2JjVRznw9It0bP6O4ttuIfX6yzFCQRo/+oLKpyTDF6DkvjsIjRyh1XFjM42rVlP36qskFheRN30K/uJCatetpf6Nt/F2OyT2LSchPweiDs3dEUKjRlJ61RjcpCBOQyOHX1pJ09Yd9LtzBslnnqHRe8eIL/AuLfkx7+QU8U8K5VWCViRfHHEpmNgY3R0cWfgyjS+vIeei0WRPn4ivKJOGzd9RufgVAomJFE+7ldDA03AdB8O2sbfvpHr+Ypq/20HWuDHk3XINDmFaPvyUlk++o722AcsU1IcHb24e+deMo3DsaNxELz37DnBk0Ursrh5633s7vrLyGFhTKnraCT3WpBGvPJ6S/JNDflvI7xoap29aqqrXtv5jqp5ZiBnKpPDuWSSf0Y+ehgbatu/FE/CTNHgAvow0he5VIJ3OLlreXs+RxavA66dw2s2kX3IOTmeYzj2VdFRUEe7uxEzwklRQQEr//gTysxXrNX6xmSPLV5PRuxdFMydCavox4schvf9EfJUaPKX2Twr1xebbUtETR0xQs4ZNdN8BpeJbtx6g5JbxZF9/GaSEcMMR3T2RkKDQuyKI4igajo17sJKjS1ZT++FnZJw+mOLptxKQ1G7Uwu7qxrUsDI+JGQhgJmisv2T3qta8T9VnX9Hr6rFkX3I+eAUapLN/8a6sY0XcUxi+k0LzE+ynkF9BJTFE9UvKtbuN6pdXc3TpGtLLelE4ayIJQwfhCGxLYnVX0q6mIrwgtkzXwdfdTeenX1GxaCUdNUcpHH8tBTddpzSEasJShZp4Tl6xDeGDlVSseJOI7XLa1IkkFOSqSwyp28crt8Jc8Uc+RfyTTXxH92lKCjXeG2VE6N66jcpnltCz5xD5468i88YrMHIzVVpWxemC2DUNVXKVRK1XpL+hnpp33+fQhk0Ee5VRdv21pPftg+ORJtDjKHxTsnxdHdR++AnVH31C4bnnkX/FWPB6tUZQcLLjrTmniH8yaX7sXroTV790MkW/bGhvpeblNRxZ/hYJOZkU3X4TyeeeheGXootUW1Q9UCVq9KcdTNei+2gtbQcOKQIm9yolMTtPhW46R68TPR7XomdfBQdffZOoHaH/rTcTKC1XBD+mHJTkH7ft6m+nJP9kcoGGbSvRj8O21e0l6xOle8ceDi9cRdM335Jx7lAKJ95AwmkDlYRKd61u5xKCxTD1ijjS4KkLBtLPIfU40Rbx3D6uhdXczJF3P6bhm+0UX3IeuaPPVT1/SuJV16haFeYJpdtTxD+ZdD9m9eO4fZV4VTG/gkoIcbu6aN30BRXLVtFVU0XeReeTd/01BMqLMXzSjKkMNK7E+zHTocyHQt/odmuv4PgVyF8YxcZta6Xu0685vOlr0sU0XDMWT3ZGDE6ihVtCPPm/x5ROEP06Rfz/AeJrZ08PRFCZPt13qdqzkcar5iYa1m+g+pU1WK1dZI0+l9wrLyHYr1xl6oi1VivrEUNXS3+e+AJCQb8tjRxiXSyiHS3UffUdNRu+Ijknl5JrLlOMJPG/RBtxKgusTCqMpyT/f4DgJ94y3p+vW6B13K78a0uDJyGKc7Selrc3ULd2PZHWFlJHDiXz0tEkDh6IJzMTw68QdrHhCQ62qVPGEhV6ohZOVwfhqioavtlC1c49JGZm0/uySwgO7Ivt86kGLdWdFZPwY2s4UepP2fyTzwkauatai7X9jzXCu9J9q9BWtrbvRxvo+Pgz6t/9gNbD1VBUQMqZw8kcOohQYQHeUBKGz6d8AJFcN+ridEfobqynqXIvLbt24tS1qGaNgksuILFvHyy/X/UGiqbx/D8SN6e8/ZNP97hrd2wMi+6Li3XvqTEtGmvnUTAv6eRppee77dRt+oqjO3dhdXeQkplKSkGeigg8Kal6vIrl4HRYhFs66WxtpDXSqhs7hg0nd/gIfPm52AFp6NaIXFHxMqDhvyrY/FMu74dd09Ga68fXn68FXufStaNmq0SOqG4Z1qAh1OKNe7sjWFW1dGzbSdu2bXRUHiTa0aawedJoaZg+DI8Pr+nD7w/iz0wnoW8pKcMHEiovwxNMxlYgTskPWKqYpGr2Ztx0nODg/Q8x/P/kbX9UxNdaX/fBWDFdoPB2qsavcy3isAnCV3SCUs+2i9HVjdPcQriujq76OjpbWuhp71T38SYlkJAcIpSdTTA3B29mGoQSVZevRAiK+HJfhdMTyZeo4YeLyP3vMMuPjPja1oscqhkaul1PUd+SvxiuctykY0bCevHrNOZe3peUsAOWhRN1cG19vWGKGgfDb+KqKVvHJ+zEmS2G0dJ5gRiQ5L+zyT/Uaw3Hlcj3+Ov/Tkxp0xVDTqpd0LY1HszGJVHDl+JqMH4XnYc/Fvses9wnvn/iN/5X3x6/VmyuDvbi6VfJ20v1VURdee0eW0Gope9e5YPUzLxYEiZWexHiaaBlTIsIDzhSwpWxLB5sQ7dXK49e9QNqiZf3JbcgMi8W/59WGt+P2PMf3y1dW4gFF/8tG3F8B0/42H+RNTxOnxN3OXbhiROhjnUQnZCJjLi2q2ylQp84Sp2qJoRY7lyNMHEsVT8X4EK899wRh0uGGihHSDJjHj2HTq53rVgXizhikkzVBTbNRPI5ic7kWzQiJ25Vj2PdY0ONYmUcuYdstxRlhGpSpNGqWBI8WrwlQ2d79DXCEJIGUtk3Uw9xUBGCtHrFUDbxMWoaG6Dr8bJO5QsosIiWeyG+rFHfJza8ITaMSa7wan7U7eIqgtRPoWb1uKJxYhnDY9fFY8QTKPl/SZ+OXI4Lkr69aK7Ym/EmoNg4OOWLnDARRKGOZV8diWhiIZJShXLZCdODwnZUSKc2RcASMuDMKyS2NVlsSXvaFl6ZgCVMogYeGMppsowedW+v48VwfepaNZrMjeKRNKrjVY6YSsYIzdWi9GNZhvaYj8+yETWuf6e1hfwck3S5lyKERvEowsV74dVcHlMxnjCqiteF+LJTHmX5/7lCF0vo6J3Q36f3Xmfq5D6yKtWooV5a+sWBlP3QQxfk2cVqmMcGLmo0j27XFV0q+6O2WZhBTMvxyFRpo/iEEdXrEwsd9dJ0y9dxAKgIne4dkDqF2iKVio49gdoUO7YuPVbOMWUQjY3HTogRX4RG9l4WLd+nn82wI5arwhdpfZSUpmHhtYSAPixTo1bFgHo8sgk2jlDY9KpBRo4RVQ/vkfeEjLKoONeZXoWkVdurNiqGc1N6SuNa1QTNfyK3dt7k4RX5lZLQEqWlQdt5+Z0amxYff6rlXBFEpWmVitf2WQ9t0gMTHSGISH98Uf+EstFZPnHw5G0lXHH9rb4vzhgykkESQzGNp0isYd56YdKvLwQXzaNHdommkpca4RLTCnKHmC7RTKW0rWYgjf2Pd/3ExV0zsfpJTQCLmSbVYKKjHlWXUPugqIPP9msrrdYRc4JitFbb6jR1iNejN1hExo1gRkVqEnADGgghmyaelQxCClsuHq9fJ1tkHGlExVYQ8OJ4ZMMjmihm4JiUqAf6p/al2CizOPeqr9fWKx69yzapUaeyITFtEJunpPZUpWRFrmNJHxXyGfJHM45XZeJ0EUcYShhDnkPyAEoLKVjPCVMSY2pZfUThAI5rmrgvI4+pnEfEDOocsbCCJpS8J0vyxpr1pYroKMc0rsm0rlP1xZgRFf7QAhLzpmJZrLjejyn/WDJLaeLYPdQoKDFZsdkAcTMob0RjV/kcKU/HxtSeMC0g/l1Gw/qNrtUdUY/RIwbMjqhwxjQTSM7OJbG0ADc1EcenOVyQNKISfUKUli5q91RgeL2k9yvHmxzU82/F6TL8MeKLvZRNkM9pDXHMRMqTqMyMVg/aT9N+gV6gRsMet3V6nm2cSWJFtZiEavYSlapnKunZelrSdGgY05iK+NqhOzbSMzY8MVYpVsTXHqOoSJHEuFbXf5GFa3WsiS/fFyO+TPgTjSddvcKMiom1D6GfXP/RDaDHzUg8Xa3NXXyQozYx6nrlk8R7gURvylBoXUxSwhnzC2RtalvlClfPA44/d0zWjvURGt/95nduw+ffkhRMpLswi2hA2xenuZvsYCqF559JxsVnQ046UcOnNs00HLyWRcfmXXyy8lWyRwxh4NXjSEhLVXytxqV5dM+bOIaihOShZBOOY11ig5ViDqAyG8fUnXYCRddodRhjkhgXKILIxh1/mmMaQmuH+O+0HpFJOcdUa2x2b5yIxyd76Y3U9xTVoAb/qJl7CioeH6uqd/lYgkmUt1LpWiHH2jS02o6zcdw/05pBO7xaH8e/LabiFa1jEz6P/1ontZSZ1ZpLuabKMdVr1nUN7YNoJ1w+LLOC4sgnYZaYnY/PsJUo5ujKle6uPz9NXn4RGbNuJRJKwDE8dO8+ROOb7+FaYU77yTQyxlxENCEJs6Mdt6cbI9xD3avvcWT/PvredC1JA/riS01XHbTR9g5FNF9KENtnEsWDLonIvrnYXV1Y3T14ExPwJHiJdHVDj4U3mIQRDMSCd3koD1guTkensvFyvali8ePTrpQ0RCLYHe1YPT2KUD6fH09SMkaieLtSy7dxuqLYHWHsHksNZ5KBC0aSX3m/8aK83dmNY9l4g37MgAc7YmF1hjFNE19iUE3fjGP2XMvG6elWRDD9AejuwY5EtL+gTIamnuAH1DP5POq5DUunpxS8wPRg+r24iX6lPdVnRKN2d+t7K6Jr1pE2MjOUiNcja9ChqRtxcTq7tHOXFFRzBpS3Kz6HBXZXq5oa7k1KUtVIxcRRi0hXF56AF6Pr+63ujvv/hbT8PMr/9ihGciqux4/R2kn9suXsfXER6aPPo+8jD+LJSiO8+Wsav9xMIBwhfKgKf0KAnuxMfH3LybroAnXzynUb8HVHyL1sFGaxoGMS1fRLUV3CNM2ff0nbrv1knjmMpAG9qduynW4ZdHzaAJJHDoWQEEWyaV7c2iZqP/0cIyVIxohhBNKFwbQaVl53azs9O/fQsW07nc2NWK5LYmIqGSPOIHHEAIyQgVVbS9u3O2nbfRi7LYw/wUdivxJCZwzCn58LHh9GcxuNm7fQ1dhA5shBJJaX0HGohvovtygtlzVyMAn9einErxA40thA+9adeAIJpJb3pu27HTRXVOD1uARtB7/lJWqZRJISCQ7tQ2JxDi1ff4N9qBqPz48lUZPpIyEtSHBgEYFeZbiBEHT1EPn2e9q2fo9P4Q6DRPERSQ2Sc+7phAoKtefu2EQP1dHwyeeYpkXaqNMJ9OmLK8SXSK2hnbqN63BSkym8cDSOAFll4S0d7NuwgbxB/TGie/e7W+7/JUnZaZz2l0chNQtHRpViE/n2C7b/8jeY2YX0/8/fEuiVR/uKVWx7ag55RcU45YXKnvd0h0nq35/im6/FjLp897vHiWzbxWm3TyDtunEYKVlq/r2yW5UH2fP352javJ0+d0wm69qx1HzyOYdeWExKeR/KZ88goV8Zrs/AtByaPtrEnhUryT13FMXXXY03M0OJjYRy0kHT+NHnakq21VRHKCdNzdvvPNxI9qgLKJx0I2aKSf3b6zjy7gZlztIysulpbqUtHCb3wnMpunoc3sJcjMNV7H9xGfX799J3ys1kXnwBHXsqODh/Ga1bt1F0xcWqp9+Tl6PMSufefVS//AaBtHTyLx9D1Tvvc+jLL0mI9JBQW4/fDOKkZ9OVnU72uAvIH96f6mWvcPSt9wkVFhLq14+Ojm46a2tIKcui7JYbCQ4Zht3SRsOiZRx4ZRXZJUVEM/LoNn1Es5Lpd+PVpA8cpGFp0jr2/idse3KukpWiCdeRP/U2fS6AaxLZW8XX//owVmEBF/7Hb7FSQ0oTOYdrWP3r3zJqwo0Y0V173S0//xUJOekMfPyPGEnpMQcngrNtM9/94teYyXn0/+1/kNCvhPaXXuGbJ+cw4OYbSb7hMtygVLwMvAlJ+ERrdHaz8w9/puP9j8gcPpDiB+/CO3AQphvAiNo0rV1L9fMv0lXbQNl9t5N50zVYjc3s//PfaNpfyWmzbidzzCUgi21uYscLL9B5YB/9pk8jZdQoBcuSkFMw+z1fb2f/3JW01B+l+MrzyLvwdEyPl0NrN+G6QQrHXUp3dQWV8xfh9XspmnQ9KQP60rm/koqVa4lWtVA64QYyrroIs6GR/XMXUr97D31nTCJz7KVYTa3ULlpJ7dJXCJQVkTdjMhmXjsZISKBj5x6OvrSaQEYmRdNuIdxUT6S5nvCOndSsfA0KiiibeAtkp+PLziQQDNC0dj0HF64g5bwzKJ82iZ62DqrffJeGDz6i5OorKJo1FTcaoW7hCnasWcOwGZNIPPtslWASL9UvzC2TvyVCaGpj34tLqV+/gVC4m+DIIfT/3a9xEgMqIRTZXcG3999NtKCIC/72BFaKgFlMnMqjrHrgIc6eNQXD2r3H3XL/IyTkZjLgb3/ACAlMycHt7qT13ffY/qfHyDrjHHr/6n/hLciiffErbH52HoNmzCDztmuxkySks/GKgxE1cTo62PHYn3E//FhZq4KfziB03RV4kzKwqxs58PSzGJ9/Qbi9i/x7ZpE6/gq8gQC1S1dQsXwVWaePomjWdAJlxXRt3sw3LzxP1oB+lE2epDZUJZVkVm5HC9WLXqN69ftkXjSKomnX4C/OVU5Q257DRBpaCaWmUPPee7R8+DElV44hc8K1kJEC4U5aXltP1YI3VHt3gfT5GQYV85fQuGcf5VNvJX3MJUTb2mlY+gqtS15Rzpb/vPMonjmVwGm96Nyzn5plq/GnZ1Jy1zRcsQZ2D12ffkGpsYtpAAAUmUlEQVTFUy9glfdm0C/ux8hM0UFrRydNa99n38JlJF98DgPvna3MVufGzex/7Gk8ZSX0+fVDyrdoWPgK29avZ8TDPyXt0tG6SCUBnNuNZfh1NuvAEbY//jRZ2Zk4hytpbG1lyGN/UOZX6hbWrn3sevg+IoXFnPHYY5CSrJjIqjzKW7/4BWdMm4gR3bnN3fWzX5FUUEjpX36tCySRKFZFDfvmLCNycAdl06aSccvNGMEg7YuX8dmTzzFixkyyJt+IlejHKxks8bDlrJnODrb88TGC3+3EbW7GHDWEkp/OJljam8b3v+TwKyvJs3po3XeEnOm3kXrz1ZipSXRs3cbhvz9HtLGV4jvuIOX04Rx5eQV1X39F6YQbybzoIuxgkqrV+wxB1O6j4m8LcA81UHL3ZEKXnovj82NYYi5sXLeHngP7OTB3Md31DZRPn0L6hefjBMRhChP+7EuOPLtYjWEtvnsqoZxcDsqYtt0HKJ8ygfSxoxXx65e/Sud7H6iopbsbCq+/jswJV9JZU82RlavxZ+fQa/ZMHL+JGQ3TuelTDv5jDp6yPvT/+X24eZnKafN2dtH87gfsnbeY0IVnMehns3E9Jj1fbuXgH58knJVGv988QjApmfp5y9m7cSOD77+LlEsvlsIkPiOMa0axZJSsjIT/agv7n3ie0ok30LXjew69v4Fev/wl2eMuxpZax+797HjgXroL8jnnr3+H5JBK2EUra3njoQc4c8YkDGvXdnfrff9GMCeffn/9HRUbP8LZfZDonkO0dHVTdOFQCm64HienUCBw9Cx5ie+emUPfq24gaczlkOTHNS0CGWl40zJxuzrY/Mc/k2P58DbVs6/6AANnTiNj1DlUPLcCj9NJZk6I6rc2kXvrLaTecjVGegijvYPaeYs5uOYd8sZeRuaIYexb/RopOdkUTZ6Iv7xXLCfmYJpRur74kgN/f5EkXyJF983CO3KICm8UTl8cS49N+5ebqXxmAW7AS8nt00kdPgLXK45nFGfbVqqeXUhHTR3Ft08idUB/DixYTdPO/fSeOoH0cRdgtbRRt+I1whV7CZZmU/vel3iTsii5fSJmjh7m5EvPpfD2WdgBD55ohK5Nm6h85gXMkj6c9qAQP0MdyCTEb3/7fQ7MX0Li6LPof8/tuI5B63sfc+C5uWq6SPnD9+AxTJoWvMSed9bSf8Y0gmecjytzgkLgL0gFM6i6kVrWvkv1stcZ8O+P0L1lM9uen0/BDZMo/cl0HJ9HzRzc/vB9hPPyOfvPf8VJTlaOql1Zx1uPPMSIGRMxIrt2uFse/h1J2QX0/9NvOLB2LUeemENGKIXCe2eSfrkcMZKORQBJ6oZfWsy25+YRzC7BKulLJGDQRYS+Yy8l/9xz1PDCzx79E7lp+WQWZrN91UpySkpJG3k61es+pfTKCzDMHo4sfIuCW24idcLVkJ6qnLueL79h27PPEYxGCOXnUNfYTK/x48m+8ELclFA8T6wma3V9uIF9Ty8gNTuHwp/OwDNw4LFTM6TR0mNYdH74GYefXYyZl07xndMJ9R+kQmtJS7NnD0eeWUTbngMUz5pI2rAhHFz4Ok07D1A+7RbSL78Qq6mZmmWvEmmpo+DK82hY/wV1674k8/yzyLx4GE2ffo43OUdN9XCCHqUxuz75lANPP4dZ3o9BD96PkZeBJeF3ewc9az+iYt5LeC8+g75TJtJ18Ai1r75Ja8UBek+dSPpVY3BaW2hauJi9r7xMcv/+RLN6YxMgoU8R/W6+Al9aBlZbK4fmvoi7p4Lev/4V0cN7+eY3j5JVPIjej/4LRk4a4d372PLw/dj5BZzz+BNYyXp8jFNZy5qHH+L06RMxwnt2u9se/HeS0nPo99dHccNdVPz2L3R9+7Wy1+k3X07UHwLTj1fOr1m6nM1PzaVg0Ai8g4YQDhp0uA6FI08na/BgDLuTj3/3e3JSi+h1+aVUrXyZrq++wQ76sItK6H/3DCJ7dnH4+ZcpuvUGUm+5Rg1XEHVNexsHFi+h6Y23cNraVW6haMZ0EkrKtTQrVI3wQITODzew9+mFZOTkUnTPNLwDB+I6XlXZk8KGgC86P/iciucX4ynIoHT2DEKnDcSSoon8XsayPb2Qtn2VFM+eROrQIVQsWkXjrr2Ui+SPvQirtZnaZavpqWumeOZEuo9Wc+i5xTgN9WSfPRC7sx1PXi/yZ98NCVJWtOjY9Dn7//Esnj69GfjgfZi5QnwZ6NhF99oNHJqzDOPcoeQMOY3K194kIRwmf/w1pI67FDKScZqaaFnwEntXv0nuiBE4Jb0Iu178pUX0GncR3pQkeo5U8/UfH6MwN5fCSZOwOpqp+PPfCNd1MvCJxwgMLCe6Zw/bHnyASHEJo/7yOHYoUWnF6OEq3vjFzzlzymSMnn373O33PkJqZg7lf/0DZKYSeecDvv/9H/HnZjPgd4/g69sPy+NXxZ3uhcv46pn5DJ42g4zxV2LKMSZCEV8ShnS7tDfxyZ/+TFZqNr0nTyKy+TsOPT+PzpZ6Cm+fTM6N19D54accem6ZaqxIvelySE3DtCSbZ9P++WccenoOVl09JbOnknbllRhJ0kNnH5uLZ7phOj/7nN1PLSA5KZXSe6YTGDZYjU+RHn5JdHhMg7ZPvlXjUo3UBEpn3UbyoKE4ovblHJXtOzj8j0V0Hqml5I4ppAzuz8FFy2nctZPeUyeTPuZSrJY6apeuIlLfQ9EdMzCTDRreeJvq5a/ij3QQykzGf8HF5M+6AxJk5rpF+6YvOfjksxh9yhj4gBA/U5lFR8K6tzdSOWcp/gvOoODM4ex7YQ4hr5fyf/kF5lBhzChmUwttL65k97oPGfizn5B6wRl69qA4eqEgjh0m/O12Pvv9n0jPSSfYpy92uAd7y1ai1Q30/fnPSb1uLJE9e9j54INEiko488+PYScnqvxPpKqK1f/6r4yafJtI/h53588eJiU/j7LH/4iTko6ns4O9//knGt76kNKZN6kQh5RUTNNHeMErfPbMHAbcOZ3sW69SxJeEk+MGwOPFaOtiw+//k5yMFPpMnYzf8fHtH5/AbqhnwMN3kTS0H61r1nPgmZconjye9BuvxJV7i10TV77yILsff5JwYyO97ppJ6OxR4AmqPLxSnyrFGaFr63b2PbMYu7GT8runknL+WUo7Gbar26i8pkocVT41n0h3G6V3Tib17LPUuFSpXEa//Z7Kp5cS6YxSducUUsoKOLhgMU27dlE+ZTLpY8dgdTRSu+wVIjXtFN0xE19hGl379lO1+GXa31lPYqKPlAk3kX/HbPCZOHaUdmkcefI5vOVlDBDJz8vWWquzk6Z1H3DghSWkjD6P8puuo+aNN6l5cx2l115L7ozbcJMTMBqaaX5+KTs/3MigR+4h7fJzdXI+6lXoYSfSRc9r77JjwUK8g/rQkZiMY1tkNjcS2bKVjKuupuzn9xOpOsS2ex/AKizkrMcfg7QklRgKV9fy8s9/xfnTZ4i3v9fd+eBDBLLT6PuPv0JyhsqTR77czI5f/p5IgpeBv/gpSeedpSp9kUWr+fTZeQycPZXsyVdBok5LukYA1zIwWrvY8OhvyM1Lp8+Uyfgzc6la95FK+eaPOY9ARojmN9Zx4OkllNx2Axnjr9bEdwRT4MLhQ+x+4hl6mpopnz2VpLNOB0lbSlJTZf2E+FGitfUcmLOMlo3fUnL1WHJvvgozJzN2yoUwgIt9pJqKOYvo3L6bktvGk3LVpSApYiuiHK2Dc1fiLcyn113TCCUmUjF/IU27d9Jr6hTSxozBamukdunLRGpbKL5rJr6CLJXa7vjiW6qeXUS0ppqsW8eTfcd0XIGB2VG6Nn3B4b89j6e8jNMevg8jT3r7ZZ5PO03r3uPA3EWkjh5Nvztn0b5zN7v/+hSmx8eQB+7DP3IwTmMTzS++wp4PNzLwodmkjDtHwcs9kiRzvdgtzdQ+PY/OQwfp968PQ0aOSnqFt25h7x/+gJuVx+Df/yeWFWH7A49gJSdxxl8fxcmWkBOi+6t49ZF/47y778Swdu53tz/yc3zZyfT/22PYSdkqbPOI9/30i1QsX03axedQ/shd+PLz6F7wKl888yIDZ0wh85YrdP5cFTt8AoSDjk4+fvS35GSm0nvmDMzcXKXypPfdlxLC9Lg0rFpD5ZxllE68nozxl+OmpOlYWCSk8gj7nniOnsZmyu6YQtKokbh+ySUcH8GmkEXRME1vb6TixdWq7Fw24SrSR58JoSScji6V/5Y0ePXb66ldsYbsoYPJnXoL3tIirJqjVC97jfrPNpNz5WgKbx2Pty1K5dxFNO7dSa9pU0kbcxnR5nrqlq0i0tBM0R3T8RXlq8Od3IYW6let5cib75B9xWXk3TUd1+diWFG6N33F4SfmYPYupe8j9+Lm5qhn83R00PLOOg7OXUjK6NH0veduIp3tHF6ykpq336XsqqspnDkZx+6hfv4y9q3/mCH3303KxWfqEpEcE2J4iByqYvcTTxLMz6TfIz9TxWsFHqk5wv6/PE7L1oOM+N1v8PTry+7/+D0Nu3Zw7u9+gXnGYAVmbVq7gU2LlzL63x7BiOw85G5++AGSclIZ8tc/4KRkx4YHO1g79rD1fz1G2+Fqhj40m7QbxhJe9jrb/j6PwhHD8Mq5swGDsMyqy8gh/8ILVUFk46O/Jy8ji/Jpt6mGCSkq+KQaZWt0S8OqN9k/Zym9Jl5P1o3jMNLScNTABTCO1LDtb8/RU99Ev9lT1EwcAVZqLI+ewClATFMwe/UN7HvpFQ6te4/0xACFA/vhzUihtqERf1lvii4fiyfaQcW8JbR8v4ei4SPI7ttPZRL3f72ZYO8i+s64hZDM5j3UyKG5L9G4fze9pk0i5bKLVZNm7fLVhBuaKb1jCv78HN0TgEHP9t1UrXoTcrLpNXuK4nssUftfs//J+Wp0+8CH74bcLIX/83R00vbO+1TMWUjowvPo+7N7cP0GbV9/y56//AOv6af//bPxDyikbsFyKl5/n77nXYivdwkROQUsLZWUoYMI19ey5R/PM/KG60m5+Rps06vyAN7OVirnzqdmyRrKps0gf8ZEal5dxZ5/PE/ZgIFkX3A+bjjKrvfW4+mVy/B/+6k4fLXul4//nuTMZIY99ABuii6ceKQaFonSsOw1vl/xujqeZPAjd2J99Bl756/A7eqmM8GUCed0SONDcQnnPHAvwdxMNv7jGfLTcuh14/WQm6lAHlLpEniY5P4b3v2QHUtepvcNl5N3xSU4waCqcClwRW093764hJ6mFgbdOp6UoYMVsFKVVGONGWr7Y0MSw0cOU73mLRre+wjraJ3yC9zEJAqvup7im64nkBOk69vvOLxiLc3f7oawoyqDqUP6kH/LlYRGjYCEIO6RBvYte5WGgwc47ZbxZF5wDtHWFg69/jbdjW30ve0mAtKkqVBBYHR10PrtVjraOim87CLMBFH7Dk1ffc/2+UtJLC1mxF0zMLJSNdK4q5vmjz5l70vLST/7LAZMnQJBP1ZzAzWLlrP3k88pufpSyq67iJq33mH38rdI9YTokZq816AnJ4MhE2/CJsq2l15h7D334B05mLApuCJIiEiufz3fP7WY5BFnMPKhu9VcgZqn53H4w8+JOl58pk/NLBr281n4T++L4XTartXZgOG18CSnY6hTiNTuaghUVwfR5iZlQ725WRjdEZyWDpyeqIZ4efS8WaTpIU26YBwi7W2YcsxpKFll1KwYtEsACF6paLa3Y7W340kOYiaHcKSqFpftSA92e5vaSE9KEkiDpcLl6PK3AlnGAKECylCp6K527KpaojUNuLaBNysPb0EuZrrMybchGsWpb8WqrMdu6cBMScRXmouZk66rdMqhimC1tuJEwniTU9S6xHu3W9uxJXWdloLp07P1RTgEvEGkWxXYDH9QMbjKonR24dQ3Y/j9qgpqBfSzeeSs39YOrLYGzCQ/3vQsPd5N2suaGom2tGImhfCmh3B72rCaOtTR3RoyaOP6AviSZQZQBKuzg4AcESN7J2pfwdMiuJ0tWEdacRKCeAsz8Qpdmtro3l1B06FagqI9BpXiLc7WmAdXtZnqOVe6F00jP+XIAKnrK9iiK6dX2thmQqy6bOm6cwwMKIAGjUITp1xEIwZ6U/3wgkIRWKi86cUjp1FJMduwdBldOmfjkCs1ZFEPWlKEVr30PjwKmKCRNxrKoNHF6lxFec+MNVQIskU+GMMqCqLKio1JU3h+6cVXaFJDHaF77D5ikmTWrsK6xUamqoSCfhY11kXq8jFsXwysp45klKeW9Skgl95QfFYMbKWmfMSQtwpOJqPkIir0kzP8XFfMmQAyosqpE8HTp3REY3AusSXK1dX5fIEpKQxbVK/fI3spgqHxlLLHXqmveEyiHhkdqXBBGPJZyaN4DKJeQfpYJMhZAlHXdQXweBz9G0aQAI4RIBo7dNQnWBi1L4Jrl/0Q4LWlgIyxuEo5NcfOlInh5jRw8wRCK0ye7njRGDyNaBG6KmiyemSBP8UAkmpjY1g8BXoRdE0MCXMCikWgygpzp9GKGkSpUC16v6IKeWPjVSjX2EAn9Wzxww81PEzAm2ot8iSC5Y9DZQXurO4fPxZd/ywncsgHfLHmAJF+BSGLz2RUTkocoafPbBbIlcY2yZ56FfJZeg6ihpzta+CTwUEeS0HbHGknU0yhcZIqjyGHQCt0rwyQs/Hh1YdFOvIZra0V2FUOl4gB4tQpwmGNPgorReeQIEJoOa4eK6MRT+okao3e9yt8mn7pjRU1GxEm0soGny1aQSgcgybq8fQaDxoDi6r5+OqQYg1eFIkVSVJSchxt/k9IWSXfsfbrOOJJ4+k0dk7zjZ5wHT/UQOP/9KRb3byjCaEGL8Tw7aLfPIaLT4Emjx+AdPza4zMzFf5fQ2VjySW9fh11aPimXqMAQmP26IRpMer543SPM0FMeMUMCvG9jk+FuBGPoKYdvI5HSa6a+K2E1cSjTvrU/QqOK5pEg9uEfSKGo5LuqndAOpA8pnL+5LMeJRAGljqbIMaQAmT1qC4E/P9n8f8bVjSlTQElDA4AAAAASUVORK5CYII=">
          <a:extLst>
            <a:ext uri="{FF2B5EF4-FFF2-40B4-BE49-F238E27FC236}">
              <a16:creationId xmlns:a16="http://schemas.microsoft.com/office/drawing/2014/main" id="{00000000-0008-0000-0000-000003000000}"/>
            </a:ext>
          </a:extLst>
        </xdr:cNvPr>
        <xdr:cNvSpPr>
          <a:spLocks noChangeAspect="1" noChangeArrowheads="1"/>
        </xdr:cNvSpPr>
      </xdr:nvSpPr>
      <xdr:spPr bwMode="auto">
        <a:xfrm>
          <a:off x="3962400" y="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0</xdr:row>
      <xdr:rowOff>0</xdr:rowOff>
    </xdr:from>
    <xdr:to>
      <xdr:col>16</xdr:col>
      <xdr:colOff>114300</xdr:colOff>
      <xdr:row>28</xdr:row>
      <xdr:rowOff>104774</xdr:rowOff>
    </xdr:to>
    <xdr:graphicFrame macro="">
      <xdr:nvGraphicFramePr>
        <xdr:cNvPr id="2" name="Grafiek 1">
          <a:extLst>
            <a:ext uri="{FF2B5EF4-FFF2-40B4-BE49-F238E27FC236}">
              <a16:creationId xmlns:a16="http://schemas.microsoft.com/office/drawing/2014/main" id="{0DE14CEC-BC6A-4DE5-A861-6C5EE63085D7}"/>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editAs="absolute">
    <xdr:from>
      <xdr:col>17</xdr:col>
      <xdr:colOff>0</xdr:colOff>
      <xdr:row>0</xdr:row>
      <xdr:rowOff>0</xdr:rowOff>
    </xdr:from>
    <xdr:to>
      <xdr:col>20</xdr:col>
      <xdr:colOff>0</xdr:colOff>
      <xdr:row>13</xdr:row>
      <xdr:rowOff>47625</xdr:rowOff>
    </xdr:to>
    <mc:AlternateContent xmlns:mc="http://schemas.openxmlformats.org/markup-compatibility/2006">
      <mc:Choice xmlns:sle15="http://schemas.microsoft.com/office/drawing/2012/slicer" Requires="sle15">
        <xdr:graphicFrame macro="">
          <xdr:nvGraphicFramePr>
            <xdr:cNvPr id="3" name="Date">
              <a:extLst>
                <a:ext uri="{FF2B5EF4-FFF2-40B4-BE49-F238E27FC236}">
                  <a16:creationId xmlns:a16="http://schemas.microsoft.com/office/drawing/2014/main" id="{D24C63A3-8CF9-4C5B-A68D-11A59B776AAD}"/>
                </a:ext>
              </a:extLst>
            </xdr:cNvPr>
            <xdr:cNvGraphicFramePr/>
          </xdr:nvGraphicFramePr>
          <xdr:xfrm>
            <a:off x="0" y="0"/>
            <a:ext cx="0" cy="0"/>
          </xdr:xfrm>
          <a:graphic>
            <a:graphicData uri="http://schemas.microsoft.com/office/drawing/2010/slicer">
              <sle:slicer xmlns:sle="http://schemas.microsoft.com/office/drawing/2010/slicer" name="Date"/>
            </a:graphicData>
          </a:graphic>
        </xdr:graphicFrame>
      </mc:Choice>
      <mc:Fallback>
        <xdr:sp macro="" textlink="">
          <xdr:nvSpPr>
            <xdr:cNvPr id="0" name=""/>
            <xdr:cNvSpPr>
              <a:spLocks noTextEdit="1"/>
            </xdr:cNvSpPr>
          </xdr:nvSpPr>
          <xdr:spPr>
            <a:xfrm>
              <a:off x="10363200" y="0"/>
              <a:ext cx="1828800" cy="2524125"/>
            </a:xfrm>
            <a:prstGeom prst="rect">
              <a:avLst/>
            </a:prstGeom>
            <a:solidFill>
              <a:prstClr val="white"/>
            </a:solidFill>
            <a:ln w="1">
              <a:solidFill>
                <a:prstClr val="green"/>
              </a:solidFill>
            </a:ln>
          </xdr:spPr>
          <xdr:txBody>
            <a:bodyPr vertOverflow="clip" horzOverflow="clip"/>
            <a:lstStyle/>
            <a:p>
              <a:r>
                <a:rPr lang="nl-BE" sz="1100"/>
                <a:t>Deze vorm vertegenwoordigt een tabelslicer. Tabelslicers worden niet ondersteund in deze versie van Excel.
De slicer kan niet worden gebruikt als de vorm is gewijzigd in een eerdere versie van Excel of als de werkmap is opgeslagen in Excel 2007 of eerder.</a:t>
              </a:r>
            </a:p>
          </xdr:txBody>
        </xdr:sp>
      </mc:Fallback>
    </mc:AlternateContent>
    <xdr:clientData/>
  </xdr:twoCellAnchor>
  <xdr:twoCellAnchor editAs="absolute">
    <xdr:from>
      <xdr:col>20</xdr:col>
      <xdr:colOff>0</xdr:colOff>
      <xdr:row>0</xdr:row>
      <xdr:rowOff>0</xdr:rowOff>
    </xdr:from>
    <xdr:to>
      <xdr:col>23</xdr:col>
      <xdr:colOff>0</xdr:colOff>
      <xdr:row>13</xdr:row>
      <xdr:rowOff>47625</xdr:rowOff>
    </xdr:to>
    <mc:AlternateContent xmlns:mc="http://schemas.openxmlformats.org/markup-compatibility/2006">
      <mc:Choice xmlns:sle15="http://schemas.microsoft.com/office/drawing/2012/slicer" Requires="sle15">
        <xdr:graphicFrame macro="">
          <xdr:nvGraphicFramePr>
            <xdr:cNvPr id="4" name="Heure">
              <a:extLst>
                <a:ext uri="{FF2B5EF4-FFF2-40B4-BE49-F238E27FC236}">
                  <a16:creationId xmlns:a16="http://schemas.microsoft.com/office/drawing/2014/main" id="{0B21C198-7D0E-4220-839E-1F9DA5093A28}"/>
                </a:ext>
              </a:extLst>
            </xdr:cNvPr>
            <xdr:cNvGraphicFramePr/>
          </xdr:nvGraphicFramePr>
          <xdr:xfrm>
            <a:off x="0" y="0"/>
            <a:ext cx="0" cy="0"/>
          </xdr:xfrm>
          <a:graphic>
            <a:graphicData uri="http://schemas.microsoft.com/office/drawing/2010/slicer">
              <sle:slicer xmlns:sle="http://schemas.microsoft.com/office/drawing/2010/slicer" name="Heure"/>
            </a:graphicData>
          </a:graphic>
        </xdr:graphicFrame>
      </mc:Choice>
      <mc:Fallback>
        <xdr:sp macro="" textlink="">
          <xdr:nvSpPr>
            <xdr:cNvPr id="0" name=""/>
            <xdr:cNvSpPr>
              <a:spLocks noTextEdit="1"/>
            </xdr:cNvSpPr>
          </xdr:nvSpPr>
          <xdr:spPr>
            <a:xfrm>
              <a:off x="12192000" y="0"/>
              <a:ext cx="1828800" cy="2524125"/>
            </a:xfrm>
            <a:prstGeom prst="rect">
              <a:avLst/>
            </a:prstGeom>
            <a:solidFill>
              <a:prstClr val="white"/>
            </a:solidFill>
            <a:ln w="1">
              <a:solidFill>
                <a:prstClr val="green"/>
              </a:solidFill>
            </a:ln>
          </xdr:spPr>
          <xdr:txBody>
            <a:bodyPr vertOverflow="clip" horzOverflow="clip"/>
            <a:lstStyle/>
            <a:p>
              <a:r>
                <a:rPr lang="nl-BE" sz="1100"/>
                <a:t>Deze vorm vertegenwoordigt een tabelslicer. Tabelslicers worden niet ondersteund in deze versie van Excel.
De slicer kan niet worden gebruikt als de vorm is gewijzigd in een eerdere versie van Excel of als de werkmap is opgeslagen in Excel 2007 of eerder.</a:t>
              </a:r>
            </a:p>
          </xdr:txBody>
        </xdr:sp>
      </mc:Fallback>
    </mc:AlternateContent>
    <xdr:clientData/>
  </xdr:twoCellAnchor>
  <xdr:twoCellAnchor editAs="absolute">
    <xdr:from>
      <xdr:col>23</xdr:col>
      <xdr:colOff>0</xdr:colOff>
      <xdr:row>0</xdr:row>
      <xdr:rowOff>0</xdr:rowOff>
    </xdr:from>
    <xdr:to>
      <xdr:col>26</xdr:col>
      <xdr:colOff>0</xdr:colOff>
      <xdr:row>13</xdr:row>
      <xdr:rowOff>47625</xdr:rowOff>
    </xdr:to>
    <mc:AlternateContent xmlns:mc="http://schemas.openxmlformats.org/markup-compatibility/2006">
      <mc:Choice xmlns:sle15="http://schemas.microsoft.com/office/drawing/2012/slicer" Requires="sle15">
        <xdr:graphicFrame macro="">
          <xdr:nvGraphicFramePr>
            <xdr:cNvPr id="5" name="Produits">
              <a:extLst>
                <a:ext uri="{FF2B5EF4-FFF2-40B4-BE49-F238E27FC236}">
                  <a16:creationId xmlns:a16="http://schemas.microsoft.com/office/drawing/2014/main" id="{5E06DAF8-5F6E-4C90-9E74-00818D1238C3}"/>
                </a:ext>
              </a:extLst>
            </xdr:cNvPr>
            <xdr:cNvGraphicFramePr/>
          </xdr:nvGraphicFramePr>
          <xdr:xfrm>
            <a:off x="0" y="0"/>
            <a:ext cx="0" cy="0"/>
          </xdr:xfrm>
          <a:graphic>
            <a:graphicData uri="http://schemas.microsoft.com/office/drawing/2010/slicer">
              <sle:slicer xmlns:sle="http://schemas.microsoft.com/office/drawing/2010/slicer" name="Produits"/>
            </a:graphicData>
          </a:graphic>
        </xdr:graphicFrame>
      </mc:Choice>
      <mc:Fallback>
        <xdr:sp macro="" textlink="">
          <xdr:nvSpPr>
            <xdr:cNvPr id="0" name=""/>
            <xdr:cNvSpPr>
              <a:spLocks noTextEdit="1"/>
            </xdr:cNvSpPr>
          </xdr:nvSpPr>
          <xdr:spPr>
            <a:xfrm>
              <a:off x="14020800" y="0"/>
              <a:ext cx="1828800" cy="2524125"/>
            </a:xfrm>
            <a:prstGeom prst="rect">
              <a:avLst/>
            </a:prstGeom>
            <a:solidFill>
              <a:prstClr val="white"/>
            </a:solidFill>
            <a:ln w="1">
              <a:solidFill>
                <a:prstClr val="green"/>
              </a:solidFill>
            </a:ln>
          </xdr:spPr>
          <xdr:txBody>
            <a:bodyPr vertOverflow="clip" horzOverflow="clip"/>
            <a:lstStyle/>
            <a:p>
              <a:r>
                <a:rPr lang="nl-BE" sz="1100"/>
                <a:t>Deze vorm vertegenwoordigt een tabelslicer. Tabelslicers worden niet ondersteund in deze versie van Excel.
De slicer kan niet worden gebruikt als de vorm is gewijzigd in een eerdere versie van Excel of als de werkmap is opgeslagen in Excel 2007 of eerder.</a:t>
              </a:r>
            </a:p>
          </xdr:txBody>
        </xdr:sp>
      </mc:Fallback>
    </mc:AlternateContent>
    <xdr:clientData/>
  </xdr:twoCellAnchor>
</xdr:wsDr>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Date" xr10:uid="{E4CDF120-856A-470D-953B-545C63D85AD2}" sourceName="Date">
  <extLst>
    <x:ext xmlns:x15="http://schemas.microsoft.com/office/spreadsheetml/2010/11/main" uri="{2F2917AC-EB37-4324-AD4E-5DD8C200BD13}">
      <x15:tableSlicerCache tableId="6" column="1"/>
    </x:ext>
  </extLst>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Heure" xr10:uid="{CA42B2E6-B723-4CA1-84B7-C1C3F3A6E2E7}" sourceName="Heure">
  <extLst>
    <x:ext xmlns:x15="http://schemas.microsoft.com/office/spreadsheetml/2010/11/main" uri="{2F2917AC-EB37-4324-AD4E-5DD8C200BD13}">
      <x15:tableSlicerCache tableId="6" column="18"/>
    </x:ext>
  </extLst>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Produits" xr10:uid="{76C05CE6-9D4C-461A-9AF4-83338908BE0D}" sourceName="Produits">
  <extLst>
    <x:ext xmlns:x15="http://schemas.microsoft.com/office/spreadsheetml/2010/11/main" uri="{2F2917AC-EB37-4324-AD4E-5DD8C200BD13}">
      <x15:tableSlicerCache tableId="6" column="2"/>
    </x:ext>
  </extLst>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Date" xr10:uid="{B68D1822-BE8F-441F-9A52-02BCDE0A8254}" cache="Slicer_Date" caption="Date" rowHeight="241300"/>
  <slicer name="Heure" xr10:uid="{8F6B46A4-5C5B-495E-B5EF-D7102DF541C2}" cache="Slicer_Heure" caption="Heure" rowHeight="241300"/>
  <slicer name="Produits" xr10:uid="{B895FEFF-DFB5-4D13-8C79-89BBE1239F7A}" cache="Slicer_Produits" caption="Produits"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0000000}" name="Tableau37" displayName="Tableau37" ref="A8:X26" totalsRowShown="0" headerRowDxfId="34" dataDxfId="1">
  <autoFilter ref="A8:X26" xr:uid="{00000000-000C-0000-FFFF-FFFF00000000}">
    <filterColumn colId="3">
      <filters>
        <filter val="Pastis"/>
      </filters>
    </filterColumn>
  </autoFilter>
  <sortState xmlns:xlrd2="http://schemas.microsoft.com/office/spreadsheetml/2017/richdata2" ref="A9:X26">
    <sortCondition ref="A9:A26"/>
    <sortCondition ref="B9:B26"/>
  </sortState>
  <tableColumns count="24">
    <tableColumn id="1" xr3:uid="{00000000-0010-0000-0000-000001000000}" name="Date" dataDxfId="24"/>
    <tableColumn id="18" xr3:uid="{00000000-0010-0000-0000-000012000000}" name="Heure" dataDxfId="23"/>
    <tableColumn id="20" xr3:uid="{00000000-0010-0000-0000-000014000000}" name="Initial" dataDxfId="22"/>
    <tableColumn id="2" xr3:uid="{00000000-0010-0000-0000-000002000000}" name="Produits" dataDxfId="21"/>
    <tableColumn id="3" xr3:uid="{00000000-0010-0000-0000-000003000000}" name="Résultats TAV (%/Vol)" dataDxfId="20"/>
    <tableColumn id="4" xr3:uid="{00000000-0010-0000-0000-000004000000}" name="Résultats TAV étalon (%/Vol)" dataDxfId="19">
      <calculatedColumnFormula>IFERROR(VLOOKUP(Tableau37[[#This Row],[Produits]],Tableau2[],2,FALSE),"")</calculatedColumnFormula>
    </tableColumn>
    <tableColumn id="5" xr3:uid="{00000000-0010-0000-0000-000005000000}" name="Correction Biais TAV" dataDxfId="18">
      <calculatedColumnFormula>IF(ISERROR(F9-E9),"",F9-E9)</calculatedColumnFormula>
    </tableColumn>
    <tableColumn id="6" xr3:uid="{00000000-0010-0000-0000-000006000000}" name="Biais TAV" dataDxfId="17"/>
    <tableColumn id="8" xr3:uid="{00000000-0010-0000-0000-000008000000}" name="Résultats MV (g/cm3)" dataDxfId="16"/>
    <tableColumn id="9" xr3:uid="{00000000-0010-0000-0000-000009000000}" name="Résultats MV étalon (g/cm3)" dataDxfId="15">
      <calculatedColumnFormula>IFERROR(VLOOKUP(Tableau37[[#This Row],[Produits]],Tableau2[],3,FALSE),"")</calculatedColumnFormula>
    </tableColumn>
    <tableColumn id="10" xr3:uid="{00000000-0010-0000-0000-00000A000000}" name="Correction Biais MV" dataDxfId="14">
      <calculatedColumnFormula>IF(ISERROR(Tableau37[[#This Row],[Résultats MV étalon (g/cm3)]]-Tableau37[[#This Row],[Résultats MV (g/cm3)]]),"",Tableau37[[#This Row],[Résultats MV étalon (g/cm3)]]-Tableau37[[#This Row],[Résultats MV (g/cm3)]])</calculatedColumnFormula>
    </tableColumn>
    <tableColumn id="11" xr3:uid="{00000000-0010-0000-0000-00000B000000}" name="Biais MV" dataDxfId="13"/>
    <tableColumn id="13" xr3:uid="{00000000-0010-0000-0000-00000D000000}" name="Résultats Sucres (g/L)" dataDxfId="12"/>
    <tableColumn id="14" xr3:uid="{00000000-0010-0000-0000-00000E000000}" name="Résultats Sucre étalon (g/L)" dataDxfId="11">
      <calculatedColumnFormula>IFERROR(VLOOKUP(Tableau37[[#This Row],[Produits]],Tableau2[],4,FALSE),"")</calculatedColumnFormula>
    </tableColumn>
    <tableColumn id="15" xr3:uid="{00000000-0010-0000-0000-00000F000000}" name="Correction Biais Sucre" dataDxfId="10">
      <calculatedColumnFormula>IF(ISERROR(Tableau37[[#This Row],[Résultats Sucre étalon (g/L)]]-Tableau37[[#This Row],[Résultats Sucres (g/L)]]),"",Tableau37[[#This Row],[Résultats Sucre étalon (g/L)]]-Tableau37[[#This Row],[Résultats Sucres (g/L)]])</calculatedColumnFormula>
    </tableColumn>
    <tableColumn id="16" xr3:uid="{00000000-0010-0000-0000-000010000000}" name="Biais Sucre" dataDxfId="9"/>
    <tableColumn id="19" xr3:uid="{00000000-0010-0000-0000-000013000000}" name="Nouvelle bouteille" dataDxfId="8"/>
    <tableColumn id="21" xr3:uid="{00000000-0010-0000-0000-000015000000}" name="Commentaire" dataDxfId="7"/>
    <tableColumn id="7" xr3:uid="{00000000-0010-0000-0000-000007000000}" name="Commentaire 2" dataDxfId="6"/>
    <tableColumn id="12" xr3:uid="{F156274E-3685-457C-90CA-895493DE4B51}" name="x" dataDxfId="5">
      <calculatedColumnFormula>SUBTOTAL(102,Tableau37[[#This Row],[Résultats TAV (%/Vol)]])</calculatedColumnFormula>
    </tableColumn>
    <tableColumn id="17" xr3:uid="{3D8BF753-3009-4E4A-89C5-D849F1239636}" name="x2" dataDxfId="0">
      <calculatedColumnFormula>TRUNC($A9)+0.1+IF($T9,SUMIFS($T$8:$T8,$A$8:$A8,$A9,$B$8:$B8,$B9)/SUMIFS(Tableau37[x],Tableau37[Date],Tableau37[[#This Row],[Date]],Tableau37[Heure],Tableau37[[#This Row],[Heure]]),0)</calculatedColumnFormula>
    </tableColumn>
    <tableColumn id="22" xr3:uid="{BE313C37-0D03-4989-A504-912ABC3901E3}" name="matin" dataDxfId="4">
      <calculatedColumnFormula>IF($B9=V$8,$E9,NA())</calculatedColumnFormula>
    </tableColumn>
    <tableColumn id="23" xr3:uid="{2159DAD4-A3CB-4F5B-99EA-94D554C1BB31}" name="midi" dataDxfId="3">
      <calculatedColumnFormula>IF($B9=W$8,$E9,NA())</calculatedColumnFormula>
    </tableColumn>
    <tableColumn id="24" xr3:uid="{9B28EDEE-F9EA-46B7-8DB9-EA291572CAAC}" name="soir" dataDxfId="2">
      <calculatedColumnFormula>IF($B9=X$8,$E9,NA())</calculatedColumnFormula>
    </tableColumn>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leau2" displayName="Tableau2" ref="A5:G21" totalsRowShown="0">
  <autoFilter ref="A5:G21" xr:uid="{00000000-0009-0000-0100-000002000000}"/>
  <tableColumns count="7">
    <tableColumn id="1" xr3:uid="{00000000-0010-0000-0100-000001000000}" name="Produits"/>
    <tableColumn id="2" xr3:uid="{00000000-0010-0000-0100-000002000000}" name="TAV" dataDxfId="33"/>
    <tableColumn id="3" xr3:uid="{00000000-0010-0000-0100-000003000000}" name="MV" dataDxfId="32"/>
    <tableColumn id="4" xr3:uid="{00000000-0010-0000-0100-000004000000}" name="Sucre" dataDxfId="31"/>
    <tableColumn id="5" xr3:uid="{00000000-0010-0000-0100-000005000000}" name="Biais TAV" dataDxfId="30"/>
    <tableColumn id="6" xr3:uid="{00000000-0010-0000-0100-000006000000}" name="Coeff MV" dataDxfId="29"/>
    <tableColumn id="7" xr3:uid="{00000000-0010-0000-0100-000007000000}" name="Coeff Sucre" dataDxfId="28"/>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2000000}" name="Tableau1" displayName="Tableau1" ref="K5:K8" totalsRowShown="0">
  <autoFilter ref="K5:K8" xr:uid="{00000000-0009-0000-0100-000001000000}"/>
  <tableColumns count="1">
    <tableColumn id="1" xr3:uid="{00000000-0010-0000-0200-000001000000}" name="Heure"/>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Tableau4" displayName="Tableau4" ref="M5:M9" totalsRowShown="0">
  <autoFilter ref="M5:M9" xr:uid="{00000000-0009-0000-0100-000004000000}"/>
  <tableColumns count="1">
    <tableColumn id="1" xr3:uid="{00000000-0010-0000-0300-000001000000}" name="Initial"/>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4000000}" name="Tableau6" displayName="Tableau6" ref="K16:K22" totalsRowShown="0">
  <autoFilter ref="K16:K22" xr:uid="{00000000-0009-0000-0100-000005000000}"/>
  <tableColumns count="1">
    <tableColumn id="1" xr3:uid="{00000000-0010-0000-0400-000001000000}" name="Commentaires"/>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microsoft.com/office/2007/relationships/slicer" Target="../slicers/slicer1.xml"/><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printerSettings" Target="../printerSettings/printerSettings2.bin"/><Relationship Id="rId5" Type="http://schemas.openxmlformats.org/officeDocument/2006/relationships/table" Target="../tables/table5.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3">
    <outlinePr showOutlineSymbols="0"/>
  </sheetPr>
  <dimension ref="A1:AE255"/>
  <sheetViews>
    <sheetView showOutlineSymbols="0" zoomScale="83" zoomScaleNormal="83" workbookViewId="0">
      <selection sqref="A1:D4"/>
    </sheetView>
  </sheetViews>
  <sheetFormatPr defaultColWidth="11.42578125" defaultRowHeight="19.5" x14ac:dyDescent="0.35"/>
  <cols>
    <col min="1" max="1" width="10.42578125" style="18" customWidth="1"/>
    <col min="2" max="2" width="10.42578125" customWidth="1"/>
    <col min="3" max="3" width="8.7109375" customWidth="1"/>
    <col min="4" max="4" width="18" customWidth="1"/>
    <col min="5" max="5" width="11.28515625" customWidth="1"/>
    <col min="6" max="6" width="11.85546875" customWidth="1"/>
    <col min="7" max="7" width="12.7109375" customWidth="1"/>
    <col min="8" max="8" width="10.28515625" customWidth="1"/>
    <col min="9" max="9" width="11.28515625" customWidth="1"/>
    <col min="10" max="10" width="11.7109375" customWidth="1"/>
    <col min="11" max="11" width="10.7109375" customWidth="1"/>
    <col min="12" max="12" width="9.5703125" customWidth="1"/>
    <col min="13" max="13" width="12.5703125" style="4" customWidth="1"/>
    <col min="14" max="14" width="13.42578125" customWidth="1"/>
    <col min="15" max="15" width="14.42578125" customWidth="1"/>
    <col min="16" max="16" width="12.85546875" customWidth="1"/>
    <col min="17" max="17" width="10.7109375" style="31" customWidth="1"/>
    <col min="18" max="18" width="37" customWidth="1"/>
    <col min="19" max="19" width="18.28515625" customWidth="1"/>
    <col min="20" max="20" width="7.7109375" bestFit="1" customWidth="1"/>
    <col min="21" max="21" width="16.42578125" style="34" bestFit="1" customWidth="1"/>
    <col min="22" max="22" width="8.42578125" style="2" bestFit="1" customWidth="1"/>
    <col min="23" max="23" width="8.28515625" style="2" bestFit="1" customWidth="1"/>
    <col min="24" max="24" width="7.85546875" style="2" bestFit="1" customWidth="1"/>
    <col min="31" max="31" width="22.7109375" style="37" bestFit="1" customWidth="1"/>
  </cols>
  <sheetData>
    <row r="1" spans="1:31" ht="15" customHeight="1" x14ac:dyDescent="0.35">
      <c r="A1" s="20"/>
      <c r="B1" s="20"/>
      <c r="C1" s="20"/>
      <c r="D1" s="20"/>
      <c r="E1" s="21"/>
      <c r="F1" s="21"/>
      <c r="G1" s="21"/>
      <c r="H1" s="21"/>
      <c r="I1" s="21"/>
      <c r="J1" s="21"/>
      <c r="K1" s="22"/>
      <c r="L1" s="22"/>
      <c r="M1" s="22"/>
      <c r="N1" s="22"/>
      <c r="O1" s="3"/>
      <c r="P1" s="3"/>
      <c r="Q1" s="29"/>
      <c r="R1" s="3"/>
      <c r="S1" s="3"/>
      <c r="T1" s="3"/>
      <c r="AD1" t="str">
        <f>CHAR(ROW())</f>
        <v>_x0001_</v>
      </c>
      <c r="AE1" s="37" t="str">
        <f>CHAR(ROW())</f>
        <v>_x0001_</v>
      </c>
    </row>
    <row r="2" spans="1:31" ht="15" customHeight="1" x14ac:dyDescent="0.35">
      <c r="A2" s="20"/>
      <c r="B2" s="20"/>
      <c r="C2" s="20"/>
      <c r="D2" s="20"/>
      <c r="E2" s="23"/>
      <c r="F2" s="23"/>
      <c r="G2" s="23"/>
      <c r="H2" s="23"/>
      <c r="I2" s="23"/>
      <c r="J2" s="23"/>
      <c r="K2" s="24"/>
      <c r="L2" s="24"/>
      <c r="M2" s="25"/>
      <c r="N2" s="25"/>
      <c r="O2" s="3"/>
      <c r="Q2" s="29"/>
      <c r="R2" s="3"/>
      <c r="S2" s="3"/>
      <c r="T2" s="3"/>
      <c r="AD2" t="str">
        <f t="shared" ref="AD2:AD65" si="0">CHAR(ROW())</f>
        <v>_x0002_</v>
      </c>
      <c r="AE2" s="37" t="str">
        <f t="shared" ref="AE2:AE65" si="1">CHAR(ROW())</f>
        <v>_x0002_</v>
      </c>
    </row>
    <row r="3" spans="1:31" ht="15" customHeight="1" x14ac:dyDescent="0.35">
      <c r="A3" s="20"/>
      <c r="B3" s="20"/>
      <c r="C3" s="20"/>
      <c r="D3" s="20"/>
      <c r="E3" s="26"/>
      <c r="F3" s="26"/>
      <c r="G3" s="26"/>
      <c r="H3" s="26"/>
      <c r="I3" s="26"/>
      <c r="J3" s="26"/>
      <c r="K3" s="27"/>
      <c r="L3" s="27"/>
      <c r="M3" s="28"/>
      <c r="N3" s="27"/>
      <c r="O3" s="3"/>
      <c r="P3" s="3"/>
      <c r="Q3" s="29"/>
      <c r="R3" s="3"/>
      <c r="S3" s="3"/>
      <c r="T3" s="3"/>
      <c r="AD3" t="str">
        <f t="shared" si="0"/>
        <v>_x0003_</v>
      </c>
      <c r="AE3" s="37" t="str">
        <f t="shared" si="1"/>
        <v>_x0003_</v>
      </c>
    </row>
    <row r="4" spans="1:31" ht="15" customHeight="1" x14ac:dyDescent="0.35">
      <c r="A4" s="20"/>
      <c r="B4" s="20"/>
      <c r="C4" s="20"/>
      <c r="D4" s="20"/>
      <c r="E4" s="26"/>
      <c r="F4" s="26"/>
      <c r="G4" s="26"/>
      <c r="H4" s="26"/>
      <c r="I4" s="26"/>
      <c r="J4" s="26"/>
      <c r="K4" s="27"/>
      <c r="L4" s="27"/>
      <c r="M4" s="27"/>
      <c r="N4" s="27"/>
      <c r="O4" s="3"/>
      <c r="P4" s="3"/>
      <c r="Q4" s="29"/>
      <c r="R4" s="3"/>
      <c r="S4" s="3"/>
      <c r="T4" s="3"/>
      <c r="AD4" t="str">
        <f t="shared" si="0"/>
        <v>_x0004_</v>
      </c>
      <c r="AE4" s="37" t="str">
        <f t="shared" si="1"/>
        <v>_x0004_</v>
      </c>
    </row>
    <row r="5" spans="1:31" ht="15" customHeight="1" x14ac:dyDescent="0.35">
      <c r="A5" s="15"/>
      <c r="B5" s="3"/>
      <c r="C5" s="3"/>
      <c r="D5" s="3"/>
      <c r="E5" s="3"/>
      <c r="F5" s="3"/>
      <c r="G5" s="3"/>
      <c r="H5" s="3"/>
      <c r="I5" s="3"/>
      <c r="J5" s="3"/>
      <c r="K5" s="3"/>
      <c r="L5" s="3"/>
      <c r="M5" s="6"/>
      <c r="N5" s="3"/>
      <c r="O5" s="3"/>
      <c r="Q5" s="29"/>
      <c r="R5" s="3"/>
      <c r="S5" s="3"/>
      <c r="T5" s="3"/>
      <c r="AD5" t="str">
        <f t="shared" si="0"/>
        <v>_x0005_</v>
      </c>
      <c r="AE5" s="37" t="str">
        <f t="shared" si="1"/>
        <v>_x0005_</v>
      </c>
    </row>
    <row r="6" spans="1:31" ht="15" customHeight="1" x14ac:dyDescent="0.35">
      <c r="A6" s="15"/>
      <c r="B6" s="3"/>
      <c r="C6" s="3"/>
      <c r="D6" s="3"/>
      <c r="E6" s="3"/>
      <c r="F6" s="3"/>
      <c r="G6" s="3"/>
      <c r="H6" s="3"/>
      <c r="I6" s="3"/>
      <c r="J6" s="3"/>
      <c r="K6" s="3"/>
      <c r="L6" s="3"/>
      <c r="M6" s="6"/>
      <c r="N6" s="3"/>
      <c r="O6" s="3"/>
      <c r="P6" s="3"/>
      <c r="Q6" s="29"/>
      <c r="R6" s="3"/>
      <c r="S6" s="3"/>
      <c r="T6" s="3"/>
      <c r="AD6" t="str">
        <f t="shared" si="0"/>
        <v>_x0006_</v>
      </c>
      <c r="AE6" s="37" t="str">
        <f t="shared" si="1"/>
        <v>_x0006_</v>
      </c>
    </row>
    <row r="7" spans="1:31" x14ac:dyDescent="0.35">
      <c r="AD7" t="str">
        <f t="shared" si="0"/>
        <v>_x0007_</v>
      </c>
      <c r="AE7" s="37" t="str">
        <f t="shared" si="1"/>
        <v>_x0007_</v>
      </c>
    </row>
    <row r="8" spans="1:31" ht="45.75" customHeight="1" x14ac:dyDescent="0.35">
      <c r="A8" s="16" t="s">
        <v>0</v>
      </c>
      <c r="B8" s="1" t="s">
        <v>10</v>
      </c>
      <c r="C8" s="1" t="s">
        <v>11</v>
      </c>
      <c r="D8" s="1" t="s">
        <v>3</v>
      </c>
      <c r="E8" s="1" t="s">
        <v>21</v>
      </c>
      <c r="F8" s="1" t="s">
        <v>22</v>
      </c>
      <c r="G8" s="1" t="s">
        <v>18</v>
      </c>
      <c r="H8" s="1" t="s">
        <v>7</v>
      </c>
      <c r="I8" s="1" t="s">
        <v>23</v>
      </c>
      <c r="J8" s="1" t="s">
        <v>24</v>
      </c>
      <c r="K8" s="1" t="s">
        <v>19</v>
      </c>
      <c r="L8" s="7" t="s">
        <v>8</v>
      </c>
      <c r="M8" s="1" t="s">
        <v>25</v>
      </c>
      <c r="N8" s="1" t="s">
        <v>26</v>
      </c>
      <c r="O8" s="1" t="s">
        <v>20</v>
      </c>
      <c r="P8" s="1" t="s">
        <v>9</v>
      </c>
      <c r="Q8" s="32" t="s">
        <v>12</v>
      </c>
      <c r="R8" s="1" t="s">
        <v>13</v>
      </c>
      <c r="S8" s="1" t="s">
        <v>27</v>
      </c>
      <c r="T8" s="1" t="s">
        <v>35</v>
      </c>
      <c r="U8" s="35" t="s">
        <v>37</v>
      </c>
      <c r="V8" s="33" t="s">
        <v>38</v>
      </c>
      <c r="W8" s="33" t="s">
        <v>39</v>
      </c>
      <c r="X8" s="33" t="s">
        <v>40</v>
      </c>
      <c r="AD8" t="str">
        <f t="shared" si="0"/>
        <v>_x0008_</v>
      </c>
      <c r="AE8" s="37" t="str">
        <f t="shared" si="1"/>
        <v>_x0008_</v>
      </c>
    </row>
    <row r="9" spans="1:31" hidden="1" x14ac:dyDescent="0.35">
      <c r="A9" s="17">
        <v>45048</v>
      </c>
      <c r="B9" s="5" t="s">
        <v>14</v>
      </c>
      <c r="C9" s="5" t="s">
        <v>28</v>
      </c>
      <c r="D9" s="8" t="s">
        <v>33</v>
      </c>
      <c r="E9" s="9">
        <v>40.01</v>
      </c>
      <c r="F9" s="8">
        <f>IFERROR(VLOOKUP(Tableau37[[#This Row],[Produits]],Tableau2[],2,FALSE),"")</f>
        <v>40</v>
      </c>
      <c r="G9" s="9">
        <f>IF(ISERROR(F9-E9),"",F9-E9)</f>
        <v>-9.9999999999980105E-3</v>
      </c>
      <c r="H9" s="10">
        <v>-7.15</v>
      </c>
      <c r="I9" s="8"/>
      <c r="J9" s="8">
        <f>IFERROR(VLOOKUP(Tableau37[[#This Row],[Produits]],Tableau2[],3,FALSE),"")</f>
        <v>0</v>
      </c>
      <c r="K9" s="11">
        <f>IF(ISERROR(Tableau37[[#This Row],[Résultats MV étalon (g/cm3)]]-Tableau37[[#This Row],[Résultats MV (g/cm3)]]),"",Tableau37[[#This Row],[Résultats MV étalon (g/cm3)]]-Tableau37[[#This Row],[Résultats MV (g/cm3)]])</f>
        <v>0</v>
      </c>
      <c r="L9" s="12"/>
      <c r="M9" s="8"/>
      <c r="N9" s="8">
        <f>IFERROR(VLOOKUP(Tableau37[[#This Row],[Produits]],Tableau2[],4,FALSE),"")</f>
        <v>0</v>
      </c>
      <c r="O9" s="13">
        <f>IF(ISERROR(Tableau37[[#This Row],[Résultats Sucre étalon (g/L)]]-Tableau37[[#This Row],[Résultats Sucres (g/L)]]),"",Tableau37[[#This Row],[Résultats Sucre étalon (g/L)]]-Tableau37[[#This Row],[Résultats Sucres (g/L)]])</f>
        <v>0</v>
      </c>
      <c r="P9" s="14"/>
      <c r="Q9" s="30" t="s">
        <v>36</v>
      </c>
      <c r="R9" s="8"/>
      <c r="S9" s="8"/>
      <c r="T9" s="8">
        <f>SUBTOTAL(102,Tableau37[[#This Row],[Résultats TAV (%/Vol)]])</f>
        <v>0</v>
      </c>
      <c r="U9" s="36">
        <f>TRUNC($A9)+0.1+IF($T9,SUMIFS($T$8:$T8,$A$8:$A8,$A9,$B$8:$B8,$B9)/SUMIFS(Tableau37[x],Tableau37[Date],Tableau37[[#This Row],[Date]],Tableau37[Heure],Tableau37[[#This Row],[Heure]]),0)</f>
        <v>45048.1</v>
      </c>
      <c r="V9" s="19">
        <f>IF($B9=V$8,$E9,NA())</f>
        <v>40.01</v>
      </c>
      <c r="W9" s="19" t="e">
        <f>IF($B9=W$8,$E9,NA())</f>
        <v>#N/A</v>
      </c>
      <c r="X9" s="19" t="e">
        <f>IF($B9=X$8,$E9,NA())</f>
        <v>#N/A</v>
      </c>
      <c r="AD9" t="str">
        <f t="shared" si="0"/>
        <v xml:space="preserve">	</v>
      </c>
      <c r="AE9" s="37" t="str">
        <f t="shared" si="1"/>
        <v xml:space="preserve">	</v>
      </c>
    </row>
    <row r="10" spans="1:31" hidden="1" x14ac:dyDescent="0.35">
      <c r="A10" s="17">
        <v>45048</v>
      </c>
      <c r="B10" s="5" t="s">
        <v>14</v>
      </c>
      <c r="C10" s="5" t="s">
        <v>28</v>
      </c>
      <c r="D10" s="8" t="s">
        <v>34</v>
      </c>
      <c r="E10" s="9">
        <v>40.04</v>
      </c>
      <c r="F10" s="8">
        <f>IFERROR(VLOOKUP(Tableau37[[#This Row],[Produits]],Tableau2[],2,FALSE),"")</f>
        <v>40.01</v>
      </c>
      <c r="G10" s="9">
        <f>IF(ISERROR(F10-E10),"",F10-E10)</f>
        <v>-3.0000000000001137E-2</v>
      </c>
      <c r="H10" s="10">
        <v>-7.15</v>
      </c>
      <c r="I10" s="8"/>
      <c r="J10" s="8">
        <f>IFERROR(VLOOKUP(Tableau37[[#This Row],[Produits]],Tableau2[],3,FALSE),"")</f>
        <v>0</v>
      </c>
      <c r="K10" s="11">
        <f>IF(ISERROR(Tableau37[[#This Row],[Résultats MV étalon (g/cm3)]]-Tableau37[[#This Row],[Résultats MV (g/cm3)]]),"",Tableau37[[#This Row],[Résultats MV étalon (g/cm3)]]-Tableau37[[#This Row],[Résultats MV (g/cm3)]])</f>
        <v>0</v>
      </c>
      <c r="L10" s="12"/>
      <c r="M10" s="8"/>
      <c r="N10" s="8">
        <f>IFERROR(VLOOKUP(Tableau37[[#This Row],[Produits]],Tableau2[],4,FALSE),"")</f>
        <v>0</v>
      </c>
      <c r="O10" s="13">
        <f>IF(ISERROR(Tableau37[[#This Row],[Résultats Sucre étalon (g/L)]]-Tableau37[[#This Row],[Résultats Sucres (g/L)]]),"",Tableau37[[#This Row],[Résultats Sucre étalon (g/L)]]-Tableau37[[#This Row],[Résultats Sucres (g/L)]])</f>
        <v>0</v>
      </c>
      <c r="P10" s="14"/>
      <c r="Q10" s="30" t="s">
        <v>41</v>
      </c>
      <c r="R10" s="8"/>
      <c r="S10" s="8"/>
      <c r="T10" s="8">
        <f>SUBTOTAL(102,Tableau37[[#This Row],[Résultats TAV (%/Vol)]])</f>
        <v>0</v>
      </c>
      <c r="U10" s="36">
        <f>TRUNC($A10)+0.1+IF($T10,SUMIFS($T$8:$T9,$A$8:$A9,$A10,$B$8:$B9,$B10)/SUMIFS(Tableau37[x],Tableau37[Date],Tableau37[[#This Row],[Date]],Tableau37[Heure],Tableau37[[#This Row],[Heure]]),0)</f>
        <v>45048.1</v>
      </c>
      <c r="V10" s="19">
        <f>IF($B10=V$8,$E10,NA())</f>
        <v>40.04</v>
      </c>
      <c r="W10" s="19" t="e">
        <f>IF($B10=W$8,$E10,NA())</f>
        <v>#N/A</v>
      </c>
      <c r="X10" s="19" t="e">
        <f>IF($B10=X$8,$E10,NA())</f>
        <v>#N/A</v>
      </c>
      <c r="AD10" t="str">
        <f t="shared" si="0"/>
        <v xml:space="preserve">
</v>
      </c>
      <c r="AE10" s="37" t="str">
        <f t="shared" si="1"/>
        <v xml:space="preserve">
</v>
      </c>
    </row>
    <row r="11" spans="1:31" x14ac:dyDescent="0.35">
      <c r="A11" s="17">
        <v>45048</v>
      </c>
      <c r="B11" s="5" t="s">
        <v>14</v>
      </c>
      <c r="C11" s="5" t="s">
        <v>28</v>
      </c>
      <c r="D11" s="8" t="s">
        <v>32</v>
      </c>
      <c r="E11" s="9">
        <v>39.950000000000003</v>
      </c>
      <c r="F11" s="8">
        <f>IFERROR(VLOOKUP(Tableau37[[#This Row],[Produits]],Tableau2[],2,FALSE),"")</f>
        <v>39.94</v>
      </c>
      <c r="G11" s="9">
        <f>IF(ISERROR(F11-E11),"",F11-E11)</f>
        <v>-1.0000000000005116E-2</v>
      </c>
      <c r="H11" s="10">
        <v>-29.8</v>
      </c>
      <c r="I11" s="8">
        <v>1.0305</v>
      </c>
      <c r="J11" s="8">
        <f>IFERROR(VLOOKUP(Tableau37[[#This Row],[Produits]],Tableau2[],3,FALSE),"")</f>
        <v>1.0304</v>
      </c>
      <c r="K11" s="11">
        <f>IF(ISERROR(Tableau37[[#This Row],[Résultats MV étalon (g/cm3)]]-Tableau37[[#This Row],[Résultats MV (g/cm3)]]),"",Tableau37[[#This Row],[Résultats MV étalon (g/cm3)]]-Tableau37[[#This Row],[Résultats MV (g/cm3)]])</f>
        <v>-9.9999999999988987E-5</v>
      </c>
      <c r="L11" s="12">
        <v>-0.73</v>
      </c>
      <c r="M11" s="8">
        <v>227.5</v>
      </c>
      <c r="N11" s="8">
        <f>IFERROR(VLOOKUP(Tableau37[[#This Row],[Produits]],Tableau2[],4,FALSE),"")</f>
        <v>227.2</v>
      </c>
      <c r="O11" s="13">
        <f>IF(ISERROR(Tableau37[[#This Row],[Résultats Sucre étalon (g/L)]]-Tableau37[[#This Row],[Résultats Sucres (g/L)]]),"",Tableau37[[#This Row],[Résultats Sucre étalon (g/L)]]-Tableau37[[#This Row],[Résultats Sucres (g/L)]])</f>
        <v>-0.30000000000001137</v>
      </c>
      <c r="P11" s="14">
        <v>-226.6</v>
      </c>
      <c r="Q11" s="30"/>
      <c r="R11" s="8"/>
      <c r="S11" s="8"/>
      <c r="T11" s="8">
        <f>SUBTOTAL(102,Tableau37[[#This Row],[Résultats TAV (%/Vol)]])</f>
        <v>1</v>
      </c>
      <c r="U11" s="36">
        <f>TRUNC($A11)+0.1+IF($T11,SUMIFS($T$8:$T10,$A$8:$A10,$A11,$B$8:$B10,$B11)/SUMIFS(Tableau37[x],Tableau37[Date],Tableau37[[#This Row],[Date]],Tableau37[Heure],Tableau37[[#This Row],[Heure]]),0)</f>
        <v>45048.1</v>
      </c>
      <c r="V11" s="19">
        <f>IF($B11=V$8,$E11,NA())</f>
        <v>39.950000000000003</v>
      </c>
      <c r="W11" s="19" t="e">
        <f>IF($B11=W$8,$E11,NA())</f>
        <v>#N/A</v>
      </c>
      <c r="X11" s="19" t="e">
        <f>IF($B11=X$8,$E11,NA())</f>
        <v>#N/A</v>
      </c>
      <c r="AD11" t="str">
        <f t="shared" si="0"/>
        <v>_x000B_</v>
      </c>
      <c r="AE11" s="37" t="str">
        <f t="shared" si="1"/>
        <v>_x000B_</v>
      </c>
    </row>
    <row r="12" spans="1:31" hidden="1" x14ac:dyDescent="0.35">
      <c r="A12" s="17">
        <v>45048</v>
      </c>
      <c r="B12" s="5" t="s">
        <v>15</v>
      </c>
      <c r="C12" s="5" t="s">
        <v>29</v>
      </c>
      <c r="D12" s="8" t="s">
        <v>33</v>
      </c>
      <c r="E12" s="9">
        <v>40.04</v>
      </c>
      <c r="F12" s="8">
        <f>IFERROR(VLOOKUP(Tableau37[[#This Row],[Produits]],Tableau2[],2,FALSE),"")</f>
        <v>40</v>
      </c>
      <c r="G12" s="9">
        <f>IF(ISERROR(F12-E12),"",F12-E12)</f>
        <v>-3.9999999999999147E-2</v>
      </c>
      <c r="H12" s="10">
        <v>-7.15</v>
      </c>
      <c r="I12" s="8"/>
      <c r="J12" s="8">
        <f>IFERROR(VLOOKUP(Tableau37[[#This Row],[Produits]],Tableau2[],3,FALSE),"")</f>
        <v>0</v>
      </c>
      <c r="K12" s="11">
        <f>IF(ISERROR(Tableau37[[#This Row],[Résultats MV étalon (g/cm3)]]-Tableau37[[#This Row],[Résultats MV (g/cm3)]]),"",Tableau37[[#This Row],[Résultats MV étalon (g/cm3)]]-Tableau37[[#This Row],[Résultats MV (g/cm3)]])</f>
        <v>0</v>
      </c>
      <c r="L12" s="12"/>
      <c r="M12" s="8"/>
      <c r="N12" s="8">
        <f>IFERROR(VLOOKUP(Tableau37[[#This Row],[Produits]],Tableau2[],4,FALSE),"")</f>
        <v>0</v>
      </c>
      <c r="O12" s="13">
        <f>IF(ISERROR(Tableau37[[#This Row],[Résultats Sucre étalon (g/L)]]-Tableau37[[#This Row],[Résultats Sucres (g/L)]]),"",Tableau37[[#This Row],[Résultats Sucre étalon (g/L)]]-Tableau37[[#This Row],[Résultats Sucres (g/L)]])</f>
        <v>0</v>
      </c>
      <c r="P12" s="14"/>
      <c r="Q12" s="30"/>
      <c r="R12" s="8"/>
      <c r="S12" s="8"/>
      <c r="T12" s="8">
        <f>SUBTOTAL(102,Tableau37[[#This Row],[Résultats TAV (%/Vol)]])</f>
        <v>0</v>
      </c>
      <c r="U12" s="36">
        <f>TRUNC($A12)+0.1+IF($T12,SUMIFS($T$8:$T11,$A$8:$A11,$A12,$B$8:$B11,$B12)/SUMIFS(Tableau37[x],Tableau37[Date],Tableau37[[#This Row],[Date]],Tableau37[Heure],Tableau37[[#This Row],[Heure]]),0)</f>
        <v>45048.1</v>
      </c>
      <c r="V12" s="19" t="e">
        <f>IF($B12=V$8,$E12,NA())</f>
        <v>#N/A</v>
      </c>
      <c r="W12" s="19">
        <f>IF($B12=W$8,$E12,NA())</f>
        <v>40.04</v>
      </c>
      <c r="X12" s="19" t="e">
        <f>IF($B12=X$8,$E12,NA())</f>
        <v>#N/A</v>
      </c>
      <c r="AD12" t="str">
        <f t="shared" si="0"/>
        <v>_x000C_</v>
      </c>
      <c r="AE12" s="37" t="str">
        <f t="shared" si="1"/>
        <v>_x000C_</v>
      </c>
    </row>
    <row r="13" spans="1:31" hidden="1" x14ac:dyDescent="0.35">
      <c r="A13" s="17">
        <v>45048</v>
      </c>
      <c r="B13" s="5" t="s">
        <v>15</v>
      </c>
      <c r="C13" s="5" t="s">
        <v>30</v>
      </c>
      <c r="D13" s="8" t="s">
        <v>34</v>
      </c>
      <c r="E13" s="9">
        <v>40.049999999999997</v>
      </c>
      <c r="F13" s="8">
        <f>IFERROR(VLOOKUP(Tableau37[[#This Row],[Produits]],Tableau2[],2,FALSE),"")</f>
        <v>40.01</v>
      </c>
      <c r="G13" s="9">
        <f>IF(ISERROR(F13-E13),"",F13-E13)</f>
        <v>-3.9999999999999147E-2</v>
      </c>
      <c r="H13" s="10">
        <v>-7.15</v>
      </c>
      <c r="I13" s="8"/>
      <c r="J13" s="8">
        <f>IFERROR(VLOOKUP(Tableau37[[#This Row],[Produits]],Tableau2[],3,FALSE),"")</f>
        <v>0</v>
      </c>
      <c r="K13" s="11">
        <f>IF(ISERROR(Tableau37[[#This Row],[Résultats MV étalon (g/cm3)]]-Tableau37[[#This Row],[Résultats MV (g/cm3)]]),"",Tableau37[[#This Row],[Résultats MV étalon (g/cm3)]]-Tableau37[[#This Row],[Résultats MV (g/cm3)]])</f>
        <v>0</v>
      </c>
      <c r="L13" s="12"/>
      <c r="M13" s="8"/>
      <c r="N13" s="8">
        <f>IFERROR(VLOOKUP(Tableau37[[#This Row],[Produits]],Tableau2[],4,FALSE),"")</f>
        <v>0</v>
      </c>
      <c r="O13" s="13">
        <f>IF(ISERROR(Tableau37[[#This Row],[Résultats Sucre étalon (g/L)]]-Tableau37[[#This Row],[Résultats Sucres (g/L)]]),"",Tableau37[[#This Row],[Résultats Sucre étalon (g/L)]]-Tableau37[[#This Row],[Résultats Sucres (g/L)]])</f>
        <v>0</v>
      </c>
      <c r="P13" s="14"/>
      <c r="Q13" s="30" t="s">
        <v>42</v>
      </c>
      <c r="R13" s="8"/>
      <c r="S13" s="8"/>
      <c r="T13" s="8">
        <f>SUBTOTAL(102,Tableau37[[#This Row],[Résultats TAV (%/Vol)]])</f>
        <v>0</v>
      </c>
      <c r="U13" s="36">
        <f>TRUNC($A13)+0.1+IF($T13,SUMIFS($T$8:$T12,$A$8:$A12,$A13,$B$8:$B12,$B13)/SUMIFS(Tableau37[x],Tableau37[Date],Tableau37[[#This Row],[Date]],Tableau37[Heure],Tableau37[[#This Row],[Heure]]),0)</f>
        <v>45048.1</v>
      </c>
      <c r="V13" s="19" t="e">
        <f>IF($B13=V$8,$E13,NA())</f>
        <v>#N/A</v>
      </c>
      <c r="W13" s="19">
        <f>IF($B13=W$8,$E13,NA())</f>
        <v>40.049999999999997</v>
      </c>
      <c r="X13" s="19" t="e">
        <f>IF($B13=X$8,$E13,NA())</f>
        <v>#N/A</v>
      </c>
      <c r="AD13" t="str">
        <f t="shared" si="0"/>
        <v>_x000D_</v>
      </c>
      <c r="AE13" s="37" t="str">
        <f t="shared" si="1"/>
        <v>_x000D_</v>
      </c>
    </row>
    <row r="14" spans="1:31" x14ac:dyDescent="0.35">
      <c r="A14" s="17">
        <v>45048</v>
      </c>
      <c r="B14" s="5" t="s">
        <v>15</v>
      </c>
      <c r="C14" s="5" t="s">
        <v>29</v>
      </c>
      <c r="D14" s="8" t="s">
        <v>32</v>
      </c>
      <c r="E14" s="9">
        <v>39.93</v>
      </c>
      <c r="F14" s="8">
        <f>IFERROR(VLOOKUP(Tableau37[[#This Row],[Produits]],Tableau2[],2,FALSE),"")</f>
        <v>39.94</v>
      </c>
      <c r="G14" s="9">
        <f>IF(ISERROR(F14-E14),"",F14-E14)</f>
        <v>9.9999999999980105E-3</v>
      </c>
      <c r="H14" s="10">
        <v>-29.8</v>
      </c>
      <c r="I14" s="8">
        <v>1.0306</v>
      </c>
      <c r="J14" s="8">
        <f>IFERROR(VLOOKUP(Tableau37[[#This Row],[Produits]],Tableau2[],3,FALSE),"")</f>
        <v>1.0304</v>
      </c>
      <c r="K14" s="11">
        <f>IF(ISERROR(Tableau37[[#This Row],[Résultats MV étalon (g/cm3)]]-Tableau37[[#This Row],[Résultats MV (g/cm3)]]),"",Tableau37[[#This Row],[Résultats MV étalon (g/cm3)]]-Tableau37[[#This Row],[Résultats MV (g/cm3)]])</f>
        <v>-1.9999999999997797E-4</v>
      </c>
      <c r="L14" s="12">
        <v>-0.73</v>
      </c>
      <c r="M14" s="8">
        <v>227.8</v>
      </c>
      <c r="N14" s="8">
        <f>IFERROR(VLOOKUP(Tableau37[[#This Row],[Produits]],Tableau2[],4,FALSE),"")</f>
        <v>227.2</v>
      </c>
      <c r="O14" s="13">
        <f>IF(ISERROR(Tableau37[[#This Row],[Résultats Sucre étalon (g/L)]]-Tableau37[[#This Row],[Résultats Sucres (g/L)]]),"",Tableau37[[#This Row],[Résultats Sucre étalon (g/L)]]-Tableau37[[#This Row],[Résultats Sucres (g/L)]])</f>
        <v>-0.60000000000002274</v>
      </c>
      <c r="P14" s="14">
        <v>-226.6</v>
      </c>
      <c r="Q14" s="30"/>
      <c r="R14" s="8"/>
      <c r="S14" s="8"/>
      <c r="T14" s="8">
        <f>SUBTOTAL(102,Tableau37[[#This Row],[Résultats TAV (%/Vol)]])</f>
        <v>1</v>
      </c>
      <c r="U14" s="36">
        <f>TRUNC($A14)+0.1+IF($T14,SUMIFS($T$8:$T13,$A$8:$A13,$A14,$B$8:$B13,$B14)/SUMIFS(Tableau37[x],Tableau37[Date],Tableau37[[#This Row],[Date]],Tableau37[Heure],Tableau37[[#This Row],[Heure]]),0)</f>
        <v>45048.1</v>
      </c>
      <c r="V14" s="19" t="e">
        <f>IF($B14=V$8,$E14,NA())</f>
        <v>#N/A</v>
      </c>
      <c r="W14" s="19">
        <f>IF($B14=W$8,$E14,NA())</f>
        <v>39.93</v>
      </c>
      <c r="X14" s="19" t="e">
        <f>IF($B14=X$8,$E14,NA())</f>
        <v>#N/A</v>
      </c>
      <c r="AD14" t="str">
        <f t="shared" si="0"/>
        <v>_x000E_</v>
      </c>
      <c r="AE14" s="37" t="str">
        <f t="shared" si="1"/>
        <v>_x000E_</v>
      </c>
    </row>
    <row r="15" spans="1:31" x14ac:dyDescent="0.35">
      <c r="A15" s="17">
        <v>45048</v>
      </c>
      <c r="B15" s="5" t="s">
        <v>15</v>
      </c>
      <c r="C15" s="5" t="s">
        <v>29</v>
      </c>
      <c r="D15" s="8" t="s">
        <v>32</v>
      </c>
      <c r="E15" s="9">
        <v>39.93</v>
      </c>
      <c r="F15" s="8">
        <f>IFERROR(VLOOKUP(Tableau37[[#This Row],[Produits]],Tableau2[],2,FALSE),"")</f>
        <v>39.94</v>
      </c>
      <c r="G15" s="9">
        <f>IF(ISERROR(F15-E15),"",F15-E15)</f>
        <v>9.9999999999980105E-3</v>
      </c>
      <c r="H15" s="10">
        <v>-29.8</v>
      </c>
      <c r="I15" s="8">
        <v>1.0306999999999999</v>
      </c>
      <c r="J15" s="8">
        <f>IFERROR(VLOOKUP(Tableau37[[#This Row],[Produits]],Tableau2[],3,FALSE),"")</f>
        <v>1.0304</v>
      </c>
      <c r="K15" s="11">
        <f>IF(ISERROR(Tableau37[[#This Row],[Résultats MV étalon (g/cm3)]]-Tableau37[[#This Row],[Résultats MV (g/cm3)]]),"",Tableau37[[#This Row],[Résultats MV étalon (g/cm3)]]-Tableau37[[#This Row],[Résultats MV (g/cm3)]])</f>
        <v>-2.9999999999996696E-4</v>
      </c>
      <c r="L15" s="12">
        <v>-0.73</v>
      </c>
      <c r="M15" s="8">
        <v>227.3</v>
      </c>
      <c r="N15" s="8">
        <f>IFERROR(VLOOKUP(Tableau37[[#This Row],[Produits]],Tableau2[],4,FALSE),"")</f>
        <v>227.2</v>
      </c>
      <c r="O15" s="13">
        <f>IF(ISERROR(Tableau37[[#This Row],[Résultats Sucre étalon (g/L)]]-Tableau37[[#This Row],[Résultats Sucres (g/L)]]),"",Tableau37[[#This Row],[Résultats Sucre étalon (g/L)]]-Tableau37[[#This Row],[Résultats Sucres (g/L)]])</f>
        <v>-0.10000000000002274</v>
      </c>
      <c r="P15" s="14">
        <v>-226.6</v>
      </c>
      <c r="Q15" s="30"/>
      <c r="R15" s="8"/>
      <c r="S15" s="8"/>
      <c r="T15" s="8">
        <f>SUBTOTAL(102,Tableau37[[#This Row],[Résultats TAV (%/Vol)]])</f>
        <v>1</v>
      </c>
      <c r="U15" s="36">
        <f>TRUNC($A15)+0.1+IF($T15,SUMIFS($T$8:$T14,$A$8:$A14,$A15,$B$8:$B14,$B15)/SUMIFS(Tableau37[x],Tableau37[Date],Tableau37[[#This Row],[Date]],Tableau37[Heure],Tableau37[[#This Row],[Heure]]),0)</f>
        <v>45048.6</v>
      </c>
      <c r="V15" s="19" t="e">
        <f>IF($B15=V$8,$E15,NA())</f>
        <v>#N/A</v>
      </c>
      <c r="W15" s="19">
        <f>IF($B15=W$8,$E15,NA())</f>
        <v>39.93</v>
      </c>
      <c r="X15" s="19" t="e">
        <f>IF($B15=X$8,$E15,NA())</f>
        <v>#N/A</v>
      </c>
      <c r="AD15" t="str">
        <f t="shared" si="0"/>
        <v>_x000F_</v>
      </c>
      <c r="AE15" s="37" t="str">
        <f t="shared" si="1"/>
        <v>_x000F_</v>
      </c>
    </row>
    <row r="16" spans="1:31" x14ac:dyDescent="0.35">
      <c r="A16" s="17">
        <v>45048</v>
      </c>
      <c r="B16" s="5" t="s">
        <v>16</v>
      </c>
      <c r="C16" s="5" t="s">
        <v>29</v>
      </c>
      <c r="D16" s="8" t="s">
        <v>32</v>
      </c>
      <c r="E16" s="9">
        <v>39.909999999999997</v>
      </c>
      <c r="F16" s="8">
        <f>IFERROR(VLOOKUP(Tableau37[[#This Row],[Produits]],Tableau2[],2,FALSE),"")</f>
        <v>39.94</v>
      </c>
      <c r="G16" s="9">
        <f>IF(ISERROR(F16-E16),"",F16-E16)</f>
        <v>3.0000000000001137E-2</v>
      </c>
      <c r="H16" s="10">
        <v>-29.8</v>
      </c>
      <c r="I16" s="8">
        <v>1.0309999999999999</v>
      </c>
      <c r="J16" s="8">
        <f>IFERROR(VLOOKUP(Tableau37[[#This Row],[Produits]],Tableau2[],3,FALSE),"")</f>
        <v>1.0304</v>
      </c>
      <c r="K16" s="11">
        <f>IF(ISERROR(Tableau37[[#This Row],[Résultats MV étalon (g/cm3)]]-Tableau37[[#This Row],[Résultats MV (g/cm3)]]),"",Tableau37[[#This Row],[Résultats MV étalon (g/cm3)]]-Tableau37[[#This Row],[Résultats MV (g/cm3)]])</f>
        <v>-5.9999999999993392E-4</v>
      </c>
      <c r="L16" s="12">
        <v>-0.73</v>
      </c>
      <c r="M16" s="8">
        <v>228.3</v>
      </c>
      <c r="N16" s="8">
        <f>IFERROR(VLOOKUP(Tableau37[[#This Row],[Produits]],Tableau2[],4,FALSE),"")</f>
        <v>227.2</v>
      </c>
      <c r="O16" s="13">
        <f>IF(ISERROR(Tableau37[[#This Row],[Résultats Sucre étalon (g/L)]]-Tableau37[[#This Row],[Résultats Sucres (g/L)]]),"",Tableau37[[#This Row],[Résultats Sucre étalon (g/L)]]-Tableau37[[#This Row],[Résultats Sucres (g/L)]])</f>
        <v>-1.1000000000000227</v>
      </c>
      <c r="P16" s="14">
        <v>-226.6</v>
      </c>
      <c r="Q16" s="30"/>
      <c r="R16" s="8"/>
      <c r="S16" s="8"/>
      <c r="T16" s="8">
        <f>SUBTOTAL(102,Tableau37[[#This Row],[Résultats TAV (%/Vol)]])</f>
        <v>1</v>
      </c>
      <c r="U16" s="36">
        <f>TRUNC($A16)+0.1+IF($T16,SUMIFS($T$8:$T15,$A$8:$A15,$A16,$B$8:$B15,$B16)/SUMIFS(Tableau37[x],Tableau37[Date],Tableau37[[#This Row],[Date]],Tableau37[Heure],Tableau37[[#This Row],[Heure]]),0)</f>
        <v>45048.1</v>
      </c>
      <c r="V16" s="19" t="e">
        <f>IF($B16=V$8,$E16,NA())</f>
        <v>#N/A</v>
      </c>
      <c r="W16" s="19" t="e">
        <f>IF($B16=W$8,$E16,NA())</f>
        <v>#N/A</v>
      </c>
      <c r="X16" s="19">
        <f>IF($B16=X$8,$E16,NA())</f>
        <v>39.909999999999997</v>
      </c>
      <c r="AD16" t="str">
        <f t="shared" si="0"/>
        <v>_x0010_</v>
      </c>
      <c r="AE16" s="37" t="str">
        <f t="shared" si="1"/>
        <v>_x0010_</v>
      </c>
    </row>
    <row r="17" spans="1:31" hidden="1" x14ac:dyDescent="0.35">
      <c r="A17" s="17">
        <v>45048</v>
      </c>
      <c r="B17" s="5" t="s">
        <v>16</v>
      </c>
      <c r="C17" s="5" t="s">
        <v>29</v>
      </c>
      <c r="D17" s="8" t="s">
        <v>33</v>
      </c>
      <c r="E17" s="9">
        <v>39.96</v>
      </c>
      <c r="F17" s="8">
        <f>IFERROR(VLOOKUP(Tableau37[[#This Row],[Produits]],Tableau2[],2,FALSE),"")</f>
        <v>40</v>
      </c>
      <c r="G17" s="9">
        <f>IF(ISERROR(F17-E17),"",F17-E17)</f>
        <v>3.9999999999999147E-2</v>
      </c>
      <c r="H17" s="10">
        <v>-7.15</v>
      </c>
      <c r="I17" s="8"/>
      <c r="J17" s="8">
        <f>IFERROR(VLOOKUP(Tableau37[[#This Row],[Produits]],Tableau2[],3,FALSE),"")</f>
        <v>0</v>
      </c>
      <c r="K17" s="11">
        <f>IF(ISERROR(Tableau37[[#This Row],[Résultats MV étalon (g/cm3)]]-Tableau37[[#This Row],[Résultats MV (g/cm3)]]),"",Tableau37[[#This Row],[Résultats MV étalon (g/cm3)]]-Tableau37[[#This Row],[Résultats MV (g/cm3)]])</f>
        <v>0</v>
      </c>
      <c r="L17" s="12"/>
      <c r="M17" s="8"/>
      <c r="N17" s="8">
        <f>IFERROR(VLOOKUP(Tableau37[[#This Row],[Produits]],Tableau2[],4,FALSE),"")</f>
        <v>0</v>
      </c>
      <c r="O17" s="13">
        <f>IF(ISERROR(Tableau37[[#This Row],[Résultats Sucre étalon (g/L)]]-Tableau37[[#This Row],[Résultats Sucres (g/L)]]),"",Tableau37[[#This Row],[Résultats Sucre étalon (g/L)]]-Tableau37[[#This Row],[Résultats Sucres (g/L)]])</f>
        <v>0</v>
      </c>
      <c r="P17" s="14"/>
      <c r="Q17" s="30"/>
      <c r="R17" s="8"/>
      <c r="S17" s="8"/>
      <c r="T17" s="8">
        <f>SUBTOTAL(102,Tableau37[[#This Row],[Résultats TAV (%/Vol)]])</f>
        <v>0</v>
      </c>
      <c r="U17" s="36">
        <f>TRUNC($A17)+0.1+IF($T17,SUMIFS($T$8:$T16,$A$8:$A16,$A17,$B$8:$B16,$B17)/SUMIFS(Tableau37[x],Tableau37[Date],Tableau37[[#This Row],[Date]],Tableau37[Heure],Tableau37[[#This Row],[Heure]]),0)</f>
        <v>45048.1</v>
      </c>
      <c r="V17" s="19" t="e">
        <f>IF($B17=V$8,$E17,NA())</f>
        <v>#N/A</v>
      </c>
      <c r="W17" s="19" t="e">
        <f>IF($B17=W$8,$E17,NA())</f>
        <v>#N/A</v>
      </c>
      <c r="X17" s="19">
        <f>IF($B17=X$8,$E17,NA())</f>
        <v>39.96</v>
      </c>
      <c r="AD17" t="str">
        <f t="shared" si="0"/>
        <v>_x0011_</v>
      </c>
      <c r="AE17" s="37" t="str">
        <f t="shared" si="1"/>
        <v>_x0011_</v>
      </c>
    </row>
    <row r="18" spans="1:31" hidden="1" x14ac:dyDescent="0.35">
      <c r="A18" s="17">
        <v>45048</v>
      </c>
      <c r="B18" s="5" t="s">
        <v>16</v>
      </c>
      <c r="C18" s="5" t="s">
        <v>29</v>
      </c>
      <c r="D18" s="8" t="s">
        <v>34</v>
      </c>
      <c r="E18" s="9">
        <v>39.950000000000003</v>
      </c>
      <c r="F18" s="8">
        <f>IFERROR(VLOOKUP(Tableau37[[#This Row],[Produits]],Tableau2[],2,FALSE),"")</f>
        <v>40.01</v>
      </c>
      <c r="G18" s="9">
        <f>IF(ISERROR(F18-E18),"",F18-E18)</f>
        <v>5.9999999999995168E-2</v>
      </c>
      <c r="H18" s="10">
        <v>-7.15</v>
      </c>
      <c r="I18" s="8"/>
      <c r="J18" s="8">
        <f>IFERROR(VLOOKUP(Tableau37[[#This Row],[Produits]],Tableau2[],3,FALSE),"")</f>
        <v>0</v>
      </c>
      <c r="K18" s="11">
        <f>IF(ISERROR(Tableau37[[#This Row],[Résultats MV étalon (g/cm3)]]-Tableau37[[#This Row],[Résultats MV (g/cm3)]]),"",Tableau37[[#This Row],[Résultats MV étalon (g/cm3)]]-Tableau37[[#This Row],[Résultats MV (g/cm3)]])</f>
        <v>0</v>
      </c>
      <c r="L18" s="12"/>
      <c r="M18" s="8"/>
      <c r="N18" s="8">
        <f>IFERROR(VLOOKUP(Tableau37[[#This Row],[Produits]],Tableau2[],4,FALSE),"")</f>
        <v>0</v>
      </c>
      <c r="O18" s="13">
        <f>IF(ISERROR(Tableau37[[#This Row],[Résultats Sucre étalon (g/L)]]-Tableau37[[#This Row],[Résultats Sucres (g/L)]]),"",Tableau37[[#This Row],[Résultats Sucre étalon (g/L)]]-Tableau37[[#This Row],[Résultats Sucres (g/L)]])</f>
        <v>0</v>
      </c>
      <c r="P18" s="14"/>
      <c r="Q18" s="30"/>
      <c r="R18" s="8"/>
      <c r="S18" s="8"/>
      <c r="T18" s="8">
        <f>SUBTOTAL(102,Tableau37[[#This Row],[Résultats TAV (%/Vol)]])</f>
        <v>0</v>
      </c>
      <c r="U18" s="36">
        <f>TRUNC($A18)+0.1+IF($T18,SUMIFS($T$8:$T17,$A$8:$A17,$A18,$B$8:$B17,$B18)/SUMIFS(Tableau37[x],Tableau37[Date],Tableau37[[#This Row],[Date]],Tableau37[Heure],Tableau37[[#This Row],[Heure]]),0)</f>
        <v>45048.1</v>
      </c>
      <c r="V18" s="19" t="e">
        <f>IF($B18=V$8,$E18,NA())</f>
        <v>#N/A</v>
      </c>
      <c r="W18" s="19" t="e">
        <f>IF($B18=W$8,$E18,NA())</f>
        <v>#N/A</v>
      </c>
      <c r="X18" s="19">
        <f>IF($B18=X$8,$E18,NA())</f>
        <v>39.950000000000003</v>
      </c>
      <c r="AD18" t="str">
        <f t="shared" si="0"/>
        <v>_x0012_</v>
      </c>
      <c r="AE18" s="37" t="str">
        <f t="shared" si="1"/>
        <v>_x0012_</v>
      </c>
    </row>
    <row r="19" spans="1:31" hidden="1" x14ac:dyDescent="0.35">
      <c r="A19" s="17">
        <v>45049</v>
      </c>
      <c r="B19" s="5" t="s">
        <v>14</v>
      </c>
      <c r="C19" s="5" t="s">
        <v>31</v>
      </c>
      <c r="D19" s="8" t="s">
        <v>33</v>
      </c>
      <c r="E19" s="9">
        <v>39.94</v>
      </c>
      <c r="F19" s="8">
        <f>IFERROR(VLOOKUP(Tableau37[[#This Row],[Produits]],Tableau2[],2,FALSE),"")</f>
        <v>40</v>
      </c>
      <c r="G19" s="9">
        <f>IF(ISERROR(F19-E19),"",F19-E19)</f>
        <v>6.0000000000002274E-2</v>
      </c>
      <c r="H19" s="10">
        <v>-7.15</v>
      </c>
      <c r="I19" s="8">
        <v>1.0307999999999999</v>
      </c>
      <c r="J19" s="8">
        <f>IFERROR(VLOOKUP(Tableau37[[#This Row],[Produits]],Tableau2[],3,FALSE),"")</f>
        <v>0</v>
      </c>
      <c r="K19" s="11">
        <f>IF(ISERROR(Tableau37[[#This Row],[Résultats MV étalon (g/cm3)]]-Tableau37[[#This Row],[Résultats MV (g/cm3)]]),"",Tableau37[[#This Row],[Résultats MV étalon (g/cm3)]]-Tableau37[[#This Row],[Résultats MV (g/cm3)]])</f>
        <v>-1.0307999999999999</v>
      </c>
      <c r="L19" s="12"/>
      <c r="M19" s="8">
        <v>227.5</v>
      </c>
      <c r="N19" s="8">
        <f>IFERROR(VLOOKUP(Tableau37[[#This Row],[Produits]],Tableau2[],4,FALSE),"")</f>
        <v>0</v>
      </c>
      <c r="O19" s="13">
        <f>IF(ISERROR(Tableau37[[#This Row],[Résultats Sucre étalon (g/L)]]-Tableau37[[#This Row],[Résultats Sucres (g/L)]]),"",Tableau37[[#This Row],[Résultats Sucre étalon (g/L)]]-Tableau37[[#This Row],[Résultats Sucres (g/L)]])</f>
        <v>-227.5</v>
      </c>
      <c r="P19" s="14"/>
      <c r="Q19" s="30" t="s">
        <v>36</v>
      </c>
      <c r="R19" s="8"/>
      <c r="S19" s="8"/>
      <c r="T19" s="8">
        <f>SUBTOTAL(102,Tableau37[[#This Row],[Résultats TAV (%/Vol)]])</f>
        <v>0</v>
      </c>
      <c r="U19" s="36">
        <f>TRUNC($A19)+0.1+IF($T19,SUMIFS($T$8:$T18,$A$8:$A18,$A19,$B$8:$B18,$B19)/SUMIFS(Tableau37[x],Tableau37[Date],Tableau37[[#This Row],[Date]],Tableau37[Heure],Tableau37[[#This Row],[Heure]]),0)</f>
        <v>45049.1</v>
      </c>
      <c r="V19" s="19">
        <f>IF($B19=V$8,$E19,NA())</f>
        <v>39.94</v>
      </c>
      <c r="W19" s="19" t="e">
        <f>IF($B19=W$8,$E19,NA())</f>
        <v>#N/A</v>
      </c>
      <c r="X19" s="19" t="e">
        <f>IF($B19=X$8,$E19,NA())</f>
        <v>#N/A</v>
      </c>
      <c r="AD19" t="str">
        <f t="shared" si="0"/>
        <v>_x0013_</v>
      </c>
      <c r="AE19" s="37" t="str">
        <f t="shared" si="1"/>
        <v>_x0013_</v>
      </c>
    </row>
    <row r="20" spans="1:31" hidden="1" x14ac:dyDescent="0.35">
      <c r="A20" s="17">
        <v>45049</v>
      </c>
      <c r="B20" s="5" t="s">
        <v>14</v>
      </c>
      <c r="C20" s="5" t="s">
        <v>30</v>
      </c>
      <c r="D20" s="8" t="s">
        <v>34</v>
      </c>
      <c r="E20" s="9">
        <v>39.94</v>
      </c>
      <c r="F20" s="8">
        <f>IFERROR(VLOOKUP(Tableau37[[#This Row],[Produits]],Tableau2[],2,FALSE),"")</f>
        <v>40.01</v>
      </c>
      <c r="G20" s="9">
        <f>IF(ISERROR(F20-E20),"",F20-E20)</f>
        <v>7.0000000000000284E-2</v>
      </c>
      <c r="H20" s="10">
        <v>-7.15</v>
      </c>
      <c r="I20" s="8"/>
      <c r="J20" s="8">
        <f>IFERROR(VLOOKUP(Tableau37[[#This Row],[Produits]],Tableau2[],3,FALSE),"")</f>
        <v>0</v>
      </c>
      <c r="K20" s="11">
        <f>IF(ISERROR(Tableau37[[#This Row],[Résultats MV étalon (g/cm3)]]-Tableau37[[#This Row],[Résultats MV (g/cm3)]]),"",Tableau37[[#This Row],[Résultats MV étalon (g/cm3)]]-Tableau37[[#This Row],[Résultats MV (g/cm3)]])</f>
        <v>0</v>
      </c>
      <c r="L20" s="12"/>
      <c r="M20" s="8"/>
      <c r="N20" s="8">
        <f>IFERROR(VLOOKUP(Tableau37[[#This Row],[Produits]],Tableau2[],4,FALSE),"")</f>
        <v>0</v>
      </c>
      <c r="O20" s="13">
        <f>IF(ISERROR(Tableau37[[#This Row],[Résultats Sucre étalon (g/L)]]-Tableau37[[#This Row],[Résultats Sucres (g/L)]]),"",Tableau37[[#This Row],[Résultats Sucre étalon (g/L)]]-Tableau37[[#This Row],[Résultats Sucres (g/L)]])</f>
        <v>0</v>
      </c>
      <c r="P20" s="14"/>
      <c r="Q20" s="30" t="s">
        <v>36</v>
      </c>
      <c r="R20" s="8"/>
      <c r="S20" s="8"/>
      <c r="T20" s="8">
        <f>SUBTOTAL(102,Tableau37[[#This Row],[Résultats TAV (%/Vol)]])</f>
        <v>0</v>
      </c>
      <c r="U20" s="36">
        <f>TRUNC($A20)+0.1+IF($T20,SUMIFS($T$8:$T19,$A$8:$A19,$A20,$B$8:$B19,$B20)/SUMIFS(Tableau37[x],Tableau37[Date],Tableau37[[#This Row],[Date]],Tableau37[Heure],Tableau37[[#This Row],[Heure]]),0)</f>
        <v>45049.1</v>
      </c>
      <c r="V20" s="19">
        <f>IF($B20=V$8,$E20,NA())</f>
        <v>39.94</v>
      </c>
      <c r="W20" s="19" t="e">
        <f>IF($B20=W$8,$E20,NA())</f>
        <v>#N/A</v>
      </c>
      <c r="X20" s="19" t="e">
        <f>IF($B20=X$8,$E20,NA())</f>
        <v>#N/A</v>
      </c>
      <c r="AD20" t="str">
        <f t="shared" si="0"/>
        <v>_x0014_</v>
      </c>
      <c r="AE20" s="37" t="str">
        <f t="shared" si="1"/>
        <v>_x0014_</v>
      </c>
    </row>
    <row r="21" spans="1:31" hidden="1" x14ac:dyDescent="0.35">
      <c r="A21" s="17">
        <v>45049</v>
      </c>
      <c r="B21" s="5" t="s">
        <v>14</v>
      </c>
      <c r="C21" s="5" t="s">
        <v>31</v>
      </c>
      <c r="D21" s="8" t="s">
        <v>33</v>
      </c>
      <c r="E21" s="9">
        <v>39.950000000000003</v>
      </c>
      <c r="F21" s="8">
        <f>IFERROR(VLOOKUP(Tableau37[[#This Row],[Produits]],Tableau2[],2,FALSE),"")</f>
        <v>40</v>
      </c>
      <c r="G21" s="9">
        <f>IF(ISERROR(F21-E21),"",F21-E21)</f>
        <v>4.9999999999997158E-2</v>
      </c>
      <c r="H21" s="10">
        <v>-7.15</v>
      </c>
      <c r="I21" s="8"/>
      <c r="J21" s="8">
        <f>IFERROR(VLOOKUP(Tableau37[[#This Row],[Produits]],Tableau2[],3,FALSE),"")</f>
        <v>0</v>
      </c>
      <c r="K21" s="11">
        <f>IF(ISERROR(Tableau37[[#This Row],[Résultats MV étalon (g/cm3)]]-Tableau37[[#This Row],[Résultats MV (g/cm3)]]),"",Tableau37[[#This Row],[Résultats MV étalon (g/cm3)]]-Tableau37[[#This Row],[Résultats MV (g/cm3)]])</f>
        <v>0</v>
      </c>
      <c r="L21" s="12"/>
      <c r="M21" s="8"/>
      <c r="N21" s="8">
        <f>IFERROR(VLOOKUP(Tableau37[[#This Row],[Produits]],Tableau2[],4,FALSE),"")</f>
        <v>0</v>
      </c>
      <c r="O21" s="13">
        <f>IF(ISERROR(Tableau37[[#This Row],[Résultats Sucre étalon (g/L)]]-Tableau37[[#This Row],[Résultats Sucres (g/L)]]),"",Tableau37[[#This Row],[Résultats Sucre étalon (g/L)]]-Tableau37[[#This Row],[Résultats Sucres (g/L)]])</f>
        <v>0</v>
      </c>
      <c r="P21" s="14"/>
      <c r="Q21" s="30" t="s">
        <v>36</v>
      </c>
      <c r="R21" s="8"/>
      <c r="S21" s="8"/>
      <c r="T21" s="8">
        <f>SUBTOTAL(102,Tableau37[[#This Row],[Résultats TAV (%/Vol)]])</f>
        <v>0</v>
      </c>
      <c r="U21" s="36">
        <f>TRUNC($A21)+0.1+IF($T21,SUMIFS($T$8:$T20,$A$8:$A20,$A21,$B$8:$B20,$B21)/SUMIFS(Tableau37[x],Tableau37[Date],Tableau37[[#This Row],[Date]],Tableau37[Heure],Tableau37[[#This Row],[Heure]]),0)</f>
        <v>45049.1</v>
      </c>
      <c r="V21" s="19">
        <f>IF($B21=V$8,$E21,NA())</f>
        <v>39.950000000000003</v>
      </c>
      <c r="W21" s="19" t="e">
        <f>IF($B21=W$8,$E21,NA())</f>
        <v>#N/A</v>
      </c>
      <c r="X21" s="19" t="e">
        <f>IF($B21=X$8,$E21,NA())</f>
        <v>#N/A</v>
      </c>
      <c r="AD21" t="str">
        <f t="shared" si="0"/>
        <v>_x0015_</v>
      </c>
      <c r="AE21" s="37" t="str">
        <f t="shared" si="1"/>
        <v>_x0015_</v>
      </c>
    </row>
    <row r="22" spans="1:31" hidden="1" x14ac:dyDescent="0.35">
      <c r="A22" s="17">
        <v>45049</v>
      </c>
      <c r="B22" s="5" t="s">
        <v>14</v>
      </c>
      <c r="C22" s="5" t="s">
        <v>31</v>
      </c>
      <c r="D22" s="8" t="s">
        <v>34</v>
      </c>
      <c r="E22" s="9">
        <v>39.99</v>
      </c>
      <c r="F22" s="8">
        <f>IFERROR(VLOOKUP(Tableau37[[#This Row],[Produits]],Tableau2[],2,FALSE),"")</f>
        <v>40.01</v>
      </c>
      <c r="G22" s="9">
        <f>IF(ISERROR(F22-E22),"",F22-E22)</f>
        <v>1.9999999999996021E-2</v>
      </c>
      <c r="H22" s="10">
        <v>-7.15</v>
      </c>
      <c r="I22" s="8"/>
      <c r="J22" s="8">
        <f>IFERROR(VLOOKUP(Tableau37[[#This Row],[Produits]],Tableau2[],3,FALSE),"")</f>
        <v>0</v>
      </c>
      <c r="K22" s="11">
        <f>IF(ISERROR(Tableau37[[#This Row],[Résultats MV étalon (g/cm3)]]-Tableau37[[#This Row],[Résultats MV (g/cm3)]]),"",Tableau37[[#This Row],[Résultats MV étalon (g/cm3)]]-Tableau37[[#This Row],[Résultats MV (g/cm3)]])</f>
        <v>0</v>
      </c>
      <c r="L22" s="12"/>
      <c r="M22" s="8"/>
      <c r="N22" s="8">
        <f>IFERROR(VLOOKUP(Tableau37[[#This Row],[Produits]],Tableau2[],4,FALSE),"")</f>
        <v>0</v>
      </c>
      <c r="O22" s="13">
        <f>IF(ISERROR(Tableau37[[#This Row],[Résultats Sucre étalon (g/L)]]-Tableau37[[#This Row],[Résultats Sucres (g/L)]]),"",Tableau37[[#This Row],[Résultats Sucre étalon (g/L)]]-Tableau37[[#This Row],[Résultats Sucres (g/L)]])</f>
        <v>0</v>
      </c>
      <c r="P22" s="14"/>
      <c r="Q22" s="30" t="s">
        <v>36</v>
      </c>
      <c r="R22" s="8"/>
      <c r="S22" s="8"/>
      <c r="T22" s="8">
        <f>SUBTOTAL(102,Tableau37[[#This Row],[Résultats TAV (%/Vol)]])</f>
        <v>0</v>
      </c>
      <c r="U22" s="36">
        <f>TRUNC($A22)+0.1+IF($T22,SUMIFS($T$8:$T21,$A$8:$A21,$A22,$B$8:$B21,$B22)/SUMIFS(Tableau37[x],Tableau37[Date],Tableau37[[#This Row],[Date]],Tableau37[Heure],Tableau37[[#This Row],[Heure]]),0)</f>
        <v>45049.1</v>
      </c>
      <c r="V22" s="19">
        <f>IF($B22=V$8,$E22,NA())</f>
        <v>39.99</v>
      </c>
      <c r="W22" s="19" t="e">
        <f>IF($B22=W$8,$E22,NA())</f>
        <v>#N/A</v>
      </c>
      <c r="X22" s="19" t="e">
        <f>IF($B22=X$8,$E22,NA())</f>
        <v>#N/A</v>
      </c>
      <c r="AD22" t="str">
        <f t="shared" si="0"/>
        <v>_x0016_</v>
      </c>
      <c r="AE22" s="37" t="str">
        <f t="shared" si="1"/>
        <v>_x0016_</v>
      </c>
    </row>
    <row r="23" spans="1:31" hidden="1" x14ac:dyDescent="0.35">
      <c r="A23" s="17">
        <v>45049</v>
      </c>
      <c r="B23" s="5" t="s">
        <v>14</v>
      </c>
      <c r="C23" s="5" t="s">
        <v>31</v>
      </c>
      <c r="D23" s="8" t="s">
        <v>33</v>
      </c>
      <c r="E23" s="9">
        <v>40</v>
      </c>
      <c r="F23" s="8">
        <f>IFERROR(VLOOKUP(Tableau37[[#This Row],[Produits]],Tableau2[],2,FALSE),"")</f>
        <v>40</v>
      </c>
      <c r="G23" s="9">
        <f>IF(ISERROR(F23-E23),"",F23-E23)</f>
        <v>0</v>
      </c>
      <c r="H23" s="10">
        <v>-7.15</v>
      </c>
      <c r="I23" s="8"/>
      <c r="J23" s="8">
        <f>IFERROR(VLOOKUP(Tableau37[[#This Row],[Produits]],Tableau2[],3,FALSE),"")</f>
        <v>0</v>
      </c>
      <c r="K23" s="11">
        <f>IF(ISERROR(Tableau37[[#This Row],[Résultats MV étalon (g/cm3)]]-Tableau37[[#This Row],[Résultats MV (g/cm3)]]),"",Tableau37[[#This Row],[Résultats MV étalon (g/cm3)]]-Tableau37[[#This Row],[Résultats MV (g/cm3)]])</f>
        <v>0</v>
      </c>
      <c r="L23" s="12"/>
      <c r="M23" s="8"/>
      <c r="N23" s="8">
        <f>IFERROR(VLOOKUP(Tableau37[[#This Row],[Produits]],Tableau2[],4,FALSE),"")</f>
        <v>0</v>
      </c>
      <c r="O23" s="13">
        <f>IF(ISERROR(Tableau37[[#This Row],[Résultats Sucre étalon (g/L)]]-Tableau37[[#This Row],[Résultats Sucres (g/L)]]),"",Tableau37[[#This Row],[Résultats Sucre étalon (g/L)]]-Tableau37[[#This Row],[Résultats Sucres (g/L)]])</f>
        <v>0</v>
      </c>
      <c r="P23" s="14"/>
      <c r="Q23" s="30" t="s">
        <v>36</v>
      </c>
      <c r="R23" s="8"/>
      <c r="S23" s="8"/>
      <c r="T23" s="8">
        <f>SUBTOTAL(102,Tableau37[[#This Row],[Résultats TAV (%/Vol)]])</f>
        <v>0</v>
      </c>
      <c r="U23" s="36">
        <f>TRUNC($A23)+0.1+IF($T23,SUMIFS($T$8:$T22,$A$8:$A22,$A23,$B$8:$B22,$B23)/SUMIFS(Tableau37[x],Tableau37[Date],Tableau37[[#This Row],[Date]],Tableau37[Heure],Tableau37[[#This Row],[Heure]]),0)</f>
        <v>45049.1</v>
      </c>
      <c r="V23" s="19">
        <f>IF($B23=V$8,$E23,NA())</f>
        <v>40</v>
      </c>
      <c r="W23" s="19" t="e">
        <f>IF($B23=W$8,$E23,NA())</f>
        <v>#N/A</v>
      </c>
      <c r="X23" s="19" t="e">
        <f>IF($B23=X$8,$E23,NA())</f>
        <v>#N/A</v>
      </c>
      <c r="AD23" t="str">
        <f t="shared" si="0"/>
        <v>_x0017_</v>
      </c>
      <c r="AE23" s="37" t="str">
        <f t="shared" si="1"/>
        <v>_x0017_</v>
      </c>
    </row>
    <row r="24" spans="1:31" x14ac:dyDescent="0.35">
      <c r="A24" s="17">
        <v>45049</v>
      </c>
      <c r="B24" s="5" t="s">
        <v>15</v>
      </c>
      <c r="C24" s="5" t="s">
        <v>30</v>
      </c>
      <c r="D24" s="8" t="s">
        <v>32</v>
      </c>
      <c r="E24" s="9">
        <v>39.92</v>
      </c>
      <c r="F24" s="8">
        <f>IFERROR(VLOOKUP(Tableau37[[#This Row],[Produits]],Tableau2[],2,FALSE),"")</f>
        <v>39.94</v>
      </c>
      <c r="G24" s="9">
        <f>IF(ISERROR(F24-E24),"",F24-E24)</f>
        <v>1.9999999999996021E-2</v>
      </c>
      <c r="H24" s="10">
        <v>-29.8</v>
      </c>
      <c r="I24" s="8">
        <v>1.0309999999999999</v>
      </c>
      <c r="J24" s="8">
        <f>IFERROR(VLOOKUP(Tableau37[[#This Row],[Produits]],Tableau2[],3,FALSE),"")</f>
        <v>1.0304</v>
      </c>
      <c r="K24" s="11">
        <f>IF(ISERROR(Tableau37[[#This Row],[Résultats MV étalon (g/cm3)]]-Tableau37[[#This Row],[Résultats MV (g/cm3)]]),"",Tableau37[[#This Row],[Résultats MV étalon (g/cm3)]]-Tableau37[[#This Row],[Résultats MV (g/cm3)]])</f>
        <v>-5.9999999999993392E-4</v>
      </c>
      <c r="L24" s="12">
        <v>-0.73</v>
      </c>
      <c r="M24" s="8">
        <v>228</v>
      </c>
      <c r="N24" s="8">
        <f>IFERROR(VLOOKUP(Tableau37[[#This Row],[Produits]],Tableau2[],4,FALSE),"")</f>
        <v>227.2</v>
      </c>
      <c r="O24" s="13">
        <f>IF(ISERROR(Tableau37[[#This Row],[Résultats Sucre étalon (g/L)]]-Tableau37[[#This Row],[Résultats Sucres (g/L)]]),"",Tableau37[[#This Row],[Résultats Sucre étalon (g/L)]]-Tableau37[[#This Row],[Résultats Sucres (g/L)]])</f>
        <v>-0.80000000000001137</v>
      </c>
      <c r="P24" s="14">
        <v>-226.6</v>
      </c>
      <c r="Q24" s="30" t="s">
        <v>36</v>
      </c>
      <c r="R24" s="8"/>
      <c r="S24" s="8"/>
      <c r="T24" s="8">
        <f>SUBTOTAL(102,Tableau37[[#This Row],[Résultats TAV (%/Vol)]])</f>
        <v>1</v>
      </c>
      <c r="U24" s="36">
        <f>TRUNC($A24)+0.1+IF($T24,SUMIFS($T$8:$T23,$A$8:$A23,$A24,$B$8:$B23,$B24)/SUMIFS(Tableau37[x],Tableau37[Date],Tableau37[[#This Row],[Date]],Tableau37[Heure],Tableau37[[#This Row],[Heure]]),0)</f>
        <v>45049.1</v>
      </c>
      <c r="V24" s="19" t="e">
        <f>IF($B24=V$8,$E24,NA())</f>
        <v>#N/A</v>
      </c>
      <c r="W24" s="19">
        <f>IF($B24=W$8,$E24,NA())</f>
        <v>39.92</v>
      </c>
      <c r="X24" s="19" t="e">
        <f>IF($B24=X$8,$E24,NA())</f>
        <v>#N/A</v>
      </c>
      <c r="AD24" t="str">
        <f t="shared" si="0"/>
        <v>_x0018_</v>
      </c>
      <c r="AE24" s="37" t="str">
        <f t="shared" si="1"/>
        <v>_x0018_</v>
      </c>
    </row>
    <row r="25" spans="1:31" hidden="1" x14ac:dyDescent="0.35">
      <c r="A25" s="17">
        <v>45049</v>
      </c>
      <c r="B25" s="5" t="s">
        <v>15</v>
      </c>
      <c r="C25" s="5" t="s">
        <v>29</v>
      </c>
      <c r="D25" s="8" t="s">
        <v>33</v>
      </c>
      <c r="E25" s="9">
        <v>39.99</v>
      </c>
      <c r="F25" s="8">
        <f>IFERROR(VLOOKUP(Tableau37[[#This Row],[Produits]],Tableau2[],2,FALSE),"")</f>
        <v>40</v>
      </c>
      <c r="G25" s="9">
        <f>IF(ISERROR(F25-E25),"",F25-E25)</f>
        <v>9.9999999999980105E-3</v>
      </c>
      <c r="H25" s="10">
        <v>-7.15</v>
      </c>
      <c r="I25" s="8"/>
      <c r="J25" s="8">
        <f>IFERROR(VLOOKUP(Tableau37[[#This Row],[Produits]],Tableau2[],3,FALSE),"")</f>
        <v>0</v>
      </c>
      <c r="K25" s="11">
        <f>IF(ISERROR(Tableau37[[#This Row],[Résultats MV étalon (g/cm3)]]-Tableau37[[#This Row],[Résultats MV (g/cm3)]]),"",Tableau37[[#This Row],[Résultats MV étalon (g/cm3)]]-Tableau37[[#This Row],[Résultats MV (g/cm3)]])</f>
        <v>0</v>
      </c>
      <c r="L25" s="12"/>
      <c r="M25" s="8"/>
      <c r="N25" s="8">
        <f>IFERROR(VLOOKUP(Tableau37[[#This Row],[Produits]],Tableau2[],4,FALSE),"")</f>
        <v>0</v>
      </c>
      <c r="O25" s="13">
        <f>IF(ISERROR(Tableau37[[#This Row],[Résultats Sucre étalon (g/L)]]-Tableau37[[#This Row],[Résultats Sucres (g/L)]]),"",Tableau37[[#This Row],[Résultats Sucre étalon (g/L)]]-Tableau37[[#This Row],[Résultats Sucres (g/L)]])</f>
        <v>0</v>
      </c>
      <c r="P25" s="14"/>
      <c r="Q25" s="30" t="s">
        <v>36</v>
      </c>
      <c r="R25" s="8"/>
      <c r="S25" s="8"/>
      <c r="T25" s="8">
        <f>SUBTOTAL(102,Tableau37[[#This Row],[Résultats TAV (%/Vol)]])</f>
        <v>0</v>
      </c>
      <c r="U25" s="36">
        <f>TRUNC($A25)+0.1+IF($T25,SUMIFS($T$8:$T24,$A$8:$A24,$A25,$B$8:$B24,$B25)/SUMIFS(Tableau37[x],Tableau37[Date],Tableau37[[#This Row],[Date]],Tableau37[Heure],Tableau37[[#This Row],[Heure]]),0)</f>
        <v>45049.1</v>
      </c>
      <c r="V25" s="19" t="e">
        <f>IF($B25=V$8,$E25,NA())</f>
        <v>#N/A</v>
      </c>
      <c r="W25" s="19">
        <f>IF($B25=W$8,$E25,NA())</f>
        <v>39.99</v>
      </c>
      <c r="X25" s="19" t="e">
        <f>IF($B25=X$8,$E25,NA())</f>
        <v>#N/A</v>
      </c>
      <c r="AD25" t="str">
        <f t="shared" si="0"/>
        <v>_x0019_</v>
      </c>
      <c r="AE25" s="37" t="str">
        <f t="shared" si="1"/>
        <v>_x0019_</v>
      </c>
    </row>
    <row r="26" spans="1:31" hidden="1" x14ac:dyDescent="0.35">
      <c r="A26" s="17">
        <v>45049</v>
      </c>
      <c r="B26" s="5" t="s">
        <v>15</v>
      </c>
      <c r="C26" s="5" t="s">
        <v>30</v>
      </c>
      <c r="D26" s="8" t="s">
        <v>34</v>
      </c>
      <c r="E26" s="9">
        <v>40</v>
      </c>
      <c r="F26" s="8">
        <f>IFERROR(VLOOKUP(Tableau37[[#This Row],[Produits]],Tableau2[],2,FALSE),"")</f>
        <v>40.01</v>
      </c>
      <c r="G26" s="9">
        <f>IF(ISERROR(F26-E26),"",F26-E26)</f>
        <v>9.9999999999980105E-3</v>
      </c>
      <c r="H26" s="10">
        <v>-7.15</v>
      </c>
      <c r="I26" s="8"/>
      <c r="J26" s="8">
        <f>IFERROR(VLOOKUP(Tableau37[[#This Row],[Produits]],Tableau2[],3,FALSE),"")</f>
        <v>0</v>
      </c>
      <c r="K26" s="11">
        <f>IF(ISERROR(Tableau37[[#This Row],[Résultats MV étalon (g/cm3)]]-Tableau37[[#This Row],[Résultats MV (g/cm3)]]),"",Tableau37[[#This Row],[Résultats MV étalon (g/cm3)]]-Tableau37[[#This Row],[Résultats MV (g/cm3)]])</f>
        <v>0</v>
      </c>
      <c r="L26" s="12"/>
      <c r="M26" s="8"/>
      <c r="N26" s="8">
        <f>IFERROR(VLOOKUP(Tableau37[[#This Row],[Produits]],Tableau2[],4,FALSE),"")</f>
        <v>0</v>
      </c>
      <c r="O26" s="13">
        <f>IF(ISERROR(Tableau37[[#This Row],[Résultats Sucre étalon (g/L)]]-Tableau37[[#This Row],[Résultats Sucres (g/L)]]),"",Tableau37[[#This Row],[Résultats Sucre étalon (g/L)]]-Tableau37[[#This Row],[Résultats Sucres (g/L)]])</f>
        <v>0</v>
      </c>
      <c r="P26" s="14"/>
      <c r="Q26" s="30" t="s">
        <v>36</v>
      </c>
      <c r="R26" s="8"/>
      <c r="S26" s="8"/>
      <c r="T26" s="8">
        <f>SUBTOTAL(102,Tableau37[[#This Row],[Résultats TAV (%/Vol)]])</f>
        <v>0</v>
      </c>
      <c r="U26" s="36">
        <f>TRUNC($A26)+0.1+IF($T26,SUMIFS($T$8:$T25,$A$8:$A25,$A26,$B$8:$B25,$B26)/SUMIFS(Tableau37[x],Tableau37[Date],Tableau37[[#This Row],[Date]],Tableau37[Heure],Tableau37[[#This Row],[Heure]]),0)</f>
        <v>45049.1</v>
      </c>
      <c r="V26" s="19" t="e">
        <f>IF($B26=V$8,$E26,NA())</f>
        <v>#N/A</v>
      </c>
      <c r="W26" s="19">
        <f>IF($B26=W$8,$E26,NA())</f>
        <v>40</v>
      </c>
      <c r="X26" s="19" t="e">
        <f>IF($B26=X$8,$E26,NA())</f>
        <v>#N/A</v>
      </c>
      <c r="AD26" t="str">
        <f t="shared" si="0"/>
        <v>_x001A_</v>
      </c>
      <c r="AE26" s="37" t="str">
        <f t="shared" si="1"/>
        <v>_x001A_</v>
      </c>
    </row>
    <row r="27" spans="1:31" x14ac:dyDescent="0.35">
      <c r="AD27" t="str">
        <f t="shared" si="0"/>
        <v>_x001B_</v>
      </c>
      <c r="AE27" s="37" t="str">
        <f t="shared" si="1"/>
        <v>_x001B_</v>
      </c>
    </row>
    <row r="28" spans="1:31" x14ac:dyDescent="0.35">
      <c r="AD28" t="str">
        <f t="shared" si="0"/>
        <v>_x001C_</v>
      </c>
      <c r="AE28" s="37" t="str">
        <f t="shared" si="1"/>
        <v>_x001C_</v>
      </c>
    </row>
    <row r="29" spans="1:31" x14ac:dyDescent="0.35">
      <c r="AD29" t="str">
        <f t="shared" si="0"/>
        <v>_x001D_</v>
      </c>
      <c r="AE29" s="37" t="str">
        <f t="shared" si="1"/>
        <v>_x001D_</v>
      </c>
    </row>
    <row r="30" spans="1:31" x14ac:dyDescent="0.35">
      <c r="AD30" t="str">
        <f t="shared" si="0"/>
        <v>_x001E_</v>
      </c>
      <c r="AE30" s="37" t="str">
        <f t="shared" si="1"/>
        <v>_x001E_</v>
      </c>
    </row>
    <row r="31" spans="1:31" x14ac:dyDescent="0.35">
      <c r="AD31" t="str">
        <f t="shared" si="0"/>
        <v>_x001F_</v>
      </c>
      <c r="AE31" s="37" t="str">
        <f t="shared" si="1"/>
        <v>_x001F_</v>
      </c>
    </row>
    <row r="32" spans="1:31" x14ac:dyDescent="0.35">
      <c r="AD32" t="str">
        <f t="shared" si="0"/>
        <v xml:space="preserve"> </v>
      </c>
      <c r="AE32" s="37" t="str">
        <f t="shared" si="1"/>
        <v xml:space="preserve"> </v>
      </c>
    </row>
    <row r="33" spans="30:31" x14ac:dyDescent="0.35">
      <c r="AD33" t="str">
        <f t="shared" si="0"/>
        <v>!</v>
      </c>
      <c r="AE33" s="37" t="str">
        <f t="shared" si="1"/>
        <v>!</v>
      </c>
    </row>
    <row r="34" spans="30:31" x14ac:dyDescent="0.35">
      <c r="AD34" t="str">
        <f t="shared" si="0"/>
        <v>"</v>
      </c>
      <c r="AE34" s="37" t="str">
        <f t="shared" si="1"/>
        <v>"</v>
      </c>
    </row>
    <row r="35" spans="30:31" x14ac:dyDescent="0.35">
      <c r="AD35" t="str">
        <f t="shared" si="0"/>
        <v>#</v>
      </c>
      <c r="AE35" s="37" t="str">
        <f t="shared" si="1"/>
        <v>#</v>
      </c>
    </row>
    <row r="36" spans="30:31" x14ac:dyDescent="0.35">
      <c r="AD36" t="str">
        <f t="shared" si="0"/>
        <v>$</v>
      </c>
      <c r="AE36" s="37" t="str">
        <f t="shared" si="1"/>
        <v>$</v>
      </c>
    </row>
    <row r="37" spans="30:31" x14ac:dyDescent="0.35">
      <c r="AD37" t="str">
        <f t="shared" si="0"/>
        <v>%</v>
      </c>
      <c r="AE37" s="37" t="str">
        <f t="shared" si="1"/>
        <v>%</v>
      </c>
    </row>
    <row r="38" spans="30:31" x14ac:dyDescent="0.35">
      <c r="AD38" t="str">
        <f t="shared" si="0"/>
        <v>&amp;</v>
      </c>
      <c r="AE38" s="37" t="str">
        <f t="shared" si="1"/>
        <v>&amp;</v>
      </c>
    </row>
    <row r="39" spans="30:31" x14ac:dyDescent="0.35">
      <c r="AD39" t="str">
        <f t="shared" si="0"/>
        <v>'</v>
      </c>
      <c r="AE39" s="37" t="str">
        <f t="shared" si="1"/>
        <v>'</v>
      </c>
    </row>
    <row r="40" spans="30:31" x14ac:dyDescent="0.35">
      <c r="AD40" t="str">
        <f t="shared" si="0"/>
        <v>(</v>
      </c>
      <c r="AE40" s="37" t="str">
        <f t="shared" si="1"/>
        <v>(</v>
      </c>
    </row>
    <row r="41" spans="30:31" x14ac:dyDescent="0.35">
      <c r="AD41" t="str">
        <f t="shared" si="0"/>
        <v>)</v>
      </c>
      <c r="AE41" s="37" t="str">
        <f t="shared" si="1"/>
        <v>)</v>
      </c>
    </row>
    <row r="42" spans="30:31" x14ac:dyDescent="0.35">
      <c r="AD42" t="str">
        <f t="shared" si="0"/>
        <v>*</v>
      </c>
      <c r="AE42" s="37" t="str">
        <f t="shared" si="1"/>
        <v>*</v>
      </c>
    </row>
    <row r="43" spans="30:31" x14ac:dyDescent="0.35">
      <c r="AD43" t="str">
        <f t="shared" si="0"/>
        <v>+</v>
      </c>
      <c r="AE43" s="37" t="str">
        <f t="shared" si="1"/>
        <v>+</v>
      </c>
    </row>
    <row r="44" spans="30:31" x14ac:dyDescent="0.35">
      <c r="AD44" t="str">
        <f t="shared" si="0"/>
        <v>,</v>
      </c>
      <c r="AE44" s="37" t="str">
        <f t="shared" si="1"/>
        <v>,</v>
      </c>
    </row>
    <row r="45" spans="30:31" x14ac:dyDescent="0.35">
      <c r="AD45" t="str">
        <f t="shared" si="0"/>
        <v>-</v>
      </c>
      <c r="AE45" s="37" t="str">
        <f t="shared" si="1"/>
        <v>-</v>
      </c>
    </row>
    <row r="46" spans="30:31" x14ac:dyDescent="0.35">
      <c r="AD46" t="str">
        <f t="shared" si="0"/>
        <v>.</v>
      </c>
      <c r="AE46" s="37" t="str">
        <f t="shared" si="1"/>
        <v>.</v>
      </c>
    </row>
    <row r="47" spans="30:31" x14ac:dyDescent="0.35">
      <c r="AD47" t="str">
        <f t="shared" si="0"/>
        <v>/</v>
      </c>
      <c r="AE47" s="37" t="str">
        <f t="shared" si="1"/>
        <v>/</v>
      </c>
    </row>
    <row r="48" spans="30:31" x14ac:dyDescent="0.35">
      <c r="AD48" t="str">
        <f t="shared" si="0"/>
        <v>0</v>
      </c>
      <c r="AE48" s="37" t="str">
        <f t="shared" si="1"/>
        <v>0</v>
      </c>
    </row>
    <row r="49" spans="30:31" x14ac:dyDescent="0.35">
      <c r="AD49" t="str">
        <f t="shared" si="0"/>
        <v>1</v>
      </c>
      <c r="AE49" s="37" t="str">
        <f t="shared" si="1"/>
        <v>1</v>
      </c>
    </row>
    <row r="50" spans="30:31" x14ac:dyDescent="0.35">
      <c r="AD50" t="str">
        <f t="shared" si="0"/>
        <v>2</v>
      </c>
      <c r="AE50" s="37" t="str">
        <f t="shared" si="1"/>
        <v>2</v>
      </c>
    </row>
    <row r="51" spans="30:31" x14ac:dyDescent="0.35">
      <c r="AD51" t="str">
        <f t="shared" si="0"/>
        <v>3</v>
      </c>
      <c r="AE51" s="37" t="str">
        <f t="shared" si="1"/>
        <v>3</v>
      </c>
    </row>
    <row r="52" spans="30:31" x14ac:dyDescent="0.35">
      <c r="AD52" t="str">
        <f t="shared" si="0"/>
        <v>4</v>
      </c>
      <c r="AE52" s="37" t="str">
        <f t="shared" si="1"/>
        <v>4</v>
      </c>
    </row>
    <row r="53" spans="30:31" x14ac:dyDescent="0.35">
      <c r="AD53" t="str">
        <f t="shared" si="0"/>
        <v>5</v>
      </c>
      <c r="AE53" s="37" t="str">
        <f t="shared" si="1"/>
        <v>5</v>
      </c>
    </row>
    <row r="54" spans="30:31" x14ac:dyDescent="0.35">
      <c r="AD54" t="str">
        <f t="shared" si="0"/>
        <v>6</v>
      </c>
      <c r="AE54" s="37" t="str">
        <f t="shared" si="1"/>
        <v>6</v>
      </c>
    </row>
    <row r="55" spans="30:31" x14ac:dyDescent="0.35">
      <c r="AD55" t="str">
        <f t="shared" si="0"/>
        <v>7</v>
      </c>
      <c r="AE55" s="37" t="str">
        <f t="shared" si="1"/>
        <v>7</v>
      </c>
    </row>
    <row r="56" spans="30:31" x14ac:dyDescent="0.35">
      <c r="AD56" t="str">
        <f t="shared" si="0"/>
        <v>8</v>
      </c>
      <c r="AE56" s="37" t="str">
        <f t="shared" si="1"/>
        <v>8</v>
      </c>
    </row>
    <row r="57" spans="30:31" x14ac:dyDescent="0.35">
      <c r="AD57" t="str">
        <f t="shared" si="0"/>
        <v>9</v>
      </c>
      <c r="AE57" s="37" t="str">
        <f t="shared" si="1"/>
        <v>9</v>
      </c>
    </row>
    <row r="58" spans="30:31" x14ac:dyDescent="0.35">
      <c r="AD58" t="str">
        <f t="shared" si="0"/>
        <v>:</v>
      </c>
      <c r="AE58" s="37" t="str">
        <f t="shared" si="1"/>
        <v>:</v>
      </c>
    </row>
    <row r="59" spans="30:31" x14ac:dyDescent="0.35">
      <c r="AD59" t="str">
        <f t="shared" si="0"/>
        <v>;</v>
      </c>
      <c r="AE59" s="37" t="str">
        <f t="shared" si="1"/>
        <v>;</v>
      </c>
    </row>
    <row r="60" spans="30:31" x14ac:dyDescent="0.35">
      <c r="AD60" t="str">
        <f t="shared" si="0"/>
        <v>&lt;</v>
      </c>
      <c r="AE60" s="37" t="str">
        <f t="shared" si="1"/>
        <v>&lt;</v>
      </c>
    </row>
    <row r="61" spans="30:31" x14ac:dyDescent="0.35">
      <c r="AD61" t="str">
        <f t="shared" si="0"/>
        <v>=</v>
      </c>
      <c r="AE61" s="37" t="str">
        <f t="shared" si="1"/>
        <v>=</v>
      </c>
    </row>
    <row r="62" spans="30:31" x14ac:dyDescent="0.35">
      <c r="AD62" t="str">
        <f t="shared" si="0"/>
        <v>&gt;</v>
      </c>
      <c r="AE62" s="37" t="str">
        <f t="shared" si="1"/>
        <v>&gt;</v>
      </c>
    </row>
    <row r="63" spans="30:31" x14ac:dyDescent="0.35">
      <c r="AD63" t="str">
        <f t="shared" si="0"/>
        <v>?</v>
      </c>
      <c r="AE63" s="37" t="str">
        <f t="shared" si="1"/>
        <v>?</v>
      </c>
    </row>
    <row r="64" spans="30:31" x14ac:dyDescent="0.35">
      <c r="AD64" t="str">
        <f t="shared" si="0"/>
        <v>@</v>
      </c>
      <c r="AE64" s="37" t="str">
        <f t="shared" si="1"/>
        <v>@</v>
      </c>
    </row>
    <row r="65" spans="30:31" x14ac:dyDescent="0.35">
      <c r="AD65" t="str">
        <f t="shared" si="0"/>
        <v>A</v>
      </c>
      <c r="AE65" s="37" t="str">
        <f t="shared" si="1"/>
        <v>A</v>
      </c>
    </row>
    <row r="66" spans="30:31" x14ac:dyDescent="0.35">
      <c r="AD66" t="str">
        <f t="shared" ref="AD66:AD129" si="2">CHAR(ROW())</f>
        <v>B</v>
      </c>
      <c r="AE66" s="37" t="str">
        <f t="shared" ref="AE66:AE129" si="3">CHAR(ROW())</f>
        <v>B</v>
      </c>
    </row>
    <row r="67" spans="30:31" x14ac:dyDescent="0.35">
      <c r="AD67" t="str">
        <f t="shared" si="2"/>
        <v>C</v>
      </c>
      <c r="AE67" s="37" t="str">
        <f t="shared" si="3"/>
        <v>C</v>
      </c>
    </row>
    <row r="68" spans="30:31" x14ac:dyDescent="0.35">
      <c r="AD68" t="str">
        <f t="shared" si="2"/>
        <v>D</v>
      </c>
      <c r="AE68" s="37" t="str">
        <f t="shared" si="3"/>
        <v>D</v>
      </c>
    </row>
    <row r="69" spans="30:31" x14ac:dyDescent="0.35">
      <c r="AD69" t="str">
        <f t="shared" si="2"/>
        <v>E</v>
      </c>
      <c r="AE69" s="37" t="str">
        <f t="shared" si="3"/>
        <v>E</v>
      </c>
    </row>
    <row r="70" spans="30:31" x14ac:dyDescent="0.35">
      <c r="AD70" t="str">
        <f t="shared" si="2"/>
        <v>F</v>
      </c>
      <c r="AE70" s="37" t="str">
        <f t="shared" si="3"/>
        <v>F</v>
      </c>
    </row>
    <row r="71" spans="30:31" x14ac:dyDescent="0.35">
      <c r="AD71" t="str">
        <f t="shared" si="2"/>
        <v>G</v>
      </c>
      <c r="AE71" s="37" t="str">
        <f t="shared" si="3"/>
        <v>G</v>
      </c>
    </row>
    <row r="72" spans="30:31" x14ac:dyDescent="0.35">
      <c r="AD72" t="str">
        <f t="shared" si="2"/>
        <v>H</v>
      </c>
      <c r="AE72" s="37" t="str">
        <f t="shared" si="3"/>
        <v>H</v>
      </c>
    </row>
    <row r="73" spans="30:31" x14ac:dyDescent="0.35">
      <c r="AD73" t="str">
        <f t="shared" si="2"/>
        <v>I</v>
      </c>
      <c r="AE73" s="37" t="str">
        <f t="shared" si="3"/>
        <v>I</v>
      </c>
    </row>
    <row r="74" spans="30:31" x14ac:dyDescent="0.35">
      <c r="AD74" t="str">
        <f t="shared" si="2"/>
        <v>J</v>
      </c>
      <c r="AE74" s="37" t="str">
        <f t="shared" si="3"/>
        <v>J</v>
      </c>
    </row>
    <row r="75" spans="30:31" x14ac:dyDescent="0.35">
      <c r="AD75" t="str">
        <f t="shared" si="2"/>
        <v>K</v>
      </c>
      <c r="AE75" s="37" t="str">
        <f t="shared" si="3"/>
        <v>K</v>
      </c>
    </row>
    <row r="76" spans="30:31" x14ac:dyDescent="0.35">
      <c r="AD76" t="str">
        <f t="shared" si="2"/>
        <v>L</v>
      </c>
      <c r="AE76" s="37" t="str">
        <f t="shared" si="3"/>
        <v>L</v>
      </c>
    </row>
    <row r="77" spans="30:31" x14ac:dyDescent="0.35">
      <c r="AD77" t="str">
        <f t="shared" si="2"/>
        <v>M</v>
      </c>
      <c r="AE77" s="37" t="str">
        <f t="shared" si="3"/>
        <v>M</v>
      </c>
    </row>
    <row r="78" spans="30:31" x14ac:dyDescent="0.35">
      <c r="AD78" t="str">
        <f t="shared" si="2"/>
        <v>N</v>
      </c>
      <c r="AE78" s="37" t="str">
        <f t="shared" si="3"/>
        <v>N</v>
      </c>
    </row>
    <row r="79" spans="30:31" x14ac:dyDescent="0.35">
      <c r="AD79" t="str">
        <f t="shared" si="2"/>
        <v>O</v>
      </c>
      <c r="AE79" s="37" t="str">
        <f t="shared" si="3"/>
        <v>O</v>
      </c>
    </row>
    <row r="80" spans="30:31" x14ac:dyDescent="0.35">
      <c r="AD80" t="str">
        <f t="shared" si="2"/>
        <v>P</v>
      </c>
      <c r="AE80" s="37" t="str">
        <f t="shared" si="3"/>
        <v>P</v>
      </c>
    </row>
    <row r="81" spans="30:31" x14ac:dyDescent="0.35">
      <c r="AD81" t="str">
        <f t="shared" si="2"/>
        <v>Q</v>
      </c>
      <c r="AE81" s="37" t="str">
        <f t="shared" si="3"/>
        <v>Q</v>
      </c>
    </row>
    <row r="82" spans="30:31" x14ac:dyDescent="0.35">
      <c r="AD82" t="str">
        <f t="shared" si="2"/>
        <v>R</v>
      </c>
      <c r="AE82" s="37" t="str">
        <f t="shared" si="3"/>
        <v>R</v>
      </c>
    </row>
    <row r="83" spans="30:31" x14ac:dyDescent="0.35">
      <c r="AD83" t="str">
        <f t="shared" si="2"/>
        <v>S</v>
      </c>
      <c r="AE83" s="37" t="str">
        <f t="shared" si="3"/>
        <v>S</v>
      </c>
    </row>
    <row r="84" spans="30:31" x14ac:dyDescent="0.35">
      <c r="AD84" t="str">
        <f t="shared" si="2"/>
        <v>T</v>
      </c>
      <c r="AE84" s="37" t="str">
        <f t="shared" si="3"/>
        <v>T</v>
      </c>
    </row>
    <row r="85" spans="30:31" x14ac:dyDescent="0.35">
      <c r="AD85" t="str">
        <f t="shared" si="2"/>
        <v>U</v>
      </c>
      <c r="AE85" s="37" t="str">
        <f t="shared" si="3"/>
        <v>U</v>
      </c>
    </row>
    <row r="86" spans="30:31" x14ac:dyDescent="0.35">
      <c r="AD86" t="str">
        <f t="shared" si="2"/>
        <v>V</v>
      </c>
      <c r="AE86" s="37" t="str">
        <f t="shared" si="3"/>
        <v>V</v>
      </c>
    </row>
    <row r="87" spans="30:31" x14ac:dyDescent="0.35">
      <c r="AD87" t="str">
        <f t="shared" si="2"/>
        <v>W</v>
      </c>
      <c r="AE87" s="37" t="str">
        <f t="shared" si="3"/>
        <v>W</v>
      </c>
    </row>
    <row r="88" spans="30:31" x14ac:dyDescent="0.35">
      <c r="AD88" t="str">
        <f t="shared" si="2"/>
        <v>X</v>
      </c>
      <c r="AE88" s="37" t="str">
        <f t="shared" si="3"/>
        <v>X</v>
      </c>
    </row>
    <row r="89" spans="30:31" x14ac:dyDescent="0.35">
      <c r="AD89" t="str">
        <f t="shared" si="2"/>
        <v>Y</v>
      </c>
      <c r="AE89" s="37" t="str">
        <f t="shared" si="3"/>
        <v>Y</v>
      </c>
    </row>
    <row r="90" spans="30:31" x14ac:dyDescent="0.35">
      <c r="AD90" t="str">
        <f t="shared" si="2"/>
        <v>Z</v>
      </c>
      <c r="AE90" s="37" t="str">
        <f t="shared" si="3"/>
        <v>Z</v>
      </c>
    </row>
    <row r="91" spans="30:31" x14ac:dyDescent="0.35">
      <c r="AD91" t="str">
        <f t="shared" si="2"/>
        <v>[</v>
      </c>
      <c r="AE91" s="37" t="str">
        <f t="shared" si="3"/>
        <v>[</v>
      </c>
    </row>
    <row r="92" spans="30:31" x14ac:dyDescent="0.35">
      <c r="AD92" t="str">
        <f t="shared" si="2"/>
        <v>\</v>
      </c>
      <c r="AE92" s="37" t="str">
        <f t="shared" si="3"/>
        <v>\</v>
      </c>
    </row>
    <row r="93" spans="30:31" x14ac:dyDescent="0.35">
      <c r="AD93" t="str">
        <f t="shared" si="2"/>
        <v>]</v>
      </c>
      <c r="AE93" s="37" t="str">
        <f t="shared" si="3"/>
        <v>]</v>
      </c>
    </row>
    <row r="94" spans="30:31" x14ac:dyDescent="0.35">
      <c r="AD94" t="str">
        <f t="shared" si="2"/>
        <v>^</v>
      </c>
      <c r="AE94" s="37" t="str">
        <f t="shared" si="3"/>
        <v>^</v>
      </c>
    </row>
    <row r="95" spans="30:31" x14ac:dyDescent="0.35">
      <c r="AD95" t="str">
        <f t="shared" si="2"/>
        <v>_</v>
      </c>
      <c r="AE95" s="37" t="str">
        <f t="shared" si="3"/>
        <v>_</v>
      </c>
    </row>
    <row r="96" spans="30:31" x14ac:dyDescent="0.35">
      <c r="AD96" t="str">
        <f t="shared" si="2"/>
        <v>`</v>
      </c>
      <c r="AE96" s="37" t="str">
        <f t="shared" si="3"/>
        <v>`</v>
      </c>
    </row>
    <row r="97" spans="30:31" x14ac:dyDescent="0.35">
      <c r="AD97" t="str">
        <f t="shared" si="2"/>
        <v>a</v>
      </c>
      <c r="AE97" s="37" t="str">
        <f t="shared" si="3"/>
        <v>a</v>
      </c>
    </row>
    <row r="98" spans="30:31" x14ac:dyDescent="0.35">
      <c r="AD98" t="str">
        <f t="shared" si="2"/>
        <v>b</v>
      </c>
      <c r="AE98" s="37" t="str">
        <f t="shared" si="3"/>
        <v>b</v>
      </c>
    </row>
    <row r="99" spans="30:31" x14ac:dyDescent="0.35">
      <c r="AD99" t="str">
        <f t="shared" si="2"/>
        <v>c</v>
      </c>
      <c r="AE99" s="37" t="str">
        <f t="shared" si="3"/>
        <v>c</v>
      </c>
    </row>
    <row r="100" spans="30:31" x14ac:dyDescent="0.35">
      <c r="AD100" t="str">
        <f t="shared" si="2"/>
        <v>d</v>
      </c>
      <c r="AE100" s="37" t="str">
        <f t="shared" si="3"/>
        <v>d</v>
      </c>
    </row>
    <row r="101" spans="30:31" x14ac:dyDescent="0.35">
      <c r="AD101" t="str">
        <f t="shared" si="2"/>
        <v>e</v>
      </c>
      <c r="AE101" s="37" t="str">
        <f t="shared" si="3"/>
        <v>e</v>
      </c>
    </row>
    <row r="102" spans="30:31" x14ac:dyDescent="0.35">
      <c r="AD102" t="str">
        <f t="shared" si="2"/>
        <v>f</v>
      </c>
      <c r="AE102" s="37" t="str">
        <f t="shared" si="3"/>
        <v>f</v>
      </c>
    </row>
    <row r="103" spans="30:31" x14ac:dyDescent="0.35">
      <c r="AD103" t="str">
        <f t="shared" si="2"/>
        <v>g</v>
      </c>
      <c r="AE103" s="37" t="str">
        <f t="shared" si="3"/>
        <v>g</v>
      </c>
    </row>
    <row r="104" spans="30:31" x14ac:dyDescent="0.35">
      <c r="AD104" t="str">
        <f t="shared" si="2"/>
        <v>h</v>
      </c>
      <c r="AE104" s="37" t="str">
        <f t="shared" si="3"/>
        <v>h</v>
      </c>
    </row>
    <row r="105" spans="30:31" x14ac:dyDescent="0.35">
      <c r="AD105" t="str">
        <f t="shared" si="2"/>
        <v>i</v>
      </c>
      <c r="AE105" s="37" t="str">
        <f t="shared" si="3"/>
        <v>i</v>
      </c>
    </row>
    <row r="106" spans="30:31" x14ac:dyDescent="0.35">
      <c r="AD106" t="str">
        <f t="shared" si="2"/>
        <v>j</v>
      </c>
      <c r="AE106" s="37" t="str">
        <f t="shared" si="3"/>
        <v>j</v>
      </c>
    </row>
    <row r="107" spans="30:31" x14ac:dyDescent="0.35">
      <c r="AD107" t="str">
        <f t="shared" si="2"/>
        <v>k</v>
      </c>
      <c r="AE107" s="37" t="str">
        <f t="shared" si="3"/>
        <v>k</v>
      </c>
    </row>
    <row r="108" spans="30:31" x14ac:dyDescent="0.35">
      <c r="AD108" t="str">
        <f t="shared" si="2"/>
        <v>l</v>
      </c>
      <c r="AE108" s="37" t="str">
        <f t="shared" si="3"/>
        <v>l</v>
      </c>
    </row>
    <row r="109" spans="30:31" x14ac:dyDescent="0.35">
      <c r="AD109" t="str">
        <f t="shared" si="2"/>
        <v>m</v>
      </c>
      <c r="AE109" s="37" t="str">
        <f t="shared" si="3"/>
        <v>m</v>
      </c>
    </row>
    <row r="110" spans="30:31" x14ac:dyDescent="0.35">
      <c r="AD110" t="str">
        <f t="shared" si="2"/>
        <v>n</v>
      </c>
      <c r="AE110" s="37" t="str">
        <f t="shared" si="3"/>
        <v>n</v>
      </c>
    </row>
    <row r="111" spans="30:31" x14ac:dyDescent="0.35">
      <c r="AD111" t="str">
        <f t="shared" si="2"/>
        <v>o</v>
      </c>
      <c r="AE111" s="37" t="str">
        <f t="shared" si="3"/>
        <v>o</v>
      </c>
    </row>
    <row r="112" spans="30:31" x14ac:dyDescent="0.35">
      <c r="AD112" t="str">
        <f t="shared" si="2"/>
        <v>p</v>
      </c>
      <c r="AE112" s="37" t="str">
        <f t="shared" si="3"/>
        <v>p</v>
      </c>
    </row>
    <row r="113" spans="30:31" x14ac:dyDescent="0.35">
      <c r="AD113" t="str">
        <f t="shared" si="2"/>
        <v>q</v>
      </c>
      <c r="AE113" s="37" t="str">
        <f t="shared" si="3"/>
        <v>q</v>
      </c>
    </row>
    <row r="114" spans="30:31" x14ac:dyDescent="0.35">
      <c r="AD114" t="str">
        <f t="shared" si="2"/>
        <v>r</v>
      </c>
      <c r="AE114" s="37" t="str">
        <f t="shared" si="3"/>
        <v>r</v>
      </c>
    </row>
    <row r="115" spans="30:31" x14ac:dyDescent="0.35">
      <c r="AD115" t="str">
        <f t="shared" si="2"/>
        <v>s</v>
      </c>
      <c r="AE115" s="37" t="str">
        <f t="shared" si="3"/>
        <v>s</v>
      </c>
    </row>
    <row r="116" spans="30:31" x14ac:dyDescent="0.35">
      <c r="AD116" t="str">
        <f t="shared" si="2"/>
        <v>t</v>
      </c>
      <c r="AE116" s="37" t="str">
        <f t="shared" si="3"/>
        <v>t</v>
      </c>
    </row>
    <row r="117" spans="30:31" x14ac:dyDescent="0.35">
      <c r="AD117" t="str">
        <f t="shared" si="2"/>
        <v>u</v>
      </c>
      <c r="AE117" s="37" t="str">
        <f t="shared" si="3"/>
        <v>u</v>
      </c>
    </row>
    <row r="118" spans="30:31" x14ac:dyDescent="0.35">
      <c r="AD118" t="str">
        <f t="shared" si="2"/>
        <v>v</v>
      </c>
      <c r="AE118" s="37" t="str">
        <f t="shared" si="3"/>
        <v>v</v>
      </c>
    </row>
    <row r="119" spans="30:31" x14ac:dyDescent="0.35">
      <c r="AD119" t="str">
        <f t="shared" si="2"/>
        <v>w</v>
      </c>
      <c r="AE119" s="37" t="str">
        <f t="shared" si="3"/>
        <v>w</v>
      </c>
    </row>
    <row r="120" spans="30:31" x14ac:dyDescent="0.35">
      <c r="AD120" t="str">
        <f t="shared" si="2"/>
        <v>x</v>
      </c>
      <c r="AE120" s="37" t="str">
        <f t="shared" si="3"/>
        <v>x</v>
      </c>
    </row>
    <row r="121" spans="30:31" x14ac:dyDescent="0.35">
      <c r="AD121" t="str">
        <f t="shared" si="2"/>
        <v>y</v>
      </c>
      <c r="AE121" s="37" t="str">
        <f t="shared" si="3"/>
        <v>y</v>
      </c>
    </row>
    <row r="122" spans="30:31" x14ac:dyDescent="0.35">
      <c r="AD122" t="str">
        <f t="shared" si="2"/>
        <v>z</v>
      </c>
      <c r="AE122" s="37" t="str">
        <f t="shared" si="3"/>
        <v>z</v>
      </c>
    </row>
    <row r="123" spans="30:31" x14ac:dyDescent="0.35">
      <c r="AD123" t="str">
        <f t="shared" si="2"/>
        <v>{</v>
      </c>
      <c r="AE123" s="37" t="str">
        <f t="shared" si="3"/>
        <v>{</v>
      </c>
    </row>
    <row r="124" spans="30:31" x14ac:dyDescent="0.35">
      <c r="AD124" t="str">
        <f t="shared" si="2"/>
        <v>|</v>
      </c>
      <c r="AE124" s="37" t="str">
        <f t="shared" si="3"/>
        <v>|</v>
      </c>
    </row>
    <row r="125" spans="30:31" x14ac:dyDescent="0.35">
      <c r="AD125" t="str">
        <f t="shared" si="2"/>
        <v>}</v>
      </c>
      <c r="AE125" s="37" t="str">
        <f t="shared" si="3"/>
        <v>}</v>
      </c>
    </row>
    <row r="126" spans="30:31" x14ac:dyDescent="0.35">
      <c r="AD126" t="str">
        <f t="shared" si="2"/>
        <v>~</v>
      </c>
      <c r="AE126" s="37" t="str">
        <f t="shared" si="3"/>
        <v>~</v>
      </c>
    </row>
    <row r="127" spans="30:31" x14ac:dyDescent="0.35">
      <c r="AD127" t="str">
        <f t="shared" si="2"/>
        <v></v>
      </c>
      <c r="AE127" s="37" t="str">
        <f t="shared" si="3"/>
        <v></v>
      </c>
    </row>
    <row r="128" spans="30:31" x14ac:dyDescent="0.35">
      <c r="AD128" t="str">
        <f t="shared" si="2"/>
        <v>€</v>
      </c>
      <c r="AE128" s="37" t="str">
        <f t="shared" si="3"/>
        <v>€</v>
      </c>
    </row>
    <row r="129" spans="30:31" x14ac:dyDescent="0.35">
      <c r="AD129" t="str">
        <f t="shared" si="2"/>
        <v></v>
      </c>
      <c r="AE129" s="37" t="str">
        <f t="shared" si="3"/>
        <v></v>
      </c>
    </row>
    <row r="130" spans="30:31" x14ac:dyDescent="0.35">
      <c r="AD130" t="str">
        <f t="shared" ref="AD130:AD193" si="4">CHAR(ROW())</f>
        <v>‚</v>
      </c>
      <c r="AE130" s="37" t="str">
        <f t="shared" ref="AE130:AE193" si="5">CHAR(ROW())</f>
        <v>‚</v>
      </c>
    </row>
    <row r="131" spans="30:31" x14ac:dyDescent="0.35">
      <c r="AD131" t="str">
        <f t="shared" si="4"/>
        <v>ƒ</v>
      </c>
      <c r="AE131" s="37" t="str">
        <f t="shared" si="5"/>
        <v>ƒ</v>
      </c>
    </row>
    <row r="132" spans="30:31" x14ac:dyDescent="0.35">
      <c r="AD132" t="str">
        <f t="shared" si="4"/>
        <v>„</v>
      </c>
      <c r="AE132" s="37" t="str">
        <f t="shared" si="5"/>
        <v>„</v>
      </c>
    </row>
    <row r="133" spans="30:31" x14ac:dyDescent="0.35">
      <c r="AD133" t="str">
        <f t="shared" si="4"/>
        <v>…</v>
      </c>
      <c r="AE133" s="37" t="str">
        <f t="shared" si="5"/>
        <v>…</v>
      </c>
    </row>
    <row r="134" spans="30:31" x14ac:dyDescent="0.35">
      <c r="AD134" t="str">
        <f t="shared" si="4"/>
        <v>†</v>
      </c>
      <c r="AE134" s="37" t="str">
        <f t="shared" si="5"/>
        <v>†</v>
      </c>
    </row>
    <row r="135" spans="30:31" x14ac:dyDescent="0.35">
      <c r="AD135" t="str">
        <f t="shared" si="4"/>
        <v>‡</v>
      </c>
      <c r="AE135" s="37" t="str">
        <f t="shared" si="5"/>
        <v>‡</v>
      </c>
    </row>
    <row r="136" spans="30:31" x14ac:dyDescent="0.35">
      <c r="AD136" t="str">
        <f t="shared" si="4"/>
        <v>ˆ</v>
      </c>
      <c r="AE136" s="37" t="str">
        <f t="shared" si="5"/>
        <v>ˆ</v>
      </c>
    </row>
    <row r="137" spans="30:31" x14ac:dyDescent="0.35">
      <c r="AD137" t="str">
        <f t="shared" si="4"/>
        <v>‰</v>
      </c>
      <c r="AE137" s="37" t="str">
        <f t="shared" si="5"/>
        <v>‰</v>
      </c>
    </row>
    <row r="138" spans="30:31" x14ac:dyDescent="0.35">
      <c r="AD138" t="str">
        <f t="shared" si="4"/>
        <v>Š</v>
      </c>
      <c r="AE138" s="37" t="str">
        <f t="shared" si="5"/>
        <v>Š</v>
      </c>
    </row>
    <row r="139" spans="30:31" x14ac:dyDescent="0.35">
      <c r="AD139" t="str">
        <f t="shared" si="4"/>
        <v>‹</v>
      </c>
      <c r="AE139" s="37" t="str">
        <f t="shared" si="5"/>
        <v>‹</v>
      </c>
    </row>
    <row r="140" spans="30:31" x14ac:dyDescent="0.35">
      <c r="AD140" t="str">
        <f t="shared" si="4"/>
        <v>Œ</v>
      </c>
      <c r="AE140" s="37" t="str">
        <f t="shared" si="5"/>
        <v>Œ</v>
      </c>
    </row>
    <row r="141" spans="30:31" x14ac:dyDescent="0.35">
      <c r="AD141" t="str">
        <f t="shared" si="4"/>
        <v></v>
      </c>
      <c r="AE141" s="37" t="str">
        <f t="shared" si="5"/>
        <v></v>
      </c>
    </row>
    <row r="142" spans="30:31" x14ac:dyDescent="0.35">
      <c r="AD142" t="str">
        <f t="shared" si="4"/>
        <v>Ž</v>
      </c>
      <c r="AE142" s="37" t="str">
        <f t="shared" si="5"/>
        <v>Ž</v>
      </c>
    </row>
    <row r="143" spans="30:31" x14ac:dyDescent="0.35">
      <c r="AD143" t="str">
        <f t="shared" si="4"/>
        <v></v>
      </c>
      <c r="AE143" s="37" t="str">
        <f t="shared" si="5"/>
        <v></v>
      </c>
    </row>
    <row r="144" spans="30:31" x14ac:dyDescent="0.35">
      <c r="AD144" t="str">
        <f t="shared" si="4"/>
        <v></v>
      </c>
      <c r="AE144" s="37" t="str">
        <f t="shared" si="5"/>
        <v></v>
      </c>
    </row>
    <row r="145" spans="30:31" x14ac:dyDescent="0.35">
      <c r="AD145" t="str">
        <f t="shared" si="4"/>
        <v>‘</v>
      </c>
      <c r="AE145" s="37" t="str">
        <f t="shared" si="5"/>
        <v>‘</v>
      </c>
    </row>
    <row r="146" spans="30:31" x14ac:dyDescent="0.35">
      <c r="AD146" t="str">
        <f t="shared" si="4"/>
        <v>’</v>
      </c>
      <c r="AE146" s="37" t="str">
        <f t="shared" si="5"/>
        <v>’</v>
      </c>
    </row>
    <row r="147" spans="30:31" x14ac:dyDescent="0.35">
      <c r="AD147" t="str">
        <f t="shared" si="4"/>
        <v>“</v>
      </c>
      <c r="AE147" s="37" t="str">
        <f t="shared" si="5"/>
        <v>“</v>
      </c>
    </row>
    <row r="148" spans="30:31" x14ac:dyDescent="0.35">
      <c r="AD148" t="str">
        <f t="shared" si="4"/>
        <v>”</v>
      </c>
      <c r="AE148" s="37" t="str">
        <f t="shared" si="5"/>
        <v>”</v>
      </c>
    </row>
    <row r="149" spans="30:31" x14ac:dyDescent="0.35">
      <c r="AD149" t="str">
        <f t="shared" si="4"/>
        <v>•</v>
      </c>
      <c r="AE149" s="37" t="str">
        <f t="shared" si="5"/>
        <v>•</v>
      </c>
    </row>
    <row r="150" spans="30:31" x14ac:dyDescent="0.35">
      <c r="AD150" t="str">
        <f t="shared" si="4"/>
        <v>–</v>
      </c>
      <c r="AE150" s="37" t="str">
        <f t="shared" si="5"/>
        <v>–</v>
      </c>
    </row>
    <row r="151" spans="30:31" x14ac:dyDescent="0.35">
      <c r="AD151" t="str">
        <f t="shared" si="4"/>
        <v>—</v>
      </c>
      <c r="AE151" s="37" t="str">
        <f t="shared" si="5"/>
        <v>—</v>
      </c>
    </row>
    <row r="152" spans="30:31" x14ac:dyDescent="0.35">
      <c r="AD152" t="str">
        <f t="shared" si="4"/>
        <v>˜</v>
      </c>
      <c r="AE152" s="37" t="str">
        <f t="shared" si="5"/>
        <v>˜</v>
      </c>
    </row>
    <row r="153" spans="30:31" x14ac:dyDescent="0.35">
      <c r="AD153" t="str">
        <f t="shared" si="4"/>
        <v>™</v>
      </c>
      <c r="AE153" s="37" t="str">
        <f t="shared" si="5"/>
        <v>™</v>
      </c>
    </row>
    <row r="154" spans="30:31" x14ac:dyDescent="0.35">
      <c r="AD154" t="str">
        <f t="shared" si="4"/>
        <v>š</v>
      </c>
      <c r="AE154" s="37" t="str">
        <f t="shared" si="5"/>
        <v>š</v>
      </c>
    </row>
    <row r="155" spans="30:31" x14ac:dyDescent="0.35">
      <c r="AD155" t="str">
        <f t="shared" si="4"/>
        <v>›</v>
      </c>
      <c r="AE155" s="37" t="str">
        <f t="shared" si="5"/>
        <v>›</v>
      </c>
    </row>
    <row r="156" spans="30:31" x14ac:dyDescent="0.35">
      <c r="AD156" t="str">
        <f t="shared" si="4"/>
        <v>œ</v>
      </c>
      <c r="AE156" s="37" t="str">
        <f t="shared" si="5"/>
        <v>œ</v>
      </c>
    </row>
    <row r="157" spans="30:31" x14ac:dyDescent="0.35">
      <c r="AD157" t="str">
        <f t="shared" si="4"/>
        <v></v>
      </c>
      <c r="AE157" s="37" t="str">
        <f t="shared" si="5"/>
        <v></v>
      </c>
    </row>
    <row r="158" spans="30:31" x14ac:dyDescent="0.35">
      <c r="AD158" t="str">
        <f t="shared" si="4"/>
        <v>ž</v>
      </c>
      <c r="AE158" s="37" t="str">
        <f t="shared" si="5"/>
        <v>ž</v>
      </c>
    </row>
    <row r="159" spans="30:31" x14ac:dyDescent="0.35">
      <c r="AD159" t="str">
        <f t="shared" si="4"/>
        <v>Ÿ</v>
      </c>
      <c r="AE159" s="37" t="str">
        <f t="shared" si="5"/>
        <v>Ÿ</v>
      </c>
    </row>
    <row r="160" spans="30:31" x14ac:dyDescent="0.35">
      <c r="AD160" t="str">
        <f t="shared" si="4"/>
        <v> </v>
      </c>
      <c r="AE160" s="37" t="str">
        <f t="shared" si="5"/>
        <v> </v>
      </c>
    </row>
    <row r="161" spans="30:31" x14ac:dyDescent="0.35">
      <c r="AD161" t="str">
        <f t="shared" si="4"/>
        <v>¡</v>
      </c>
      <c r="AE161" s="37" t="str">
        <f t="shared" si="5"/>
        <v>¡</v>
      </c>
    </row>
    <row r="162" spans="30:31" x14ac:dyDescent="0.35">
      <c r="AD162" t="str">
        <f t="shared" si="4"/>
        <v>¢</v>
      </c>
      <c r="AE162" s="37" t="str">
        <f t="shared" si="5"/>
        <v>¢</v>
      </c>
    </row>
    <row r="163" spans="30:31" x14ac:dyDescent="0.35">
      <c r="AD163" t="str">
        <f t="shared" si="4"/>
        <v>£</v>
      </c>
      <c r="AE163" s="37" t="str">
        <f t="shared" si="5"/>
        <v>£</v>
      </c>
    </row>
    <row r="164" spans="30:31" x14ac:dyDescent="0.35">
      <c r="AD164" t="str">
        <f t="shared" si="4"/>
        <v>¤</v>
      </c>
      <c r="AE164" s="37" t="str">
        <f t="shared" si="5"/>
        <v>¤</v>
      </c>
    </row>
    <row r="165" spans="30:31" x14ac:dyDescent="0.35">
      <c r="AD165" t="str">
        <f t="shared" si="4"/>
        <v>¥</v>
      </c>
      <c r="AE165" s="37" t="str">
        <f t="shared" si="5"/>
        <v>¥</v>
      </c>
    </row>
    <row r="166" spans="30:31" x14ac:dyDescent="0.35">
      <c r="AD166" t="str">
        <f t="shared" si="4"/>
        <v>¦</v>
      </c>
      <c r="AE166" s="37" t="str">
        <f t="shared" si="5"/>
        <v>¦</v>
      </c>
    </row>
    <row r="167" spans="30:31" x14ac:dyDescent="0.35">
      <c r="AD167" t="str">
        <f t="shared" si="4"/>
        <v>§</v>
      </c>
      <c r="AE167" s="37" t="str">
        <f t="shared" si="5"/>
        <v>§</v>
      </c>
    </row>
    <row r="168" spans="30:31" x14ac:dyDescent="0.35">
      <c r="AD168" t="str">
        <f t="shared" si="4"/>
        <v>¨</v>
      </c>
      <c r="AE168" s="37" t="str">
        <f t="shared" si="5"/>
        <v>¨</v>
      </c>
    </row>
    <row r="169" spans="30:31" x14ac:dyDescent="0.35">
      <c r="AD169" t="str">
        <f t="shared" si="4"/>
        <v>©</v>
      </c>
      <c r="AE169" s="37" t="str">
        <f t="shared" si="5"/>
        <v>©</v>
      </c>
    </row>
    <row r="170" spans="30:31" x14ac:dyDescent="0.35">
      <c r="AD170" t="str">
        <f t="shared" si="4"/>
        <v>ª</v>
      </c>
      <c r="AE170" s="37" t="str">
        <f t="shared" si="5"/>
        <v>ª</v>
      </c>
    </row>
    <row r="171" spans="30:31" x14ac:dyDescent="0.35">
      <c r="AD171" t="str">
        <f t="shared" si="4"/>
        <v>«</v>
      </c>
      <c r="AE171" s="37" t="str">
        <f t="shared" si="5"/>
        <v>«</v>
      </c>
    </row>
    <row r="172" spans="30:31" x14ac:dyDescent="0.35">
      <c r="AD172" t="str">
        <f t="shared" si="4"/>
        <v>¬</v>
      </c>
      <c r="AE172" s="37" t="str">
        <f t="shared" si="5"/>
        <v>¬</v>
      </c>
    </row>
    <row r="173" spans="30:31" x14ac:dyDescent="0.35">
      <c r="AD173" t="str">
        <f t="shared" si="4"/>
        <v>­</v>
      </c>
      <c r="AE173" s="37" t="str">
        <f t="shared" si="5"/>
        <v>­</v>
      </c>
    </row>
    <row r="174" spans="30:31" x14ac:dyDescent="0.35">
      <c r="AD174" t="str">
        <f t="shared" si="4"/>
        <v>®</v>
      </c>
      <c r="AE174" s="37" t="str">
        <f t="shared" si="5"/>
        <v>®</v>
      </c>
    </row>
    <row r="175" spans="30:31" x14ac:dyDescent="0.35">
      <c r="AD175" t="str">
        <f t="shared" si="4"/>
        <v>¯</v>
      </c>
      <c r="AE175" s="37" t="str">
        <f t="shared" si="5"/>
        <v>¯</v>
      </c>
    </row>
    <row r="176" spans="30:31" x14ac:dyDescent="0.35">
      <c r="AD176" t="str">
        <f t="shared" si="4"/>
        <v>°</v>
      </c>
      <c r="AE176" s="37" t="str">
        <f t="shared" si="5"/>
        <v>°</v>
      </c>
    </row>
    <row r="177" spans="30:31" x14ac:dyDescent="0.35">
      <c r="AD177" t="str">
        <f t="shared" si="4"/>
        <v>±</v>
      </c>
      <c r="AE177" s="37" t="str">
        <f t="shared" si="5"/>
        <v>±</v>
      </c>
    </row>
    <row r="178" spans="30:31" x14ac:dyDescent="0.35">
      <c r="AD178" t="str">
        <f t="shared" si="4"/>
        <v>²</v>
      </c>
      <c r="AE178" s="37" t="str">
        <f t="shared" si="5"/>
        <v>²</v>
      </c>
    </row>
    <row r="179" spans="30:31" x14ac:dyDescent="0.35">
      <c r="AD179" t="str">
        <f t="shared" si="4"/>
        <v>³</v>
      </c>
      <c r="AE179" s="37" t="str">
        <f t="shared" si="5"/>
        <v>³</v>
      </c>
    </row>
    <row r="180" spans="30:31" x14ac:dyDescent="0.35">
      <c r="AD180" t="str">
        <f t="shared" si="4"/>
        <v>´</v>
      </c>
      <c r="AE180" s="37" t="str">
        <f t="shared" si="5"/>
        <v>´</v>
      </c>
    </row>
    <row r="181" spans="30:31" x14ac:dyDescent="0.35">
      <c r="AD181" t="str">
        <f t="shared" si="4"/>
        <v>µ</v>
      </c>
      <c r="AE181" s="37" t="str">
        <f t="shared" si="5"/>
        <v>µ</v>
      </c>
    </row>
    <row r="182" spans="30:31" x14ac:dyDescent="0.35">
      <c r="AD182" t="str">
        <f t="shared" si="4"/>
        <v>¶</v>
      </c>
      <c r="AE182" s="37" t="str">
        <f t="shared" si="5"/>
        <v>¶</v>
      </c>
    </row>
    <row r="183" spans="30:31" x14ac:dyDescent="0.35">
      <c r="AD183" t="str">
        <f t="shared" si="4"/>
        <v>·</v>
      </c>
      <c r="AE183" s="37" t="str">
        <f t="shared" si="5"/>
        <v>·</v>
      </c>
    </row>
    <row r="184" spans="30:31" x14ac:dyDescent="0.35">
      <c r="AD184" t="str">
        <f t="shared" si="4"/>
        <v>¸</v>
      </c>
      <c r="AE184" s="37" t="str">
        <f t="shared" si="5"/>
        <v>¸</v>
      </c>
    </row>
    <row r="185" spans="30:31" x14ac:dyDescent="0.35">
      <c r="AD185" t="str">
        <f t="shared" si="4"/>
        <v>¹</v>
      </c>
      <c r="AE185" s="37" t="str">
        <f t="shared" si="5"/>
        <v>¹</v>
      </c>
    </row>
    <row r="186" spans="30:31" x14ac:dyDescent="0.35">
      <c r="AD186" t="str">
        <f t="shared" si="4"/>
        <v>º</v>
      </c>
      <c r="AE186" s="37" t="str">
        <f t="shared" si="5"/>
        <v>º</v>
      </c>
    </row>
    <row r="187" spans="30:31" x14ac:dyDescent="0.35">
      <c r="AD187" t="str">
        <f t="shared" si="4"/>
        <v>»</v>
      </c>
      <c r="AE187" s="37" t="str">
        <f t="shared" si="5"/>
        <v>»</v>
      </c>
    </row>
    <row r="188" spans="30:31" x14ac:dyDescent="0.35">
      <c r="AD188" t="str">
        <f t="shared" si="4"/>
        <v>¼</v>
      </c>
      <c r="AE188" s="37" t="str">
        <f t="shared" si="5"/>
        <v>¼</v>
      </c>
    </row>
    <row r="189" spans="30:31" x14ac:dyDescent="0.35">
      <c r="AD189" t="str">
        <f t="shared" si="4"/>
        <v>½</v>
      </c>
      <c r="AE189" s="37" t="str">
        <f t="shared" si="5"/>
        <v>½</v>
      </c>
    </row>
    <row r="190" spans="30:31" x14ac:dyDescent="0.35">
      <c r="AD190" t="str">
        <f t="shared" si="4"/>
        <v>¾</v>
      </c>
      <c r="AE190" s="37" t="str">
        <f t="shared" si="5"/>
        <v>¾</v>
      </c>
    </row>
    <row r="191" spans="30:31" x14ac:dyDescent="0.35">
      <c r="AD191" t="str">
        <f t="shared" si="4"/>
        <v>¿</v>
      </c>
      <c r="AE191" s="37" t="str">
        <f t="shared" si="5"/>
        <v>¿</v>
      </c>
    </row>
    <row r="192" spans="30:31" x14ac:dyDescent="0.35">
      <c r="AD192" t="str">
        <f t="shared" si="4"/>
        <v>À</v>
      </c>
      <c r="AE192" s="37" t="str">
        <f t="shared" si="5"/>
        <v>À</v>
      </c>
    </row>
    <row r="193" spans="30:31" x14ac:dyDescent="0.35">
      <c r="AD193" t="str">
        <f t="shared" si="4"/>
        <v>Á</v>
      </c>
      <c r="AE193" s="37" t="str">
        <f t="shared" si="5"/>
        <v>Á</v>
      </c>
    </row>
    <row r="194" spans="30:31" x14ac:dyDescent="0.35">
      <c r="AD194" t="str">
        <f t="shared" ref="AD194:AD257" si="6">CHAR(ROW())</f>
        <v>Â</v>
      </c>
      <c r="AE194" s="37" t="str">
        <f t="shared" ref="AE194:AE257" si="7">CHAR(ROW())</f>
        <v>Â</v>
      </c>
    </row>
    <row r="195" spans="30:31" x14ac:dyDescent="0.35">
      <c r="AD195" t="str">
        <f t="shared" si="6"/>
        <v>Ã</v>
      </c>
      <c r="AE195" s="37" t="str">
        <f t="shared" si="7"/>
        <v>Ã</v>
      </c>
    </row>
    <row r="196" spans="30:31" x14ac:dyDescent="0.35">
      <c r="AD196" t="str">
        <f t="shared" si="6"/>
        <v>Ä</v>
      </c>
      <c r="AE196" s="37" t="str">
        <f t="shared" si="7"/>
        <v>Ä</v>
      </c>
    </row>
    <row r="197" spans="30:31" x14ac:dyDescent="0.35">
      <c r="AD197" t="str">
        <f t="shared" si="6"/>
        <v>Å</v>
      </c>
      <c r="AE197" s="37" t="str">
        <f t="shared" si="7"/>
        <v>Å</v>
      </c>
    </row>
    <row r="198" spans="30:31" x14ac:dyDescent="0.35">
      <c r="AD198" t="str">
        <f t="shared" si="6"/>
        <v>Æ</v>
      </c>
      <c r="AE198" s="37" t="str">
        <f t="shared" si="7"/>
        <v>Æ</v>
      </c>
    </row>
    <row r="199" spans="30:31" x14ac:dyDescent="0.35">
      <c r="AD199" t="str">
        <f t="shared" si="6"/>
        <v>Ç</v>
      </c>
      <c r="AE199" s="37" t="str">
        <f t="shared" si="7"/>
        <v>Ç</v>
      </c>
    </row>
    <row r="200" spans="30:31" x14ac:dyDescent="0.35">
      <c r="AD200" t="str">
        <f t="shared" si="6"/>
        <v>È</v>
      </c>
      <c r="AE200" s="37" t="str">
        <f t="shared" si="7"/>
        <v>È</v>
      </c>
    </row>
    <row r="201" spans="30:31" x14ac:dyDescent="0.35">
      <c r="AD201" t="str">
        <f t="shared" si="6"/>
        <v>É</v>
      </c>
      <c r="AE201" s="37" t="str">
        <f t="shared" si="7"/>
        <v>É</v>
      </c>
    </row>
    <row r="202" spans="30:31" x14ac:dyDescent="0.35">
      <c r="AD202" t="str">
        <f t="shared" si="6"/>
        <v>Ê</v>
      </c>
      <c r="AE202" s="37" t="str">
        <f t="shared" si="7"/>
        <v>Ê</v>
      </c>
    </row>
    <row r="203" spans="30:31" x14ac:dyDescent="0.35">
      <c r="AD203" t="str">
        <f t="shared" si="6"/>
        <v>Ë</v>
      </c>
      <c r="AE203" s="37" t="str">
        <f t="shared" si="7"/>
        <v>Ë</v>
      </c>
    </row>
    <row r="204" spans="30:31" x14ac:dyDescent="0.35">
      <c r="AD204" t="str">
        <f t="shared" si="6"/>
        <v>Ì</v>
      </c>
      <c r="AE204" s="37" t="str">
        <f t="shared" si="7"/>
        <v>Ì</v>
      </c>
    </row>
    <row r="205" spans="30:31" x14ac:dyDescent="0.35">
      <c r="AD205" t="str">
        <f t="shared" si="6"/>
        <v>Í</v>
      </c>
      <c r="AE205" s="37" t="str">
        <f t="shared" si="7"/>
        <v>Í</v>
      </c>
    </row>
    <row r="206" spans="30:31" x14ac:dyDescent="0.35">
      <c r="AD206" t="str">
        <f t="shared" si="6"/>
        <v>Î</v>
      </c>
      <c r="AE206" s="37" t="str">
        <f t="shared" si="7"/>
        <v>Î</v>
      </c>
    </row>
    <row r="207" spans="30:31" x14ac:dyDescent="0.35">
      <c r="AD207" t="str">
        <f t="shared" si="6"/>
        <v>Ï</v>
      </c>
      <c r="AE207" s="37" t="str">
        <f t="shared" si="7"/>
        <v>Ï</v>
      </c>
    </row>
    <row r="208" spans="30:31" x14ac:dyDescent="0.35">
      <c r="AD208" t="str">
        <f t="shared" si="6"/>
        <v>Ð</v>
      </c>
      <c r="AE208" s="37" t="str">
        <f t="shared" si="7"/>
        <v>Ð</v>
      </c>
    </row>
    <row r="209" spans="30:31" x14ac:dyDescent="0.35">
      <c r="AD209" t="str">
        <f t="shared" si="6"/>
        <v>Ñ</v>
      </c>
      <c r="AE209" s="37" t="str">
        <f t="shared" si="7"/>
        <v>Ñ</v>
      </c>
    </row>
    <row r="210" spans="30:31" x14ac:dyDescent="0.35">
      <c r="AD210" t="str">
        <f t="shared" si="6"/>
        <v>Ò</v>
      </c>
      <c r="AE210" s="37" t="str">
        <f t="shared" si="7"/>
        <v>Ò</v>
      </c>
    </row>
    <row r="211" spans="30:31" x14ac:dyDescent="0.35">
      <c r="AD211" t="str">
        <f t="shared" si="6"/>
        <v>Ó</v>
      </c>
      <c r="AE211" s="37" t="str">
        <f t="shared" si="7"/>
        <v>Ó</v>
      </c>
    </row>
    <row r="212" spans="30:31" x14ac:dyDescent="0.35">
      <c r="AD212" t="str">
        <f t="shared" si="6"/>
        <v>Ô</v>
      </c>
      <c r="AE212" s="37" t="str">
        <f t="shared" si="7"/>
        <v>Ô</v>
      </c>
    </row>
    <row r="213" spans="30:31" x14ac:dyDescent="0.35">
      <c r="AD213" t="str">
        <f t="shared" si="6"/>
        <v>Õ</v>
      </c>
      <c r="AE213" s="37" t="str">
        <f t="shared" si="7"/>
        <v>Õ</v>
      </c>
    </row>
    <row r="214" spans="30:31" x14ac:dyDescent="0.35">
      <c r="AD214" t="str">
        <f t="shared" si="6"/>
        <v>Ö</v>
      </c>
      <c r="AE214" s="37" t="str">
        <f t="shared" si="7"/>
        <v>Ö</v>
      </c>
    </row>
    <row r="215" spans="30:31" x14ac:dyDescent="0.35">
      <c r="AD215" t="str">
        <f t="shared" si="6"/>
        <v>×</v>
      </c>
      <c r="AE215" s="37" t="str">
        <f t="shared" si="7"/>
        <v>×</v>
      </c>
    </row>
    <row r="216" spans="30:31" x14ac:dyDescent="0.35">
      <c r="AD216" t="str">
        <f t="shared" si="6"/>
        <v>Ø</v>
      </c>
      <c r="AE216" s="37" t="str">
        <f t="shared" si="7"/>
        <v>Ø</v>
      </c>
    </row>
    <row r="217" spans="30:31" x14ac:dyDescent="0.35">
      <c r="AD217" t="str">
        <f t="shared" si="6"/>
        <v>Ù</v>
      </c>
      <c r="AE217" s="37" t="str">
        <f t="shared" si="7"/>
        <v>Ù</v>
      </c>
    </row>
    <row r="218" spans="30:31" x14ac:dyDescent="0.35">
      <c r="AD218" t="str">
        <f t="shared" si="6"/>
        <v>Ú</v>
      </c>
      <c r="AE218" s="37" t="str">
        <f t="shared" si="7"/>
        <v>Ú</v>
      </c>
    </row>
    <row r="219" spans="30:31" x14ac:dyDescent="0.35">
      <c r="AD219" t="str">
        <f t="shared" si="6"/>
        <v>Û</v>
      </c>
      <c r="AE219" s="37" t="str">
        <f t="shared" si="7"/>
        <v>Û</v>
      </c>
    </row>
    <row r="220" spans="30:31" x14ac:dyDescent="0.35">
      <c r="AD220" t="str">
        <f t="shared" si="6"/>
        <v>Ü</v>
      </c>
      <c r="AE220" s="37" t="str">
        <f t="shared" si="7"/>
        <v>Ü</v>
      </c>
    </row>
    <row r="221" spans="30:31" x14ac:dyDescent="0.35">
      <c r="AD221" t="str">
        <f t="shared" si="6"/>
        <v>Ý</v>
      </c>
      <c r="AE221" s="37" t="str">
        <f t="shared" si="7"/>
        <v>Ý</v>
      </c>
    </row>
    <row r="222" spans="30:31" x14ac:dyDescent="0.35">
      <c r="AD222" t="str">
        <f t="shared" si="6"/>
        <v>Þ</v>
      </c>
      <c r="AE222" s="37" t="str">
        <f t="shared" si="7"/>
        <v>Þ</v>
      </c>
    </row>
    <row r="223" spans="30:31" x14ac:dyDescent="0.35">
      <c r="AD223" t="str">
        <f t="shared" si="6"/>
        <v>ß</v>
      </c>
      <c r="AE223" s="37" t="str">
        <f t="shared" si="7"/>
        <v>ß</v>
      </c>
    </row>
    <row r="224" spans="30:31" x14ac:dyDescent="0.35">
      <c r="AD224" t="str">
        <f t="shared" si="6"/>
        <v>à</v>
      </c>
      <c r="AE224" s="37" t="str">
        <f t="shared" si="7"/>
        <v>à</v>
      </c>
    </row>
    <row r="225" spans="30:31" x14ac:dyDescent="0.35">
      <c r="AD225" t="str">
        <f t="shared" si="6"/>
        <v>á</v>
      </c>
      <c r="AE225" s="37" t="str">
        <f t="shared" si="7"/>
        <v>á</v>
      </c>
    </row>
    <row r="226" spans="30:31" x14ac:dyDescent="0.35">
      <c r="AD226" t="str">
        <f t="shared" si="6"/>
        <v>â</v>
      </c>
      <c r="AE226" s="37" t="str">
        <f t="shared" si="7"/>
        <v>â</v>
      </c>
    </row>
    <row r="227" spans="30:31" x14ac:dyDescent="0.35">
      <c r="AD227" t="str">
        <f t="shared" si="6"/>
        <v>ã</v>
      </c>
      <c r="AE227" s="37" t="str">
        <f t="shared" si="7"/>
        <v>ã</v>
      </c>
    </row>
    <row r="228" spans="30:31" x14ac:dyDescent="0.35">
      <c r="AD228" t="str">
        <f t="shared" si="6"/>
        <v>ä</v>
      </c>
      <c r="AE228" s="37" t="str">
        <f t="shared" si="7"/>
        <v>ä</v>
      </c>
    </row>
    <row r="229" spans="30:31" x14ac:dyDescent="0.35">
      <c r="AD229" t="str">
        <f t="shared" si="6"/>
        <v>å</v>
      </c>
      <c r="AE229" s="37" t="str">
        <f t="shared" si="7"/>
        <v>å</v>
      </c>
    </row>
    <row r="230" spans="30:31" x14ac:dyDescent="0.35">
      <c r="AD230" t="str">
        <f t="shared" si="6"/>
        <v>æ</v>
      </c>
      <c r="AE230" s="37" t="str">
        <f t="shared" si="7"/>
        <v>æ</v>
      </c>
    </row>
    <row r="231" spans="30:31" x14ac:dyDescent="0.35">
      <c r="AD231" t="str">
        <f t="shared" si="6"/>
        <v>ç</v>
      </c>
      <c r="AE231" s="37" t="str">
        <f t="shared" si="7"/>
        <v>ç</v>
      </c>
    </row>
    <row r="232" spans="30:31" x14ac:dyDescent="0.35">
      <c r="AD232" t="str">
        <f t="shared" si="6"/>
        <v>è</v>
      </c>
      <c r="AE232" s="37" t="str">
        <f t="shared" si="7"/>
        <v>è</v>
      </c>
    </row>
    <row r="233" spans="30:31" x14ac:dyDescent="0.35">
      <c r="AD233" t="str">
        <f t="shared" si="6"/>
        <v>é</v>
      </c>
      <c r="AE233" s="37" t="str">
        <f t="shared" si="7"/>
        <v>é</v>
      </c>
    </row>
    <row r="234" spans="30:31" x14ac:dyDescent="0.35">
      <c r="AD234" t="str">
        <f t="shared" si="6"/>
        <v>ê</v>
      </c>
      <c r="AE234" s="37" t="str">
        <f t="shared" si="7"/>
        <v>ê</v>
      </c>
    </row>
    <row r="235" spans="30:31" x14ac:dyDescent="0.35">
      <c r="AD235" t="str">
        <f t="shared" si="6"/>
        <v>ë</v>
      </c>
      <c r="AE235" s="37" t="str">
        <f t="shared" si="7"/>
        <v>ë</v>
      </c>
    </row>
    <row r="236" spans="30:31" x14ac:dyDescent="0.35">
      <c r="AD236" t="str">
        <f t="shared" si="6"/>
        <v>ì</v>
      </c>
      <c r="AE236" s="37" t="str">
        <f t="shared" si="7"/>
        <v>ì</v>
      </c>
    </row>
    <row r="237" spans="30:31" x14ac:dyDescent="0.35">
      <c r="AD237" t="str">
        <f t="shared" si="6"/>
        <v>í</v>
      </c>
      <c r="AE237" s="37" t="str">
        <f t="shared" si="7"/>
        <v>í</v>
      </c>
    </row>
    <row r="238" spans="30:31" x14ac:dyDescent="0.35">
      <c r="AD238" t="str">
        <f t="shared" si="6"/>
        <v>î</v>
      </c>
      <c r="AE238" s="37" t="str">
        <f t="shared" si="7"/>
        <v>î</v>
      </c>
    </row>
    <row r="239" spans="30:31" x14ac:dyDescent="0.35">
      <c r="AD239" t="str">
        <f t="shared" si="6"/>
        <v>ï</v>
      </c>
      <c r="AE239" s="37" t="str">
        <f t="shared" si="7"/>
        <v>ï</v>
      </c>
    </row>
    <row r="240" spans="30:31" x14ac:dyDescent="0.35">
      <c r="AD240" t="str">
        <f t="shared" si="6"/>
        <v>ð</v>
      </c>
      <c r="AE240" s="37" t="str">
        <f t="shared" si="7"/>
        <v>ð</v>
      </c>
    </row>
    <row r="241" spans="30:31" x14ac:dyDescent="0.35">
      <c r="AD241" t="str">
        <f t="shared" si="6"/>
        <v>ñ</v>
      </c>
      <c r="AE241" s="37" t="str">
        <f t="shared" si="7"/>
        <v>ñ</v>
      </c>
    </row>
    <row r="242" spans="30:31" x14ac:dyDescent="0.35">
      <c r="AD242" t="str">
        <f t="shared" si="6"/>
        <v>ò</v>
      </c>
      <c r="AE242" s="37" t="str">
        <f t="shared" si="7"/>
        <v>ò</v>
      </c>
    </row>
    <row r="243" spans="30:31" x14ac:dyDescent="0.35">
      <c r="AD243" t="str">
        <f t="shared" si="6"/>
        <v>ó</v>
      </c>
      <c r="AE243" s="37" t="str">
        <f t="shared" si="7"/>
        <v>ó</v>
      </c>
    </row>
    <row r="244" spans="30:31" x14ac:dyDescent="0.35">
      <c r="AD244" t="str">
        <f t="shared" si="6"/>
        <v>ô</v>
      </c>
      <c r="AE244" s="37" t="str">
        <f t="shared" si="7"/>
        <v>ô</v>
      </c>
    </row>
    <row r="245" spans="30:31" x14ac:dyDescent="0.35">
      <c r="AD245" t="str">
        <f t="shared" si="6"/>
        <v>õ</v>
      </c>
      <c r="AE245" s="37" t="str">
        <f t="shared" si="7"/>
        <v>õ</v>
      </c>
    </row>
    <row r="246" spans="30:31" x14ac:dyDescent="0.35">
      <c r="AD246" t="str">
        <f t="shared" si="6"/>
        <v>ö</v>
      </c>
      <c r="AE246" s="37" t="str">
        <f t="shared" si="7"/>
        <v>ö</v>
      </c>
    </row>
    <row r="247" spans="30:31" x14ac:dyDescent="0.35">
      <c r="AD247" t="str">
        <f t="shared" si="6"/>
        <v>÷</v>
      </c>
      <c r="AE247" s="37" t="str">
        <f t="shared" si="7"/>
        <v>÷</v>
      </c>
    </row>
    <row r="248" spans="30:31" x14ac:dyDescent="0.35">
      <c r="AD248" t="str">
        <f t="shared" si="6"/>
        <v>ø</v>
      </c>
      <c r="AE248" s="37" t="str">
        <f t="shared" si="7"/>
        <v>ø</v>
      </c>
    </row>
    <row r="249" spans="30:31" x14ac:dyDescent="0.35">
      <c r="AD249" t="str">
        <f t="shared" si="6"/>
        <v>ù</v>
      </c>
      <c r="AE249" s="37" t="str">
        <f t="shared" si="7"/>
        <v>ù</v>
      </c>
    </row>
    <row r="250" spans="30:31" x14ac:dyDescent="0.35">
      <c r="AD250" t="str">
        <f t="shared" si="6"/>
        <v>ú</v>
      </c>
      <c r="AE250" s="37" t="str">
        <f t="shared" si="7"/>
        <v>ú</v>
      </c>
    </row>
    <row r="251" spans="30:31" x14ac:dyDescent="0.35">
      <c r="AD251" t="str">
        <f t="shared" si="6"/>
        <v>û</v>
      </c>
      <c r="AE251" s="37" t="str">
        <f t="shared" si="7"/>
        <v>û</v>
      </c>
    </row>
    <row r="252" spans="30:31" x14ac:dyDescent="0.35">
      <c r="AD252" t="str">
        <f t="shared" si="6"/>
        <v>ü</v>
      </c>
      <c r="AE252" s="37" t="str">
        <f t="shared" si="7"/>
        <v>ü</v>
      </c>
    </row>
    <row r="253" spans="30:31" x14ac:dyDescent="0.35">
      <c r="AD253" t="str">
        <f t="shared" si="6"/>
        <v>ý</v>
      </c>
      <c r="AE253" s="37" t="str">
        <f t="shared" si="7"/>
        <v>ý</v>
      </c>
    </row>
    <row r="254" spans="30:31" x14ac:dyDescent="0.35">
      <c r="AD254" t="str">
        <f t="shared" si="6"/>
        <v>þ</v>
      </c>
      <c r="AE254" s="37" t="str">
        <f t="shared" si="7"/>
        <v>þ</v>
      </c>
    </row>
    <row r="255" spans="30:31" x14ac:dyDescent="0.35">
      <c r="AD255" t="str">
        <f t="shared" si="6"/>
        <v>ÿ</v>
      </c>
      <c r="AE255" s="37" t="str">
        <f t="shared" si="7"/>
        <v>ÿ</v>
      </c>
    </row>
  </sheetData>
  <mergeCells count="9">
    <mergeCell ref="A1:D4"/>
    <mergeCell ref="E1:J1"/>
    <mergeCell ref="K1:N1"/>
    <mergeCell ref="E2:J2"/>
    <mergeCell ref="K2:L2"/>
    <mergeCell ref="M2:N2"/>
    <mergeCell ref="E3:J4"/>
    <mergeCell ref="K3:L4"/>
    <mergeCell ref="M3:N4"/>
  </mergeCells>
  <conditionalFormatting sqref="V9:X26">
    <cfRule type="expression" dxfId="27" priority="1">
      <formula>ISERROR(V9)</formula>
    </cfRule>
  </conditionalFormatting>
  <conditionalFormatting sqref="O9:O26 G9:G26 K9:K26">
    <cfRule type="cellIs" dxfId="26" priority="8" operator="notBetween">
      <formula>-0.4</formula>
      <formula>0.4</formula>
    </cfRule>
    <cfRule type="cellIs" dxfId="25" priority="9" operator="between">
      <formula>-0.4</formula>
      <formula>0.4</formula>
    </cfRule>
  </conditionalFormatting>
  <dataValidations count="3">
    <dataValidation type="list" allowBlank="1" showInputMessage="1" showErrorMessage="1" sqref="D9:D26" xr:uid="{00000000-0002-0000-0000-000000000000}">
      <formula1>INDIRECT("Tableau2[Produits]")</formula1>
    </dataValidation>
    <dataValidation type="list" errorStyle="information" allowBlank="1" showInputMessage="1" sqref="R9:R26" xr:uid="{00000000-0002-0000-0000-000001000000}">
      <formula1>INDIRECT("Tableau6")</formula1>
    </dataValidation>
    <dataValidation type="list" allowBlank="1" showInputMessage="1" showErrorMessage="1" sqref="Q9" xr:uid="{0851C447-8FFB-4469-9742-BFB188F3773A}">
      <formula1>"a"</formula1>
    </dataValidation>
  </dataValidations>
  <pageMargins left="0.7" right="0.7" top="0.75" bottom="0.75" header="0.3" footer="0.3"/>
  <pageSetup paperSize="9" orientation="portrait" r:id="rId1"/>
  <drawing r:id="rId2"/>
  <tableParts count="1">
    <tablePart r:id="rId3"/>
  </tableParts>
  <extLst>
    <ext xmlns:x14="http://schemas.microsoft.com/office/spreadsheetml/2009/9/main" uri="{CCE6A557-97BC-4b89-ADB6-D9C93CAAB3DF}">
      <x14:dataValidations xmlns:xm="http://schemas.microsoft.com/office/excel/2006/main" count="2">
        <x14:dataValidation type="list" allowBlank="1" showInputMessage="1" showErrorMessage="1" xr:uid="{00000000-0002-0000-0000-000002000000}">
          <x14:formula1>
            <xm:f>Données!$M$6:$M$9</xm:f>
          </x14:formula1>
          <xm:sqref>C9:C26</xm:sqref>
        </x14:dataValidation>
        <x14:dataValidation type="list" allowBlank="1" showInputMessage="1" showErrorMessage="1" xr:uid="{00000000-0002-0000-0000-000003000000}">
          <x14:formula1>
            <xm:f>Données!$K$6:$K$8</xm:f>
          </x14:formula1>
          <xm:sqref>B9:B26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DF2E7CB-E5E3-4C15-9D78-883523658275}">
  <sheetPr codeName="Blad3"/>
  <dimension ref="A1"/>
  <sheetViews>
    <sheetView tabSelected="1" workbookViewId="0">
      <selection activeCell="T19" sqref="T19"/>
    </sheetView>
  </sheetViews>
  <sheetFormatPr defaultRowHeight="15" x14ac:dyDescent="0.25"/>
  <sheetData/>
  <pageMargins left="0.7" right="0.7" top="0.75" bottom="0.75" header="0.3" footer="0.3"/>
  <drawing r:id="rId1"/>
  <extLst>
    <ext xmlns:x15="http://schemas.microsoft.com/office/spreadsheetml/2010/11/main" uri="{3A4CF648-6AED-40f4-86FF-DC5316D8AED3}">
      <x14:slicerList xmlns:x14="http://schemas.microsoft.com/office/spreadsheetml/2009/9/main">
        <x14:slicer r:id="rId2"/>
      </x14:slicerList>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5:M36"/>
  <sheetViews>
    <sheetView zoomScaleNormal="100" workbookViewId="0">
      <selection activeCell="A5" sqref="A5"/>
    </sheetView>
  </sheetViews>
  <sheetFormatPr defaultColWidth="11.42578125" defaultRowHeight="15" x14ac:dyDescent="0.25"/>
  <cols>
    <col min="1" max="1" width="18.140625" customWidth="1"/>
  </cols>
  <sheetData>
    <row r="5" spans="1:13" x14ac:dyDescent="0.25">
      <c r="A5" t="s">
        <v>3</v>
      </c>
      <c r="B5" t="s">
        <v>4</v>
      </c>
      <c r="C5" t="s">
        <v>1</v>
      </c>
      <c r="D5" t="s">
        <v>2</v>
      </c>
      <c r="E5" t="s">
        <v>7</v>
      </c>
      <c r="F5" t="s">
        <v>5</v>
      </c>
      <c r="G5" t="s">
        <v>6</v>
      </c>
      <c r="K5" t="s">
        <v>10</v>
      </c>
      <c r="M5" t="s">
        <v>11</v>
      </c>
    </row>
    <row r="6" spans="1:13" x14ac:dyDescent="0.25">
      <c r="A6" t="s">
        <v>32</v>
      </c>
      <c r="B6" s="2">
        <v>39.94</v>
      </c>
      <c r="C6" s="4">
        <v>1.0304</v>
      </c>
      <c r="D6" s="2">
        <v>227.2</v>
      </c>
      <c r="E6" s="2">
        <v>-29.8</v>
      </c>
      <c r="F6" s="4">
        <v>-0.73</v>
      </c>
      <c r="G6" s="2">
        <v>-226.6</v>
      </c>
      <c r="K6" t="s">
        <v>14</v>
      </c>
      <c r="M6" t="s">
        <v>28</v>
      </c>
    </row>
    <row r="7" spans="1:13" x14ac:dyDescent="0.25">
      <c r="A7" t="s">
        <v>33</v>
      </c>
      <c r="B7" s="2">
        <v>40</v>
      </c>
      <c r="C7" s="2"/>
      <c r="D7" s="2"/>
      <c r="E7" s="2">
        <v>-7.15</v>
      </c>
      <c r="F7" s="4"/>
      <c r="G7" s="2"/>
      <c r="K7" t="s">
        <v>15</v>
      </c>
      <c r="M7" t="s">
        <v>29</v>
      </c>
    </row>
    <row r="8" spans="1:13" x14ac:dyDescent="0.25">
      <c r="A8" t="s">
        <v>34</v>
      </c>
      <c r="B8" s="2">
        <v>40.01</v>
      </c>
      <c r="C8" s="2"/>
      <c r="D8" s="2"/>
      <c r="E8" s="2">
        <v>-7.15</v>
      </c>
      <c r="F8" s="4"/>
      <c r="G8" s="2"/>
      <c r="K8" t="s">
        <v>16</v>
      </c>
      <c r="M8" t="s">
        <v>30</v>
      </c>
    </row>
    <row r="9" spans="1:13" x14ac:dyDescent="0.25">
      <c r="B9" s="2"/>
      <c r="C9" s="2"/>
      <c r="D9" s="2"/>
      <c r="E9" s="2"/>
      <c r="F9" s="4"/>
      <c r="G9" s="2"/>
      <c r="M9" t="s">
        <v>31</v>
      </c>
    </row>
    <row r="10" spans="1:13" x14ac:dyDescent="0.25">
      <c r="B10" s="2"/>
      <c r="C10" s="2"/>
      <c r="D10" s="2"/>
      <c r="E10" s="2"/>
      <c r="F10" s="4"/>
      <c r="G10" s="2"/>
    </row>
    <row r="11" spans="1:13" x14ac:dyDescent="0.25">
      <c r="B11" s="2"/>
      <c r="C11" s="2"/>
      <c r="D11" s="2"/>
      <c r="E11" s="2"/>
      <c r="F11" s="4"/>
      <c r="G11" s="2"/>
    </row>
    <row r="12" spans="1:13" x14ac:dyDescent="0.25">
      <c r="B12" s="2"/>
      <c r="C12" s="2"/>
      <c r="D12" s="2"/>
      <c r="E12" s="2"/>
      <c r="F12" s="4"/>
      <c r="G12" s="2"/>
    </row>
    <row r="13" spans="1:13" x14ac:dyDescent="0.25">
      <c r="B13" s="2"/>
      <c r="C13" s="2"/>
      <c r="D13" s="2"/>
      <c r="E13" s="2"/>
      <c r="F13" s="4"/>
      <c r="G13" s="2"/>
    </row>
    <row r="14" spans="1:13" x14ac:dyDescent="0.25">
      <c r="B14" s="2"/>
      <c r="C14" s="2"/>
      <c r="D14" s="2"/>
      <c r="E14" s="2"/>
      <c r="F14" s="4"/>
      <c r="G14" s="2"/>
    </row>
    <row r="15" spans="1:13" x14ac:dyDescent="0.25">
      <c r="B15" s="2"/>
      <c r="C15" s="2"/>
      <c r="D15" s="2"/>
      <c r="E15" s="2"/>
      <c r="F15" s="4"/>
      <c r="G15" s="2"/>
    </row>
    <row r="16" spans="1:13" x14ac:dyDescent="0.25">
      <c r="B16" s="2"/>
      <c r="C16" s="2"/>
      <c r="D16" s="2"/>
      <c r="E16" s="2"/>
      <c r="F16" s="4"/>
      <c r="G16" s="2"/>
      <c r="K16" t="s">
        <v>17</v>
      </c>
    </row>
    <row r="17" spans="2:7" x14ac:dyDescent="0.25">
      <c r="B17" s="2"/>
      <c r="C17" s="2"/>
      <c r="D17" s="2"/>
      <c r="E17" s="2"/>
      <c r="F17" s="4"/>
      <c r="G17" s="2"/>
    </row>
    <row r="18" spans="2:7" x14ac:dyDescent="0.25">
      <c r="B18" s="2"/>
      <c r="C18" s="2"/>
      <c r="D18" s="2"/>
      <c r="E18" s="2"/>
      <c r="F18" s="4"/>
      <c r="G18" s="2"/>
    </row>
    <row r="19" spans="2:7" x14ac:dyDescent="0.25">
      <c r="B19" s="2"/>
      <c r="C19" s="2"/>
      <c r="D19" s="2"/>
      <c r="E19" s="2"/>
      <c r="F19" s="4"/>
      <c r="G19" s="2"/>
    </row>
    <row r="20" spans="2:7" x14ac:dyDescent="0.25">
      <c r="B20" s="2"/>
      <c r="C20" s="2"/>
      <c r="D20" s="2"/>
      <c r="E20" s="2"/>
      <c r="F20" s="4"/>
      <c r="G20" s="2"/>
    </row>
    <row r="21" spans="2:7" x14ac:dyDescent="0.25">
      <c r="B21" s="2"/>
      <c r="C21" s="2"/>
      <c r="D21" s="2"/>
      <c r="E21" s="2"/>
      <c r="F21" s="4"/>
      <c r="G21" s="2"/>
    </row>
    <row r="24" spans="2:7" x14ac:dyDescent="0.25">
      <c r="G24" s="9"/>
    </row>
    <row r="25" spans="2:7" x14ac:dyDescent="0.25">
      <c r="G25" s="9"/>
    </row>
    <row r="26" spans="2:7" x14ac:dyDescent="0.25">
      <c r="G26" s="9"/>
    </row>
    <row r="27" spans="2:7" x14ac:dyDescent="0.25">
      <c r="G27" s="9"/>
    </row>
    <row r="28" spans="2:7" x14ac:dyDescent="0.25">
      <c r="G28" s="9"/>
    </row>
    <row r="29" spans="2:7" x14ac:dyDescent="0.25">
      <c r="G29" s="9"/>
    </row>
    <row r="30" spans="2:7" x14ac:dyDescent="0.25">
      <c r="G30" s="9"/>
    </row>
    <row r="31" spans="2:7" x14ac:dyDescent="0.25">
      <c r="G31" s="9"/>
    </row>
    <row r="32" spans="2:7" x14ac:dyDescent="0.25">
      <c r="G32" s="9"/>
    </row>
    <row r="33" spans="7:7" x14ac:dyDescent="0.25">
      <c r="G33" s="9"/>
    </row>
    <row r="34" spans="7:7" x14ac:dyDescent="0.25">
      <c r="G34" s="9"/>
    </row>
    <row r="35" spans="7:7" x14ac:dyDescent="0.25">
      <c r="G35" s="9"/>
    </row>
    <row r="36" spans="7:7" x14ac:dyDescent="0.25">
      <c r="G36" s="9"/>
    </row>
  </sheetData>
  <pageMargins left="0.7" right="0.7" top="0.75" bottom="0.75" header="0.3" footer="0.3"/>
  <pageSetup paperSize="9" orientation="portrait" r:id="rId1"/>
  <tableParts count="4">
    <tablePart r:id="rId2"/>
    <tablePart r:id="rId3"/>
    <tablePart r:id="rId4"/>
    <tablePart r:id="rId5"/>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5684B547-3AA9-4564-B15A-1EEBA6696248}">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Werkbladen</vt:lpstr>
      </vt:variant>
      <vt:variant>
        <vt:i4>3</vt:i4>
      </vt:variant>
    </vt:vector>
  </HeadingPairs>
  <TitlesOfParts>
    <vt:vector size="3" baseType="lpstr">
      <vt:lpstr>Résultats Journalier</vt:lpstr>
      <vt:lpstr>Graph</vt:lpstr>
      <vt:lpstr>Données</vt:lpstr>
    </vt:vector>
  </TitlesOfParts>
  <Company>REMY COINTREAU</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Maxime PONTONNIER</dc:creator>
  <cp:lastModifiedBy>BSA</cp:lastModifiedBy>
  <dcterms:created xsi:type="dcterms:W3CDTF">2023-04-07T12:35:24Z</dcterms:created>
  <dcterms:modified xsi:type="dcterms:W3CDTF">2023-06-02T15:12:31Z</dcterms:modified>
</cp:coreProperties>
</file>