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D86B53FC-D6A1-4759-B53B-0055D53121D6}" xr6:coauthVersionLast="47" xr6:coauthVersionMax="47" xr10:uidLastSave="{00000000-0000-0000-0000-000000000000}"/>
  <bookViews>
    <workbookView xWindow="-120" yWindow="-120" windowWidth="29040" windowHeight="15855" activeTab="1" xr2:uid="{00000000-000D-0000-FFFF-FFFF00000000}"/>
  </bookViews>
  <sheets>
    <sheet name="Résultats Journalier" sheetId="3" r:id="rId1"/>
    <sheet name="Graph" sheetId="6" r:id="rId2"/>
    <sheet name="Données" sheetId="2" r:id="rId3"/>
  </sheets>
  <definedNames>
    <definedName name="Slicer_Date">#N/A</definedName>
    <definedName name="Slicer_Heure">#N/A</definedName>
    <definedName name="Slicer_Produits">#N/A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4:slicerCache r:id="rId5"/>
        <x14:slicerCache r:id="rId6"/>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20" i="3" l="1"/>
  <c r="W20" i="3"/>
  <c r="X20" i="3"/>
  <c r="V21" i="3"/>
  <c r="W21" i="3"/>
  <c r="X21" i="3"/>
  <c r="V22" i="3"/>
  <c r="W22" i="3"/>
  <c r="X22" i="3"/>
  <c r="V23" i="3"/>
  <c r="W23" i="3"/>
  <c r="X23" i="3"/>
  <c r="V24" i="3"/>
  <c r="W24" i="3"/>
  <c r="X24" i="3"/>
  <c r="V25" i="3"/>
  <c r="W25" i="3"/>
  <c r="X25" i="3"/>
  <c r="V26" i="3"/>
  <c r="W26" i="3"/>
  <c r="X26" i="3"/>
  <c r="V9" i="3"/>
  <c r="W9" i="3"/>
  <c r="X9" i="3"/>
  <c r="V10" i="3"/>
  <c r="W10" i="3"/>
  <c r="X10" i="3"/>
  <c r="V11" i="3"/>
  <c r="W11" i="3"/>
  <c r="X11" i="3"/>
  <c r="V12" i="3"/>
  <c r="W12" i="3"/>
  <c r="X12" i="3"/>
  <c r="V13" i="3"/>
  <c r="W13" i="3"/>
  <c r="X13" i="3"/>
  <c r="V14" i="3"/>
  <c r="W14" i="3"/>
  <c r="X14" i="3"/>
  <c r="V15" i="3"/>
  <c r="W15" i="3"/>
  <c r="X15" i="3"/>
  <c r="V16" i="3"/>
  <c r="W16" i="3"/>
  <c r="X16" i="3"/>
  <c r="V17" i="3"/>
  <c r="W17" i="3"/>
  <c r="X17" i="3"/>
  <c r="V18" i="3"/>
  <c r="W18" i="3"/>
  <c r="X18" i="3"/>
  <c r="W19" i="3"/>
  <c r="X19" i="3"/>
  <c r="V19" i="3"/>
  <c r="T19" i="3"/>
  <c r="T20" i="3"/>
  <c r="T21" i="3"/>
  <c r="T22" i="3"/>
  <c r="T23" i="3"/>
  <c r="T24" i="3"/>
  <c r="T25" i="3"/>
  <c r="T26" i="3"/>
  <c r="T9" i="3"/>
  <c r="T10" i="3"/>
  <c r="T11" i="3"/>
  <c r="T12" i="3"/>
  <c r="T13" i="3"/>
  <c r="T14" i="3"/>
  <c r="T15" i="3"/>
  <c r="T16" i="3"/>
  <c r="T17" i="3"/>
  <c r="T18" i="3"/>
  <c r="N26" i="3"/>
  <c r="O26" i="3" s="1"/>
  <c r="J26" i="3"/>
  <c r="K26" i="3" s="1"/>
  <c r="F26" i="3"/>
  <c r="G26" i="3" s="1"/>
  <c r="N25" i="3"/>
  <c r="O25" i="3" s="1"/>
  <c r="J25" i="3"/>
  <c r="K25" i="3" s="1"/>
  <c r="F25" i="3"/>
  <c r="G25" i="3" s="1"/>
  <c r="N24" i="3"/>
  <c r="O24" i="3" s="1"/>
  <c r="J24" i="3"/>
  <c r="K24" i="3" s="1"/>
  <c r="F24" i="3"/>
  <c r="G24" i="3" s="1"/>
  <c r="N23" i="3"/>
  <c r="O23" i="3" s="1"/>
  <c r="J23" i="3"/>
  <c r="K23" i="3" s="1"/>
  <c r="F23" i="3"/>
  <c r="G23" i="3" s="1"/>
  <c r="N22" i="3"/>
  <c r="O22" i="3" s="1"/>
  <c r="J22" i="3"/>
  <c r="K22" i="3" s="1"/>
  <c r="F22" i="3"/>
  <c r="G22" i="3" s="1"/>
  <c r="N21" i="3"/>
  <c r="O21" i="3" s="1"/>
  <c r="J21" i="3"/>
  <c r="K21" i="3" s="1"/>
  <c r="F21" i="3"/>
  <c r="G21" i="3" s="1"/>
  <c r="N20" i="3"/>
  <c r="O20" i="3" s="1"/>
  <c r="J20" i="3"/>
  <c r="K20" i="3" s="1"/>
  <c r="F20" i="3"/>
  <c r="G20" i="3" s="1"/>
  <c r="N19" i="3"/>
  <c r="O19" i="3" s="1"/>
  <c r="J19" i="3"/>
  <c r="K19" i="3" s="1"/>
  <c r="F19" i="3"/>
  <c r="G19" i="3" s="1"/>
  <c r="N18" i="3"/>
  <c r="O18" i="3" s="1"/>
  <c r="J18" i="3"/>
  <c r="K18" i="3" s="1"/>
  <c r="F18" i="3"/>
  <c r="G18" i="3" s="1"/>
  <c r="N17" i="3"/>
  <c r="O17" i="3" s="1"/>
  <c r="J17" i="3"/>
  <c r="K17" i="3" s="1"/>
  <c r="F17" i="3"/>
  <c r="G17" i="3" s="1"/>
  <c r="N16" i="3"/>
  <c r="O16" i="3" s="1"/>
  <c r="J16" i="3"/>
  <c r="K16" i="3" s="1"/>
  <c r="F16" i="3"/>
  <c r="G16" i="3" s="1"/>
  <c r="N15" i="3"/>
  <c r="O15" i="3" s="1"/>
  <c r="J15" i="3"/>
  <c r="K15" i="3" s="1"/>
  <c r="F15" i="3"/>
  <c r="G15" i="3" s="1"/>
  <c r="N14" i="3"/>
  <c r="O14" i="3" s="1"/>
  <c r="J14" i="3"/>
  <c r="K14" i="3" s="1"/>
  <c r="F14" i="3"/>
  <c r="G14" i="3" s="1"/>
  <c r="N13" i="3"/>
  <c r="O13" i="3" s="1"/>
  <c r="J13" i="3"/>
  <c r="K13" i="3" s="1"/>
  <c r="F13" i="3"/>
  <c r="G13" i="3" s="1"/>
  <c r="N12" i="3"/>
  <c r="O12" i="3" s="1"/>
  <c r="J12" i="3"/>
  <c r="K12" i="3" s="1"/>
  <c r="F12" i="3"/>
  <c r="G12" i="3" s="1"/>
  <c r="N11" i="3"/>
  <c r="O11" i="3" s="1"/>
  <c r="J11" i="3"/>
  <c r="K11" i="3" s="1"/>
  <c r="F11" i="3"/>
  <c r="G11" i="3" s="1"/>
  <c r="N10" i="3"/>
  <c r="O10" i="3" s="1"/>
  <c r="J10" i="3"/>
  <c r="K10" i="3" s="1"/>
  <c r="F10" i="3"/>
  <c r="G10" i="3" s="1"/>
  <c r="N9" i="3"/>
  <c r="O9" i="3" s="1"/>
  <c r="J9" i="3"/>
  <c r="K9" i="3" s="1"/>
  <c r="F9" i="3"/>
  <c r="G9" i="3" s="1"/>
  <c r="U10" i="3" l="1"/>
  <c r="U23" i="3"/>
  <c r="U19" i="3"/>
  <c r="U16" i="3"/>
  <c r="U12" i="3"/>
  <c r="U26" i="3"/>
  <c r="U22" i="3"/>
  <c r="U15" i="3"/>
  <c r="U11" i="3"/>
  <c r="U25" i="3"/>
  <c r="U21" i="3"/>
  <c r="U18" i="3"/>
  <c r="U14" i="3"/>
  <c r="U24" i="3"/>
  <c r="U20" i="3"/>
  <c r="U17" i="3"/>
  <c r="U13" i="3"/>
  <c r="U9" i="3"/>
</calcChain>
</file>

<file path=xl/sharedStrings.xml><?xml version="1.0" encoding="utf-8"?>
<sst xmlns="http://schemas.openxmlformats.org/spreadsheetml/2006/main" count="106" uniqueCount="41">
  <si>
    <t>Date</t>
  </si>
  <si>
    <t>MV</t>
  </si>
  <si>
    <t>Sucre</t>
  </si>
  <si>
    <t>Produits</t>
  </si>
  <si>
    <t>TAV</t>
  </si>
  <si>
    <t>Coeff MV</t>
  </si>
  <si>
    <t>Coeff Sucre</t>
  </si>
  <si>
    <t>Biais TAV</t>
  </si>
  <si>
    <t>Biais MV</t>
  </si>
  <si>
    <t>Biais Sucre</t>
  </si>
  <si>
    <t>Heure</t>
  </si>
  <si>
    <t>Initial</t>
  </si>
  <si>
    <t>Nouvelle bouteille</t>
  </si>
  <si>
    <t>Commentaire</t>
  </si>
  <si>
    <t>Matin</t>
  </si>
  <si>
    <t>Midi</t>
  </si>
  <si>
    <t>Soir</t>
  </si>
  <si>
    <t>Commentaires</t>
  </si>
  <si>
    <t>Correction Biais TAV</t>
  </si>
  <si>
    <t>Correction Biais MV</t>
  </si>
  <si>
    <t>Correction Biais Sucre</t>
  </si>
  <si>
    <t>Résultats TAV (%/Vol)</t>
  </si>
  <si>
    <t>Résultats TAV étalon (%/Vol)</t>
  </si>
  <si>
    <r>
      <t>Résultats MV (g/cm</t>
    </r>
    <r>
      <rPr>
        <vertAlign val="superscript"/>
        <sz val="11"/>
        <color theme="1"/>
        <rFont val="Calibri"/>
        <family val="2"/>
        <scheme val="minor"/>
      </rPr>
      <t>3</t>
    </r>
    <r>
      <rPr>
        <sz val="11"/>
        <color theme="1"/>
        <rFont val="Calibri"/>
        <family val="2"/>
        <scheme val="minor"/>
      </rPr>
      <t>)</t>
    </r>
  </si>
  <si>
    <r>
      <t>Résultats MV étalon (g/cm</t>
    </r>
    <r>
      <rPr>
        <vertAlign val="superscript"/>
        <sz val="11"/>
        <color theme="1"/>
        <rFont val="Calibri"/>
        <family val="2"/>
        <scheme val="minor"/>
      </rPr>
      <t>3</t>
    </r>
    <r>
      <rPr>
        <sz val="11"/>
        <color theme="1"/>
        <rFont val="Calibri"/>
        <family val="2"/>
        <scheme val="minor"/>
      </rPr>
      <t>)</t>
    </r>
  </si>
  <si>
    <t>Résultats Sucres (g/L)</t>
  </si>
  <si>
    <t>Résultats Sucre étalon (g/L)</t>
  </si>
  <si>
    <t>Commentaire 2</t>
  </si>
  <si>
    <t>AA</t>
  </si>
  <si>
    <t>BB</t>
  </si>
  <si>
    <t>CC</t>
  </si>
  <si>
    <t>DD</t>
  </si>
  <si>
    <t>Pastis</t>
  </si>
  <si>
    <t>Whisky</t>
  </si>
  <si>
    <t>Cognac</t>
  </si>
  <si>
    <t>x</t>
  </si>
  <si>
    <t>a</t>
  </si>
  <si>
    <t>x2</t>
  </si>
  <si>
    <t>matin</t>
  </si>
  <si>
    <t>midi</t>
  </si>
  <si>
    <t>soir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</si>
</sst>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5" formatCode="0.0000"/>
    <numFmt numFmtId="166" formatCode="0.0"/>
    <numFmt numFmtId="167" formatCode="h:mm;@"/>
    <numFmt numFmtId="168" formatCode="d/m/yy;@"/>
    <numFmt numFmtId="172" formatCode="dd/mm/yyyy\ hh:mm;@"/>
  </numFmts>
  <fonts count="11" x14ac:knownFonts="1">
    <font>
      <sz val="11"/>
      <color theme="1"/>
      <name val="Calibri"/>
      <family val="2"/>
      <scheme val="minor"/>
    </font>
    <font>
      <b/>
      <sz val="20"/>
      <color theme="1"/>
      <name val="Calibri"/>
      <family val="2"/>
      <scheme val="minor"/>
    </font>
    <font>
      <b/>
      <sz val="11"/>
      <name val="Arial"/>
      <family val="2"/>
    </font>
    <font>
      <b/>
      <sz val="12"/>
      <name val="Arial"/>
      <family val="2"/>
    </font>
    <font>
      <b/>
      <sz val="9"/>
      <name val="Arial"/>
      <family val="2"/>
    </font>
    <font>
      <sz val="11"/>
      <name val="Arial"/>
      <family val="2"/>
    </font>
    <font>
      <sz val="11"/>
      <name val="Times New Roman"/>
      <family val="1"/>
    </font>
    <font>
      <sz val="11"/>
      <color rgb="FF0000FF"/>
      <name val="Calibri"/>
      <family val="2"/>
      <scheme val="minor"/>
    </font>
    <font>
      <vertAlign val="superscript"/>
      <sz val="11"/>
      <color theme="1"/>
      <name val="Calibri"/>
      <family val="2"/>
      <scheme val="minor"/>
    </font>
    <font>
      <sz val="11"/>
      <color theme="1"/>
      <name val="Webdings"/>
      <family val="1"/>
      <charset val="2"/>
    </font>
    <font>
      <b/>
      <sz val="20"/>
      <color theme="1"/>
      <name val="Webdings"/>
      <family val="1"/>
      <charset val="2"/>
    </font>
  </fonts>
  <fills count="2">
    <fill>
      <patternFill patternType="none"/>
    </fill>
    <fill>
      <patternFill patternType="gray125"/>
    </fill>
  </fills>
  <borders count="4">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s>
  <cellStyleXfs count="1">
    <xf numFmtId="0" fontId="0" fillId="0" borderId="0"/>
  </cellStyleXfs>
  <cellXfs count="48">
    <xf numFmtId="0" fontId="0" fillId="0" borderId="0" xfId="0"/>
    <xf numFmtId="0" fontId="0" fillId="0" borderId="0" xfId="0" applyAlignment="1">
      <alignment horizontal="center" vertical="center" wrapText="1"/>
    </xf>
    <xf numFmtId="2" fontId="0" fillId="0" borderId="0" xfId="0" applyNumberFormat="1"/>
    <xf numFmtId="0" fontId="1" fillId="0" borderId="0" xfId="0" applyFont="1" applyAlignment="1">
      <alignment vertical="center"/>
    </xf>
    <xf numFmtId="165" fontId="0" fillId="0" borderId="0" xfId="0" applyNumberFormat="1"/>
    <xf numFmtId="167" fontId="0" fillId="0" borderId="0" xfId="0" applyNumberFormat="1" applyAlignment="1">
      <alignment horizontal="center" vertical="center"/>
    </xf>
    <xf numFmtId="165" fontId="1" fillId="0" borderId="0" xfId="0" applyNumberFormat="1" applyFont="1" applyAlignment="1">
      <alignment vertical="center"/>
    </xf>
    <xf numFmtId="165" fontId="0" fillId="0" borderId="0" xfId="0" applyNumberFormat="1" applyAlignment="1">
      <alignment horizontal="center" vertical="center" wrapText="1"/>
    </xf>
    <xf numFmtId="0" fontId="0" fillId="0" borderId="0" xfId="0" applyAlignment="1">
      <alignment horizontal="center" vertical="center"/>
    </xf>
    <xf numFmtId="2" fontId="0" fillId="0" borderId="0" xfId="0" applyNumberFormat="1" applyAlignment="1">
      <alignment horizontal="center" vertical="center"/>
    </xf>
    <xf numFmtId="2" fontId="7" fillId="0" borderId="0" xfId="0" applyNumberFormat="1" applyFont="1" applyAlignment="1">
      <alignment horizontal="center" vertical="center"/>
    </xf>
    <xf numFmtId="165" fontId="0" fillId="0" borderId="0" xfId="0" applyNumberFormat="1" applyAlignment="1">
      <alignment horizontal="center" vertical="center"/>
    </xf>
    <xf numFmtId="165" fontId="7" fillId="0" borderId="0" xfId="0" applyNumberFormat="1" applyFont="1" applyAlignment="1">
      <alignment horizontal="center" vertical="center"/>
    </xf>
    <xf numFmtId="166" fontId="0" fillId="0" borderId="0" xfId="0" applyNumberFormat="1" applyAlignment="1">
      <alignment horizontal="center" vertical="center"/>
    </xf>
    <xf numFmtId="166" fontId="7" fillId="0" borderId="0" xfId="0" applyNumberFormat="1" applyFont="1" applyAlignment="1">
      <alignment horizontal="center" vertical="center"/>
    </xf>
    <xf numFmtId="168" fontId="1" fillId="0" borderId="0" xfId="0" applyNumberFormat="1" applyFont="1" applyAlignment="1">
      <alignment vertical="center"/>
    </xf>
    <xf numFmtId="168" fontId="0" fillId="0" borderId="0" xfId="0" applyNumberFormat="1" applyAlignment="1">
      <alignment horizontal="center" vertical="center" wrapText="1"/>
    </xf>
    <xf numFmtId="168" fontId="0" fillId="0" borderId="0" xfId="0" applyNumberFormat="1" applyAlignment="1">
      <alignment horizontal="center" vertical="center"/>
    </xf>
    <xf numFmtId="168" fontId="0" fillId="0" borderId="0" xfId="0" applyNumberFormat="1"/>
    <xf numFmtId="168" fontId="0" fillId="0" borderId="1" xfId="0" applyNumberFormat="1" applyBorder="1" applyAlignment="1">
      <alignment horizontal="center" vertical="center"/>
    </xf>
    <xf numFmtId="167" fontId="0" fillId="0" borderId="2" xfId="0" applyNumberFormat="1" applyBorder="1" applyAlignment="1">
      <alignment horizontal="center" vertical="center"/>
    </xf>
    <xf numFmtId="0" fontId="0" fillId="0" borderId="2" xfId="0" applyBorder="1" applyAlignment="1">
      <alignment horizontal="center" vertical="center"/>
    </xf>
    <xf numFmtId="2" fontId="0" fillId="0" borderId="2" xfId="0" applyNumberFormat="1" applyBorder="1" applyAlignment="1">
      <alignment horizontal="center" vertical="center"/>
    </xf>
    <xf numFmtId="2" fontId="7" fillId="0" borderId="2" xfId="0" applyNumberFormat="1" applyFont="1" applyBorder="1" applyAlignment="1">
      <alignment horizontal="center" vertical="center"/>
    </xf>
    <xf numFmtId="165" fontId="0" fillId="0" borderId="2" xfId="0" applyNumberFormat="1" applyBorder="1" applyAlignment="1">
      <alignment horizontal="center" vertical="center"/>
    </xf>
    <xf numFmtId="165" fontId="7" fillId="0" borderId="2" xfId="0" applyNumberFormat="1" applyFont="1" applyBorder="1" applyAlignment="1">
      <alignment horizontal="center" vertical="center"/>
    </xf>
    <xf numFmtId="166" fontId="0" fillId="0" borderId="2" xfId="0" applyNumberFormat="1" applyBorder="1" applyAlignment="1">
      <alignment horizontal="center" vertical="center"/>
    </xf>
    <xf numFmtId="166" fontId="7" fillId="0" borderId="2" xfId="0" applyNumberFormat="1" applyFont="1" applyBorder="1" applyAlignment="1">
      <alignment horizontal="center" vertical="center"/>
    </xf>
    <xf numFmtId="0" fontId="0" fillId="0" borderId="3" xfId="0" applyBorder="1" applyAlignment="1">
      <alignment horizontal="center" vertical="center"/>
    </xf>
    <xf numFmtId="0" fontId="2" fillId="0" borderId="0" xfId="0" applyFont="1" applyAlignment="1">
      <alignment horizontal="center"/>
    </xf>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14" fontId="6" fillId="0" borderId="0" xfId="0" applyNumberFormat="1" applyFont="1" applyAlignment="1">
      <alignment horizontal="center"/>
    </xf>
    <xf numFmtId="0" fontId="2" fillId="0" borderId="0" xfId="0" applyFont="1" applyAlignment="1">
      <alignment horizontal="center"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10" fillId="0" borderId="0" xfId="0" applyFont="1" applyAlignment="1">
      <alignment vertical="center"/>
    </xf>
    <xf numFmtId="0" fontId="9" fillId="0" borderId="0" xfId="0" applyFont="1" applyAlignment="1">
      <alignment horizontal="center" vertical="center"/>
    </xf>
    <xf numFmtId="0" fontId="9" fillId="0" borderId="0" xfId="0" applyFont="1"/>
    <xf numFmtId="0" fontId="0" fillId="0" borderId="0" xfId="0" applyFont="1" applyAlignment="1">
      <alignment horizontal="center" vertical="center" wrapText="1"/>
    </xf>
    <xf numFmtId="2" fontId="0" fillId="0" borderId="1" xfId="0" applyNumberFormat="1" applyBorder="1" applyAlignment="1">
      <alignment horizontal="center" vertical="center" wrapText="1"/>
    </xf>
    <xf numFmtId="172" fontId="0" fillId="0" borderId="0" xfId="0" applyNumberFormat="1" applyAlignment="1">
      <alignment shrinkToFit="1"/>
    </xf>
    <xf numFmtId="172" fontId="0" fillId="0" borderId="1" xfId="0" applyNumberFormat="1" applyBorder="1" applyAlignment="1">
      <alignment horizontal="center" vertical="center" shrinkToFit="1"/>
    </xf>
    <xf numFmtId="172" fontId="0" fillId="0" borderId="2" xfId="0" applyNumberFormat="1" applyBorder="1" applyAlignment="1">
      <alignment horizontal="center" vertical="center" shrinkToFit="1"/>
    </xf>
    <xf numFmtId="172" fontId="7" fillId="0" borderId="2" xfId="0" applyNumberFormat="1" applyFont="1" applyBorder="1" applyAlignment="1">
      <alignment horizontal="center" vertical="center" shrinkToFit="1"/>
    </xf>
    <xf numFmtId="172" fontId="0" fillId="0" borderId="3" xfId="0" applyNumberFormat="1" applyBorder="1" applyAlignment="1">
      <alignment horizontal="center" vertical="center" shrinkToFit="1"/>
    </xf>
  </cellXfs>
  <cellStyles count="1">
    <cellStyle name="Standaard" xfId="0" builtinId="0"/>
  </cellStyles>
  <dxfs count="38">
    <dxf>
      <numFmt numFmtId="172" formatCode="dd/mm/yyyy\ hh:mm;@"/>
      <alignment horizontal="center" vertical="center" textRotation="0" wrapText="0" indent="0" justifyLastLine="0" shrinkToFit="1" readingOrder="0"/>
    </dxf>
    <dxf>
      <font>
        <color rgb="FF00B050"/>
      </font>
    </dxf>
    <dxf>
      <font>
        <color rgb="FFFF0000"/>
      </font>
    </dxf>
    <dxf>
      <font>
        <color rgb="FF00B050"/>
      </font>
    </dxf>
    <dxf>
      <font>
        <color rgb="FFFF0000"/>
      </font>
    </dxf>
    <dxf>
      <font>
        <color rgb="FF00B050"/>
      </font>
    </dxf>
    <dxf>
      <font>
        <color rgb="FFFF0000"/>
      </font>
    </dxf>
    <dxf>
      <numFmt numFmtId="2" formatCode="0.00"/>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font>
        <strike val="0"/>
        <outline val="0"/>
        <shadow val="0"/>
        <u val="none"/>
        <vertAlign val="baseline"/>
        <color theme="1"/>
        <name val="Webdings"/>
        <family val="1"/>
        <charset val="2"/>
        <scheme val="none"/>
      </font>
      <alignment horizontal="center" vertical="center" textRotation="0" wrapText="0" indent="0" justifyLastLine="0" shrinkToFit="0" readingOrder="0"/>
    </dxf>
    <dxf>
      <numFmt numFmtId="2" formatCode="0.00"/>
    </dxf>
    <dxf>
      <numFmt numFmtId="165" formatCode="0.0000"/>
    </dxf>
    <dxf>
      <numFmt numFmtId="2" formatCode="0.00"/>
    </dxf>
    <dxf>
      <numFmt numFmtId="2" formatCode="0.00"/>
    </dxf>
    <dxf>
      <numFmt numFmtId="2" formatCode="0.00"/>
    </dxf>
    <dxf>
      <numFmt numFmtId="2" formatCode="0.0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5" formatCode="0.0000"/>
      <alignment horizontal="center" vertical="center" textRotation="0" wrapText="0" indent="0" justifyLastLine="0" shrinkToFit="0" readingOrder="0"/>
    </dxf>
    <dxf>
      <numFmt numFmtId="165" formatCode="0.0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2" formatCode="0.00"/>
      <alignment horizontal="center" vertical="center" textRotation="0" wrapText="0" indent="0" justifyLastLine="0" shrinkToFit="0" readingOrder="0"/>
    </dxf>
    <dxf>
      <numFmt numFmtId="164" formatCode="[&gt;0]\ \+#,##0.00;[&lt;0]\ \-#,##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8" formatCode="d/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customXml" Target="../customXml/item1.xml"/><Relationship Id="rId5" Type="http://schemas.microsoft.com/office/2007/relationships/slicerCache" Target="slicerCaches/slicerCache2.xml"/><Relationship Id="rId10" Type="http://schemas.openxmlformats.org/officeDocument/2006/relationships/calcChain" Target="calcChain.xml"/><Relationship Id="rId4" Type="http://schemas.microsoft.com/office/2007/relationships/slicerCache" Target="slicerCaches/slicerCache1.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4.9024173747272227E-2"/>
          <c:y val="4.971148883392728E-2"/>
          <c:w val="0.92237973631674419"/>
          <c:h val="0.87856808544784237"/>
        </c:manualLayout>
      </c:layout>
      <c:scatterChart>
        <c:scatterStyle val="lineMarker"/>
        <c:varyColors val="0"/>
        <c:ser>
          <c:idx val="0"/>
          <c:order val="0"/>
          <c:tx>
            <c:strRef>
              <c:f>'Résultats Journalier'!$V$8</c:f>
              <c:strCache>
                <c:ptCount val="1"/>
                <c:pt idx="0">
                  <c:v>matin</c:v>
                </c:pt>
              </c:strCache>
            </c:strRef>
          </c:tx>
          <c:spPr>
            <a:ln w="19050"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1"/>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45048.1</c:v>
                </c:pt>
                <c:pt idx="1">
                  <c:v>45048.433333333334</c:v>
                </c:pt>
                <c:pt idx="2">
                  <c:v>45048.766666666663</c:v>
                </c:pt>
                <c:pt idx="3">
                  <c:v>45048.1</c:v>
                </c:pt>
                <c:pt idx="4">
                  <c:v>45048.35</c:v>
                </c:pt>
                <c:pt idx="5">
                  <c:v>45048.6</c:v>
                </c:pt>
                <c:pt idx="6">
                  <c:v>45048.85</c:v>
                </c:pt>
                <c:pt idx="7">
                  <c:v>45048.1</c:v>
                </c:pt>
                <c:pt idx="8">
                  <c:v>45048.433333333334</c:v>
                </c:pt>
                <c:pt idx="9">
                  <c:v>45048.766666666663</c:v>
                </c:pt>
                <c:pt idx="10">
                  <c:v>45049.1</c:v>
                </c:pt>
                <c:pt idx="11">
                  <c:v>45049.299999999996</c:v>
                </c:pt>
                <c:pt idx="12">
                  <c:v>45049.5</c:v>
                </c:pt>
                <c:pt idx="13">
                  <c:v>45049.7</c:v>
                </c:pt>
                <c:pt idx="14">
                  <c:v>45049.9</c:v>
                </c:pt>
                <c:pt idx="15">
                  <c:v>45049.1</c:v>
                </c:pt>
                <c:pt idx="16">
                  <c:v>45049.433333333334</c:v>
                </c:pt>
                <c:pt idx="17">
                  <c:v>45049.766666666663</c:v>
                </c:pt>
              </c:numCache>
            </c:numRef>
          </c:xVal>
          <c:yVal>
            <c:numRef>
              <c:f>'Résultats Journalier'!$V$9:$V$26</c:f>
              <c:numCache>
                <c:formatCode>0.00</c:formatCode>
                <c:ptCount val="18"/>
                <c:pt idx="0">
                  <c:v>40.01</c:v>
                </c:pt>
                <c:pt idx="1">
                  <c:v>40.04</c:v>
                </c:pt>
                <c:pt idx="2">
                  <c:v>39.950000000000003</c:v>
                </c:pt>
                <c:pt idx="3">
                  <c:v>#N/A</c:v>
                </c:pt>
                <c:pt idx="4">
                  <c:v>#N/A</c:v>
                </c:pt>
                <c:pt idx="5">
                  <c:v>#N/A</c:v>
                </c:pt>
                <c:pt idx="6">
                  <c:v>#N/A</c:v>
                </c:pt>
                <c:pt idx="7">
                  <c:v>#N/A</c:v>
                </c:pt>
                <c:pt idx="8">
                  <c:v>#N/A</c:v>
                </c:pt>
                <c:pt idx="9">
                  <c:v>#N/A</c:v>
                </c:pt>
                <c:pt idx="10">
                  <c:v>39.94</c:v>
                </c:pt>
                <c:pt idx="11">
                  <c:v>39.94</c:v>
                </c:pt>
                <c:pt idx="12">
                  <c:v>39.950000000000003</c:v>
                </c:pt>
                <c:pt idx="13">
                  <c:v>39.99</c:v>
                </c:pt>
                <c:pt idx="14">
                  <c:v>40</c:v>
                </c:pt>
                <c:pt idx="15">
                  <c:v>#N/A</c:v>
                </c:pt>
                <c:pt idx="16">
                  <c:v>#N/A</c:v>
                </c:pt>
                <c:pt idx="17">
                  <c:v>#N/A</c:v>
                </c:pt>
              </c:numCache>
            </c:numRef>
          </c:yVal>
          <c:smooth val="0"/>
          <c:extLst>
            <c:ext xmlns:c16="http://schemas.microsoft.com/office/drawing/2014/chart" uri="{C3380CC4-5D6E-409C-BE32-E72D297353CC}">
              <c16:uniqueId val="{00000000-2ADA-4A7F-8C56-E782F8A9020C}"/>
            </c:ext>
          </c:extLst>
        </c:ser>
        <c:ser>
          <c:idx val="1"/>
          <c:order val="1"/>
          <c:tx>
            <c:strRef>
              <c:f>'Résultats Journalier'!$W$8</c:f>
              <c:strCache>
                <c:ptCount val="1"/>
                <c:pt idx="0">
                  <c:v>midi</c:v>
                </c:pt>
              </c:strCache>
            </c:strRef>
          </c:tx>
          <c:spPr>
            <a:ln w="19050" cap="rnd">
              <a:solidFill>
                <a:schemeClr val="accent2"/>
              </a:solidFill>
              <a:round/>
            </a:ln>
            <a:effectLst/>
          </c:spPr>
          <c:marker>
            <c:symbol val="circle"/>
            <c:size val="5"/>
            <c:spPr>
              <a:solidFill>
                <a:schemeClr val="accent2"/>
              </a:solidFill>
              <a:ln w="9525">
                <a:solidFill>
                  <a:schemeClr val="accent2"/>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2"/>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45048.1</c:v>
                </c:pt>
                <c:pt idx="1">
                  <c:v>45048.433333333334</c:v>
                </c:pt>
                <c:pt idx="2">
                  <c:v>45048.766666666663</c:v>
                </c:pt>
                <c:pt idx="3">
                  <c:v>45048.1</c:v>
                </c:pt>
                <c:pt idx="4">
                  <c:v>45048.35</c:v>
                </c:pt>
                <c:pt idx="5">
                  <c:v>45048.6</c:v>
                </c:pt>
                <c:pt idx="6">
                  <c:v>45048.85</c:v>
                </c:pt>
                <c:pt idx="7">
                  <c:v>45048.1</c:v>
                </c:pt>
                <c:pt idx="8">
                  <c:v>45048.433333333334</c:v>
                </c:pt>
                <c:pt idx="9">
                  <c:v>45048.766666666663</c:v>
                </c:pt>
                <c:pt idx="10">
                  <c:v>45049.1</c:v>
                </c:pt>
                <c:pt idx="11">
                  <c:v>45049.299999999996</c:v>
                </c:pt>
                <c:pt idx="12">
                  <c:v>45049.5</c:v>
                </c:pt>
                <c:pt idx="13">
                  <c:v>45049.7</c:v>
                </c:pt>
                <c:pt idx="14">
                  <c:v>45049.9</c:v>
                </c:pt>
                <c:pt idx="15">
                  <c:v>45049.1</c:v>
                </c:pt>
                <c:pt idx="16">
                  <c:v>45049.433333333334</c:v>
                </c:pt>
                <c:pt idx="17">
                  <c:v>45049.766666666663</c:v>
                </c:pt>
              </c:numCache>
            </c:numRef>
          </c:xVal>
          <c:yVal>
            <c:numRef>
              <c:f>'Résultats Journalier'!$W$9:$W$26</c:f>
              <c:numCache>
                <c:formatCode>0.00</c:formatCode>
                <c:ptCount val="18"/>
                <c:pt idx="0">
                  <c:v>#N/A</c:v>
                </c:pt>
                <c:pt idx="1">
                  <c:v>#N/A</c:v>
                </c:pt>
                <c:pt idx="2">
                  <c:v>#N/A</c:v>
                </c:pt>
                <c:pt idx="3">
                  <c:v>40.04</c:v>
                </c:pt>
                <c:pt idx="4">
                  <c:v>40.049999999999997</c:v>
                </c:pt>
                <c:pt idx="5">
                  <c:v>39.93</c:v>
                </c:pt>
                <c:pt idx="6">
                  <c:v>39.93</c:v>
                </c:pt>
                <c:pt idx="7">
                  <c:v>#N/A</c:v>
                </c:pt>
                <c:pt idx="8">
                  <c:v>#N/A</c:v>
                </c:pt>
                <c:pt idx="9">
                  <c:v>#N/A</c:v>
                </c:pt>
                <c:pt idx="10">
                  <c:v>#N/A</c:v>
                </c:pt>
                <c:pt idx="11">
                  <c:v>#N/A</c:v>
                </c:pt>
                <c:pt idx="12">
                  <c:v>#N/A</c:v>
                </c:pt>
                <c:pt idx="13">
                  <c:v>#N/A</c:v>
                </c:pt>
                <c:pt idx="14">
                  <c:v>#N/A</c:v>
                </c:pt>
                <c:pt idx="15">
                  <c:v>39.92</c:v>
                </c:pt>
                <c:pt idx="16">
                  <c:v>39.99</c:v>
                </c:pt>
                <c:pt idx="17">
                  <c:v>40</c:v>
                </c:pt>
              </c:numCache>
            </c:numRef>
          </c:yVal>
          <c:smooth val="0"/>
          <c:extLst>
            <c:ext xmlns:c16="http://schemas.microsoft.com/office/drawing/2014/chart" uri="{C3380CC4-5D6E-409C-BE32-E72D297353CC}">
              <c16:uniqueId val="{00000001-2ADA-4A7F-8C56-E782F8A9020C}"/>
            </c:ext>
          </c:extLst>
        </c:ser>
        <c:ser>
          <c:idx val="2"/>
          <c:order val="2"/>
          <c:tx>
            <c:strRef>
              <c:f>'Résultats Journalier'!$X$8</c:f>
              <c:strCache>
                <c:ptCount val="1"/>
                <c:pt idx="0">
                  <c:v>soir</c:v>
                </c:pt>
              </c:strCache>
            </c:strRef>
          </c:tx>
          <c:spPr>
            <a:ln w="19050" cap="rnd">
              <a:solidFill>
                <a:schemeClr val="accent3"/>
              </a:solidFill>
              <a:round/>
            </a:ln>
            <a:effectLst/>
          </c:spPr>
          <c:marker>
            <c:symbol val="circle"/>
            <c:size val="5"/>
            <c:spPr>
              <a:solidFill>
                <a:schemeClr val="accent3"/>
              </a:solidFill>
              <a:ln w="9525">
                <a:solidFill>
                  <a:schemeClr val="accent3"/>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18"/>
                <c:pt idx="0">
                  <c:v>45048.1</c:v>
                </c:pt>
                <c:pt idx="1">
                  <c:v>45048.433333333334</c:v>
                </c:pt>
                <c:pt idx="2">
                  <c:v>45048.766666666663</c:v>
                </c:pt>
                <c:pt idx="3">
                  <c:v>45048.1</c:v>
                </c:pt>
                <c:pt idx="4">
                  <c:v>45048.35</c:v>
                </c:pt>
                <c:pt idx="5">
                  <c:v>45048.6</c:v>
                </c:pt>
                <c:pt idx="6">
                  <c:v>45048.85</c:v>
                </c:pt>
                <c:pt idx="7">
                  <c:v>45048.1</c:v>
                </c:pt>
                <c:pt idx="8">
                  <c:v>45048.433333333334</c:v>
                </c:pt>
                <c:pt idx="9">
                  <c:v>45048.766666666663</c:v>
                </c:pt>
                <c:pt idx="10">
                  <c:v>45049.1</c:v>
                </c:pt>
                <c:pt idx="11">
                  <c:v>45049.299999999996</c:v>
                </c:pt>
                <c:pt idx="12">
                  <c:v>45049.5</c:v>
                </c:pt>
                <c:pt idx="13">
                  <c:v>45049.7</c:v>
                </c:pt>
                <c:pt idx="14">
                  <c:v>45049.9</c:v>
                </c:pt>
                <c:pt idx="15">
                  <c:v>45049.1</c:v>
                </c:pt>
                <c:pt idx="16">
                  <c:v>45049.433333333334</c:v>
                </c:pt>
                <c:pt idx="17">
                  <c:v>45049.766666666663</c:v>
                </c:pt>
              </c:numCache>
            </c:numRef>
          </c:xVal>
          <c:yVal>
            <c:numRef>
              <c:f>'Résultats Journalier'!$X$9:$X$26</c:f>
              <c:numCache>
                <c:formatCode>0.00</c:formatCode>
                <c:ptCount val="18"/>
                <c:pt idx="0">
                  <c:v>#N/A</c:v>
                </c:pt>
                <c:pt idx="1">
                  <c:v>#N/A</c:v>
                </c:pt>
                <c:pt idx="2">
                  <c:v>#N/A</c:v>
                </c:pt>
                <c:pt idx="3">
                  <c:v>#N/A</c:v>
                </c:pt>
                <c:pt idx="4">
                  <c:v>#N/A</c:v>
                </c:pt>
                <c:pt idx="5">
                  <c:v>#N/A</c:v>
                </c:pt>
                <c:pt idx="6">
                  <c:v>#N/A</c:v>
                </c:pt>
                <c:pt idx="7">
                  <c:v>39.909999999999997</c:v>
                </c:pt>
                <c:pt idx="8">
                  <c:v>39.96</c:v>
                </c:pt>
                <c:pt idx="9">
                  <c:v>39.950000000000003</c:v>
                </c:pt>
                <c:pt idx="10">
                  <c:v>#N/A</c:v>
                </c:pt>
                <c:pt idx="11">
                  <c:v>#N/A</c:v>
                </c:pt>
                <c:pt idx="12">
                  <c:v>#N/A</c:v>
                </c:pt>
                <c:pt idx="13">
                  <c:v>#N/A</c:v>
                </c:pt>
                <c:pt idx="14">
                  <c:v>#N/A</c:v>
                </c:pt>
                <c:pt idx="15">
                  <c:v>#N/A</c:v>
                </c:pt>
                <c:pt idx="16">
                  <c:v>#N/A</c:v>
                </c:pt>
                <c:pt idx="17">
                  <c:v>#N/A</c:v>
                </c:pt>
              </c:numCache>
            </c:numRef>
          </c:yVal>
          <c:smooth val="0"/>
          <c:extLst>
            <c:ext xmlns:c16="http://schemas.microsoft.com/office/drawing/2014/chart" uri="{C3380CC4-5D6E-409C-BE32-E72D297353CC}">
              <c16:uniqueId val="{00000002-2ADA-4A7F-8C56-E782F8A9020C}"/>
            </c:ext>
          </c:extLst>
        </c:ser>
        <c:dLbls>
          <c:showLegendKey val="0"/>
          <c:showVal val="0"/>
          <c:showCatName val="0"/>
          <c:showSerName val="0"/>
          <c:showPercent val="0"/>
          <c:showBubbleSize val="0"/>
        </c:dLbls>
        <c:axId val="790012632"/>
        <c:axId val="790013288"/>
      </c:scatterChart>
      <c:valAx>
        <c:axId val="790012632"/>
        <c:scaling>
          <c:orientation val="minMax"/>
          <c:min val="45048"/>
        </c:scaling>
        <c:delete val="0"/>
        <c:axPos val="b"/>
        <c:majorGridlines>
          <c:spPr>
            <a:ln w="22225" cap="flat" cmpd="sng" algn="ctr">
              <a:solidFill>
                <a:schemeClr val="tx1"/>
              </a:solidFill>
              <a:prstDash val="sysDot"/>
              <a:round/>
            </a:ln>
            <a:effectLst/>
          </c:spPr>
        </c:majorGridlines>
        <c:numFmt formatCode="d/m/yy;@" sourceLinked="0"/>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3288"/>
        <c:crosses val="autoZero"/>
        <c:crossBetween val="midCat"/>
        <c:majorUnit val="1"/>
        <c:minorUnit val="0.5"/>
      </c:valAx>
      <c:valAx>
        <c:axId val="79001328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2632"/>
        <c:crosses val="autoZero"/>
        <c:crossBetween val="midCat"/>
      </c:valAx>
      <c:spPr>
        <a:noFill/>
        <a:ln>
          <a:noFill/>
        </a:ln>
        <a:effectLst/>
      </c:spPr>
    </c:plotArea>
    <c:legend>
      <c:legendPos val="r"/>
      <c:layout>
        <c:manualLayout>
          <c:xMode val="edge"/>
          <c:yMode val="edge"/>
          <c:x val="0.82199475065616801"/>
          <c:y val="7.1949303280481935E-2"/>
          <c:w val="6.6036137374720055E-2"/>
          <c:h val="0.1182145093728844"/>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span"/>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xdr:row>
      <xdr:rowOff>0</xdr:rowOff>
    </xdr:from>
    <xdr:to>
      <xdr:col>15</xdr:col>
      <xdr:colOff>304800</xdr:colOff>
      <xdr:row>2</xdr:row>
      <xdr:rowOff>114300</xdr:rowOff>
    </xdr:to>
    <xdr:sp macro="" textlink="">
      <xdr:nvSpPr>
        <xdr:cNvPr id="2" name="AutoShape 1"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11010900" y="190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38100</xdr:colOff>
      <xdr:row>0</xdr:row>
      <xdr:rowOff>0</xdr:rowOff>
    </xdr:from>
    <xdr:to>
      <xdr:col>5</xdr:col>
      <xdr:colOff>342900</xdr:colOff>
      <xdr:row>1</xdr:row>
      <xdr:rowOff>114300</xdr:rowOff>
    </xdr:to>
    <xdr:sp macro="" textlink="">
      <xdr:nvSpPr>
        <xdr:cNvPr id="3" name="AutoShape 2"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39624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16</xdr:col>
      <xdr:colOff>114300</xdr:colOff>
      <xdr:row>28</xdr:row>
      <xdr:rowOff>104774</xdr:rowOff>
    </xdr:to>
    <xdr:graphicFrame macro="">
      <xdr:nvGraphicFramePr>
        <xdr:cNvPr id="2" name="Grafiek 1">
          <a:extLst>
            <a:ext uri="{FF2B5EF4-FFF2-40B4-BE49-F238E27FC236}">
              <a16:creationId xmlns:a16="http://schemas.microsoft.com/office/drawing/2014/main" id="{0DE14CEC-BC6A-4DE5-A861-6C5EE63085D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17</xdr:col>
      <xdr:colOff>0</xdr:colOff>
      <xdr:row>0</xdr:row>
      <xdr:rowOff>0</xdr:rowOff>
    </xdr:from>
    <xdr:to>
      <xdr:col>20</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3" name="Date">
              <a:extLst>
                <a:ext uri="{FF2B5EF4-FFF2-40B4-BE49-F238E27FC236}">
                  <a16:creationId xmlns:a16="http://schemas.microsoft.com/office/drawing/2014/main" id="{D24C63A3-8CF9-4C5B-A68D-11A59B776AAD}"/>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103632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20</xdr:col>
      <xdr:colOff>0</xdr:colOff>
      <xdr:row>0</xdr:row>
      <xdr:rowOff>0</xdr:rowOff>
    </xdr:from>
    <xdr:to>
      <xdr:col>23</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4" name="Heure">
              <a:extLst>
                <a:ext uri="{FF2B5EF4-FFF2-40B4-BE49-F238E27FC236}">
                  <a16:creationId xmlns:a16="http://schemas.microsoft.com/office/drawing/2014/main" id="{0B21C198-7D0E-4220-839E-1F9DA5093A28}"/>
                </a:ext>
              </a:extLst>
            </xdr:cNvPr>
            <xdr:cNvGraphicFramePr/>
          </xdr:nvGraphicFramePr>
          <xdr:xfrm>
            <a:off x="0" y="0"/>
            <a:ext cx="0" cy="0"/>
          </xdr:xfrm>
          <a:graphic>
            <a:graphicData uri="http://schemas.microsoft.com/office/drawing/2010/slicer">
              <sle:slicer xmlns:sle="http://schemas.microsoft.com/office/drawing/2010/slicer" name="Heure"/>
            </a:graphicData>
          </a:graphic>
        </xdr:graphicFrame>
      </mc:Choice>
      <mc:Fallback>
        <xdr:sp macro="" textlink="">
          <xdr:nvSpPr>
            <xdr:cNvPr id="0" name=""/>
            <xdr:cNvSpPr>
              <a:spLocks noTextEdit="1"/>
            </xdr:cNvSpPr>
          </xdr:nvSpPr>
          <xdr:spPr>
            <a:xfrm>
              <a:off x="121920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23</xdr:col>
      <xdr:colOff>0</xdr:colOff>
      <xdr:row>0</xdr:row>
      <xdr:rowOff>0</xdr:rowOff>
    </xdr:from>
    <xdr:to>
      <xdr:col>26</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5" name="Produits">
              <a:extLst>
                <a:ext uri="{FF2B5EF4-FFF2-40B4-BE49-F238E27FC236}">
                  <a16:creationId xmlns:a16="http://schemas.microsoft.com/office/drawing/2014/main" id="{5E06DAF8-5F6E-4C90-9E74-00818D1238C3}"/>
                </a:ext>
              </a:extLst>
            </xdr:cNvPr>
            <xdr:cNvGraphicFramePr/>
          </xdr:nvGraphicFramePr>
          <xdr:xfrm>
            <a:off x="0" y="0"/>
            <a:ext cx="0" cy="0"/>
          </xdr:xfrm>
          <a:graphic>
            <a:graphicData uri="http://schemas.microsoft.com/office/drawing/2010/slicer">
              <sle:slicer xmlns:sle="http://schemas.microsoft.com/office/drawing/2010/slicer" name="Produits"/>
            </a:graphicData>
          </a:graphic>
        </xdr:graphicFrame>
      </mc:Choice>
      <mc:Fallback>
        <xdr:sp macro="" textlink="">
          <xdr:nvSpPr>
            <xdr:cNvPr id="0" name=""/>
            <xdr:cNvSpPr>
              <a:spLocks noTextEdit="1"/>
            </xdr:cNvSpPr>
          </xdr:nvSpPr>
          <xdr:spPr>
            <a:xfrm>
              <a:off x="140208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E4CDF120-856A-470D-953B-545C63D85AD2}" sourceName="Date">
  <extLst>
    <x:ext xmlns:x15="http://schemas.microsoft.com/office/spreadsheetml/2010/11/main" uri="{2F2917AC-EB37-4324-AD4E-5DD8C200BD13}">
      <x15:tableSlicerCache tableId="6"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Heure" xr10:uid="{CA42B2E6-B723-4CA1-84B7-C1C3F3A6E2E7}" sourceName="Heure">
  <extLst>
    <x:ext xmlns:x15="http://schemas.microsoft.com/office/spreadsheetml/2010/11/main" uri="{2F2917AC-EB37-4324-AD4E-5DD8C200BD13}">
      <x15:tableSlicerCache tableId="6" column="18"/>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oduits" xr10:uid="{76C05CE6-9D4C-461A-9AF4-83338908BE0D}" sourceName="Produits">
  <extLst>
    <x:ext xmlns:x15="http://schemas.microsoft.com/office/spreadsheetml/2010/11/main" uri="{2F2917AC-EB37-4324-AD4E-5DD8C200BD13}">
      <x15:tableSlicerCache tableId="6"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ate" xr10:uid="{B68D1822-BE8F-441F-9A52-02BCDE0A8254}" cache="Slicer_Date" caption="Date" rowHeight="241300"/>
  <slicer name="Heure" xr10:uid="{8F6B46A4-5C5B-495E-B5EF-D7102DF541C2}" cache="Slicer_Heure" caption="Heure" rowHeight="241300"/>
  <slicer name="Produits" xr10:uid="{B895FEFF-DFB5-4D13-8C79-89BBE1239F7A}" cache="Slicer_Produits" caption="Produits"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0000000}" name="Tableau37" displayName="Tableau37" ref="A8:X26" totalsRowShown="0" headerRowDxfId="37" dataDxfId="36">
  <autoFilter ref="A8:X26" xr:uid="{00000000-000C-0000-FFFF-FFFF00000000}"/>
  <sortState xmlns:xlrd2="http://schemas.microsoft.com/office/spreadsheetml/2017/richdata2" ref="A9:X26">
    <sortCondition ref="A9:A26"/>
    <sortCondition ref="B9:B26"/>
  </sortState>
  <tableColumns count="24">
    <tableColumn id="1" xr3:uid="{00000000-0010-0000-0000-000001000000}" name="Date" dataDxfId="35"/>
    <tableColumn id="18" xr3:uid="{00000000-0010-0000-0000-000012000000}" name="Heure" dataDxfId="34"/>
    <tableColumn id="20" xr3:uid="{00000000-0010-0000-0000-000014000000}" name="Initial" dataDxfId="33"/>
    <tableColumn id="2" xr3:uid="{00000000-0010-0000-0000-000002000000}" name="Produits" dataDxfId="32"/>
    <tableColumn id="3" xr3:uid="{00000000-0010-0000-0000-000003000000}" name="Résultats TAV (%/Vol)" dataDxfId="31"/>
    <tableColumn id="4" xr3:uid="{00000000-0010-0000-0000-000004000000}" name="Résultats TAV étalon (%/Vol)" dataDxfId="30">
      <calculatedColumnFormula>IFERROR(VLOOKUP(Tableau37[[#This Row],[Produits]],Tableau2[],2,FALSE),"")</calculatedColumnFormula>
    </tableColumn>
    <tableColumn id="5" xr3:uid="{00000000-0010-0000-0000-000005000000}" name="Correction Biais TAV" dataDxfId="29">
      <calculatedColumnFormula>IF(ISERROR(F9-E9),"",F9-E9)</calculatedColumnFormula>
    </tableColumn>
    <tableColumn id="6" xr3:uid="{00000000-0010-0000-0000-000006000000}" name="Biais TAV" dataDxfId="28"/>
    <tableColumn id="8" xr3:uid="{00000000-0010-0000-0000-000008000000}" name="Résultats MV (g/cm3)" dataDxfId="27"/>
    <tableColumn id="9" xr3:uid="{00000000-0010-0000-0000-000009000000}" name="Résultats MV étalon (g/cm3)" dataDxfId="26">
      <calculatedColumnFormula>IFERROR(VLOOKUP(Tableau37[[#This Row],[Produits]],Tableau2[],3,FALSE),"")</calculatedColumnFormula>
    </tableColumn>
    <tableColumn id="10" xr3:uid="{00000000-0010-0000-0000-00000A000000}" name="Correction Biais MV" dataDxfId="25">
      <calculatedColumnFormula>IF(ISERROR(Tableau37[[#This Row],[Résultats MV étalon (g/cm3)]]-Tableau37[[#This Row],[Résultats MV (g/cm3)]]),"",Tableau37[[#This Row],[Résultats MV étalon (g/cm3)]]-Tableau37[[#This Row],[Résultats MV (g/cm3)]])</calculatedColumnFormula>
    </tableColumn>
    <tableColumn id="11" xr3:uid="{00000000-0010-0000-0000-00000B000000}" name="Biais MV" dataDxfId="24"/>
    <tableColumn id="13" xr3:uid="{00000000-0010-0000-0000-00000D000000}" name="Résultats Sucres (g/L)" dataDxfId="23"/>
    <tableColumn id="14" xr3:uid="{00000000-0010-0000-0000-00000E000000}" name="Résultats Sucre étalon (g/L)" dataDxfId="22">
      <calculatedColumnFormula>IFERROR(VLOOKUP(Tableau37[[#This Row],[Produits]],Tableau2[],4,FALSE),"")</calculatedColumnFormula>
    </tableColumn>
    <tableColumn id="15" xr3:uid="{00000000-0010-0000-0000-00000F000000}" name="Correction Biais Sucre" dataDxfId="21">
      <calculatedColumnFormula>IF(ISERROR(Tableau37[[#This Row],[Résultats Sucre étalon (g/L)]]-Tableau37[[#This Row],[Résultats Sucres (g/L)]]),"",Tableau37[[#This Row],[Résultats Sucre étalon (g/L)]]-Tableau37[[#This Row],[Résultats Sucres (g/L)]])</calculatedColumnFormula>
    </tableColumn>
    <tableColumn id="16" xr3:uid="{00000000-0010-0000-0000-000010000000}" name="Biais Sucre" dataDxfId="20"/>
    <tableColumn id="19" xr3:uid="{00000000-0010-0000-0000-000013000000}" name="Nouvelle bouteille" dataDxfId="11"/>
    <tableColumn id="21" xr3:uid="{00000000-0010-0000-0000-000015000000}" name="Commentaire" dataDxfId="19"/>
    <tableColumn id="7" xr3:uid="{00000000-0010-0000-0000-000007000000}" name="Commentaire 2" dataDxfId="18"/>
    <tableColumn id="12" xr3:uid="{F156274E-3685-457C-90CA-895493DE4B51}" name="x" dataDxfId="10">
      <calculatedColumnFormula>SUBTOTAL(102,Tableau37[[#This Row],[Résultats TAV (%/Vol)]])</calculatedColumnFormula>
    </tableColumn>
    <tableColumn id="17" xr3:uid="{3D8BF753-3009-4E4A-89C5-D849F1239636}" name="x2" dataDxfId="0">
      <calculatedColumnFormula>TRUNC($A9)+0.1+IF($T9,SUMIFS($T$8:$T8,$A$8:$A8,$A9,$B$8:$B8,$B9)/SUMIFS(Tableau37[x],Tableau37[Date],Tableau37[[#This Row],[Date]],Tableau37[Heure],Tableau37[[#This Row],[Heure]]),0)</calculatedColumnFormula>
    </tableColumn>
    <tableColumn id="22" xr3:uid="{BE313C37-0D03-4989-A504-912ABC3901E3}" name="matin" dataDxfId="9">
      <calculatedColumnFormula>IF($B9=V$8,$E9,NA())</calculatedColumnFormula>
    </tableColumn>
    <tableColumn id="23" xr3:uid="{2159DAD4-A3CB-4F5B-99EA-94D554C1BB31}" name="midi" dataDxfId="8">
      <calculatedColumnFormula>IF($B9=W$8,$E9,NA())</calculatedColumnFormula>
    </tableColumn>
    <tableColumn id="24" xr3:uid="{9B28EDEE-F9EA-46B7-8DB9-EA291572CAAC}" name="soir" dataDxfId="7">
      <calculatedColumnFormula>IF($B9=X$8,$E9,NA())</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5:G21" totalsRowShown="0">
  <autoFilter ref="A5:G21" xr:uid="{00000000-0009-0000-0100-000002000000}"/>
  <tableColumns count="7">
    <tableColumn id="1" xr3:uid="{00000000-0010-0000-0100-000001000000}" name="Produits"/>
    <tableColumn id="2" xr3:uid="{00000000-0010-0000-0100-000002000000}" name="TAV" dataDxfId="17"/>
    <tableColumn id="3" xr3:uid="{00000000-0010-0000-0100-000003000000}" name="MV" dataDxfId="16"/>
    <tableColumn id="4" xr3:uid="{00000000-0010-0000-0100-000004000000}" name="Sucre" dataDxfId="15"/>
    <tableColumn id="5" xr3:uid="{00000000-0010-0000-0100-000005000000}" name="Biais TAV" dataDxfId="14"/>
    <tableColumn id="6" xr3:uid="{00000000-0010-0000-0100-000006000000}" name="Coeff MV" dataDxfId="13"/>
    <tableColumn id="7" xr3:uid="{00000000-0010-0000-0100-000007000000}" name="Coeff Sucre" dataDxfId="1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bleau1" displayName="Tableau1" ref="K5:K8" totalsRowShown="0">
  <autoFilter ref="K5:K8" xr:uid="{00000000-0009-0000-0100-000001000000}"/>
  <tableColumns count="1">
    <tableColumn id="1" xr3:uid="{00000000-0010-0000-0200-000001000000}" name="Heur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M5:M9" totalsRowShown="0">
  <autoFilter ref="M5:M9" xr:uid="{00000000-0009-0000-0100-000004000000}"/>
  <tableColumns count="1">
    <tableColumn id="1" xr3:uid="{00000000-0010-0000-0300-000001000000}" name="Initial"/>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 displayName="Tableau6" ref="K16:K22" totalsRowShown="0">
  <autoFilter ref="K16:K22" xr:uid="{00000000-0009-0000-0100-000005000000}"/>
  <tableColumns count="1">
    <tableColumn id="1" xr3:uid="{00000000-0010-0000-0400-000001000000}"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outlinePr showOutlineSymbols="0"/>
  </sheetPr>
  <dimension ref="A1:AI26"/>
  <sheetViews>
    <sheetView showOutlineSymbols="0" zoomScale="83" zoomScaleNormal="83" workbookViewId="0">
      <selection activeCell="M8" sqref="M8"/>
    </sheetView>
  </sheetViews>
  <sheetFormatPr defaultColWidth="11.42578125" defaultRowHeight="15.75" x14ac:dyDescent="0.3"/>
  <cols>
    <col min="1" max="1" width="10.42578125" style="18" customWidth="1"/>
    <col min="2" max="2" width="10.42578125" customWidth="1"/>
    <col min="3" max="3" width="8.7109375" customWidth="1"/>
    <col min="4" max="4" width="18" customWidth="1"/>
    <col min="5" max="5" width="11.28515625" customWidth="1"/>
    <col min="6" max="6" width="11.85546875" customWidth="1"/>
    <col min="7" max="7" width="12.7109375" customWidth="1"/>
    <col min="8" max="8" width="10.28515625" customWidth="1"/>
    <col min="9" max="9" width="11.28515625" customWidth="1"/>
    <col min="10" max="10" width="11.7109375" customWidth="1"/>
    <col min="11" max="11" width="10.7109375" customWidth="1"/>
    <col min="12" max="12" width="9.5703125" customWidth="1"/>
    <col min="13" max="13" width="12.5703125" style="4" customWidth="1"/>
    <col min="14" max="14" width="13.42578125" customWidth="1"/>
    <col min="15" max="15" width="14.42578125" customWidth="1"/>
    <col min="16" max="16" width="12.85546875" customWidth="1"/>
    <col min="17" max="17" width="10.7109375" style="40" customWidth="1"/>
    <col min="18" max="18" width="37" customWidth="1"/>
    <col min="19" max="19" width="18.28515625" customWidth="1"/>
    <col min="21" max="21" width="15.85546875" style="43" bestFit="1" customWidth="1"/>
    <col min="22" max="24" width="12.28515625" style="2" bestFit="1" customWidth="1"/>
    <col min="25" max="26" width="12.28515625" bestFit="1" customWidth="1"/>
    <col min="27" max="27" width="15.140625" bestFit="1" customWidth="1"/>
    <col min="28" max="28" width="7.42578125" bestFit="1" customWidth="1"/>
    <col min="29" max="29" width="11.7109375" bestFit="1" customWidth="1"/>
    <col min="30" max="30" width="10.140625" bestFit="1" customWidth="1"/>
    <col min="31" max="31" width="5.85546875" bestFit="1" customWidth="1"/>
    <col min="32" max="32" width="4.5703125" bestFit="1" customWidth="1"/>
    <col min="33" max="34" width="7.5703125" bestFit="1" customWidth="1"/>
    <col min="35" max="35" width="10.140625" bestFit="1" customWidth="1"/>
    <col min="36" max="36" width="7.5703125" bestFit="1" customWidth="1"/>
    <col min="37" max="37" width="4.5703125" bestFit="1" customWidth="1"/>
    <col min="38" max="38" width="10.140625" bestFit="1" customWidth="1"/>
    <col min="39" max="39" width="7.5703125" bestFit="1" customWidth="1"/>
    <col min="40" max="40" width="10.140625" bestFit="1" customWidth="1"/>
    <col min="41" max="41" width="7.42578125" bestFit="1" customWidth="1"/>
    <col min="42" max="42" width="10.28515625" bestFit="1" customWidth="1"/>
    <col min="43" max="43" width="11.7109375" bestFit="1" customWidth="1"/>
  </cols>
  <sheetData>
    <row r="1" spans="1:35" ht="15" customHeight="1" x14ac:dyDescent="0.25">
      <c r="A1" s="29"/>
      <c r="B1" s="29"/>
      <c r="C1" s="29"/>
      <c r="D1" s="29"/>
      <c r="E1" s="30"/>
      <c r="F1" s="30"/>
      <c r="G1" s="30"/>
      <c r="H1" s="30"/>
      <c r="I1" s="30"/>
      <c r="J1" s="30"/>
      <c r="K1" s="31"/>
      <c r="L1" s="31"/>
      <c r="M1" s="31"/>
      <c r="N1" s="31"/>
      <c r="O1" s="3"/>
      <c r="P1" s="3"/>
      <c r="Q1" s="38"/>
      <c r="R1" s="3"/>
      <c r="S1" s="3"/>
      <c r="T1" s="3"/>
    </row>
    <row r="2" spans="1:35" ht="15" customHeight="1" x14ac:dyDescent="0.25">
      <c r="A2" s="29"/>
      <c r="B2" s="29"/>
      <c r="C2" s="29"/>
      <c r="D2" s="29"/>
      <c r="E2" s="32"/>
      <c r="F2" s="32"/>
      <c r="G2" s="32"/>
      <c r="H2" s="32"/>
      <c r="I2" s="32"/>
      <c r="J2" s="32"/>
      <c r="K2" s="33"/>
      <c r="L2" s="33"/>
      <c r="M2" s="34"/>
      <c r="N2" s="34"/>
      <c r="O2" s="3"/>
      <c r="Q2" s="38"/>
      <c r="R2" s="3"/>
      <c r="S2" s="3"/>
      <c r="T2" s="3"/>
    </row>
    <row r="3" spans="1:35" ht="15" customHeight="1" x14ac:dyDescent="0.25">
      <c r="A3" s="29"/>
      <c r="B3" s="29"/>
      <c r="C3" s="29"/>
      <c r="D3" s="29"/>
      <c r="E3" s="35"/>
      <c r="F3" s="35"/>
      <c r="G3" s="35"/>
      <c r="H3" s="35"/>
      <c r="I3" s="35"/>
      <c r="J3" s="35"/>
      <c r="K3" s="36"/>
      <c r="L3" s="36"/>
      <c r="M3" s="37"/>
      <c r="N3" s="36"/>
      <c r="O3" s="3"/>
      <c r="P3" s="3"/>
      <c r="Q3" s="38"/>
      <c r="R3" s="3"/>
      <c r="S3" s="3"/>
      <c r="T3" s="3"/>
    </row>
    <row r="4" spans="1:35" ht="15" customHeight="1" x14ac:dyDescent="0.25">
      <c r="A4" s="29"/>
      <c r="B4" s="29"/>
      <c r="C4" s="29"/>
      <c r="D4" s="29"/>
      <c r="E4" s="35"/>
      <c r="F4" s="35"/>
      <c r="G4" s="35"/>
      <c r="H4" s="35"/>
      <c r="I4" s="35"/>
      <c r="J4" s="35"/>
      <c r="K4" s="36"/>
      <c r="L4" s="36"/>
      <c r="M4" s="36"/>
      <c r="N4" s="36"/>
      <c r="O4" s="3"/>
      <c r="P4" s="3"/>
      <c r="Q4" s="38"/>
      <c r="R4" s="3"/>
      <c r="S4" s="3"/>
      <c r="T4" s="3"/>
    </row>
    <row r="5" spans="1:35" ht="15" customHeight="1" x14ac:dyDescent="0.25">
      <c r="A5" s="15"/>
      <c r="B5" s="3"/>
      <c r="C5" s="3"/>
      <c r="D5" s="3"/>
      <c r="E5" s="3"/>
      <c r="F5" s="3"/>
      <c r="G5" s="3"/>
      <c r="H5" s="3"/>
      <c r="I5" s="3"/>
      <c r="J5" s="3"/>
      <c r="K5" s="3"/>
      <c r="L5" s="3"/>
      <c r="M5" s="6"/>
      <c r="N5" s="3"/>
      <c r="O5" s="3"/>
      <c r="Q5" s="38"/>
      <c r="R5" s="3"/>
      <c r="S5" s="3"/>
      <c r="T5" s="3"/>
    </row>
    <row r="6" spans="1:35" ht="15" customHeight="1" x14ac:dyDescent="0.25">
      <c r="A6" s="15"/>
      <c r="B6" s="3"/>
      <c r="C6" s="3"/>
      <c r="D6" s="3"/>
      <c r="E6" s="3"/>
      <c r="F6" s="3"/>
      <c r="G6" s="3"/>
      <c r="H6" s="3"/>
      <c r="I6" s="3"/>
      <c r="J6" s="3"/>
      <c r="K6" s="3"/>
      <c r="L6" s="3"/>
      <c r="M6" s="6"/>
      <c r="N6" s="3"/>
      <c r="O6" s="3"/>
      <c r="P6" s="3"/>
      <c r="Q6" s="38"/>
      <c r="R6" s="3"/>
      <c r="S6" s="3"/>
      <c r="T6" s="3"/>
    </row>
    <row r="8" spans="1:35" ht="45.75" customHeight="1" x14ac:dyDescent="0.25">
      <c r="A8" s="16" t="s">
        <v>0</v>
      </c>
      <c r="B8" s="1" t="s">
        <v>10</v>
      </c>
      <c r="C8" s="1" t="s">
        <v>11</v>
      </c>
      <c r="D8" s="1" t="s">
        <v>3</v>
      </c>
      <c r="E8" s="1" t="s">
        <v>21</v>
      </c>
      <c r="F8" s="1" t="s">
        <v>22</v>
      </c>
      <c r="G8" s="1" t="s">
        <v>18</v>
      </c>
      <c r="H8" s="1" t="s">
        <v>7</v>
      </c>
      <c r="I8" s="1" t="s">
        <v>23</v>
      </c>
      <c r="J8" s="1" t="s">
        <v>24</v>
      </c>
      <c r="K8" s="1" t="s">
        <v>19</v>
      </c>
      <c r="L8" s="7" t="s">
        <v>8</v>
      </c>
      <c r="M8" s="1" t="s">
        <v>25</v>
      </c>
      <c r="N8" s="1" t="s">
        <v>26</v>
      </c>
      <c r="O8" s="1" t="s">
        <v>20</v>
      </c>
      <c r="P8" s="1" t="s">
        <v>9</v>
      </c>
      <c r="Q8" s="41" t="s">
        <v>12</v>
      </c>
      <c r="R8" s="1" t="s">
        <v>13</v>
      </c>
      <c r="S8" s="1" t="s">
        <v>27</v>
      </c>
      <c r="T8" s="1" t="s">
        <v>35</v>
      </c>
      <c r="U8" s="44" t="s">
        <v>37</v>
      </c>
      <c r="V8" s="42" t="s">
        <v>38</v>
      </c>
      <c r="W8" s="42" t="s">
        <v>39</v>
      </c>
      <c r="X8" s="42" t="s">
        <v>40</v>
      </c>
      <c r="Y8" s="19"/>
      <c r="Z8" s="19"/>
      <c r="AA8" s="19"/>
      <c r="AB8" s="19"/>
      <c r="AC8" s="19"/>
      <c r="AD8" s="19"/>
      <c r="AE8" s="19"/>
      <c r="AF8" s="19"/>
      <c r="AG8" s="19"/>
      <c r="AH8" s="19"/>
      <c r="AI8" s="19"/>
    </row>
    <row r="9" spans="1:35" x14ac:dyDescent="0.25">
      <c r="A9" s="17">
        <v>45048</v>
      </c>
      <c r="B9" s="5" t="s">
        <v>14</v>
      </c>
      <c r="C9" s="5" t="s">
        <v>28</v>
      </c>
      <c r="D9" s="8" t="s">
        <v>33</v>
      </c>
      <c r="E9" s="9">
        <v>40.01</v>
      </c>
      <c r="F9" s="8">
        <f>IFERROR(VLOOKUP(Tableau37[[#This Row],[Produits]],Tableau2[],2,FALSE),"")</f>
        <v>40</v>
      </c>
      <c r="G9" s="9">
        <f>IF(ISERROR(F9-E9),"",F9-E9)</f>
        <v>-9.9999999999980105E-3</v>
      </c>
      <c r="H9" s="10">
        <v>-7.15</v>
      </c>
      <c r="I9" s="8"/>
      <c r="J9" s="8">
        <f>IFERROR(VLOOKUP(Tableau37[[#This Row],[Produits]],Tableau2[],3,FALSE),"")</f>
        <v>0</v>
      </c>
      <c r="K9" s="11">
        <f>IF(ISERROR(Tableau37[[#This Row],[Résultats MV étalon (g/cm3)]]-Tableau37[[#This Row],[Résultats MV (g/cm3)]]),"",Tableau37[[#This Row],[Résultats MV étalon (g/cm3)]]-Tableau37[[#This Row],[Résultats MV (g/cm3)]])</f>
        <v>0</v>
      </c>
      <c r="L9" s="12"/>
      <c r="M9" s="8"/>
      <c r="N9" s="8">
        <f>IFERROR(VLOOKUP(Tableau37[[#This Row],[Produits]],Tableau2[],4,FALSE),"")</f>
        <v>0</v>
      </c>
      <c r="O9" s="13">
        <f>IF(ISERROR(Tableau37[[#This Row],[Résultats Sucre étalon (g/L)]]-Tableau37[[#This Row],[Résultats Sucres (g/L)]]),"",Tableau37[[#This Row],[Résultats Sucre étalon (g/L)]]-Tableau37[[#This Row],[Résultats Sucres (g/L)]])</f>
        <v>0</v>
      </c>
      <c r="P9" s="14"/>
      <c r="Q9" s="39"/>
      <c r="R9" s="8"/>
      <c r="S9" s="8"/>
      <c r="T9" s="8">
        <f>SUBTOTAL(102,Tableau37[[#This Row],[Résultats TAV (%/Vol)]])</f>
        <v>1</v>
      </c>
      <c r="U9" s="45">
        <f>TRUNC($A9)+0.1+IF($T9,SUMIFS($T$8:$T8,$A$8:$A8,$A9,$B$8:$B8,$B9)/SUMIFS(Tableau37[x],Tableau37[Date],Tableau37[[#This Row],[Date]],Tableau37[Heure],Tableau37[[#This Row],[Heure]]),0)</f>
        <v>45048.1</v>
      </c>
      <c r="V9" s="22">
        <f>IF($B9=V$8,$E9,NA())</f>
        <v>40.01</v>
      </c>
      <c r="W9" s="22" t="e">
        <f>IF($B9=W$8,$E9,NA())</f>
        <v>#N/A</v>
      </c>
      <c r="X9" s="22" t="e">
        <f>IF($B9=X$8,$E9,NA())</f>
        <v>#N/A</v>
      </c>
      <c r="Y9" s="20"/>
      <c r="Z9" s="20"/>
      <c r="AA9" s="20"/>
      <c r="AB9" s="20"/>
      <c r="AC9" s="20"/>
      <c r="AD9" s="20"/>
      <c r="AE9" s="20"/>
      <c r="AF9" s="20"/>
      <c r="AG9" s="20"/>
      <c r="AH9" s="20"/>
      <c r="AI9" s="20"/>
    </row>
    <row r="10" spans="1:35" x14ac:dyDescent="0.25">
      <c r="A10" s="17">
        <v>45048</v>
      </c>
      <c r="B10" s="5" t="s">
        <v>14</v>
      </c>
      <c r="C10" s="5" t="s">
        <v>28</v>
      </c>
      <c r="D10" s="8" t="s">
        <v>34</v>
      </c>
      <c r="E10" s="9">
        <v>40.04</v>
      </c>
      <c r="F10" s="8">
        <f>IFERROR(VLOOKUP(Tableau37[[#This Row],[Produits]],Tableau2[],2,FALSE),"")</f>
        <v>40.01</v>
      </c>
      <c r="G10" s="9">
        <f>IF(ISERROR(F10-E10),"",F10-E10)</f>
        <v>-3.0000000000001137E-2</v>
      </c>
      <c r="H10" s="10">
        <v>-7.15</v>
      </c>
      <c r="I10" s="8"/>
      <c r="J10" s="8">
        <f>IFERROR(VLOOKUP(Tableau37[[#This Row],[Produits]],Tableau2[],3,FALSE),"")</f>
        <v>0</v>
      </c>
      <c r="K10" s="11">
        <f>IF(ISERROR(Tableau37[[#This Row],[Résultats MV étalon (g/cm3)]]-Tableau37[[#This Row],[Résultats MV (g/cm3)]]),"",Tableau37[[#This Row],[Résultats MV étalon (g/cm3)]]-Tableau37[[#This Row],[Résultats MV (g/cm3)]])</f>
        <v>0</v>
      </c>
      <c r="L10" s="12"/>
      <c r="M10" s="8"/>
      <c r="N10" s="8">
        <f>IFERROR(VLOOKUP(Tableau37[[#This Row],[Produits]],Tableau2[],4,FALSE),"")</f>
        <v>0</v>
      </c>
      <c r="O10" s="13">
        <f>IF(ISERROR(Tableau37[[#This Row],[Résultats Sucre étalon (g/L)]]-Tableau37[[#This Row],[Résultats Sucres (g/L)]]),"",Tableau37[[#This Row],[Résultats Sucre étalon (g/L)]]-Tableau37[[#This Row],[Résultats Sucres (g/L)]])</f>
        <v>0</v>
      </c>
      <c r="P10" s="14"/>
      <c r="Q10" s="39"/>
      <c r="R10" s="8"/>
      <c r="S10" s="8"/>
      <c r="T10" s="8">
        <f>SUBTOTAL(102,Tableau37[[#This Row],[Résultats TAV (%/Vol)]])</f>
        <v>1</v>
      </c>
      <c r="U10" s="45">
        <f>TRUNC($A10)+0.1+IF($T10,SUMIFS($T$8:$T9,$A$8:$A9,$A10,$B$8:$B9,$B10)/SUMIFS(Tableau37[x],Tableau37[Date],Tableau37[[#This Row],[Date]],Tableau37[Heure],Tableau37[[#This Row],[Heure]]),0)</f>
        <v>45048.433333333334</v>
      </c>
      <c r="V10" s="22">
        <f>IF($B10=V$8,$E10,NA())</f>
        <v>40.04</v>
      </c>
      <c r="W10" s="22" t="e">
        <f>IF($B10=W$8,$E10,NA())</f>
        <v>#N/A</v>
      </c>
      <c r="X10" s="22" t="e">
        <f>IF($B10=X$8,$E10,NA())</f>
        <v>#N/A</v>
      </c>
      <c r="Y10" s="20"/>
      <c r="Z10" s="20"/>
      <c r="AA10" s="20"/>
      <c r="AB10" s="20"/>
      <c r="AC10" s="20"/>
      <c r="AD10" s="20"/>
      <c r="AE10" s="20"/>
      <c r="AF10" s="20"/>
      <c r="AG10" s="20"/>
      <c r="AH10" s="20"/>
      <c r="AI10" s="20"/>
    </row>
    <row r="11" spans="1:35" x14ac:dyDescent="0.25">
      <c r="A11" s="17">
        <v>45048</v>
      </c>
      <c r="B11" s="5" t="s">
        <v>14</v>
      </c>
      <c r="C11" s="5" t="s">
        <v>28</v>
      </c>
      <c r="D11" s="8" t="s">
        <v>32</v>
      </c>
      <c r="E11" s="9">
        <v>39.950000000000003</v>
      </c>
      <c r="F11" s="8">
        <f>IFERROR(VLOOKUP(Tableau37[[#This Row],[Produits]],Tableau2[],2,FALSE),"")</f>
        <v>39.94</v>
      </c>
      <c r="G11" s="9">
        <f>IF(ISERROR(F11-E11),"",F11-E11)</f>
        <v>-1.0000000000005116E-2</v>
      </c>
      <c r="H11" s="10">
        <v>-29.8</v>
      </c>
      <c r="I11" s="8">
        <v>1.0305</v>
      </c>
      <c r="J11" s="8">
        <f>IFERROR(VLOOKUP(Tableau37[[#This Row],[Produits]],Tableau2[],3,FALSE),"")</f>
        <v>1.0304</v>
      </c>
      <c r="K11" s="11">
        <f>IF(ISERROR(Tableau37[[#This Row],[Résultats MV étalon (g/cm3)]]-Tableau37[[#This Row],[Résultats MV (g/cm3)]]),"",Tableau37[[#This Row],[Résultats MV étalon (g/cm3)]]-Tableau37[[#This Row],[Résultats MV (g/cm3)]])</f>
        <v>-9.9999999999988987E-5</v>
      </c>
      <c r="L11" s="12">
        <v>-0.73</v>
      </c>
      <c r="M11" s="8">
        <v>227.5</v>
      </c>
      <c r="N11" s="8">
        <f>IFERROR(VLOOKUP(Tableau37[[#This Row],[Produits]],Tableau2[],4,FALSE),"")</f>
        <v>227.2</v>
      </c>
      <c r="O11" s="13">
        <f>IF(ISERROR(Tableau37[[#This Row],[Résultats Sucre étalon (g/L)]]-Tableau37[[#This Row],[Résultats Sucres (g/L)]]),"",Tableau37[[#This Row],[Résultats Sucre étalon (g/L)]]-Tableau37[[#This Row],[Résultats Sucres (g/L)]])</f>
        <v>-0.30000000000001137</v>
      </c>
      <c r="P11" s="14">
        <v>-226.6</v>
      </c>
      <c r="Q11" s="39"/>
      <c r="R11" s="8"/>
      <c r="S11" s="8"/>
      <c r="T11" s="8">
        <f>SUBTOTAL(102,Tableau37[[#This Row],[Résultats TAV (%/Vol)]])</f>
        <v>1</v>
      </c>
      <c r="U11" s="46">
        <f>TRUNC($A11)+0.1+IF($T11,SUMIFS($T$8:$T10,$A$8:$A10,$A11,$B$8:$B10,$B11)/SUMIFS(Tableau37[x],Tableau37[Date],Tableau37[[#This Row],[Date]],Tableau37[Heure],Tableau37[[#This Row],[Heure]]),0)</f>
        <v>45048.766666666663</v>
      </c>
      <c r="V11" s="22">
        <f>IF($B11=V$8,$E11,NA())</f>
        <v>39.950000000000003</v>
      </c>
      <c r="W11" s="22" t="e">
        <f>IF($B11=W$8,$E11,NA())</f>
        <v>#N/A</v>
      </c>
      <c r="X11" s="22" t="e">
        <f>IF($B11=X$8,$E11,NA())</f>
        <v>#N/A</v>
      </c>
      <c r="Y11" s="21"/>
      <c r="Z11" s="21"/>
      <c r="AA11" s="21"/>
      <c r="AB11" s="21"/>
      <c r="AC11" s="21"/>
      <c r="AD11" s="21"/>
      <c r="AE11" s="21"/>
      <c r="AF11" s="21"/>
      <c r="AG11" s="21"/>
      <c r="AH11" s="21"/>
      <c r="AI11" s="21"/>
    </row>
    <row r="12" spans="1:35" x14ac:dyDescent="0.25">
      <c r="A12" s="17">
        <v>45048</v>
      </c>
      <c r="B12" s="5" t="s">
        <v>15</v>
      </c>
      <c r="C12" s="5" t="s">
        <v>29</v>
      </c>
      <c r="D12" s="8" t="s">
        <v>33</v>
      </c>
      <c r="E12" s="9">
        <v>40.04</v>
      </c>
      <c r="F12" s="8">
        <f>IFERROR(VLOOKUP(Tableau37[[#This Row],[Produits]],Tableau2[],2,FALSE),"")</f>
        <v>40</v>
      </c>
      <c r="G12" s="9">
        <f>IF(ISERROR(F12-E12),"",F12-E12)</f>
        <v>-3.9999999999999147E-2</v>
      </c>
      <c r="H12" s="10">
        <v>-7.15</v>
      </c>
      <c r="I12" s="8"/>
      <c r="J12" s="8">
        <f>IFERROR(VLOOKUP(Tableau37[[#This Row],[Produits]],Tableau2[],3,FALSE),"")</f>
        <v>0</v>
      </c>
      <c r="K12" s="11">
        <f>IF(ISERROR(Tableau37[[#This Row],[Résultats MV étalon (g/cm3)]]-Tableau37[[#This Row],[Résultats MV (g/cm3)]]),"",Tableau37[[#This Row],[Résultats MV étalon (g/cm3)]]-Tableau37[[#This Row],[Résultats MV (g/cm3)]])</f>
        <v>0</v>
      </c>
      <c r="L12" s="12"/>
      <c r="M12" s="8"/>
      <c r="N12" s="8">
        <f>IFERROR(VLOOKUP(Tableau37[[#This Row],[Produits]],Tableau2[],4,FALSE),"")</f>
        <v>0</v>
      </c>
      <c r="O12" s="13">
        <f>IF(ISERROR(Tableau37[[#This Row],[Résultats Sucre étalon (g/L)]]-Tableau37[[#This Row],[Résultats Sucres (g/L)]]),"",Tableau37[[#This Row],[Résultats Sucre étalon (g/L)]]-Tableau37[[#This Row],[Résultats Sucres (g/L)]])</f>
        <v>0</v>
      </c>
      <c r="P12" s="14"/>
      <c r="Q12" s="39"/>
      <c r="R12" s="8"/>
      <c r="S12" s="8"/>
      <c r="T12" s="8">
        <f>SUBTOTAL(102,Tableau37[[#This Row],[Résultats TAV (%/Vol)]])</f>
        <v>1</v>
      </c>
      <c r="U12" s="45">
        <f>TRUNC($A12)+0.1+IF($T12,SUMIFS($T$8:$T11,$A$8:$A11,$A12,$B$8:$B11,$B12)/SUMIFS(Tableau37[x],Tableau37[Date],Tableau37[[#This Row],[Date]],Tableau37[Heure],Tableau37[[#This Row],[Heure]]),0)</f>
        <v>45048.1</v>
      </c>
      <c r="V12" s="22" t="e">
        <f>IF($B12=V$8,$E12,NA())</f>
        <v>#N/A</v>
      </c>
      <c r="W12" s="22">
        <f>IF($B12=W$8,$E12,NA())</f>
        <v>40.04</v>
      </c>
      <c r="X12" s="22" t="e">
        <f>IF($B12=X$8,$E12,NA())</f>
        <v>#N/A</v>
      </c>
      <c r="Y12" s="22"/>
      <c r="Z12" s="22"/>
      <c r="AA12" s="22"/>
      <c r="AB12" s="22"/>
      <c r="AC12" s="22"/>
      <c r="AD12" s="22"/>
      <c r="AE12" s="22"/>
      <c r="AF12" s="22"/>
      <c r="AG12" s="22"/>
      <c r="AH12" s="22"/>
      <c r="AI12" s="22"/>
    </row>
    <row r="13" spans="1:35" x14ac:dyDescent="0.25">
      <c r="A13" s="17">
        <v>45048</v>
      </c>
      <c r="B13" s="5" t="s">
        <v>15</v>
      </c>
      <c r="C13" s="5" t="s">
        <v>30</v>
      </c>
      <c r="D13" s="8" t="s">
        <v>34</v>
      </c>
      <c r="E13" s="9">
        <v>40.049999999999997</v>
      </c>
      <c r="F13" s="8">
        <f>IFERROR(VLOOKUP(Tableau37[[#This Row],[Produits]],Tableau2[],2,FALSE),"")</f>
        <v>40.01</v>
      </c>
      <c r="G13" s="9">
        <f>IF(ISERROR(F13-E13),"",F13-E13)</f>
        <v>-3.9999999999999147E-2</v>
      </c>
      <c r="H13" s="10">
        <v>-7.15</v>
      </c>
      <c r="I13" s="8"/>
      <c r="J13" s="8">
        <f>IFERROR(VLOOKUP(Tableau37[[#This Row],[Produits]],Tableau2[],3,FALSE),"")</f>
        <v>0</v>
      </c>
      <c r="K13" s="11">
        <f>IF(ISERROR(Tableau37[[#This Row],[Résultats MV étalon (g/cm3)]]-Tableau37[[#This Row],[Résultats MV (g/cm3)]]),"",Tableau37[[#This Row],[Résultats MV étalon (g/cm3)]]-Tableau37[[#This Row],[Résultats MV (g/cm3)]])</f>
        <v>0</v>
      </c>
      <c r="L13" s="12"/>
      <c r="M13" s="8"/>
      <c r="N13" s="8">
        <f>IFERROR(VLOOKUP(Tableau37[[#This Row],[Produits]],Tableau2[],4,FALSE),"")</f>
        <v>0</v>
      </c>
      <c r="O13" s="13">
        <f>IF(ISERROR(Tableau37[[#This Row],[Résultats Sucre étalon (g/L)]]-Tableau37[[#This Row],[Résultats Sucres (g/L)]]),"",Tableau37[[#This Row],[Résultats Sucre étalon (g/L)]]-Tableau37[[#This Row],[Résultats Sucres (g/L)]])</f>
        <v>0</v>
      </c>
      <c r="P13" s="14"/>
      <c r="Q13" s="39"/>
      <c r="R13" s="8"/>
      <c r="S13" s="8"/>
      <c r="T13" s="8">
        <f>SUBTOTAL(102,Tableau37[[#This Row],[Résultats TAV (%/Vol)]])</f>
        <v>1</v>
      </c>
      <c r="U13" s="45">
        <f>TRUNC($A13)+0.1+IF($T13,SUMIFS($T$8:$T12,$A$8:$A12,$A13,$B$8:$B12,$B13)/SUMIFS(Tableau37[x],Tableau37[Date],Tableau37[[#This Row],[Date]],Tableau37[Heure],Tableau37[[#This Row],[Heure]]),0)</f>
        <v>45048.35</v>
      </c>
      <c r="V13" s="22" t="e">
        <f>IF($B13=V$8,$E13,NA())</f>
        <v>#N/A</v>
      </c>
      <c r="W13" s="22">
        <f>IF($B13=W$8,$E13,NA())</f>
        <v>40.049999999999997</v>
      </c>
      <c r="X13" s="22" t="e">
        <f>IF($B13=X$8,$E13,NA())</f>
        <v>#N/A</v>
      </c>
      <c r="Y13" s="21"/>
      <c r="Z13" s="21"/>
      <c r="AA13" s="21"/>
      <c r="AB13" s="21"/>
      <c r="AC13" s="21"/>
      <c r="AD13" s="21"/>
      <c r="AE13" s="21"/>
      <c r="AF13" s="21"/>
      <c r="AG13" s="21"/>
      <c r="AH13" s="21"/>
      <c r="AI13" s="21"/>
    </row>
    <row r="14" spans="1:35" x14ac:dyDescent="0.25">
      <c r="A14" s="17">
        <v>45048</v>
      </c>
      <c r="B14" s="5" t="s">
        <v>15</v>
      </c>
      <c r="C14" s="5" t="s">
        <v>29</v>
      </c>
      <c r="D14" s="8" t="s">
        <v>32</v>
      </c>
      <c r="E14" s="9">
        <v>39.93</v>
      </c>
      <c r="F14" s="8">
        <f>IFERROR(VLOOKUP(Tableau37[[#This Row],[Produits]],Tableau2[],2,FALSE),"")</f>
        <v>39.94</v>
      </c>
      <c r="G14" s="9">
        <f>IF(ISERROR(F14-E14),"",F14-E14)</f>
        <v>9.9999999999980105E-3</v>
      </c>
      <c r="H14" s="10">
        <v>-29.8</v>
      </c>
      <c r="I14" s="8">
        <v>1.0306</v>
      </c>
      <c r="J14" s="8">
        <f>IFERROR(VLOOKUP(Tableau37[[#This Row],[Produits]],Tableau2[],3,FALSE),"")</f>
        <v>1.0304</v>
      </c>
      <c r="K14" s="11">
        <f>IF(ISERROR(Tableau37[[#This Row],[Résultats MV étalon (g/cm3)]]-Tableau37[[#This Row],[Résultats MV (g/cm3)]]),"",Tableau37[[#This Row],[Résultats MV étalon (g/cm3)]]-Tableau37[[#This Row],[Résultats MV (g/cm3)]])</f>
        <v>-1.9999999999997797E-4</v>
      </c>
      <c r="L14" s="12">
        <v>-0.73</v>
      </c>
      <c r="M14" s="8">
        <v>227.8</v>
      </c>
      <c r="N14" s="8">
        <f>IFERROR(VLOOKUP(Tableau37[[#This Row],[Produits]],Tableau2[],4,FALSE),"")</f>
        <v>227.2</v>
      </c>
      <c r="O14" s="13">
        <f>IF(ISERROR(Tableau37[[#This Row],[Résultats Sucre étalon (g/L)]]-Tableau37[[#This Row],[Résultats Sucres (g/L)]]),"",Tableau37[[#This Row],[Résultats Sucre étalon (g/L)]]-Tableau37[[#This Row],[Résultats Sucres (g/L)]])</f>
        <v>-0.60000000000002274</v>
      </c>
      <c r="P14" s="14">
        <v>-226.6</v>
      </c>
      <c r="Q14" s="39"/>
      <c r="R14" s="8"/>
      <c r="S14" s="8"/>
      <c r="T14" s="8">
        <f>SUBTOTAL(102,Tableau37[[#This Row],[Résultats TAV (%/Vol)]])</f>
        <v>1</v>
      </c>
      <c r="U14" s="45">
        <f>TRUNC($A14)+0.1+IF($T14,SUMIFS($T$8:$T13,$A$8:$A13,$A14,$B$8:$B13,$B14)/SUMIFS(Tableau37[x],Tableau37[Date],Tableau37[[#This Row],[Date]],Tableau37[Heure],Tableau37[[#This Row],[Heure]]),0)</f>
        <v>45048.6</v>
      </c>
      <c r="V14" s="22" t="e">
        <f>IF($B14=V$8,$E14,NA())</f>
        <v>#N/A</v>
      </c>
      <c r="W14" s="22">
        <f>IF($B14=W$8,$E14,NA())</f>
        <v>39.93</v>
      </c>
      <c r="X14" s="22" t="e">
        <f>IF($B14=X$8,$E14,NA())</f>
        <v>#N/A</v>
      </c>
      <c r="Y14" s="22"/>
      <c r="Z14" s="22"/>
      <c r="AA14" s="22"/>
      <c r="AB14" s="22"/>
      <c r="AC14" s="22"/>
      <c r="AD14" s="22"/>
      <c r="AE14" s="22"/>
      <c r="AF14" s="22"/>
      <c r="AG14" s="22"/>
      <c r="AH14" s="22"/>
      <c r="AI14" s="22"/>
    </row>
    <row r="15" spans="1:35" x14ac:dyDescent="0.25">
      <c r="A15" s="17">
        <v>45048</v>
      </c>
      <c r="B15" s="5" t="s">
        <v>15</v>
      </c>
      <c r="C15" s="5" t="s">
        <v>29</v>
      </c>
      <c r="D15" s="8" t="s">
        <v>32</v>
      </c>
      <c r="E15" s="9">
        <v>39.93</v>
      </c>
      <c r="F15" s="8">
        <f>IFERROR(VLOOKUP(Tableau37[[#This Row],[Produits]],Tableau2[],2,FALSE),"")</f>
        <v>39.94</v>
      </c>
      <c r="G15" s="9">
        <f>IF(ISERROR(F15-E15),"",F15-E15)</f>
        <v>9.9999999999980105E-3</v>
      </c>
      <c r="H15" s="10">
        <v>-29.8</v>
      </c>
      <c r="I15" s="8">
        <v>1.0306999999999999</v>
      </c>
      <c r="J15" s="8">
        <f>IFERROR(VLOOKUP(Tableau37[[#This Row],[Produits]],Tableau2[],3,FALSE),"")</f>
        <v>1.0304</v>
      </c>
      <c r="K15" s="11">
        <f>IF(ISERROR(Tableau37[[#This Row],[Résultats MV étalon (g/cm3)]]-Tableau37[[#This Row],[Résultats MV (g/cm3)]]),"",Tableau37[[#This Row],[Résultats MV étalon (g/cm3)]]-Tableau37[[#This Row],[Résultats MV (g/cm3)]])</f>
        <v>-2.9999999999996696E-4</v>
      </c>
      <c r="L15" s="12">
        <v>-0.73</v>
      </c>
      <c r="M15" s="8">
        <v>227.3</v>
      </c>
      <c r="N15" s="8">
        <f>IFERROR(VLOOKUP(Tableau37[[#This Row],[Produits]],Tableau2[],4,FALSE),"")</f>
        <v>227.2</v>
      </c>
      <c r="O15" s="13">
        <f>IF(ISERROR(Tableau37[[#This Row],[Résultats Sucre étalon (g/L)]]-Tableau37[[#This Row],[Résultats Sucres (g/L)]]),"",Tableau37[[#This Row],[Résultats Sucre étalon (g/L)]]-Tableau37[[#This Row],[Résultats Sucres (g/L)]])</f>
        <v>-0.10000000000002274</v>
      </c>
      <c r="P15" s="14">
        <v>-226.6</v>
      </c>
      <c r="Q15" s="39"/>
      <c r="R15" s="8"/>
      <c r="S15" s="8"/>
      <c r="T15" s="8">
        <f>SUBTOTAL(102,Tableau37[[#This Row],[Résultats TAV (%/Vol)]])</f>
        <v>1</v>
      </c>
      <c r="U15" s="46">
        <f>TRUNC($A15)+0.1+IF($T15,SUMIFS($T$8:$T14,$A$8:$A14,$A15,$B$8:$B14,$B15)/SUMIFS(Tableau37[x],Tableau37[Date],Tableau37[[#This Row],[Date]],Tableau37[Heure],Tableau37[[#This Row],[Heure]]),0)</f>
        <v>45048.85</v>
      </c>
      <c r="V15" s="22" t="e">
        <f>IF($B15=V$8,$E15,NA())</f>
        <v>#N/A</v>
      </c>
      <c r="W15" s="22">
        <f>IF($B15=W$8,$E15,NA())</f>
        <v>39.93</v>
      </c>
      <c r="X15" s="22" t="e">
        <f>IF($B15=X$8,$E15,NA())</f>
        <v>#N/A</v>
      </c>
      <c r="Y15" s="23"/>
      <c r="Z15" s="23"/>
      <c r="AA15" s="23"/>
      <c r="AB15" s="23"/>
      <c r="AC15" s="23"/>
      <c r="AD15" s="23"/>
      <c r="AE15" s="23"/>
      <c r="AF15" s="23"/>
      <c r="AG15" s="23"/>
      <c r="AH15" s="23"/>
      <c r="AI15" s="23"/>
    </row>
    <row r="16" spans="1:35" x14ac:dyDescent="0.25">
      <c r="A16" s="17">
        <v>45048</v>
      </c>
      <c r="B16" s="5" t="s">
        <v>16</v>
      </c>
      <c r="C16" s="5" t="s">
        <v>29</v>
      </c>
      <c r="D16" s="8" t="s">
        <v>32</v>
      </c>
      <c r="E16" s="9">
        <v>39.909999999999997</v>
      </c>
      <c r="F16" s="8">
        <f>IFERROR(VLOOKUP(Tableau37[[#This Row],[Produits]],Tableau2[],2,FALSE),"")</f>
        <v>39.94</v>
      </c>
      <c r="G16" s="9">
        <f>IF(ISERROR(F16-E16),"",F16-E16)</f>
        <v>3.0000000000001137E-2</v>
      </c>
      <c r="H16" s="10">
        <v>-29.8</v>
      </c>
      <c r="I16" s="8">
        <v>1.0309999999999999</v>
      </c>
      <c r="J16" s="8">
        <f>IFERROR(VLOOKUP(Tableau37[[#This Row],[Produits]],Tableau2[],3,FALSE),"")</f>
        <v>1.0304</v>
      </c>
      <c r="K16" s="11">
        <f>IF(ISERROR(Tableau37[[#This Row],[Résultats MV étalon (g/cm3)]]-Tableau37[[#This Row],[Résultats MV (g/cm3)]]),"",Tableau37[[#This Row],[Résultats MV étalon (g/cm3)]]-Tableau37[[#This Row],[Résultats MV (g/cm3)]])</f>
        <v>-5.9999999999993392E-4</v>
      </c>
      <c r="L16" s="12">
        <v>-0.73</v>
      </c>
      <c r="M16" s="8">
        <v>228.3</v>
      </c>
      <c r="N16" s="8">
        <f>IFERROR(VLOOKUP(Tableau37[[#This Row],[Produits]],Tableau2[],4,FALSE),"")</f>
        <v>227.2</v>
      </c>
      <c r="O16" s="13">
        <f>IF(ISERROR(Tableau37[[#This Row],[Résultats Sucre étalon (g/L)]]-Tableau37[[#This Row],[Résultats Sucres (g/L)]]),"",Tableau37[[#This Row],[Résultats Sucre étalon (g/L)]]-Tableau37[[#This Row],[Résultats Sucres (g/L)]])</f>
        <v>-1.1000000000000227</v>
      </c>
      <c r="P16" s="14">
        <v>-226.6</v>
      </c>
      <c r="Q16" s="39"/>
      <c r="R16" s="8"/>
      <c r="S16" s="8"/>
      <c r="T16" s="8">
        <f>SUBTOTAL(102,Tableau37[[#This Row],[Résultats TAV (%/Vol)]])</f>
        <v>1</v>
      </c>
      <c r="U16" s="45">
        <f>TRUNC($A16)+0.1+IF($T16,SUMIFS($T$8:$T15,$A$8:$A15,$A16,$B$8:$B15,$B16)/SUMIFS(Tableau37[x],Tableau37[Date],Tableau37[[#This Row],[Date]],Tableau37[Heure],Tableau37[[#This Row],[Heure]]),0)</f>
        <v>45048.1</v>
      </c>
      <c r="V16" s="22" t="e">
        <f>IF($B16=V$8,$E16,NA())</f>
        <v>#N/A</v>
      </c>
      <c r="W16" s="22" t="e">
        <f>IF($B16=W$8,$E16,NA())</f>
        <v>#N/A</v>
      </c>
      <c r="X16" s="22">
        <f>IF($B16=X$8,$E16,NA())</f>
        <v>39.909999999999997</v>
      </c>
      <c r="Y16" s="21"/>
      <c r="Z16" s="21"/>
      <c r="AA16" s="21"/>
      <c r="AB16" s="21"/>
      <c r="AC16" s="21"/>
      <c r="AD16" s="21"/>
      <c r="AE16" s="21"/>
      <c r="AF16" s="21"/>
      <c r="AG16" s="21"/>
      <c r="AH16" s="21"/>
      <c r="AI16" s="21"/>
    </row>
    <row r="17" spans="1:35" x14ac:dyDescent="0.25">
      <c r="A17" s="17">
        <v>45048</v>
      </c>
      <c r="B17" s="5" t="s">
        <v>16</v>
      </c>
      <c r="C17" s="5" t="s">
        <v>29</v>
      </c>
      <c r="D17" s="8" t="s">
        <v>33</v>
      </c>
      <c r="E17" s="9">
        <v>39.96</v>
      </c>
      <c r="F17" s="8">
        <f>IFERROR(VLOOKUP(Tableau37[[#This Row],[Produits]],Tableau2[],2,FALSE),"")</f>
        <v>40</v>
      </c>
      <c r="G17" s="9">
        <f>IF(ISERROR(F17-E17),"",F17-E17)</f>
        <v>3.9999999999999147E-2</v>
      </c>
      <c r="H17" s="10">
        <v>-7.15</v>
      </c>
      <c r="I17" s="8"/>
      <c r="J17" s="8">
        <f>IFERROR(VLOOKUP(Tableau37[[#This Row],[Produits]],Tableau2[],3,FALSE),"")</f>
        <v>0</v>
      </c>
      <c r="K17" s="11">
        <f>IF(ISERROR(Tableau37[[#This Row],[Résultats MV étalon (g/cm3)]]-Tableau37[[#This Row],[Résultats MV (g/cm3)]]),"",Tableau37[[#This Row],[Résultats MV étalon (g/cm3)]]-Tableau37[[#This Row],[Résultats MV (g/cm3)]])</f>
        <v>0</v>
      </c>
      <c r="L17" s="12"/>
      <c r="M17" s="8"/>
      <c r="N17" s="8">
        <f>IFERROR(VLOOKUP(Tableau37[[#This Row],[Produits]],Tableau2[],4,FALSE),"")</f>
        <v>0</v>
      </c>
      <c r="O17" s="13">
        <f>IF(ISERROR(Tableau37[[#This Row],[Résultats Sucre étalon (g/L)]]-Tableau37[[#This Row],[Résultats Sucres (g/L)]]),"",Tableau37[[#This Row],[Résultats Sucre étalon (g/L)]]-Tableau37[[#This Row],[Résultats Sucres (g/L)]])</f>
        <v>0</v>
      </c>
      <c r="P17" s="14"/>
      <c r="Q17" s="39"/>
      <c r="R17" s="8"/>
      <c r="S17" s="8"/>
      <c r="T17" s="8">
        <f>SUBTOTAL(102,Tableau37[[#This Row],[Résultats TAV (%/Vol)]])</f>
        <v>1</v>
      </c>
      <c r="U17" s="45">
        <f>TRUNC($A17)+0.1+IF($T17,SUMIFS($T$8:$T16,$A$8:$A16,$A17,$B$8:$B16,$B17)/SUMIFS(Tableau37[x],Tableau37[Date],Tableau37[[#This Row],[Date]],Tableau37[Heure],Tableau37[[#This Row],[Heure]]),0)</f>
        <v>45048.433333333334</v>
      </c>
      <c r="V17" s="22" t="e">
        <f>IF($B17=V$8,$E17,NA())</f>
        <v>#N/A</v>
      </c>
      <c r="W17" s="22" t="e">
        <f>IF($B17=W$8,$E17,NA())</f>
        <v>#N/A</v>
      </c>
      <c r="X17" s="22">
        <f>IF($B17=X$8,$E17,NA())</f>
        <v>39.96</v>
      </c>
      <c r="Y17" s="21"/>
      <c r="Z17" s="21"/>
      <c r="AA17" s="21"/>
      <c r="AB17" s="21"/>
      <c r="AC17" s="21"/>
      <c r="AD17" s="21"/>
      <c r="AE17" s="21"/>
      <c r="AF17" s="21"/>
      <c r="AG17" s="21"/>
      <c r="AH17" s="21"/>
      <c r="AI17" s="21"/>
    </row>
    <row r="18" spans="1:35" x14ac:dyDescent="0.25">
      <c r="A18" s="17">
        <v>45048</v>
      </c>
      <c r="B18" s="5" t="s">
        <v>16</v>
      </c>
      <c r="C18" s="5" t="s">
        <v>29</v>
      </c>
      <c r="D18" s="8" t="s">
        <v>34</v>
      </c>
      <c r="E18" s="9">
        <v>39.950000000000003</v>
      </c>
      <c r="F18" s="8">
        <f>IFERROR(VLOOKUP(Tableau37[[#This Row],[Produits]],Tableau2[],2,FALSE),"")</f>
        <v>40.01</v>
      </c>
      <c r="G18" s="9">
        <f>IF(ISERROR(F18-E18),"",F18-E18)</f>
        <v>5.9999999999995168E-2</v>
      </c>
      <c r="H18" s="10">
        <v>-7.15</v>
      </c>
      <c r="I18" s="8"/>
      <c r="J18" s="8">
        <f>IFERROR(VLOOKUP(Tableau37[[#This Row],[Produits]],Tableau2[],3,FALSE),"")</f>
        <v>0</v>
      </c>
      <c r="K18" s="11">
        <f>IF(ISERROR(Tableau37[[#This Row],[Résultats MV étalon (g/cm3)]]-Tableau37[[#This Row],[Résultats MV (g/cm3)]]),"",Tableau37[[#This Row],[Résultats MV étalon (g/cm3)]]-Tableau37[[#This Row],[Résultats MV (g/cm3)]])</f>
        <v>0</v>
      </c>
      <c r="L18" s="12"/>
      <c r="M18" s="8"/>
      <c r="N18" s="8">
        <f>IFERROR(VLOOKUP(Tableau37[[#This Row],[Produits]],Tableau2[],4,FALSE),"")</f>
        <v>0</v>
      </c>
      <c r="O18" s="13">
        <f>IF(ISERROR(Tableau37[[#This Row],[Résultats Sucre étalon (g/L)]]-Tableau37[[#This Row],[Résultats Sucres (g/L)]]),"",Tableau37[[#This Row],[Résultats Sucre étalon (g/L)]]-Tableau37[[#This Row],[Résultats Sucres (g/L)]])</f>
        <v>0</v>
      </c>
      <c r="P18" s="14"/>
      <c r="Q18" s="39"/>
      <c r="R18" s="8"/>
      <c r="S18" s="8"/>
      <c r="T18" s="8">
        <f>SUBTOTAL(102,Tableau37[[#This Row],[Résultats TAV (%/Vol)]])</f>
        <v>1</v>
      </c>
      <c r="U18" s="45">
        <f>TRUNC($A18)+0.1+IF($T18,SUMIFS($T$8:$T17,$A$8:$A17,$A18,$B$8:$B17,$B18)/SUMIFS(Tableau37[x],Tableau37[Date],Tableau37[[#This Row],[Date]],Tableau37[Heure],Tableau37[[#This Row],[Heure]]),0)</f>
        <v>45048.766666666663</v>
      </c>
      <c r="V18" s="22" t="e">
        <f>IF($B18=V$8,$E18,NA())</f>
        <v>#N/A</v>
      </c>
      <c r="W18" s="22" t="e">
        <f>IF($B18=W$8,$E18,NA())</f>
        <v>#N/A</v>
      </c>
      <c r="X18" s="22">
        <f>IF($B18=X$8,$E18,NA())</f>
        <v>39.950000000000003</v>
      </c>
      <c r="Y18" s="24"/>
      <c r="Z18" s="24"/>
      <c r="AA18" s="24"/>
      <c r="AB18" s="24"/>
      <c r="AC18" s="24"/>
      <c r="AD18" s="24"/>
      <c r="AE18" s="24"/>
      <c r="AF18" s="24"/>
      <c r="AG18" s="24"/>
      <c r="AH18" s="24"/>
      <c r="AI18" s="24"/>
    </row>
    <row r="19" spans="1:35" x14ac:dyDescent="0.25">
      <c r="A19" s="17">
        <v>45049</v>
      </c>
      <c r="B19" s="5" t="s">
        <v>14</v>
      </c>
      <c r="C19" s="5" t="s">
        <v>31</v>
      </c>
      <c r="D19" s="8" t="s">
        <v>33</v>
      </c>
      <c r="E19" s="9">
        <v>39.94</v>
      </c>
      <c r="F19" s="8">
        <f>IFERROR(VLOOKUP(Tableau37[[#This Row],[Produits]],Tableau2[],2,FALSE),"")</f>
        <v>40</v>
      </c>
      <c r="G19" s="9">
        <f>IF(ISERROR(F19-E19),"",F19-E19)</f>
        <v>6.0000000000002274E-2</v>
      </c>
      <c r="H19" s="10">
        <v>-7.15</v>
      </c>
      <c r="I19" s="8">
        <v>1.0307999999999999</v>
      </c>
      <c r="J19" s="8">
        <f>IFERROR(VLOOKUP(Tableau37[[#This Row],[Produits]],Tableau2[],3,FALSE),"")</f>
        <v>0</v>
      </c>
      <c r="K19" s="11">
        <f>IF(ISERROR(Tableau37[[#This Row],[Résultats MV étalon (g/cm3)]]-Tableau37[[#This Row],[Résultats MV (g/cm3)]]),"",Tableau37[[#This Row],[Résultats MV étalon (g/cm3)]]-Tableau37[[#This Row],[Résultats MV (g/cm3)]])</f>
        <v>-1.0307999999999999</v>
      </c>
      <c r="L19" s="12"/>
      <c r="M19" s="8">
        <v>227.5</v>
      </c>
      <c r="N19" s="8">
        <f>IFERROR(VLOOKUP(Tableau37[[#This Row],[Produits]],Tableau2[],4,FALSE),"")</f>
        <v>0</v>
      </c>
      <c r="O19" s="13">
        <f>IF(ISERROR(Tableau37[[#This Row],[Résultats Sucre étalon (g/L)]]-Tableau37[[#This Row],[Résultats Sucres (g/L)]]),"",Tableau37[[#This Row],[Résultats Sucre étalon (g/L)]]-Tableau37[[#This Row],[Résultats Sucres (g/L)]])</f>
        <v>-227.5</v>
      </c>
      <c r="P19" s="14"/>
      <c r="Q19" s="39" t="s">
        <v>36</v>
      </c>
      <c r="R19" s="8"/>
      <c r="S19" s="8"/>
      <c r="T19" s="8">
        <f>SUBTOTAL(102,Tableau37[[#This Row],[Résultats TAV (%/Vol)]])</f>
        <v>1</v>
      </c>
      <c r="U19" s="45">
        <f>TRUNC($A19)+0.1+IF($T19,SUMIFS($T$8:$T18,$A$8:$A18,$A19,$B$8:$B18,$B19)/SUMIFS(Tableau37[x],Tableau37[Date],Tableau37[[#This Row],[Date]],Tableau37[Heure],Tableau37[[#This Row],[Heure]]),0)</f>
        <v>45049.1</v>
      </c>
      <c r="V19" s="22">
        <f>IF($B19=V$8,$E19,NA())</f>
        <v>39.94</v>
      </c>
      <c r="W19" s="22" t="e">
        <f>IF($B19=W$8,$E19,NA())</f>
        <v>#N/A</v>
      </c>
      <c r="X19" s="22" t="e">
        <f>IF($B19=X$8,$E19,NA())</f>
        <v>#N/A</v>
      </c>
      <c r="Y19" s="25"/>
      <c r="Z19" s="25"/>
      <c r="AA19" s="25"/>
      <c r="AB19" s="25"/>
      <c r="AC19" s="25"/>
      <c r="AD19" s="25"/>
      <c r="AE19" s="25"/>
      <c r="AF19" s="25"/>
      <c r="AG19" s="25"/>
      <c r="AH19" s="25"/>
      <c r="AI19" s="25"/>
    </row>
    <row r="20" spans="1:35" x14ac:dyDescent="0.25">
      <c r="A20" s="17">
        <v>45049</v>
      </c>
      <c r="B20" s="5" t="s">
        <v>14</v>
      </c>
      <c r="C20" s="5" t="s">
        <v>30</v>
      </c>
      <c r="D20" s="8" t="s">
        <v>34</v>
      </c>
      <c r="E20" s="9">
        <v>39.94</v>
      </c>
      <c r="F20" s="8">
        <f>IFERROR(VLOOKUP(Tableau37[[#This Row],[Produits]],Tableau2[],2,FALSE),"")</f>
        <v>40.01</v>
      </c>
      <c r="G20" s="9">
        <f>IF(ISERROR(F20-E20),"",F20-E20)</f>
        <v>7.0000000000000284E-2</v>
      </c>
      <c r="H20" s="10">
        <v>-7.15</v>
      </c>
      <c r="I20" s="8"/>
      <c r="J20" s="8">
        <f>IFERROR(VLOOKUP(Tableau37[[#This Row],[Produits]],Tableau2[],3,FALSE),"")</f>
        <v>0</v>
      </c>
      <c r="K20" s="11">
        <f>IF(ISERROR(Tableau37[[#This Row],[Résultats MV étalon (g/cm3)]]-Tableau37[[#This Row],[Résultats MV (g/cm3)]]),"",Tableau37[[#This Row],[Résultats MV étalon (g/cm3)]]-Tableau37[[#This Row],[Résultats MV (g/cm3)]])</f>
        <v>0</v>
      </c>
      <c r="L20" s="12"/>
      <c r="M20" s="8"/>
      <c r="N20" s="8">
        <f>IFERROR(VLOOKUP(Tableau37[[#This Row],[Produits]],Tableau2[],4,FALSE),"")</f>
        <v>0</v>
      </c>
      <c r="O20" s="13">
        <f>IF(ISERROR(Tableau37[[#This Row],[Résultats Sucre étalon (g/L)]]-Tableau37[[#This Row],[Résultats Sucres (g/L)]]),"",Tableau37[[#This Row],[Résultats Sucre étalon (g/L)]]-Tableau37[[#This Row],[Résultats Sucres (g/L)]])</f>
        <v>0</v>
      </c>
      <c r="P20" s="14"/>
      <c r="Q20" s="39" t="s">
        <v>36</v>
      </c>
      <c r="R20" s="8"/>
      <c r="S20" s="8"/>
      <c r="T20" s="8">
        <f>SUBTOTAL(102,Tableau37[[#This Row],[Résultats TAV (%/Vol)]])</f>
        <v>1</v>
      </c>
      <c r="U20" s="45">
        <f>TRUNC($A20)+0.1+IF($T20,SUMIFS($T$8:$T19,$A$8:$A19,$A20,$B$8:$B19,$B20)/SUMIFS(Tableau37[x],Tableau37[Date],Tableau37[[#This Row],[Date]],Tableau37[Heure],Tableau37[[#This Row],[Heure]]),0)</f>
        <v>45049.299999999996</v>
      </c>
      <c r="V20" s="22">
        <f>IF($B20=V$8,$E20,NA())</f>
        <v>39.94</v>
      </c>
      <c r="W20" s="22" t="e">
        <f>IF($B20=W$8,$E20,NA())</f>
        <v>#N/A</v>
      </c>
      <c r="X20" s="22" t="e">
        <f>IF($B20=X$8,$E20,NA())</f>
        <v>#N/A</v>
      </c>
      <c r="Y20" s="21"/>
      <c r="Z20" s="21"/>
      <c r="AA20" s="21"/>
      <c r="AB20" s="21"/>
      <c r="AC20" s="21"/>
      <c r="AD20" s="21"/>
      <c r="AE20" s="21"/>
      <c r="AF20" s="21"/>
      <c r="AG20" s="21"/>
      <c r="AH20" s="21"/>
      <c r="AI20" s="21"/>
    </row>
    <row r="21" spans="1:35" x14ac:dyDescent="0.25">
      <c r="A21" s="17">
        <v>45049</v>
      </c>
      <c r="B21" s="5" t="s">
        <v>14</v>
      </c>
      <c r="C21" s="5" t="s">
        <v>31</v>
      </c>
      <c r="D21" s="8" t="s">
        <v>33</v>
      </c>
      <c r="E21" s="9">
        <v>39.950000000000003</v>
      </c>
      <c r="F21" s="8">
        <f>IFERROR(VLOOKUP(Tableau37[[#This Row],[Produits]],Tableau2[],2,FALSE),"")</f>
        <v>40</v>
      </c>
      <c r="G21" s="9">
        <f>IF(ISERROR(F21-E21),"",F21-E21)</f>
        <v>4.9999999999997158E-2</v>
      </c>
      <c r="H21" s="10">
        <v>-7.15</v>
      </c>
      <c r="I21" s="8"/>
      <c r="J21" s="8">
        <f>IFERROR(VLOOKUP(Tableau37[[#This Row],[Produits]],Tableau2[],3,FALSE),"")</f>
        <v>0</v>
      </c>
      <c r="K21" s="11">
        <f>IF(ISERROR(Tableau37[[#This Row],[Résultats MV étalon (g/cm3)]]-Tableau37[[#This Row],[Résultats MV (g/cm3)]]),"",Tableau37[[#This Row],[Résultats MV étalon (g/cm3)]]-Tableau37[[#This Row],[Résultats MV (g/cm3)]])</f>
        <v>0</v>
      </c>
      <c r="L21" s="12"/>
      <c r="M21" s="8"/>
      <c r="N21" s="8">
        <f>IFERROR(VLOOKUP(Tableau37[[#This Row],[Produits]],Tableau2[],4,FALSE),"")</f>
        <v>0</v>
      </c>
      <c r="O21" s="13">
        <f>IF(ISERROR(Tableau37[[#This Row],[Résultats Sucre étalon (g/L)]]-Tableau37[[#This Row],[Résultats Sucres (g/L)]]),"",Tableau37[[#This Row],[Résultats Sucre étalon (g/L)]]-Tableau37[[#This Row],[Résultats Sucres (g/L)]])</f>
        <v>0</v>
      </c>
      <c r="P21" s="14"/>
      <c r="Q21" s="39" t="s">
        <v>36</v>
      </c>
      <c r="R21" s="8"/>
      <c r="S21" s="8"/>
      <c r="T21" s="8">
        <f>SUBTOTAL(102,Tableau37[[#This Row],[Résultats TAV (%/Vol)]])</f>
        <v>1</v>
      </c>
      <c r="U21" s="45">
        <f>TRUNC($A21)+0.1+IF($T21,SUMIFS($T$8:$T20,$A$8:$A20,$A21,$B$8:$B20,$B21)/SUMIFS(Tableau37[x],Tableau37[Date],Tableau37[[#This Row],[Date]],Tableau37[Heure],Tableau37[[#This Row],[Heure]]),0)</f>
        <v>45049.5</v>
      </c>
      <c r="V21" s="22">
        <f>IF($B21=V$8,$E21,NA())</f>
        <v>39.950000000000003</v>
      </c>
      <c r="W21" s="22" t="e">
        <f>IF($B21=W$8,$E21,NA())</f>
        <v>#N/A</v>
      </c>
      <c r="X21" s="22" t="e">
        <f>IF($B21=X$8,$E21,NA())</f>
        <v>#N/A</v>
      </c>
      <c r="Y21" s="21"/>
      <c r="Z21" s="21"/>
      <c r="AA21" s="21"/>
      <c r="AB21" s="21"/>
      <c r="AC21" s="21"/>
      <c r="AD21" s="21"/>
      <c r="AE21" s="21"/>
      <c r="AF21" s="21"/>
      <c r="AG21" s="21"/>
      <c r="AH21" s="21"/>
      <c r="AI21" s="21"/>
    </row>
    <row r="22" spans="1:35" x14ac:dyDescent="0.25">
      <c r="A22" s="17">
        <v>45049</v>
      </c>
      <c r="B22" s="5" t="s">
        <v>14</v>
      </c>
      <c r="C22" s="5" t="s">
        <v>31</v>
      </c>
      <c r="D22" s="8" t="s">
        <v>34</v>
      </c>
      <c r="E22" s="9">
        <v>39.99</v>
      </c>
      <c r="F22" s="8">
        <f>IFERROR(VLOOKUP(Tableau37[[#This Row],[Produits]],Tableau2[],2,FALSE),"")</f>
        <v>40.01</v>
      </c>
      <c r="G22" s="9">
        <f>IF(ISERROR(F22-E22),"",F22-E22)</f>
        <v>1.9999999999996021E-2</v>
      </c>
      <c r="H22" s="10">
        <v>-7.15</v>
      </c>
      <c r="I22" s="8"/>
      <c r="J22" s="8">
        <f>IFERROR(VLOOKUP(Tableau37[[#This Row],[Produits]],Tableau2[],3,FALSE),"")</f>
        <v>0</v>
      </c>
      <c r="K22" s="11">
        <f>IF(ISERROR(Tableau37[[#This Row],[Résultats MV étalon (g/cm3)]]-Tableau37[[#This Row],[Résultats MV (g/cm3)]]),"",Tableau37[[#This Row],[Résultats MV étalon (g/cm3)]]-Tableau37[[#This Row],[Résultats MV (g/cm3)]])</f>
        <v>0</v>
      </c>
      <c r="L22" s="12"/>
      <c r="M22" s="8"/>
      <c r="N22" s="8">
        <f>IFERROR(VLOOKUP(Tableau37[[#This Row],[Produits]],Tableau2[],4,FALSE),"")</f>
        <v>0</v>
      </c>
      <c r="O22" s="13">
        <f>IF(ISERROR(Tableau37[[#This Row],[Résultats Sucre étalon (g/L)]]-Tableau37[[#This Row],[Résultats Sucres (g/L)]]),"",Tableau37[[#This Row],[Résultats Sucre étalon (g/L)]]-Tableau37[[#This Row],[Résultats Sucres (g/L)]])</f>
        <v>0</v>
      </c>
      <c r="P22" s="14"/>
      <c r="Q22" s="39" t="s">
        <v>36</v>
      </c>
      <c r="R22" s="8"/>
      <c r="S22" s="8"/>
      <c r="T22" s="8">
        <f>SUBTOTAL(102,Tableau37[[#This Row],[Résultats TAV (%/Vol)]])</f>
        <v>1</v>
      </c>
      <c r="U22" s="45">
        <f>TRUNC($A22)+0.1+IF($T22,SUMIFS($T$8:$T21,$A$8:$A21,$A22,$B$8:$B21,$B22)/SUMIFS(Tableau37[x],Tableau37[Date],Tableau37[[#This Row],[Date]],Tableau37[Heure],Tableau37[[#This Row],[Heure]]),0)</f>
        <v>45049.7</v>
      </c>
      <c r="V22" s="22">
        <f>IF($B22=V$8,$E22,NA())</f>
        <v>39.99</v>
      </c>
      <c r="W22" s="22" t="e">
        <f>IF($B22=W$8,$E22,NA())</f>
        <v>#N/A</v>
      </c>
      <c r="X22" s="22" t="e">
        <f>IF($B22=X$8,$E22,NA())</f>
        <v>#N/A</v>
      </c>
      <c r="Y22" s="26"/>
      <c r="Z22" s="26"/>
      <c r="AA22" s="26"/>
      <c r="AB22" s="26"/>
      <c r="AC22" s="26"/>
      <c r="AD22" s="26"/>
      <c r="AE22" s="26"/>
      <c r="AF22" s="26"/>
      <c r="AG22" s="26"/>
      <c r="AH22" s="26"/>
      <c r="AI22" s="26"/>
    </row>
    <row r="23" spans="1:35" x14ac:dyDescent="0.25">
      <c r="A23" s="17">
        <v>45049</v>
      </c>
      <c r="B23" s="5" t="s">
        <v>14</v>
      </c>
      <c r="C23" s="5" t="s">
        <v>31</v>
      </c>
      <c r="D23" s="8" t="s">
        <v>33</v>
      </c>
      <c r="E23" s="9">
        <v>40</v>
      </c>
      <c r="F23" s="8">
        <f>IFERROR(VLOOKUP(Tableau37[[#This Row],[Produits]],Tableau2[],2,FALSE),"")</f>
        <v>40</v>
      </c>
      <c r="G23" s="9">
        <f>IF(ISERROR(F23-E23),"",F23-E23)</f>
        <v>0</v>
      </c>
      <c r="H23" s="10">
        <v>-7.15</v>
      </c>
      <c r="I23" s="8"/>
      <c r="J23" s="8">
        <f>IFERROR(VLOOKUP(Tableau37[[#This Row],[Produits]],Tableau2[],3,FALSE),"")</f>
        <v>0</v>
      </c>
      <c r="K23" s="11">
        <f>IF(ISERROR(Tableau37[[#This Row],[Résultats MV étalon (g/cm3)]]-Tableau37[[#This Row],[Résultats MV (g/cm3)]]),"",Tableau37[[#This Row],[Résultats MV étalon (g/cm3)]]-Tableau37[[#This Row],[Résultats MV (g/cm3)]])</f>
        <v>0</v>
      </c>
      <c r="L23" s="12"/>
      <c r="M23" s="8"/>
      <c r="N23" s="8">
        <f>IFERROR(VLOOKUP(Tableau37[[#This Row],[Produits]],Tableau2[],4,FALSE),"")</f>
        <v>0</v>
      </c>
      <c r="O23" s="13">
        <f>IF(ISERROR(Tableau37[[#This Row],[Résultats Sucre étalon (g/L)]]-Tableau37[[#This Row],[Résultats Sucres (g/L)]]),"",Tableau37[[#This Row],[Résultats Sucre étalon (g/L)]]-Tableau37[[#This Row],[Résultats Sucres (g/L)]])</f>
        <v>0</v>
      </c>
      <c r="P23" s="14"/>
      <c r="Q23" s="39" t="s">
        <v>36</v>
      </c>
      <c r="R23" s="8"/>
      <c r="S23" s="8"/>
      <c r="T23" s="8">
        <f>SUBTOTAL(102,Tableau37[[#This Row],[Résultats TAV (%/Vol)]])</f>
        <v>1</v>
      </c>
      <c r="U23" s="45">
        <f>TRUNC($A23)+0.1+IF($T23,SUMIFS($T$8:$T22,$A$8:$A22,$A23,$B$8:$B22,$B23)/SUMIFS(Tableau37[x],Tableau37[Date],Tableau37[[#This Row],[Date]],Tableau37[Heure],Tableau37[[#This Row],[Heure]]),0)</f>
        <v>45049.9</v>
      </c>
      <c r="V23" s="22">
        <f>IF($B23=V$8,$E23,NA())</f>
        <v>40</v>
      </c>
      <c r="W23" s="22" t="e">
        <f>IF($B23=W$8,$E23,NA())</f>
        <v>#N/A</v>
      </c>
      <c r="X23" s="22" t="e">
        <f>IF($B23=X$8,$E23,NA())</f>
        <v>#N/A</v>
      </c>
      <c r="Y23" s="27"/>
      <c r="Z23" s="27"/>
      <c r="AA23" s="27"/>
      <c r="AB23" s="27"/>
      <c r="AC23" s="27"/>
      <c r="AD23" s="27"/>
      <c r="AE23" s="27"/>
      <c r="AF23" s="27"/>
      <c r="AG23" s="27"/>
      <c r="AH23" s="27"/>
      <c r="AI23" s="27"/>
    </row>
    <row r="24" spans="1:35" x14ac:dyDescent="0.25">
      <c r="A24" s="17">
        <v>45049</v>
      </c>
      <c r="B24" s="5" t="s">
        <v>15</v>
      </c>
      <c r="C24" s="5" t="s">
        <v>30</v>
      </c>
      <c r="D24" s="8" t="s">
        <v>32</v>
      </c>
      <c r="E24" s="9">
        <v>39.92</v>
      </c>
      <c r="F24" s="8">
        <f>IFERROR(VLOOKUP(Tableau37[[#This Row],[Produits]],Tableau2[],2,FALSE),"")</f>
        <v>39.94</v>
      </c>
      <c r="G24" s="9">
        <f>IF(ISERROR(F24-E24),"",F24-E24)</f>
        <v>1.9999999999996021E-2</v>
      </c>
      <c r="H24" s="10">
        <v>-29.8</v>
      </c>
      <c r="I24" s="8">
        <v>1.0309999999999999</v>
      </c>
      <c r="J24" s="8">
        <f>IFERROR(VLOOKUP(Tableau37[[#This Row],[Produits]],Tableau2[],3,FALSE),"")</f>
        <v>1.0304</v>
      </c>
      <c r="K24" s="11">
        <f>IF(ISERROR(Tableau37[[#This Row],[Résultats MV étalon (g/cm3)]]-Tableau37[[#This Row],[Résultats MV (g/cm3)]]),"",Tableau37[[#This Row],[Résultats MV étalon (g/cm3)]]-Tableau37[[#This Row],[Résultats MV (g/cm3)]])</f>
        <v>-5.9999999999993392E-4</v>
      </c>
      <c r="L24" s="12">
        <v>-0.73</v>
      </c>
      <c r="M24" s="8">
        <v>228</v>
      </c>
      <c r="N24" s="8">
        <f>IFERROR(VLOOKUP(Tableau37[[#This Row],[Produits]],Tableau2[],4,FALSE),"")</f>
        <v>227.2</v>
      </c>
      <c r="O24" s="13">
        <f>IF(ISERROR(Tableau37[[#This Row],[Résultats Sucre étalon (g/L)]]-Tableau37[[#This Row],[Résultats Sucres (g/L)]]),"",Tableau37[[#This Row],[Résultats Sucre étalon (g/L)]]-Tableau37[[#This Row],[Résultats Sucres (g/L)]])</f>
        <v>-0.80000000000001137</v>
      </c>
      <c r="P24" s="14">
        <v>-226.6</v>
      </c>
      <c r="Q24" s="39" t="s">
        <v>36</v>
      </c>
      <c r="R24" s="8"/>
      <c r="S24" s="8"/>
      <c r="T24" s="8">
        <f>SUBTOTAL(102,Tableau37[[#This Row],[Résultats TAV (%/Vol)]])</f>
        <v>1</v>
      </c>
      <c r="U24" s="45">
        <f>TRUNC($A24)+0.1+IF($T24,SUMIFS($T$8:$T23,$A$8:$A23,$A24,$B$8:$B23,$B24)/SUMIFS(Tableau37[x],Tableau37[Date],Tableau37[[#This Row],[Date]],Tableau37[Heure],Tableau37[[#This Row],[Heure]]),0)</f>
        <v>45049.1</v>
      </c>
      <c r="V24" s="22" t="e">
        <f>IF($B24=V$8,$E24,NA())</f>
        <v>#N/A</v>
      </c>
      <c r="W24" s="22">
        <f>IF($B24=W$8,$E24,NA())</f>
        <v>39.92</v>
      </c>
      <c r="X24" s="22" t="e">
        <f>IF($B24=X$8,$E24,NA())</f>
        <v>#N/A</v>
      </c>
      <c r="Y24" s="21"/>
      <c r="Z24" s="21"/>
      <c r="AA24" s="21"/>
      <c r="AB24" s="21"/>
      <c r="AC24" s="21"/>
      <c r="AD24" s="21"/>
      <c r="AE24" s="21"/>
      <c r="AF24" s="21"/>
      <c r="AG24" s="21"/>
      <c r="AH24" s="21"/>
      <c r="AI24" s="21"/>
    </row>
    <row r="25" spans="1:35" x14ac:dyDescent="0.25">
      <c r="A25" s="17">
        <v>45049</v>
      </c>
      <c r="B25" s="5" t="s">
        <v>15</v>
      </c>
      <c r="C25" s="5" t="s">
        <v>29</v>
      </c>
      <c r="D25" s="8" t="s">
        <v>33</v>
      </c>
      <c r="E25" s="9">
        <v>39.99</v>
      </c>
      <c r="F25" s="8">
        <f>IFERROR(VLOOKUP(Tableau37[[#This Row],[Produits]],Tableau2[],2,FALSE),"")</f>
        <v>40</v>
      </c>
      <c r="G25" s="9">
        <f>IF(ISERROR(F25-E25),"",F25-E25)</f>
        <v>9.9999999999980105E-3</v>
      </c>
      <c r="H25" s="10">
        <v>-7.15</v>
      </c>
      <c r="I25" s="8"/>
      <c r="J25" s="8">
        <f>IFERROR(VLOOKUP(Tableau37[[#This Row],[Produits]],Tableau2[],3,FALSE),"")</f>
        <v>0</v>
      </c>
      <c r="K25" s="11">
        <f>IF(ISERROR(Tableau37[[#This Row],[Résultats MV étalon (g/cm3)]]-Tableau37[[#This Row],[Résultats MV (g/cm3)]]),"",Tableau37[[#This Row],[Résultats MV étalon (g/cm3)]]-Tableau37[[#This Row],[Résultats MV (g/cm3)]])</f>
        <v>0</v>
      </c>
      <c r="L25" s="12"/>
      <c r="M25" s="8"/>
      <c r="N25" s="8">
        <f>IFERROR(VLOOKUP(Tableau37[[#This Row],[Produits]],Tableau2[],4,FALSE),"")</f>
        <v>0</v>
      </c>
      <c r="O25" s="13">
        <f>IF(ISERROR(Tableau37[[#This Row],[Résultats Sucre étalon (g/L)]]-Tableau37[[#This Row],[Résultats Sucres (g/L)]]),"",Tableau37[[#This Row],[Résultats Sucre étalon (g/L)]]-Tableau37[[#This Row],[Résultats Sucres (g/L)]])</f>
        <v>0</v>
      </c>
      <c r="P25" s="14"/>
      <c r="Q25" s="39" t="s">
        <v>36</v>
      </c>
      <c r="R25" s="8"/>
      <c r="S25" s="8"/>
      <c r="T25" s="8">
        <f>SUBTOTAL(102,Tableau37[[#This Row],[Résultats TAV (%/Vol)]])</f>
        <v>1</v>
      </c>
      <c r="U25" s="46">
        <f>TRUNC($A25)+0.1+IF($T25,SUMIFS($T$8:$T24,$A$8:$A24,$A25,$B$8:$B24,$B25)/SUMIFS(Tableau37[x],Tableau37[Date],Tableau37[[#This Row],[Date]],Tableau37[Heure],Tableau37[[#This Row],[Heure]]),0)</f>
        <v>45049.433333333334</v>
      </c>
      <c r="V25" s="22" t="e">
        <f>IF($B25=V$8,$E25,NA())</f>
        <v>#N/A</v>
      </c>
      <c r="W25" s="22">
        <f>IF($B25=W$8,$E25,NA())</f>
        <v>39.99</v>
      </c>
      <c r="X25" s="22" t="e">
        <f>IF($B25=X$8,$E25,NA())</f>
        <v>#N/A</v>
      </c>
      <c r="Y25" s="21"/>
      <c r="Z25" s="21"/>
      <c r="AA25" s="21"/>
      <c r="AB25" s="21"/>
      <c r="AC25" s="21"/>
      <c r="AD25" s="21"/>
      <c r="AE25" s="21"/>
      <c r="AF25" s="21"/>
      <c r="AG25" s="21"/>
      <c r="AH25" s="21"/>
      <c r="AI25" s="21"/>
    </row>
    <row r="26" spans="1:35" x14ac:dyDescent="0.25">
      <c r="A26" s="17">
        <v>45049</v>
      </c>
      <c r="B26" s="5" t="s">
        <v>15</v>
      </c>
      <c r="C26" s="5" t="s">
        <v>30</v>
      </c>
      <c r="D26" s="8" t="s">
        <v>34</v>
      </c>
      <c r="E26" s="9">
        <v>40</v>
      </c>
      <c r="F26" s="8">
        <f>IFERROR(VLOOKUP(Tableau37[[#This Row],[Produits]],Tableau2[],2,FALSE),"")</f>
        <v>40.01</v>
      </c>
      <c r="G26" s="9">
        <f>IF(ISERROR(F26-E26),"",F26-E26)</f>
        <v>9.9999999999980105E-3</v>
      </c>
      <c r="H26" s="10">
        <v>-7.15</v>
      </c>
      <c r="I26" s="8"/>
      <c r="J26" s="8">
        <f>IFERROR(VLOOKUP(Tableau37[[#This Row],[Produits]],Tableau2[],3,FALSE),"")</f>
        <v>0</v>
      </c>
      <c r="K26" s="11">
        <f>IF(ISERROR(Tableau37[[#This Row],[Résultats MV étalon (g/cm3)]]-Tableau37[[#This Row],[Résultats MV (g/cm3)]]),"",Tableau37[[#This Row],[Résultats MV étalon (g/cm3)]]-Tableau37[[#This Row],[Résultats MV (g/cm3)]])</f>
        <v>0</v>
      </c>
      <c r="L26" s="12"/>
      <c r="M26" s="8"/>
      <c r="N26" s="8">
        <f>IFERROR(VLOOKUP(Tableau37[[#This Row],[Produits]],Tableau2[],4,FALSE),"")</f>
        <v>0</v>
      </c>
      <c r="O26" s="13">
        <f>IF(ISERROR(Tableau37[[#This Row],[Résultats Sucre étalon (g/L)]]-Tableau37[[#This Row],[Résultats Sucres (g/L)]]),"",Tableau37[[#This Row],[Résultats Sucre étalon (g/L)]]-Tableau37[[#This Row],[Résultats Sucres (g/L)]])</f>
        <v>0</v>
      </c>
      <c r="P26" s="14"/>
      <c r="Q26" s="39" t="s">
        <v>36</v>
      </c>
      <c r="R26" s="8"/>
      <c r="S26" s="8"/>
      <c r="T26" s="8">
        <f>SUBTOTAL(102,Tableau37[[#This Row],[Résultats TAV (%/Vol)]])</f>
        <v>1</v>
      </c>
      <c r="U26" s="47">
        <f>TRUNC($A26)+0.1+IF($T26,SUMIFS($T$8:$T25,$A$8:$A25,$A26,$B$8:$B25,$B26)/SUMIFS(Tableau37[x],Tableau37[Date],Tableau37[[#This Row],[Date]],Tableau37[Heure],Tableau37[[#This Row],[Heure]]),0)</f>
        <v>45049.766666666663</v>
      </c>
      <c r="V26" s="22" t="e">
        <f>IF($B26=V$8,$E26,NA())</f>
        <v>#N/A</v>
      </c>
      <c r="W26" s="22">
        <f>IF($B26=W$8,$E26,NA())</f>
        <v>40</v>
      </c>
      <c r="X26" s="22" t="e">
        <f>IF($B26=X$8,$E26,NA())</f>
        <v>#N/A</v>
      </c>
      <c r="Y26" s="28"/>
      <c r="Z26" s="28"/>
      <c r="AA26" s="28"/>
      <c r="AB26" s="28"/>
      <c r="AC26" s="28"/>
      <c r="AD26" s="28"/>
      <c r="AE26" s="28"/>
      <c r="AF26" s="28"/>
      <c r="AG26" s="28"/>
      <c r="AH26" s="28"/>
      <c r="AI26" s="28"/>
    </row>
  </sheetData>
  <mergeCells count="9">
    <mergeCell ref="A1:D4"/>
    <mergeCell ref="E1:J1"/>
    <mergeCell ref="K1:N1"/>
    <mergeCell ref="E2:J2"/>
    <mergeCell ref="K2:L2"/>
    <mergeCell ref="M2:N2"/>
    <mergeCell ref="E3:J4"/>
    <mergeCell ref="K3:L4"/>
    <mergeCell ref="M3:N4"/>
  </mergeCells>
  <conditionalFormatting sqref="U14 G9:G26 Y14:AI14">
    <cfRule type="cellIs" dxfId="6" priority="11" operator="notBetween">
      <formula>-0.04</formula>
      <formula>0.04</formula>
    </cfRule>
    <cfRule type="cellIs" dxfId="5" priority="12" operator="between">
      <formula>-0.04</formula>
      <formula>0.04</formula>
    </cfRule>
  </conditionalFormatting>
  <conditionalFormatting sqref="U18 K9:K26 Y18:AI18">
    <cfRule type="cellIs" dxfId="4" priority="9" operator="notBetween">
      <formula>-0.0004</formula>
      <formula>0.0004</formula>
    </cfRule>
    <cfRule type="cellIs" dxfId="3" priority="10" operator="between">
      <formula>-0.0004</formula>
      <formula>0.0004</formula>
    </cfRule>
  </conditionalFormatting>
  <conditionalFormatting sqref="U22 O9:O26 Y22:AI22">
    <cfRule type="cellIs" dxfId="2" priority="7" operator="notBetween">
      <formula>-0.4</formula>
      <formula>0.4</formula>
    </cfRule>
    <cfRule type="cellIs" dxfId="1" priority="8" operator="between">
      <formula>-0.4</formula>
      <formula>0.4</formula>
    </cfRule>
  </conditionalFormatting>
  <dataValidations count="3">
    <dataValidation type="list" allowBlank="1" showInputMessage="1" showErrorMessage="1" sqref="D9:D26 Y11:AI11" xr:uid="{00000000-0002-0000-0000-000000000000}">
      <formula1>INDIRECT("Tableau2[Produits]")</formula1>
    </dataValidation>
    <dataValidation type="list" errorStyle="information" allowBlank="1" showInputMessage="1" sqref="R9:R26 Y25:AI25" xr:uid="{00000000-0002-0000-0000-000001000000}">
      <formula1>INDIRECT("Tableau6")</formula1>
    </dataValidation>
    <dataValidation type="list" allowBlank="1" showInputMessage="1" showErrorMessage="1" sqref="Q9" xr:uid="{0851C447-8FFB-4469-9742-BFB188F3773A}">
      <formula1>"a"</formula1>
    </dataValidation>
  </dataValidations>
  <pageMargins left="0.7" right="0.7" top="0.75" bottom="0.75" header="0.3" footer="0.3"/>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2000000}">
          <x14:formula1>
            <xm:f>Données!$M$6:$M$9</xm:f>
          </x14:formula1>
          <xm:sqref>C9:C26 Y10:AI10</xm:sqref>
        </x14:dataValidation>
        <x14:dataValidation type="list" allowBlank="1" showInputMessage="1" showErrorMessage="1" xr:uid="{00000000-0002-0000-0000-000003000000}">
          <x14:formula1>
            <xm:f>Données!$K$6:$K$8</xm:f>
          </x14:formula1>
          <xm:sqref>B9:B26 Y9:AI9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F2E7CB-E5E3-4C15-9D78-883523658275}">
  <sheetPr codeName="Blad3"/>
  <dimension ref="A1"/>
  <sheetViews>
    <sheetView tabSelected="1" workbookViewId="0">
      <selection activeCell="X1" sqref="X1"/>
    </sheetView>
  </sheetViews>
  <sheetFormatPr defaultRowHeight="15" x14ac:dyDescent="0.25"/>
  <sheetData/>
  <pageMargins left="0.7" right="0.7" top="0.75" bottom="0.75" header="0.3" footer="0.3"/>
  <drawing r:id="rId1"/>
  <extLst>
    <ext xmlns:x15="http://schemas.microsoft.com/office/spreadsheetml/2010/11/main" uri="{3A4CF648-6AED-40f4-86FF-DC5316D8AED3}">
      <x14:slicerList xmlns:x14="http://schemas.microsoft.com/office/spreadsheetml/2009/9/main">
        <x14:slicer r:id="rId2"/>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5:M36"/>
  <sheetViews>
    <sheetView zoomScaleNormal="100" workbookViewId="0">
      <selection activeCell="A5" sqref="A5"/>
    </sheetView>
  </sheetViews>
  <sheetFormatPr defaultColWidth="11.42578125" defaultRowHeight="15" x14ac:dyDescent="0.25"/>
  <cols>
    <col min="1" max="1" width="18.140625" customWidth="1"/>
  </cols>
  <sheetData>
    <row r="5" spans="1:13" x14ac:dyDescent="0.25">
      <c r="A5" t="s">
        <v>3</v>
      </c>
      <c r="B5" t="s">
        <v>4</v>
      </c>
      <c r="C5" t="s">
        <v>1</v>
      </c>
      <c r="D5" t="s">
        <v>2</v>
      </c>
      <c r="E5" t="s">
        <v>7</v>
      </c>
      <c r="F5" t="s">
        <v>5</v>
      </c>
      <c r="G5" t="s">
        <v>6</v>
      </c>
      <c r="K5" t="s">
        <v>10</v>
      </c>
      <c r="M5" t="s">
        <v>11</v>
      </c>
    </row>
    <row r="6" spans="1:13" x14ac:dyDescent="0.25">
      <c r="A6" t="s">
        <v>32</v>
      </c>
      <c r="B6" s="2">
        <v>39.94</v>
      </c>
      <c r="C6" s="4">
        <v>1.0304</v>
      </c>
      <c r="D6" s="2">
        <v>227.2</v>
      </c>
      <c r="E6" s="2">
        <v>-29.8</v>
      </c>
      <c r="F6" s="4">
        <v>-0.73</v>
      </c>
      <c r="G6" s="2">
        <v>-226.6</v>
      </c>
      <c r="K6" t="s">
        <v>14</v>
      </c>
      <c r="M6" t="s">
        <v>28</v>
      </c>
    </row>
    <row r="7" spans="1:13" x14ac:dyDescent="0.25">
      <c r="A7" t="s">
        <v>33</v>
      </c>
      <c r="B7" s="2">
        <v>40</v>
      </c>
      <c r="C7" s="2"/>
      <c r="D7" s="2"/>
      <c r="E7" s="2">
        <v>-7.15</v>
      </c>
      <c r="F7" s="4"/>
      <c r="G7" s="2"/>
      <c r="K7" t="s">
        <v>15</v>
      </c>
      <c r="M7" t="s">
        <v>29</v>
      </c>
    </row>
    <row r="8" spans="1:13" x14ac:dyDescent="0.25">
      <c r="A8" t="s">
        <v>34</v>
      </c>
      <c r="B8" s="2">
        <v>40.01</v>
      </c>
      <c r="C8" s="2"/>
      <c r="D8" s="2"/>
      <c r="E8" s="2">
        <v>-7.15</v>
      </c>
      <c r="F8" s="4"/>
      <c r="G8" s="2"/>
      <c r="K8" t="s">
        <v>16</v>
      </c>
      <c r="M8" t="s">
        <v>30</v>
      </c>
    </row>
    <row r="9" spans="1:13" x14ac:dyDescent="0.25">
      <c r="B9" s="2"/>
      <c r="C9" s="2"/>
      <c r="D9" s="2"/>
      <c r="E9" s="2"/>
      <c r="F9" s="4"/>
      <c r="G9" s="2"/>
      <c r="M9" t="s">
        <v>31</v>
      </c>
    </row>
    <row r="10" spans="1:13" x14ac:dyDescent="0.25">
      <c r="B10" s="2"/>
      <c r="C10" s="2"/>
      <c r="D10" s="2"/>
      <c r="E10" s="2"/>
      <c r="F10" s="4"/>
      <c r="G10" s="2"/>
    </row>
    <row r="11" spans="1:13" x14ac:dyDescent="0.25">
      <c r="B11" s="2"/>
      <c r="C11" s="2"/>
      <c r="D11" s="2"/>
      <c r="E11" s="2"/>
      <c r="F11" s="4"/>
      <c r="G11" s="2"/>
    </row>
    <row r="12" spans="1:13" x14ac:dyDescent="0.25">
      <c r="B12" s="2"/>
      <c r="C12" s="2"/>
      <c r="D12" s="2"/>
      <c r="E12" s="2"/>
      <c r="F12" s="4"/>
      <c r="G12" s="2"/>
    </row>
    <row r="13" spans="1:13" x14ac:dyDescent="0.25">
      <c r="B13" s="2"/>
      <c r="C13" s="2"/>
      <c r="D13" s="2"/>
      <c r="E13" s="2"/>
      <c r="F13" s="4"/>
      <c r="G13" s="2"/>
    </row>
    <row r="14" spans="1:13" x14ac:dyDescent="0.25">
      <c r="B14" s="2"/>
      <c r="C14" s="2"/>
      <c r="D14" s="2"/>
      <c r="E14" s="2"/>
      <c r="F14" s="4"/>
      <c r="G14" s="2"/>
    </row>
    <row r="15" spans="1:13" x14ac:dyDescent="0.25">
      <c r="B15" s="2"/>
      <c r="C15" s="2"/>
      <c r="D15" s="2"/>
      <c r="E15" s="2"/>
      <c r="F15" s="4"/>
      <c r="G15" s="2"/>
    </row>
    <row r="16" spans="1:13" x14ac:dyDescent="0.25">
      <c r="B16" s="2"/>
      <c r="C16" s="2"/>
      <c r="D16" s="2"/>
      <c r="E16" s="2"/>
      <c r="F16" s="4"/>
      <c r="G16" s="2"/>
      <c r="K16" t="s">
        <v>17</v>
      </c>
    </row>
    <row r="17" spans="2:7" x14ac:dyDescent="0.25">
      <c r="B17" s="2"/>
      <c r="C17" s="2"/>
      <c r="D17" s="2"/>
      <c r="E17" s="2"/>
      <c r="F17" s="4"/>
      <c r="G17" s="2"/>
    </row>
    <row r="18" spans="2:7" x14ac:dyDescent="0.25">
      <c r="B18" s="2"/>
      <c r="C18" s="2"/>
      <c r="D18" s="2"/>
      <c r="E18" s="2"/>
      <c r="F18" s="4"/>
      <c r="G18" s="2"/>
    </row>
    <row r="19" spans="2:7" x14ac:dyDescent="0.25">
      <c r="B19" s="2"/>
      <c r="C19" s="2"/>
      <c r="D19" s="2"/>
      <c r="E19" s="2"/>
      <c r="F19" s="4"/>
      <c r="G19" s="2"/>
    </row>
    <row r="20" spans="2:7" x14ac:dyDescent="0.25">
      <c r="B20" s="2"/>
      <c r="C20" s="2"/>
      <c r="D20" s="2"/>
      <c r="E20" s="2"/>
      <c r="F20" s="4"/>
      <c r="G20" s="2"/>
    </row>
    <row r="21" spans="2:7" x14ac:dyDescent="0.25">
      <c r="B21" s="2"/>
      <c r="C21" s="2"/>
      <c r="D21" s="2"/>
      <c r="E21" s="2"/>
      <c r="F21" s="4"/>
      <c r="G21" s="2"/>
    </row>
    <row r="24" spans="2:7" x14ac:dyDescent="0.25">
      <c r="G24" s="9"/>
    </row>
    <row r="25" spans="2:7" x14ac:dyDescent="0.25">
      <c r="G25" s="9"/>
    </row>
    <row r="26" spans="2:7" x14ac:dyDescent="0.25">
      <c r="G26" s="9"/>
    </row>
    <row r="27" spans="2:7" x14ac:dyDescent="0.25">
      <c r="G27" s="9"/>
    </row>
    <row r="28" spans="2:7" x14ac:dyDescent="0.25">
      <c r="G28" s="9"/>
    </row>
    <row r="29" spans="2:7" x14ac:dyDescent="0.25">
      <c r="G29" s="9"/>
    </row>
    <row r="30" spans="2:7" x14ac:dyDescent="0.25">
      <c r="G30" s="9"/>
    </row>
    <row r="31" spans="2:7" x14ac:dyDescent="0.25">
      <c r="G31" s="9"/>
    </row>
    <row r="32" spans="2:7" x14ac:dyDescent="0.25">
      <c r="G32" s="9"/>
    </row>
    <row r="33" spans="7:7" x14ac:dyDescent="0.25">
      <c r="G33" s="9"/>
    </row>
    <row r="34" spans="7:7" x14ac:dyDescent="0.25">
      <c r="G34" s="9"/>
    </row>
    <row r="35" spans="7:7" x14ac:dyDescent="0.25">
      <c r="G35" s="9"/>
    </row>
    <row r="36" spans="7:7" x14ac:dyDescent="0.25">
      <c r="G36" s="9"/>
    </row>
  </sheetData>
  <pageMargins left="0.7" right="0.7" top="0.75" bottom="0.75" header="0.3" footer="0.3"/>
  <pageSetup paperSize="9" orientation="portrait" r:id="rId1"/>
  <tableParts count="4">
    <tablePart r:id="rId2"/>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684B547-3AA9-4564-B15A-1EEBA669624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Résultats Journalier</vt:lpstr>
      <vt:lpstr>Graph</vt:lpstr>
      <vt:lpstr>Données</vt:lpstr>
    </vt:vector>
  </TitlesOfParts>
  <Company>REMY COINTREAU</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PONTONNIER</dc:creator>
  <cp:lastModifiedBy>BSA</cp:lastModifiedBy>
  <dcterms:created xsi:type="dcterms:W3CDTF">2023-04-07T12:35:24Z</dcterms:created>
  <dcterms:modified xsi:type="dcterms:W3CDTF">2023-06-02T08:23:35Z</dcterms:modified>
</cp:coreProperties>
</file>