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A4112E-DBBD-4DA6-B5CB-9743893C48F4}" xr6:coauthVersionLast="47" xr6:coauthVersionMax="47" xr10:uidLastSave="{00000000-0000-0000-0000-000000000000}"/>
  <bookViews>
    <workbookView xWindow="-120" yWindow="-120" windowWidth="29040" windowHeight="15855" firstSheet="5" activeTab="8" xr2:uid="{00000000-000D-0000-FFFF-FFFF00000000}"/>
  </bookViews>
  <sheets>
    <sheet name="Auteurs" sheetId="1" r:id="rId1"/>
    <sheet name="auteurs_ouvrages" sheetId="3" r:id="rId2"/>
    <sheet name="Bibliothèques" sheetId="4" r:id="rId3"/>
    <sheet name="Clients" sheetId="5" r:id="rId4"/>
    <sheet name="Compte utilisateur" sheetId="6" r:id="rId5"/>
    <sheet name="Employés" sheetId="7" r:id="rId6"/>
    <sheet name="Exemplaires" sheetId="8" r:id="rId7"/>
    <sheet name="Locations" sheetId="9" r:id="rId8"/>
    <sheet name="Ouvrages" sheetId="10" r:id="rId9"/>
    <sheet name="Tableau Pivot" sheetId="13" r:id="rId10"/>
  </sheets>
  <calcPr calcId="191028"/>
  <pivotCaches>
    <pivotCache cacheId="0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0" l="1"/>
  <c r="O4" i="10"/>
  <c r="O6" i="10"/>
  <c r="O7" i="10"/>
  <c r="O8" i="10"/>
  <c r="O9" i="10"/>
  <c r="O11" i="10"/>
  <c r="O12" i="10"/>
  <c r="O14" i="10"/>
  <c r="G13" i="9"/>
  <c r="K13" i="9"/>
  <c r="J13" i="9"/>
  <c r="I12" i="8"/>
  <c r="I19" i="8"/>
  <c r="K2" i="9"/>
  <c r="I2" i="8" s="1"/>
  <c r="K3" i="9"/>
  <c r="I3" i="8" s="1"/>
  <c r="K4" i="9"/>
  <c r="I4" i="8" s="1"/>
  <c r="K6" i="9"/>
  <c r="I6" i="8" s="1"/>
  <c r="K7" i="9"/>
  <c r="I7" i="8" s="1"/>
  <c r="K9" i="9"/>
  <c r="I9" i="8" s="1"/>
  <c r="K10" i="9"/>
  <c r="I10" i="8" s="1"/>
  <c r="K11" i="9"/>
  <c r="K12" i="9"/>
  <c r="M11" i="10"/>
  <c r="G12" i="9"/>
  <c r="J12" i="9"/>
  <c r="H12" i="8"/>
  <c r="J2" i="9"/>
  <c r="H2" i="8" s="1"/>
  <c r="J3" i="9"/>
  <c r="H3" i="8" s="1"/>
  <c r="J4" i="9"/>
  <c r="H4" i="8" s="1"/>
  <c r="J5" i="9"/>
  <c r="H5" i="8" s="1"/>
  <c r="J6" i="9"/>
  <c r="H6" i="8" s="1"/>
  <c r="J7" i="9"/>
  <c r="H7" i="8" s="1"/>
  <c r="J8" i="9"/>
  <c r="J9" i="9"/>
  <c r="H9" i="8" s="1"/>
  <c r="J10" i="9"/>
  <c r="H10" i="8" s="1"/>
  <c r="J11" i="9"/>
  <c r="J3" i="8"/>
  <c r="J4" i="8"/>
  <c r="J5" i="8"/>
  <c r="J6" i="8"/>
  <c r="J7" i="8"/>
  <c r="J8" i="8"/>
  <c r="J9" i="8"/>
  <c r="J10" i="8"/>
  <c r="J11" i="8"/>
  <c r="J12" i="8"/>
  <c r="J2" i="8"/>
  <c r="O2" i="10" l="1"/>
  <c r="O15" i="10"/>
  <c r="O13" i="10"/>
  <c r="H8" i="8"/>
  <c r="I11" i="8"/>
  <c r="L8" i="10"/>
  <c r="N8" i="10" s="1"/>
  <c r="L3" i="10"/>
  <c r="N3" i="10" s="1"/>
  <c r="M15" i="10"/>
  <c r="M16" i="10"/>
  <c r="M2" i="10"/>
  <c r="M14" i="10"/>
  <c r="M4" i="10"/>
  <c r="L7" i="10"/>
  <c r="N7" i="10" s="1"/>
  <c r="M13" i="10"/>
  <c r="M5" i="10"/>
  <c r="L6" i="10"/>
  <c r="N6" i="10" s="1"/>
  <c r="L14" i="10"/>
  <c r="N14" i="10" s="1"/>
  <c r="M12" i="10"/>
  <c r="L2" i="10"/>
  <c r="N2" i="10" s="1"/>
  <c r="L4" i="10"/>
  <c r="N4" i="10" s="1"/>
  <c r="L15" i="10"/>
  <c r="N15" i="10" s="1"/>
  <c r="M9" i="10"/>
  <c r="L12" i="10"/>
  <c r="N12" i="10" s="1"/>
  <c r="M8" i="10"/>
  <c r="L11" i="10"/>
  <c r="N11" i="10" s="1"/>
  <c r="M7" i="10"/>
  <c r="L10" i="10"/>
  <c r="N10" i="10" s="1"/>
  <c r="M6" i="10"/>
  <c r="M10" i="10"/>
  <c r="L9" i="10"/>
  <c r="N9" i="10" s="1"/>
  <c r="L16" i="10"/>
  <c r="N16" i="10" s="1"/>
  <c r="M3" i="10"/>
  <c r="L5" i="10"/>
  <c r="N5" i="10" s="1"/>
  <c r="L13" i="10"/>
  <c r="N13" i="10" s="1"/>
  <c r="H11" i="8"/>
  <c r="G11" i="9"/>
  <c r="G3" i="9"/>
  <c r="G4" i="9"/>
  <c r="G5" i="9"/>
  <c r="K5" i="9" s="1"/>
  <c r="I5" i="8" s="1"/>
  <c r="O10" i="10" s="1"/>
  <c r="G6" i="9"/>
  <c r="G7" i="9"/>
  <c r="G8" i="9"/>
  <c r="K8" i="9" s="1"/>
  <c r="I8" i="8" s="1"/>
  <c r="G9" i="9"/>
  <c r="G10" i="9"/>
  <c r="G2" i="9"/>
  <c r="O16" i="10" l="1"/>
  <c r="O5" i="10"/>
</calcChain>
</file>

<file path=xl/sharedStrings.xml><?xml version="1.0" encoding="utf-8"?>
<sst xmlns="http://schemas.openxmlformats.org/spreadsheetml/2006/main" count="503" uniqueCount="311">
  <si>
    <t>ID Auteur</t>
  </si>
  <si>
    <t>Nom Auteur</t>
  </si>
  <si>
    <t>Prénom Auteur</t>
  </si>
  <si>
    <t>Nationalité</t>
  </si>
  <si>
    <t>Date de naissance Auteur</t>
  </si>
  <si>
    <t>ACAM</t>
  </si>
  <si>
    <t>Camus</t>
  </si>
  <si>
    <t>Albert</t>
  </si>
  <si>
    <t>Français</t>
  </si>
  <si>
    <t>ATOD</t>
  </si>
  <si>
    <t>Todd</t>
  </si>
  <si>
    <t>Anna</t>
  </si>
  <si>
    <t>Américain</t>
  </si>
  <si>
    <t>CACH</t>
  </si>
  <si>
    <t>China</t>
  </si>
  <si>
    <t>Achebe</t>
  </si>
  <si>
    <t>Nigerian</t>
  </si>
  <si>
    <t>GMUS</t>
  </si>
  <si>
    <t>Musso</t>
  </si>
  <si>
    <t>Guillaume</t>
  </si>
  <si>
    <t>HCAN</t>
  </si>
  <si>
    <t>Anderson</t>
  </si>
  <si>
    <t>Hans Christian</t>
  </si>
  <si>
    <t>Danois</t>
  </si>
  <si>
    <t>JCON</t>
  </si>
  <si>
    <t>Conrad</t>
  </si>
  <si>
    <t>Joseph</t>
  </si>
  <si>
    <t>Anglais</t>
  </si>
  <si>
    <t>JKROW</t>
  </si>
  <si>
    <t>Rowling</t>
  </si>
  <si>
    <t>J.K.</t>
  </si>
  <si>
    <t>SBEC</t>
  </si>
  <si>
    <t>Beckett</t>
  </si>
  <si>
    <t>Samuel</t>
  </si>
  <si>
    <t>Irlandais</t>
  </si>
  <si>
    <t>SKIN</t>
  </si>
  <si>
    <t>King</t>
  </si>
  <si>
    <t>Stephen</t>
  </si>
  <si>
    <t>Américain
Américain</t>
  </si>
  <si>
    <t>VHUG</t>
  </si>
  <si>
    <t>Hugo</t>
  </si>
  <si>
    <t>Victor</t>
  </si>
  <si>
    <t>ID auteurs</t>
  </si>
  <si>
    <t>ISBN</t>
  </si>
  <si>
    <t>9783453491168</t>
  </si>
  <si>
    <t>074551006</t>
  </si>
  <si>
    <t>0747538492</t>
  </si>
  <si>
    <t>0747542155</t>
  </si>
  <si>
    <t>074754624</t>
  </si>
  <si>
    <t>0747581088</t>
  </si>
  <si>
    <t>9780747532699</t>
  </si>
  <si>
    <t>9780385007511</t>
  </si>
  <si>
    <t>9780385121675</t>
  </si>
  <si>
    <t>978038512167-5</t>
  </si>
  <si>
    <t>9780385121682</t>
  </si>
  <si>
    <t>9782070294305</t>
  </si>
  <si>
    <t>9782010008993</t>
  </si>
  <si>
    <t>9782266293426</t>
  </si>
  <si>
    <t>9782290170236</t>
  </si>
  <si>
    <t>ID</t>
  </si>
  <si>
    <t>Nom</t>
  </si>
  <si>
    <t>Adresse</t>
  </si>
  <si>
    <t>Heure d'ouverture</t>
  </si>
  <si>
    <t>Heure de fermeture</t>
  </si>
  <si>
    <t>ARL</t>
  </si>
  <si>
    <t>Arlon</t>
  </si>
  <si>
    <t>Rue des Capucins 5, 6700 Arlon</t>
  </si>
  <si>
    <t>9:00</t>
  </si>
  <si>
    <t>17:00</t>
  </si>
  <si>
    <t>BXL</t>
  </si>
  <si>
    <t>Bruxelles</t>
  </si>
  <si>
    <t>Rue Saint-Ghislain 40, 1000 Bruxelles</t>
  </si>
  <si>
    <t>7:30</t>
  </si>
  <si>
    <t>21:30</t>
  </si>
  <si>
    <t>LIEG</t>
  </si>
  <si>
    <t>Liège</t>
  </si>
  <si>
    <t>Rue Saint-Gilles 203, 4000 Liège</t>
  </si>
  <si>
    <t>8:00</t>
  </si>
  <si>
    <t>19:00</t>
  </si>
  <si>
    <t>LLN</t>
  </si>
  <si>
    <t>Louvain-La-Neuve</t>
  </si>
  <si>
    <t>Avenue Einstein, 123</t>
  </si>
  <si>
    <t>18:00</t>
  </si>
  <si>
    <t>MONS</t>
  </si>
  <si>
    <t>Bibliothèque de Mons</t>
  </si>
  <si>
    <t>Rue de Charleroi 60, Mons</t>
  </si>
  <si>
    <t>8:30</t>
  </si>
  <si>
    <t>18:30</t>
  </si>
  <si>
    <t>NAM</t>
  </si>
  <si>
    <t>Namur</t>
  </si>
  <si>
    <t>Rue Lucien Namêche 12, 5000 Namur</t>
  </si>
  <si>
    <t>TOU</t>
  </si>
  <si>
    <t>Tournai</t>
  </si>
  <si>
    <t>Rue de l'Athénée 48, 7500 Tournai</t>
  </si>
  <si>
    <t>20:00</t>
  </si>
  <si>
    <t>Prénom</t>
  </si>
  <si>
    <t>Genre</t>
  </si>
  <si>
    <t>Date de naissance</t>
  </si>
  <si>
    <t>Téléphone</t>
  </si>
  <si>
    <t>Email</t>
  </si>
  <si>
    <t>Michel</t>
  </si>
  <si>
    <t>Jean</t>
  </si>
  <si>
    <t>Rue Joseph Hoyois 21, 7500 Tournai</t>
  </si>
  <si>
    <t>Homme</t>
  </si>
  <si>
    <t>0473405060</t>
  </si>
  <si>
    <t>jeanjeanmich@yahoo.fr</t>
  </si>
  <si>
    <t>Dupont</t>
  </si>
  <si>
    <t>Xavier</t>
  </si>
  <si>
    <t>Avenue du Grand Départ 5, 1000 Bruxelles</t>
  </si>
  <si>
    <t>0475235467</t>
  </si>
  <si>
    <t>xavduplig@gmail.com</t>
  </si>
  <si>
    <t>Vandenbroucke</t>
  </si>
  <si>
    <t>Frank</t>
  </si>
  <si>
    <t>Vital Decosterstraat 42, 3000 Leuven</t>
  </si>
  <si>
    <t>0491223311</t>
  </si>
  <si>
    <t>frankvdbsante@belgouv.be</t>
  </si>
  <si>
    <t>Laune</t>
  </si>
  <si>
    <t>Laura</t>
  </si>
  <si>
    <t>Rue du Collège 27, 1050 Ixelles</t>
  </si>
  <si>
    <t>Femme</t>
  </si>
  <si>
    <t>0470567732</t>
  </si>
  <si>
    <t>laulaulau@gmail.com</t>
  </si>
  <si>
    <t>Romain</t>
  </si>
  <si>
    <t>Boulevard de la Cambre 75, 1000 Bruxelles</t>
  </si>
  <si>
    <t>0475224598</t>
  </si>
  <si>
    <t>Rom.dupont@gmail.com</t>
  </si>
  <si>
    <t>Olivier</t>
  </si>
  <si>
    <t>rue de l'étang 35, 1248, lln</t>
  </si>
  <si>
    <t>homme</t>
  </si>
  <si>
    <t>0485669485</t>
  </si>
  <si>
    <t>olivierdupont@dupont.com</t>
  </si>
  <si>
    <t>Martin</t>
  </si>
  <si>
    <t>Eliot</t>
  </si>
  <si>
    <t>rue de la travé 34, 1000, bruxelles</t>
  </si>
  <si>
    <t>0465552432</t>
  </si>
  <si>
    <t>Eliot.martin@outlook.com</t>
  </si>
  <si>
    <t>Laroche</t>
  </si>
  <si>
    <t>Elisabeth</t>
  </si>
  <si>
    <t>rue de la marre 134 bis, 1300, wavre</t>
  </si>
  <si>
    <t>femme</t>
  </si>
  <si>
    <t>0456999672</t>
  </si>
  <si>
    <t>eli.laroche@hotmail.com</t>
  </si>
  <si>
    <t>Léonard</t>
  </si>
  <si>
    <t>Martine</t>
  </si>
  <si>
    <t>rue de la motte 4, 1345 bierges</t>
  </si>
  <si>
    <t>0456905436</t>
  </si>
  <si>
    <t>M.léonard@gmail.fr</t>
  </si>
  <si>
    <t>de Maerre</t>
  </si>
  <si>
    <t>Blandine</t>
  </si>
  <si>
    <t>rue du petit ry 23, 1340, ottignies</t>
  </si>
  <si>
    <t>0564223344</t>
  </si>
  <si>
    <t>B.demaerre@gmail.be</t>
  </si>
  <si>
    <t>Num compte</t>
  </si>
  <si>
    <t>Nom d'utilisateur</t>
  </si>
  <si>
    <t>Mot De Passe</t>
  </si>
  <si>
    <t>Type</t>
  </si>
  <si>
    <t>Date de création</t>
  </si>
  <si>
    <t>Bdemaere</t>
  </si>
  <si>
    <t>1234567violetteviolette</t>
  </si>
  <si>
    <t>Professionnel</t>
  </si>
  <si>
    <t>Elaroche</t>
  </si>
  <si>
    <t>Clairecommedel'eauderoche</t>
  </si>
  <si>
    <t>Famille</t>
  </si>
  <si>
    <t>Emartin</t>
  </si>
  <si>
    <t>Martinmatin1010</t>
  </si>
  <si>
    <t>Fvanden</t>
  </si>
  <si>
    <t>Corona</t>
  </si>
  <si>
    <t>Jmichel</t>
  </si>
  <si>
    <t>123456789</t>
  </si>
  <si>
    <t>Individuel</t>
  </si>
  <si>
    <t>Llaune</t>
  </si>
  <si>
    <t>Chanson</t>
  </si>
  <si>
    <t>Mléonard</t>
  </si>
  <si>
    <t>Leshautnards12345</t>
  </si>
  <si>
    <t>Odupont</t>
  </si>
  <si>
    <t>lelongdel'étang35</t>
  </si>
  <si>
    <t>Rdupont</t>
  </si>
  <si>
    <t>Dupont12</t>
  </si>
  <si>
    <t>Xdupont</t>
  </si>
  <si>
    <t>Terasse</t>
  </si>
  <si>
    <t>Lieu de travail</t>
  </si>
  <si>
    <t>Chemin de la route, 25
1330 Rixensart</t>
  </si>
  <si>
    <t>0475757575</t>
  </si>
  <si>
    <t>Michdupont@gmail.com</t>
  </si>
  <si>
    <t>Ribambelle</t>
  </si>
  <si>
    <t>Route provinciale 345, Bethem-Sainte-Agathe,</t>
  </si>
  <si>
    <t>0490454647</t>
  </si>
  <si>
    <t>annaririb@skynet.fr</t>
  </si>
  <si>
    <t>Edebauw</t>
  </si>
  <si>
    <t>Raoul</t>
  </si>
  <si>
    <t>Rue François, 4100 Seraing</t>
  </si>
  <si>
    <t>0473593105</t>
  </si>
  <si>
    <t>raouled@gmail.com</t>
  </si>
  <si>
    <t>Fermier</t>
  </si>
  <si>
    <t>Rue de la Belle-Vue 160, 6700 Arlon</t>
  </si>
  <si>
    <t>0477177544</t>
  </si>
  <si>
    <t>fermierjean@skynet.fr</t>
  </si>
  <si>
    <t>Lebeau</t>
  </si>
  <si>
    <t>Thibaut</t>
  </si>
  <si>
    <t>Av. Vauban 69, 5000 Namur</t>
  </si>
  <si>
    <t>0476389857</t>
  </si>
  <si>
    <t>thibautlebeaunamur@gmail.com</t>
  </si>
  <si>
    <t>François</t>
  </si>
  <si>
    <t>Francine</t>
  </si>
  <si>
    <t>Rue du Logis 14, 7500 Tournai</t>
  </si>
  <si>
    <t>0475388573</t>
  </si>
  <si>
    <t>Francefr@yahoo.fr</t>
  </si>
  <si>
    <t>Van Blecke</t>
  </si>
  <si>
    <t>Jan</t>
  </si>
  <si>
    <t>Rue Henri Bergé 53, 1030 Schaerbeek</t>
  </si>
  <si>
    <t>0470899776</t>
  </si>
  <si>
    <t>janvanblecke@laposte.be</t>
  </si>
  <si>
    <t>Depuis</t>
  </si>
  <si>
    <t>léa</t>
  </si>
  <si>
    <t>rue de la liberté 345, 1234, waterloo</t>
  </si>
  <si>
    <t>0473445566</t>
  </si>
  <si>
    <t>D.léa@ootlok.com</t>
  </si>
  <si>
    <t>ID Exemplaire</t>
  </si>
  <si>
    <t>Etat</t>
  </si>
  <si>
    <t>Date d'achat</t>
  </si>
  <si>
    <t>Numéro de location</t>
  </si>
  <si>
    <t>Bibliothèque hôte</t>
  </si>
  <si>
    <t>ISBN Ouvrage</t>
  </si>
  <si>
    <t>Nombre de locations</t>
  </si>
  <si>
    <t xml:space="preserve">Nombre total de jours de location </t>
  </si>
  <si>
    <t xml:space="preserve">Nombre total de jours de retard </t>
  </si>
  <si>
    <t xml:space="preserve">Disponible </t>
  </si>
  <si>
    <t>ARL9782290170236-1</t>
  </si>
  <si>
    <t>Neuf</t>
  </si>
  <si>
    <t>BXL074754624-1</t>
  </si>
  <si>
    <t>BXL074754624-2</t>
  </si>
  <si>
    <t>BXL074754624-3</t>
  </si>
  <si>
    <t>LIEG9782010008993-1</t>
  </si>
  <si>
    <t>Utilisé</t>
  </si>
  <si>
    <t>LLN074754624_1</t>
  </si>
  <si>
    <t>LLN9780747532699-1</t>
  </si>
  <si>
    <t>MONS074754624-1</t>
  </si>
  <si>
    <t>TOU978038512167-1</t>
  </si>
  <si>
    <t>TOU9783453491168</t>
  </si>
  <si>
    <t>ID Location</t>
  </si>
  <si>
    <t>Date de début</t>
  </si>
  <si>
    <t>Date de fin</t>
  </si>
  <si>
    <t>Date de retour</t>
  </si>
  <si>
    <t>Retour</t>
  </si>
  <si>
    <t>Nombre de jours de retard</t>
  </si>
  <si>
    <t>N°</t>
  </si>
  <si>
    <t>Titre</t>
  </si>
  <si>
    <t>Langue</t>
  </si>
  <si>
    <t>Edition</t>
  </si>
  <si>
    <t>Editeur</t>
  </si>
  <si>
    <t>Année de publication</t>
  </si>
  <si>
    <t>Nombre de pages</t>
  </si>
  <si>
    <t>Prix de location</t>
  </si>
  <si>
    <t>Prix d'achat</t>
  </si>
  <si>
    <t>Nombre d'exemplaires</t>
  </si>
  <si>
    <t>Nombre d'exemplaires actuellement loués</t>
  </si>
  <si>
    <t xml:space="preserve">Coût total </t>
  </si>
  <si>
    <t xml:space="preserve">Bénéfice </t>
  </si>
  <si>
    <t>Harry Potter and the Philosopher's Stone</t>
  </si>
  <si>
    <t>First Edition</t>
  </si>
  <si>
    <t>Bloomsbury</t>
  </si>
  <si>
    <t>1997</t>
  </si>
  <si>
    <t>Harry Potter and the Chamber of Secrets</t>
  </si>
  <si>
    <t>1998</t>
  </si>
  <si>
    <t>Fantaisie</t>
  </si>
  <si>
    <t>Harry Potter and the Prisoner of Azkaban</t>
  </si>
  <si>
    <t>1999</t>
  </si>
  <si>
    <t>Harry Potter and the Goblet of Fire</t>
  </si>
  <si>
    <t>2000</t>
  </si>
  <si>
    <t>Harry Potter and the Order of the Phoenix</t>
  </si>
  <si>
    <t>2003</t>
  </si>
  <si>
    <t>Harry Potter and the Half-Blood Prince</t>
  </si>
  <si>
    <t>2005</t>
  </si>
  <si>
    <t>Carrie</t>
  </si>
  <si>
    <t>Première Edition</t>
  </si>
  <si>
    <t>Gallimard</t>
  </si>
  <si>
    <t>1976</t>
  </si>
  <si>
    <t>Horreur</t>
  </si>
  <si>
    <t>'Salem's Lot</t>
  </si>
  <si>
    <t>Doubleday</t>
  </si>
  <si>
    <t>1975</t>
  </si>
  <si>
    <t>The Shinning</t>
  </si>
  <si>
    <t>1979</t>
  </si>
  <si>
    <t>Shining, l'enfant lumière</t>
  </si>
  <si>
    <t>The Stand</t>
  </si>
  <si>
    <t>1978</t>
  </si>
  <si>
    <t>Les Misérables</t>
  </si>
  <si>
    <t/>
  </si>
  <si>
    <t>Ldp Jeunesse</t>
  </si>
  <si>
    <t>2014</t>
  </si>
  <si>
    <t>Notre Dame de Paris</t>
  </si>
  <si>
    <t>Pocket</t>
  </si>
  <si>
    <t>2019</t>
  </si>
  <si>
    <t>Le Dernier Jour d'un Condamné</t>
  </si>
  <si>
    <t>Librio</t>
  </si>
  <si>
    <t>2018</t>
  </si>
  <si>
    <t>After</t>
  </si>
  <si>
    <t>Allemand</t>
  </si>
  <si>
    <t>Heyne</t>
  </si>
  <si>
    <t>2015</t>
  </si>
  <si>
    <t>Romance</t>
  </si>
  <si>
    <t>Jours de location</t>
  </si>
  <si>
    <t>TOU978038512167-2</t>
  </si>
  <si>
    <t>Jours de retard</t>
  </si>
  <si>
    <t>12</t>
  </si>
  <si>
    <t>Étiquettes de lignes</t>
  </si>
  <si>
    <t>Total général</t>
  </si>
  <si>
    <t>Somme de Nombre d'exemplaires</t>
  </si>
  <si>
    <t xml:space="preserve">Somme de Coût total </t>
  </si>
  <si>
    <t xml:space="preserve">Somme de Bénéfice </t>
  </si>
  <si>
    <t xml:space="preserve">Moyenne de Bénéfice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</si>
</sst>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\€;\-#,##0.00\ \€"/>
    <numFmt numFmtId="165" formatCode="[$-80C]dd/mmm/yy;@"/>
    <numFmt numFmtId="166" formatCode="#,##0.00\ &quot;€&quot;"/>
    <numFmt numFmtId="167" formatCode="0.000"/>
  </numFmts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9.6"/>
      <color rgb="FFFF0080"/>
      <name val="Courier New"/>
      <family val="3"/>
    </font>
    <font>
      <sz val="11"/>
      <color rgb="FF000000"/>
      <name val="Calibri"/>
      <family val="2"/>
    </font>
    <font>
      <sz val="11"/>
      <color rgb="FF00FF00"/>
      <name val="Calibri"/>
      <family val="2"/>
    </font>
    <font>
      <sz val="11"/>
      <color rgb="FF0000FF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E5DEDB"/>
      </left>
      <right style="thin">
        <color rgb="FFE5DEDB"/>
      </right>
      <top style="thin">
        <color rgb="FFE5DEDB"/>
      </top>
      <bottom style="thin">
        <color rgb="FFE5DEDB"/>
      </bottom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2">
    <xf numFmtId="0" fontId="0" fillId="0" borderId="0"/>
    <xf numFmtId="0" fontId="3" fillId="3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3" borderId="0" xfId="1"/>
    <xf numFmtId="0" fontId="2" fillId="3" borderId="2" xfId="1" applyFont="1" applyBorder="1" applyAlignment="1">
      <alignment vertical="center" wrapText="1"/>
    </xf>
    <xf numFmtId="0" fontId="1" fillId="2" borderId="1" xfId="1" applyFont="1" applyFill="1" applyBorder="1" applyAlignment="1">
      <alignment horizontal="center" vertical="center"/>
    </xf>
    <xf numFmtId="15" fontId="2" fillId="3" borderId="2" xfId="1" applyNumberFormat="1" applyFont="1" applyBorder="1" applyAlignment="1">
      <alignment horizontal="right" vertical="center" wrapText="1"/>
    </xf>
    <xf numFmtId="0" fontId="2" fillId="3" borderId="2" xfId="1" applyFont="1" applyBorder="1" applyAlignment="1">
      <alignment horizontal="right" vertical="center" wrapText="1"/>
    </xf>
    <xf numFmtId="164" fontId="2" fillId="3" borderId="2" xfId="1" applyNumberFormat="1" applyFont="1" applyBorder="1" applyAlignment="1">
      <alignment horizontal="right" vertical="center" wrapText="1"/>
    </xf>
    <xf numFmtId="0" fontId="2" fillId="3" borderId="2" xfId="1" applyFont="1" applyBorder="1" applyAlignment="1">
      <alignment horizontal="center" vertical="center" wrapText="1"/>
    </xf>
    <xf numFmtId="0" fontId="3" fillId="3" borderId="0" xfId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3" fillId="3" borderId="0" xfId="1" applyAlignment="1">
      <alignment wrapText="1"/>
    </xf>
    <xf numFmtId="49" fontId="2" fillId="3" borderId="2" xfId="1" applyNumberFormat="1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15" fontId="2" fillId="3" borderId="2" xfId="0" applyNumberFormat="1" applyFont="1" applyFill="1" applyBorder="1" applyAlignment="1">
      <alignment horizontal="right" vertical="center" wrapText="1"/>
    </xf>
    <xf numFmtId="49" fontId="1" fillId="2" borderId="1" xfId="1" applyNumberFormat="1" applyFont="1" applyFill="1" applyBorder="1" applyAlignment="1">
      <alignment horizontal="center" vertical="center" wrapText="1"/>
    </xf>
    <xf numFmtId="49" fontId="3" fillId="3" borderId="0" xfId="1" applyNumberFormat="1"/>
    <xf numFmtId="1" fontId="2" fillId="3" borderId="2" xfId="1" applyNumberFormat="1" applyFont="1" applyBorder="1" applyAlignment="1">
      <alignment vertical="center" wrapText="1"/>
    </xf>
    <xf numFmtId="165" fontId="3" fillId="3" borderId="0" xfId="1" applyNumberFormat="1"/>
    <xf numFmtId="165" fontId="2" fillId="3" borderId="2" xfId="1" applyNumberFormat="1" applyFont="1" applyBorder="1" applyAlignment="1">
      <alignment horizontal="right" vertical="center" wrapText="1"/>
    </xf>
    <xf numFmtId="1" fontId="3" fillId="3" borderId="0" xfId="1" applyNumberFormat="1"/>
    <xf numFmtId="1" fontId="2" fillId="3" borderId="2" xfId="1" applyNumberFormat="1" applyFont="1" applyBorder="1" applyAlignment="1">
      <alignment horizontal="center" vertical="center" wrapText="1"/>
    </xf>
    <xf numFmtId="14" fontId="2" fillId="3" borderId="2" xfId="1" applyNumberFormat="1" applyFont="1" applyBorder="1" applyAlignment="1">
      <alignment horizontal="center" vertical="center" wrapText="1"/>
    </xf>
    <xf numFmtId="14" fontId="3" fillId="3" borderId="2" xfId="1" applyNumberFormat="1" applyBorder="1" applyAlignment="1">
      <alignment horizontal="center" vertical="center"/>
    </xf>
    <xf numFmtId="14" fontId="2" fillId="3" borderId="0" xfId="1" applyNumberFormat="1" applyFont="1" applyAlignment="1">
      <alignment horizontal="center" vertical="center" wrapText="1"/>
    </xf>
    <xf numFmtId="14" fontId="3" fillId="3" borderId="0" xfId="1" applyNumberFormat="1" applyAlignment="1">
      <alignment horizontal="center" vertical="center"/>
    </xf>
    <xf numFmtId="0" fontId="4" fillId="0" borderId="3" xfId="0" applyFont="1" applyBorder="1" applyAlignment="1">
      <alignment horizontal="left" vertical="center" indent="2"/>
    </xf>
    <xf numFmtId="166" fontId="3" fillId="3" borderId="0" xfId="1" applyNumberFormat="1"/>
    <xf numFmtId="1" fontId="3" fillId="3" borderId="0" xfId="1" applyNumberFormat="1" applyAlignment="1">
      <alignment horizontal="center" vertical="center"/>
    </xf>
    <xf numFmtId="2" fontId="3" fillId="3" borderId="0" xfId="1" applyNumberFormat="1"/>
    <xf numFmtId="1" fontId="1" fillId="2" borderId="1" xfId="1" applyNumberFormat="1" applyFont="1" applyFill="1" applyBorder="1" applyAlignment="1">
      <alignment horizontal="center" vertical="center"/>
    </xf>
    <xf numFmtId="14" fontId="1" fillId="2" borderId="1" xfId="1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5" fillId="3" borderId="2" xfId="1" applyFont="1" applyBorder="1" applyAlignment="1">
      <alignment vertical="center" wrapText="1"/>
    </xf>
    <xf numFmtId="167" fontId="0" fillId="0" borderId="0" xfId="0" applyNumberFormat="1"/>
    <xf numFmtId="2" fontId="0" fillId="0" borderId="0" xfId="0" applyNumberFormat="1"/>
    <xf numFmtId="0" fontId="6" fillId="3" borderId="2" xfId="1" applyFont="1" applyBorder="1" applyAlignment="1">
      <alignment vertical="center" wrapText="1"/>
    </xf>
    <xf numFmtId="0" fontId="7" fillId="3" borderId="2" xfId="1" applyFont="1" applyBorder="1" applyAlignment="1">
      <alignment vertical="center" wrapText="1"/>
    </xf>
    <xf numFmtId="0" fontId="8" fillId="3" borderId="0" xfId="1" applyFont="1"/>
  </cellXfs>
  <cellStyles count="2">
    <cellStyle name="Normal 2" xfId="1" xr:uid="{6D598E8B-1A82-453E-A39C-A25FBD75BF9B}"/>
    <cellStyle name="Standaard" xfId="0" builtinId="0"/>
  </cellStyles>
  <dxfs count="8"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numFmt numFmtId="2" formatCode="0.00"/>
    </dxf>
    <dxf>
      <numFmt numFmtId="2" formatCode="0.00"/>
    </dxf>
    <dxf>
      <numFmt numFmtId="167" formatCode="0.000"/>
    </dxf>
    <dxf>
      <font>
        <color theme="2" tint="-0.499984740745262"/>
      </font>
    </dxf>
    <dxf>
      <font>
        <color rgb="FF660033"/>
      </font>
    </dxf>
    <dxf>
      <font>
        <strike val="0"/>
        <color rgb="FF879D1B"/>
      </font>
      <fill>
        <patternFill>
          <bgColor theme="0"/>
        </patternFill>
      </fill>
    </dxf>
  </dxfs>
  <tableStyles count="0" defaultTableStyle="TableStyleMedium9" defaultPivotStyle="PivotStyleLight16"/>
  <colors>
    <mruColors>
      <color rgb="FF660033"/>
      <color rgb="FF879D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[projet-lecge1215-projet-part-2-11-5.xlsm]Tableau Pivot!Tableau croisé dynamique2</c:name>
    <c:fmtId val="19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'Tableau Pivot'!$B$3</c:f>
              <c:strCache>
                <c:ptCount val="1"/>
                <c:pt idx="0">
                  <c:v>Somme de Nombre d'exemplaires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DC-45F2-91DF-B977BC015A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DC-45F2-91DF-B977BC015A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DC-45F2-91DF-B977BC015AC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DC-45F2-91DF-B977BC015AC8}"/>
              </c:ext>
            </c:extLst>
          </c:dPt>
          <c:cat>
            <c:strRef>
              <c:f>'Tableau Pivot'!$A$4:$A$8</c:f>
              <c:strCache>
                <c:ptCount val="4"/>
                <c:pt idx="1">
                  <c:v>Fantaisie</c:v>
                </c:pt>
                <c:pt idx="2">
                  <c:v>Horreur</c:v>
                </c:pt>
                <c:pt idx="3">
                  <c:v>Romance</c:v>
                </c:pt>
              </c:strCache>
            </c:strRef>
          </c:cat>
          <c:val>
            <c:numRef>
              <c:f>'Tableau Pivot'!$B$4:$B$8</c:f>
              <c:numCache>
                <c:formatCode>General</c:formatCode>
                <c:ptCount val="4"/>
                <c:pt idx="0">
                  <c:v>2</c:v>
                </c:pt>
                <c:pt idx="1">
                  <c:v>6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90-44FE-84FB-1D30F2C8A87A}"/>
            </c:ext>
          </c:extLst>
        </c:ser>
        <c:ser>
          <c:idx val="1"/>
          <c:order val="1"/>
          <c:tx>
            <c:strRef>
              <c:f>'Tableau Pivot'!$C$3</c:f>
              <c:strCache>
                <c:ptCount val="1"/>
                <c:pt idx="0">
                  <c:v>Somme de Bénéfice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DC-45F2-91DF-B977BC015A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DC-45F2-91DF-B977BC015A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DC-45F2-91DF-B977BC015AC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DC-45F2-91DF-B977BC015AC8}"/>
              </c:ext>
            </c:extLst>
          </c:dPt>
          <c:cat>
            <c:strRef>
              <c:f>'Tableau Pivot'!$A$4:$A$8</c:f>
              <c:strCache>
                <c:ptCount val="4"/>
                <c:pt idx="1">
                  <c:v>Fantaisie</c:v>
                </c:pt>
                <c:pt idx="2">
                  <c:v>Horreur</c:v>
                </c:pt>
                <c:pt idx="3">
                  <c:v>Romance</c:v>
                </c:pt>
              </c:strCache>
            </c:strRef>
          </c:cat>
          <c:val>
            <c:numRef>
              <c:f>'Tableau Pivot'!$C$4:$C$8</c:f>
              <c:numCache>
                <c:formatCode>0.00</c:formatCode>
                <c:ptCount val="4"/>
                <c:pt idx="0">
                  <c:v>7.9499999999999993</c:v>
                </c:pt>
                <c:pt idx="1">
                  <c:v>5725</c:v>
                </c:pt>
                <c:pt idx="2">
                  <c:v>6262.4</c:v>
                </c:pt>
                <c:pt idx="3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90-44FE-84FB-1D30F2C8A87A}"/>
            </c:ext>
          </c:extLst>
        </c:ser>
        <c:ser>
          <c:idx val="2"/>
          <c:order val="2"/>
          <c:tx>
            <c:strRef>
              <c:f>'Tableau Pivot'!$D$3</c:f>
              <c:strCache>
                <c:ptCount val="1"/>
                <c:pt idx="0">
                  <c:v>Somme de Coût total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DC-45F2-91DF-B977BC015A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DC-45F2-91DF-B977BC015A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DC-45F2-91DF-B977BC015AC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ADC-45F2-91DF-B977BC015AC8}"/>
              </c:ext>
            </c:extLst>
          </c:dPt>
          <c:cat>
            <c:strRef>
              <c:f>'Tableau Pivot'!$A$4:$A$8</c:f>
              <c:strCache>
                <c:ptCount val="4"/>
                <c:pt idx="1">
                  <c:v>Fantaisie</c:v>
                </c:pt>
                <c:pt idx="2">
                  <c:v>Horreur</c:v>
                </c:pt>
                <c:pt idx="3">
                  <c:v>Romance</c:v>
                </c:pt>
              </c:strCache>
            </c:strRef>
          </c:cat>
          <c:val>
            <c:numRef>
              <c:f>'Tableau Pivot'!$D$4:$D$8</c:f>
              <c:numCache>
                <c:formatCode>0.00</c:formatCode>
                <c:ptCount val="4"/>
                <c:pt idx="0">
                  <c:v>7.55</c:v>
                </c:pt>
                <c:pt idx="1">
                  <c:v>115</c:v>
                </c:pt>
                <c:pt idx="2">
                  <c:v>19.600000000000001</c:v>
                </c:pt>
                <c:pt idx="3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90-44FE-84FB-1D30F2C8A87A}"/>
            </c:ext>
          </c:extLst>
        </c:ser>
        <c:ser>
          <c:idx val="3"/>
          <c:order val="3"/>
          <c:tx>
            <c:strRef>
              <c:f>'Tableau Pivot'!$E$3</c:f>
              <c:strCache>
                <c:ptCount val="1"/>
                <c:pt idx="0">
                  <c:v>Moyenne de Bénéfice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ADC-45F2-91DF-B977BC015A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ADC-45F2-91DF-B977BC015A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ADC-45F2-91DF-B977BC015AC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ADC-45F2-91DF-B977BC015AC8}"/>
              </c:ext>
            </c:extLst>
          </c:dPt>
          <c:cat>
            <c:strRef>
              <c:f>'Tableau Pivot'!$A$4:$A$8</c:f>
              <c:strCache>
                <c:ptCount val="4"/>
                <c:pt idx="1">
                  <c:v>Fantaisie</c:v>
                </c:pt>
                <c:pt idx="2">
                  <c:v>Horreur</c:v>
                </c:pt>
                <c:pt idx="3">
                  <c:v>Romance</c:v>
                </c:pt>
              </c:strCache>
            </c:strRef>
          </c:cat>
          <c:val>
            <c:numRef>
              <c:f>'Tableau Pivot'!$E$4:$E$8</c:f>
              <c:numCache>
                <c:formatCode>0.000</c:formatCode>
                <c:ptCount val="4"/>
                <c:pt idx="0">
                  <c:v>2.65</c:v>
                </c:pt>
                <c:pt idx="1">
                  <c:v>954.16666666666663</c:v>
                </c:pt>
                <c:pt idx="2">
                  <c:v>1252.48</c:v>
                </c:pt>
                <c:pt idx="3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90-44FE-84FB-1D30F2C8A8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352425</xdr:colOff>
          <xdr:row>2</xdr:row>
          <xdr:rowOff>38100</xdr:rowOff>
        </xdr:from>
        <xdr:to>
          <xdr:col>22</xdr:col>
          <xdr:colOff>228600</xdr:colOff>
          <xdr:row>3</xdr:row>
          <xdr:rowOff>323850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8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8</xdr:row>
      <xdr:rowOff>12700</xdr:rowOff>
    </xdr:from>
    <xdr:to>
      <xdr:col>1</xdr:col>
      <xdr:colOff>1844675</xdr:colOff>
      <xdr:row>22</xdr:row>
      <xdr:rowOff>69850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9D3CC0C1-E401-E2F3-A117-7C032853F7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om piere" refreshedDate="45056.657102662037" createdVersion="8" refreshedVersion="8" minRefreshableVersion="3" recordCount="24" xr:uid="{B987911A-37C9-40C4-937B-AAE070228C6A}">
  <cacheSource type="worksheet">
    <worksheetSource ref="A1:O1048576" sheet="Ouvrages"/>
  </cacheSource>
  <cacheFields count="15">
    <cacheField name="N°" numFmtId="0">
      <sharedItems containsString="0" containsBlank="1" containsNumber="1" containsInteger="1" minValue="1" maxValue="16"/>
    </cacheField>
    <cacheField name="ISBN" numFmtId="0">
      <sharedItems containsBlank="1"/>
    </cacheField>
    <cacheField name="Titre" numFmtId="0">
      <sharedItems containsBlank="1"/>
    </cacheField>
    <cacheField name="Langue" numFmtId="0">
      <sharedItems containsBlank="1"/>
    </cacheField>
    <cacheField name="Edition" numFmtId="0">
      <sharedItems containsBlank="1"/>
    </cacheField>
    <cacheField name="Editeur" numFmtId="0">
      <sharedItems containsBlank="1"/>
    </cacheField>
    <cacheField name="Année de publication" numFmtId="0">
      <sharedItems containsBlank="1"/>
    </cacheField>
    <cacheField name="Nombre de pages" numFmtId="0">
      <sharedItems containsString="0" containsBlank="1" containsNumber="1" containsInteger="1" minValue="0" maxValue="766"/>
    </cacheField>
    <cacheField name="Prix de location" numFmtId="0">
      <sharedItems containsString="0" containsBlank="1" containsNumber="1" minValue="0" maxValue="4"/>
    </cacheField>
    <cacheField name="Prix d'achat" numFmtId="0">
      <sharedItems containsString="0" containsBlank="1" containsNumber="1" minValue="2" maxValue="22"/>
    </cacheField>
    <cacheField name="Type" numFmtId="0">
      <sharedItems containsBlank="1" count="5">
        <s v="Fantaisie"/>
        <s v="Horreur"/>
        <s v=""/>
        <s v="Romance"/>
        <m/>
      </sharedItems>
    </cacheField>
    <cacheField name="Nombre d'exemplaires" numFmtId="0">
      <sharedItems containsString="0" containsBlank="1" containsNumber="1" containsInteger="1" minValue="0" maxValue="5"/>
    </cacheField>
    <cacheField name="Nombre d'exemplaires actuellement loués" numFmtId="0">
      <sharedItems containsString="0" containsBlank="1" containsNumber="1" containsInteger="1" minValue="0" maxValue="1"/>
    </cacheField>
    <cacheField name="Coût total " numFmtId="0">
      <sharedItems containsString="0" containsBlank="1" containsNumber="1" minValue="0" maxValue="100"/>
    </cacheField>
    <cacheField name="Bénéfice " numFmtId="0">
      <sharedItems containsString="0" containsBlank="1" containsNumber="1" minValue="-2" maxValue="6262.4" count="8">
        <n v="105"/>
        <n v="0"/>
        <n v="5620"/>
        <n v="6262.4"/>
        <n v="9.9499999999999993"/>
        <n v="-2"/>
        <n v="5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n v="1"/>
    <s v="9780747532699"/>
    <s v="Harry Potter and the Philosopher's Stone"/>
    <s v="Anglais"/>
    <s v="First Edition"/>
    <s v="Bloomsbury"/>
    <s v="1997"/>
    <n v="223"/>
    <n v="4"/>
    <n v="15"/>
    <x v="0"/>
    <n v="1"/>
    <n v="0"/>
    <n v="15"/>
    <x v="0"/>
  </r>
  <r>
    <n v="2"/>
    <s v="0747538492"/>
    <s v="Harry Potter and the Chamber of Secrets"/>
    <s v="Anglais"/>
    <s v="First Edition"/>
    <s v="Bloomsbury"/>
    <s v="1998"/>
    <n v="251"/>
    <n v="4"/>
    <n v="15"/>
    <x v="0"/>
    <n v="0"/>
    <n v="0"/>
    <n v="0"/>
    <x v="1"/>
  </r>
  <r>
    <n v="3"/>
    <s v="0747542155"/>
    <s v="Harry Potter and the Prisoner of Azkaban"/>
    <s v="Anglais"/>
    <s v="First Edition"/>
    <s v="Bloomsbury"/>
    <s v="1999"/>
    <n v="317"/>
    <n v="4"/>
    <n v="16"/>
    <x v="0"/>
    <n v="0"/>
    <n v="0"/>
    <n v="0"/>
    <x v="1"/>
  </r>
  <r>
    <n v="4"/>
    <s v="074754624"/>
    <s v="Harry Potter and the Goblet of Fire"/>
    <s v="Anglais"/>
    <s v="First Edition"/>
    <s v="Bloomsbury"/>
    <s v="2000"/>
    <n v="636"/>
    <n v="4"/>
    <n v="20"/>
    <x v="0"/>
    <n v="5"/>
    <n v="1"/>
    <n v="100"/>
    <x v="2"/>
  </r>
  <r>
    <n v="5"/>
    <s v="074551006"/>
    <s v="Harry Potter and the Order of the Phoenix"/>
    <s v="Anglais"/>
    <s v="First Edition"/>
    <s v="Bloomsbury"/>
    <s v="2003"/>
    <n v="766"/>
    <n v="4"/>
    <n v="22"/>
    <x v="0"/>
    <n v="0"/>
    <n v="0"/>
    <n v="0"/>
    <x v="1"/>
  </r>
  <r>
    <n v="6"/>
    <s v="0747581088"/>
    <s v="Harry Potter and the Half-Blood Prince"/>
    <s v="Anglais"/>
    <s v="First Edition"/>
    <s v="Bloomsbury"/>
    <s v="2005"/>
    <n v="607"/>
    <n v="4"/>
    <n v="20"/>
    <x v="0"/>
    <n v="0"/>
    <n v="0"/>
    <n v="0"/>
    <x v="1"/>
  </r>
  <r>
    <n v="7"/>
    <s v="9782070294305"/>
    <s v="Carrie"/>
    <s v="Français"/>
    <s v="Première Edition"/>
    <s v="Gallimard"/>
    <s v="1976"/>
    <n v="226"/>
    <n v="3"/>
    <n v="7.9"/>
    <x v="1"/>
    <n v="0"/>
    <n v="0"/>
    <n v="0"/>
    <x v="1"/>
  </r>
  <r>
    <n v="8"/>
    <s v="9780385007511"/>
    <s v="'Salem's Lot"/>
    <s v="Anglais"/>
    <s v="First Edition"/>
    <s v="Doubleday"/>
    <s v="1975"/>
    <n v="439"/>
    <n v="3"/>
    <n v="9.6999999999999993"/>
    <x v="1"/>
    <n v="0"/>
    <n v="0"/>
    <n v="0"/>
    <x v="1"/>
  </r>
  <r>
    <n v="9"/>
    <s v="978038512167-5"/>
    <s v="The Shinning"/>
    <s v="Anglais"/>
    <s v="First Edition"/>
    <s v="Doubleday"/>
    <s v="1979"/>
    <n v="447"/>
    <n v="3"/>
    <n v="9.8000000000000007"/>
    <x v="1"/>
    <n v="2"/>
    <n v="1"/>
    <n v="19.600000000000001"/>
    <x v="3"/>
  </r>
  <r>
    <n v="10"/>
    <s v="9780385121675"/>
    <s v="Shining, l'enfant lumière"/>
    <s v="Français"/>
    <s v="Première Edition"/>
    <s v="Gallimard"/>
    <s v="1979"/>
    <n v="0"/>
    <n v="3"/>
    <n v="9.9"/>
    <x v="1"/>
    <n v="0"/>
    <n v="0"/>
    <n v="0"/>
    <x v="1"/>
  </r>
  <r>
    <n v="11"/>
    <s v="9780385121682"/>
    <s v="The Stand"/>
    <s v="Anglais"/>
    <s v="First Edition"/>
    <s v="Doubleday"/>
    <s v="1978"/>
    <n v="458"/>
    <n v="3"/>
    <n v="7.8"/>
    <x v="1"/>
    <n v="0"/>
    <n v="0"/>
    <n v="0"/>
    <x v="1"/>
  </r>
  <r>
    <n v="12"/>
    <s v="9782010008993"/>
    <s v="Les Misérables"/>
    <s v="Français"/>
    <s v=""/>
    <s v="Ldp Jeunesse"/>
    <s v="2014"/>
    <n v="352"/>
    <n v="0.5"/>
    <n v="5.55"/>
    <x v="2"/>
    <n v="1"/>
    <n v="0"/>
    <n v="5.55"/>
    <x v="4"/>
  </r>
  <r>
    <n v="13"/>
    <s v="9782266293426"/>
    <s v="Notre Dame de Paris"/>
    <s v="Français"/>
    <s v=""/>
    <s v="Pocket"/>
    <s v="2019"/>
    <n v="736"/>
    <n v="0.5"/>
    <n v="5.0999999999999996"/>
    <x v="2"/>
    <n v="0"/>
    <n v="0"/>
    <n v="0"/>
    <x v="1"/>
  </r>
  <r>
    <n v="14"/>
    <s v="9782290170236"/>
    <s v="Le Dernier Jour d'un Condamné"/>
    <s v="Français"/>
    <s v=""/>
    <s v="Librio"/>
    <s v="2018"/>
    <n v="160"/>
    <n v="0"/>
    <n v="2"/>
    <x v="2"/>
    <n v="1"/>
    <n v="0"/>
    <n v="2"/>
    <x v="5"/>
  </r>
  <r>
    <n v="16"/>
    <s v="9783453491168"/>
    <s v="After"/>
    <s v="Allemand"/>
    <s v=""/>
    <s v="Heyne"/>
    <s v="2015"/>
    <n v="0"/>
    <n v="3"/>
    <n v="13"/>
    <x v="3"/>
    <n v="1"/>
    <n v="0"/>
    <n v="13"/>
    <x v="6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  <r>
    <m/>
    <m/>
    <m/>
    <m/>
    <m/>
    <m/>
    <m/>
    <m/>
    <m/>
    <m/>
    <x v="4"/>
    <m/>
    <m/>
    <m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954721D-9AC5-416D-AE7A-A3E670D14709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4">
  <location ref="A3:E8" firstHeaderRow="0" firstDataRow="1" firstDataCol="1"/>
  <pivotFields count="15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sortType="ascending">
      <items count="6">
        <item x="2"/>
        <item x="0"/>
        <item x="1"/>
        <item x="3"/>
        <item h="1" x="4"/>
        <item t="default"/>
      </items>
    </pivotField>
    <pivotField dataField="1" showAll="0"/>
    <pivotField showAll="0"/>
    <pivotField dataField="1" showAll="0"/>
    <pivotField dataField="1" showAll="0">
      <items count="9">
        <item x="5"/>
        <item x="1"/>
        <item x="4"/>
        <item x="6"/>
        <item x="0"/>
        <item x="2"/>
        <item x="3"/>
        <item x="7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Nombre d'exemplaires" fld="11" baseField="10" baseItem="0"/>
    <dataField name="Somme de Bénéfice " fld="14" baseField="0" baseItem="0"/>
    <dataField name="Somme de Coût total " fld="13" baseField="0" baseItem="0"/>
    <dataField name="Moyenne de Bénéfice " fld="14" subtotal="average" baseField="10" baseItem="0"/>
  </dataFields>
  <formats count="3">
    <format dxfId="4">
      <pivotArea collapsedLevelsAreSubtotals="1" fieldPosition="0">
        <references count="2">
          <reference field="4294967294" count="1" selected="0">
            <x v="3"/>
          </reference>
          <reference field="10" count="0"/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10" count="0"/>
        </references>
      </pivotArea>
    </format>
    <format dxfId="2">
      <pivotArea collapsedLevelsAreSubtotals="1" fieldPosition="0">
        <references count="2">
          <reference field="4294967294" count="1" selected="0">
            <x v="2"/>
          </reference>
          <reference field="10" count="0"/>
        </references>
      </pivotArea>
    </format>
  </formats>
  <conditionalFormats count="2">
    <conditionalFormat priority="11">
      <pivotAreas count="1">
        <pivotArea type="data" collapsedLevelsAreSubtotals="1" fieldPosition="0">
          <references count="2">
            <reference field="4294967294" count="1" selected="0">
              <x v="3"/>
            </reference>
            <reference field="10" count="4">
              <x v="0"/>
              <x v="1"/>
              <x v="2"/>
              <x v="3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2">
            <reference field="4294967294" count="1" selected="0">
              <x v="3"/>
            </reference>
            <reference field="10" count="4">
              <x v="0"/>
              <x v="1"/>
              <x v="2"/>
              <x v="3"/>
            </reference>
          </references>
        </pivotArea>
      </pivotAreas>
    </conditionalFormat>
  </conditionalFormats>
  <chartFormats count="5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6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7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8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9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1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1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9" format="4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9" format="5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19" format="6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19" format="7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19" format="8">
      <pivotArea type="data" outline="0" fieldPosition="0">
        <references count="2">
          <reference field="4294967294" count="1" selected="0">
            <x v="1"/>
          </reference>
          <reference field="10" count="1" selected="0">
            <x v="0"/>
          </reference>
        </references>
      </pivotArea>
    </chartFormat>
    <chartFormat chart="19" format="9">
      <pivotArea type="data" outline="0" fieldPosition="0">
        <references count="2">
          <reference field="4294967294" count="1" selected="0">
            <x v="1"/>
          </reference>
          <reference field="10" count="1" selected="0">
            <x v="1"/>
          </reference>
        </references>
      </pivotArea>
    </chartFormat>
    <chartFormat chart="19" format="10">
      <pivotArea type="data" outline="0" fieldPosition="0">
        <references count="2">
          <reference field="4294967294" count="1" selected="0">
            <x v="1"/>
          </reference>
          <reference field="10" count="1" selected="0">
            <x v="2"/>
          </reference>
        </references>
      </pivotArea>
    </chartFormat>
    <chartFormat chart="19" format="11">
      <pivotArea type="data" outline="0" fieldPosition="0">
        <references count="2">
          <reference field="4294967294" count="1" selected="0">
            <x v="1"/>
          </reference>
          <reference field="10" count="1" selected="0">
            <x v="3"/>
          </reference>
        </references>
      </pivotArea>
    </chartFormat>
    <chartFormat chart="19" format="12">
      <pivotArea type="data" outline="0" fieldPosition="0">
        <references count="2">
          <reference field="4294967294" count="1" selected="0">
            <x v="2"/>
          </reference>
          <reference field="10" count="1" selected="0">
            <x v="0"/>
          </reference>
        </references>
      </pivotArea>
    </chartFormat>
    <chartFormat chart="19" format="13">
      <pivotArea type="data" outline="0" fieldPosition="0">
        <references count="2">
          <reference field="4294967294" count="1" selected="0">
            <x v="2"/>
          </reference>
          <reference field="10" count="1" selected="0">
            <x v="1"/>
          </reference>
        </references>
      </pivotArea>
    </chartFormat>
    <chartFormat chart="19" format="14">
      <pivotArea type="data" outline="0" fieldPosition="0">
        <references count="2">
          <reference field="4294967294" count="1" selected="0">
            <x v="2"/>
          </reference>
          <reference field="10" count="1" selected="0">
            <x v="2"/>
          </reference>
        </references>
      </pivotArea>
    </chartFormat>
    <chartFormat chart="19" format="15">
      <pivotArea type="data" outline="0" fieldPosition="0">
        <references count="2">
          <reference field="4294967294" count="1" selected="0">
            <x v="2"/>
          </reference>
          <reference field="10" count="1" selected="0">
            <x v="3"/>
          </reference>
        </references>
      </pivotArea>
    </chartFormat>
    <chartFormat chart="19" format="16">
      <pivotArea type="data" outline="0" fieldPosition="0">
        <references count="2">
          <reference field="4294967294" count="1" selected="0">
            <x v="3"/>
          </reference>
          <reference field="10" count="1" selected="0">
            <x v="0"/>
          </reference>
        </references>
      </pivotArea>
    </chartFormat>
    <chartFormat chart="19" format="17">
      <pivotArea type="data" outline="0" fieldPosition="0">
        <references count="2">
          <reference field="4294967294" count="1" selected="0">
            <x v="3"/>
          </reference>
          <reference field="10" count="1" selected="0">
            <x v="1"/>
          </reference>
        </references>
      </pivotArea>
    </chartFormat>
    <chartFormat chart="19" format="18">
      <pivotArea type="data" outline="0" fieldPosition="0">
        <references count="2">
          <reference field="4294967294" count="1" selected="0">
            <x v="3"/>
          </reference>
          <reference field="10" count="1" selected="0">
            <x v="2"/>
          </reference>
        </references>
      </pivotArea>
    </chartFormat>
    <chartFormat chart="19" format="19">
      <pivotArea type="data" outline="0" fieldPosition="0">
        <references count="2">
          <reference field="4294967294" count="1" selected="0">
            <x v="3"/>
          </reference>
          <reference field="10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topLeftCell="B1" workbookViewId="0">
      <selection activeCell="C5" sqref="C5"/>
    </sheetView>
  </sheetViews>
  <sheetFormatPr defaultColWidth="8.7109375" defaultRowHeight="15" x14ac:dyDescent="0.25"/>
  <cols>
    <col min="1" max="5" width="13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3" t="s">
        <v>5</v>
      </c>
      <c r="B2" s="13" t="s">
        <v>6</v>
      </c>
      <c r="C2" s="13" t="s">
        <v>7</v>
      </c>
      <c r="D2" s="13" t="s">
        <v>8</v>
      </c>
      <c r="E2" s="14">
        <v>5029</v>
      </c>
    </row>
    <row r="3" spans="1:5" x14ac:dyDescent="0.25">
      <c r="A3" s="13" t="s">
        <v>9</v>
      </c>
      <c r="B3" s="13" t="s">
        <v>10</v>
      </c>
      <c r="C3" s="13" t="s">
        <v>11</v>
      </c>
      <c r="D3" s="13" t="s">
        <v>12</v>
      </c>
      <c r="E3" s="14">
        <v>32587</v>
      </c>
    </row>
    <row r="4" spans="1:5" x14ac:dyDescent="0.25">
      <c r="A4" s="13" t="s">
        <v>13</v>
      </c>
      <c r="B4" s="13" t="s">
        <v>14</v>
      </c>
      <c r="C4" s="13" t="s">
        <v>15</v>
      </c>
      <c r="D4" s="13" t="s">
        <v>16</v>
      </c>
      <c r="E4" s="14">
        <v>11278</v>
      </c>
    </row>
    <row r="5" spans="1:5" x14ac:dyDescent="0.25">
      <c r="A5" s="13" t="s">
        <v>17</v>
      </c>
      <c r="B5" s="13" t="s">
        <v>18</v>
      </c>
      <c r="C5" s="13" t="s">
        <v>19</v>
      </c>
      <c r="D5" s="13" t="s">
        <v>8</v>
      </c>
      <c r="E5" s="14">
        <v>27186</v>
      </c>
    </row>
    <row r="6" spans="1:5" x14ac:dyDescent="0.25">
      <c r="A6" s="13" t="s">
        <v>20</v>
      </c>
      <c r="B6" s="13" t="s">
        <v>21</v>
      </c>
      <c r="C6" s="13" t="s">
        <v>22</v>
      </c>
      <c r="D6" s="13" t="s">
        <v>23</v>
      </c>
      <c r="E6" s="14">
        <v>-11229</v>
      </c>
    </row>
    <row r="7" spans="1:5" x14ac:dyDescent="0.25">
      <c r="A7" s="13" t="s">
        <v>24</v>
      </c>
      <c r="B7" s="13" t="s">
        <v>25</v>
      </c>
      <c r="C7" s="13" t="s">
        <v>26</v>
      </c>
      <c r="D7" s="13" t="s">
        <v>27</v>
      </c>
      <c r="E7" s="14">
        <v>-15367</v>
      </c>
    </row>
    <row r="8" spans="1:5" x14ac:dyDescent="0.25">
      <c r="A8" s="13" t="s">
        <v>28</v>
      </c>
      <c r="B8" s="13" t="s">
        <v>29</v>
      </c>
      <c r="C8" s="13" t="s">
        <v>30</v>
      </c>
      <c r="D8" s="13" t="s">
        <v>27</v>
      </c>
      <c r="E8" s="14">
        <v>23954</v>
      </c>
    </row>
    <row r="9" spans="1:5" x14ac:dyDescent="0.25">
      <c r="A9" s="13" t="s">
        <v>31</v>
      </c>
      <c r="B9" s="13" t="s">
        <v>32</v>
      </c>
      <c r="C9" s="13" t="s">
        <v>33</v>
      </c>
      <c r="D9" s="13" t="s">
        <v>34</v>
      </c>
      <c r="E9" s="14">
        <v>2295</v>
      </c>
    </row>
    <row r="10" spans="1:5" ht="30" x14ac:dyDescent="0.25">
      <c r="A10" s="13" t="s">
        <v>35</v>
      </c>
      <c r="B10" s="13" t="s">
        <v>36</v>
      </c>
      <c r="C10" s="13" t="s">
        <v>37</v>
      </c>
      <c r="D10" s="13" t="s">
        <v>38</v>
      </c>
      <c r="E10" s="14">
        <v>17431</v>
      </c>
    </row>
    <row r="11" spans="1:5" x14ac:dyDescent="0.25">
      <c r="A11" s="13" t="s">
        <v>39</v>
      </c>
      <c r="B11" s="13" t="s">
        <v>40</v>
      </c>
      <c r="C11" s="13" t="s">
        <v>41</v>
      </c>
      <c r="D11" s="13" t="s">
        <v>8</v>
      </c>
      <c r="E11" s="14">
        <v>-35736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E4CF1-A48A-4502-9480-493E0A241AC0}">
  <sheetPr codeName="Feuil2"/>
  <dimension ref="A1:B16"/>
  <sheetViews>
    <sheetView workbookViewId="0">
      <selection activeCell="C15" sqref="C15"/>
    </sheetView>
  </sheetViews>
  <sheetFormatPr defaultColWidth="8.7109375" defaultRowHeight="15" x14ac:dyDescent="0.25"/>
  <cols>
    <col min="1" max="2" width="13.85546875" style="2" customWidth="1"/>
    <col min="3" max="16384" width="8.7109375" style="2"/>
  </cols>
  <sheetData>
    <row r="1" spans="1:2" x14ac:dyDescent="0.25">
      <c r="A1" s="4" t="s">
        <v>42</v>
      </c>
      <c r="B1" s="4" t="s">
        <v>43</v>
      </c>
    </row>
    <row r="2" spans="1:2" ht="30" x14ac:dyDescent="0.25">
      <c r="A2" s="3" t="s">
        <v>9</v>
      </c>
      <c r="B2" s="3" t="s">
        <v>44</v>
      </c>
    </row>
    <row r="3" spans="1:2" x14ac:dyDescent="0.25">
      <c r="A3" s="3" t="s">
        <v>28</v>
      </c>
      <c r="B3" s="3" t="s">
        <v>45</v>
      </c>
    </row>
    <row r="4" spans="1:2" x14ac:dyDescent="0.25">
      <c r="A4" s="3" t="s">
        <v>28</v>
      </c>
      <c r="B4" s="3" t="s">
        <v>46</v>
      </c>
    </row>
    <row r="5" spans="1:2" x14ac:dyDescent="0.25">
      <c r="A5" s="3" t="s">
        <v>28</v>
      </c>
      <c r="B5" s="3" t="s">
        <v>47</v>
      </c>
    </row>
    <row r="6" spans="1:2" x14ac:dyDescent="0.25">
      <c r="A6" s="3" t="s">
        <v>28</v>
      </c>
      <c r="B6" s="3" t="s">
        <v>48</v>
      </c>
    </row>
    <row r="7" spans="1:2" x14ac:dyDescent="0.25">
      <c r="A7" s="3" t="s">
        <v>28</v>
      </c>
      <c r="B7" s="3" t="s">
        <v>49</v>
      </c>
    </row>
    <row r="8" spans="1:2" ht="30" x14ac:dyDescent="0.25">
      <c r="A8" s="3" t="s">
        <v>28</v>
      </c>
      <c r="B8" s="3" t="s">
        <v>50</v>
      </c>
    </row>
    <row r="9" spans="1:2" ht="30" x14ac:dyDescent="0.25">
      <c r="A9" s="3" t="s">
        <v>35</v>
      </c>
      <c r="B9" s="3" t="s">
        <v>51</v>
      </c>
    </row>
    <row r="10" spans="1:2" ht="30" x14ac:dyDescent="0.25">
      <c r="A10" s="3" t="s">
        <v>35</v>
      </c>
      <c r="B10" s="3" t="s">
        <v>52</v>
      </c>
    </row>
    <row r="11" spans="1:2" ht="30" x14ac:dyDescent="0.25">
      <c r="A11" s="3" t="s">
        <v>35</v>
      </c>
      <c r="B11" s="3" t="s">
        <v>53</v>
      </c>
    </row>
    <row r="12" spans="1:2" ht="30" x14ac:dyDescent="0.25">
      <c r="A12" s="3" t="s">
        <v>35</v>
      </c>
      <c r="B12" s="3" t="s">
        <v>54</v>
      </c>
    </row>
    <row r="13" spans="1:2" ht="30" x14ac:dyDescent="0.25">
      <c r="A13" s="3" t="s">
        <v>35</v>
      </c>
      <c r="B13" s="3" t="s">
        <v>55</v>
      </c>
    </row>
    <row r="14" spans="1:2" ht="30" x14ac:dyDescent="0.25">
      <c r="A14" s="3" t="s">
        <v>39</v>
      </c>
      <c r="B14" s="3" t="s">
        <v>56</v>
      </c>
    </row>
    <row r="15" spans="1:2" ht="30" x14ac:dyDescent="0.25">
      <c r="A15" s="3" t="s">
        <v>39</v>
      </c>
      <c r="B15" s="3" t="s">
        <v>57</v>
      </c>
    </row>
    <row r="16" spans="1:2" ht="30" x14ac:dyDescent="0.25">
      <c r="A16" s="3" t="s">
        <v>39</v>
      </c>
      <c r="B16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7636-F7FD-45EC-8252-061D7630AC64}">
  <sheetPr codeName="Feuil3"/>
  <dimension ref="A1:E8"/>
  <sheetViews>
    <sheetView workbookViewId="0">
      <selection activeCell="C5" sqref="C5"/>
    </sheetView>
  </sheetViews>
  <sheetFormatPr defaultColWidth="8.7109375" defaultRowHeight="15" x14ac:dyDescent="0.25"/>
  <cols>
    <col min="1" max="5" width="13.85546875" style="2" customWidth="1"/>
    <col min="6" max="16384" width="8.7109375" style="2"/>
  </cols>
  <sheetData>
    <row r="1" spans="1:5" x14ac:dyDescent="0.25">
      <c r="A1" s="4" t="s">
        <v>59</v>
      </c>
      <c r="B1" s="4" t="s">
        <v>60</v>
      </c>
      <c r="C1" s="4" t="s">
        <v>61</v>
      </c>
      <c r="D1" s="4" t="s">
        <v>62</v>
      </c>
      <c r="E1" s="4" t="s">
        <v>63</v>
      </c>
    </row>
    <row r="2" spans="1:5" ht="45" x14ac:dyDescent="0.25">
      <c r="A2" s="3" t="s">
        <v>64</v>
      </c>
      <c r="B2" s="3" t="s">
        <v>65</v>
      </c>
      <c r="C2" s="3" t="s">
        <v>66</v>
      </c>
      <c r="D2" s="3" t="s">
        <v>67</v>
      </c>
      <c r="E2" s="3" t="s">
        <v>68</v>
      </c>
    </row>
    <row r="3" spans="1:5" ht="45" x14ac:dyDescent="0.25">
      <c r="A3" s="3" t="s">
        <v>69</v>
      </c>
      <c r="B3" s="3" t="s">
        <v>70</v>
      </c>
      <c r="C3" s="3" t="s">
        <v>71</v>
      </c>
      <c r="D3" s="3" t="s">
        <v>72</v>
      </c>
      <c r="E3" s="3" t="s">
        <v>73</v>
      </c>
    </row>
    <row r="4" spans="1:5" ht="45" x14ac:dyDescent="0.25">
      <c r="A4" s="3" t="s">
        <v>74</v>
      </c>
      <c r="B4" s="3" t="s">
        <v>75</v>
      </c>
      <c r="C4" s="3" t="s">
        <v>76</v>
      </c>
      <c r="D4" s="3" t="s">
        <v>77</v>
      </c>
      <c r="E4" s="3" t="s">
        <v>78</v>
      </c>
    </row>
    <row r="5" spans="1:5" ht="30" x14ac:dyDescent="0.25">
      <c r="A5" s="3" t="s">
        <v>79</v>
      </c>
      <c r="B5" s="3" t="s">
        <v>80</v>
      </c>
      <c r="C5" s="3" t="s">
        <v>81</v>
      </c>
      <c r="D5" s="3" t="s">
        <v>77</v>
      </c>
      <c r="E5" s="3" t="s">
        <v>82</v>
      </c>
    </row>
    <row r="6" spans="1:5" ht="45" x14ac:dyDescent="0.25">
      <c r="A6" s="3" t="s">
        <v>83</v>
      </c>
      <c r="B6" s="3" t="s">
        <v>84</v>
      </c>
      <c r="C6" s="3" t="s">
        <v>85</v>
      </c>
      <c r="D6" s="3" t="s">
        <v>86</v>
      </c>
      <c r="E6" s="3" t="s">
        <v>87</v>
      </c>
    </row>
    <row r="7" spans="1:5" ht="45" x14ac:dyDescent="0.25">
      <c r="A7" s="3" t="s">
        <v>88</v>
      </c>
      <c r="B7" s="3" t="s">
        <v>89</v>
      </c>
      <c r="C7" s="3" t="s">
        <v>90</v>
      </c>
      <c r="D7" s="3" t="s">
        <v>67</v>
      </c>
      <c r="E7" s="3" t="s">
        <v>87</v>
      </c>
    </row>
    <row r="8" spans="1:5" ht="45" x14ac:dyDescent="0.25">
      <c r="A8" s="3" t="s">
        <v>91</v>
      </c>
      <c r="B8" s="3" t="s">
        <v>92</v>
      </c>
      <c r="C8" s="3" t="s">
        <v>93</v>
      </c>
      <c r="D8" s="3" t="s">
        <v>77</v>
      </c>
      <c r="E8" s="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A369-C85E-4DDB-9950-46C96CD92BF0}">
  <sheetPr codeName="Feuil4"/>
  <dimension ref="A1:H11"/>
  <sheetViews>
    <sheetView workbookViewId="0">
      <selection activeCell="C5" sqref="C5"/>
    </sheetView>
  </sheetViews>
  <sheetFormatPr defaultColWidth="8.7109375" defaultRowHeight="15" x14ac:dyDescent="0.25"/>
  <cols>
    <col min="1" max="8" width="13.85546875" style="2" customWidth="1"/>
    <col min="9" max="16384" width="8.7109375" style="2"/>
  </cols>
  <sheetData>
    <row r="1" spans="1:8" x14ac:dyDescent="0.25">
      <c r="A1" s="4" t="s">
        <v>59</v>
      </c>
      <c r="B1" s="4" t="s">
        <v>60</v>
      </c>
      <c r="C1" s="4" t="s">
        <v>95</v>
      </c>
      <c r="D1" s="4" t="s">
        <v>61</v>
      </c>
      <c r="E1" s="4" t="s">
        <v>96</v>
      </c>
      <c r="F1" s="4" t="s">
        <v>97</v>
      </c>
      <c r="G1" s="4" t="s">
        <v>98</v>
      </c>
      <c r="H1" s="4" t="s">
        <v>99</v>
      </c>
    </row>
    <row r="2" spans="1:8" ht="45" x14ac:dyDescent="0.25">
      <c r="A2" s="6">
        <v>1</v>
      </c>
      <c r="B2" s="3" t="s">
        <v>100</v>
      </c>
      <c r="C2" s="3" t="s">
        <v>101</v>
      </c>
      <c r="D2" s="3" t="s">
        <v>102</v>
      </c>
      <c r="E2" s="3" t="s">
        <v>103</v>
      </c>
      <c r="F2" s="5">
        <v>28021</v>
      </c>
      <c r="G2" s="3" t="s">
        <v>104</v>
      </c>
      <c r="H2" s="3" t="s">
        <v>105</v>
      </c>
    </row>
    <row r="3" spans="1:8" ht="60" x14ac:dyDescent="0.25">
      <c r="A3" s="6">
        <v>2</v>
      </c>
      <c r="B3" s="3" t="s">
        <v>106</v>
      </c>
      <c r="C3" s="3" t="s">
        <v>107</v>
      </c>
      <c r="D3" s="3" t="s">
        <v>108</v>
      </c>
      <c r="E3" s="3" t="s">
        <v>103</v>
      </c>
      <c r="F3" s="5">
        <v>22290</v>
      </c>
      <c r="G3" s="3" t="s">
        <v>109</v>
      </c>
      <c r="H3" s="3" t="s">
        <v>110</v>
      </c>
    </row>
    <row r="4" spans="1:8" ht="60" x14ac:dyDescent="0.25">
      <c r="A4" s="6">
        <v>3</v>
      </c>
      <c r="B4" s="3" t="s">
        <v>111</v>
      </c>
      <c r="C4" s="3" t="s">
        <v>112</v>
      </c>
      <c r="D4" s="3" t="s">
        <v>113</v>
      </c>
      <c r="E4" s="3" t="s">
        <v>103</v>
      </c>
      <c r="F4" s="5">
        <v>20383</v>
      </c>
      <c r="G4" s="3" t="s">
        <v>114</v>
      </c>
      <c r="H4" s="3" t="s">
        <v>115</v>
      </c>
    </row>
    <row r="5" spans="1:8" ht="45" x14ac:dyDescent="0.25">
      <c r="A5" s="6">
        <v>4</v>
      </c>
      <c r="B5" s="3" t="s">
        <v>116</v>
      </c>
      <c r="C5" s="3" t="s">
        <v>117</v>
      </c>
      <c r="D5" s="3" t="s">
        <v>118</v>
      </c>
      <c r="E5" s="3" t="s">
        <v>119</v>
      </c>
      <c r="F5" s="5">
        <v>34411</v>
      </c>
      <c r="G5" s="3" t="s">
        <v>120</v>
      </c>
      <c r="H5" s="3" t="s">
        <v>121</v>
      </c>
    </row>
    <row r="6" spans="1:8" ht="45" x14ac:dyDescent="0.25">
      <c r="A6" s="6">
        <v>5</v>
      </c>
      <c r="B6" s="3" t="s">
        <v>106</v>
      </c>
      <c r="C6" s="3" t="s">
        <v>122</v>
      </c>
      <c r="D6" s="3" t="s">
        <v>123</v>
      </c>
      <c r="E6" s="3" t="s">
        <v>103</v>
      </c>
      <c r="F6" s="5">
        <v>24818</v>
      </c>
      <c r="G6" s="3" t="s">
        <v>124</v>
      </c>
      <c r="H6" s="3" t="s">
        <v>125</v>
      </c>
    </row>
    <row r="7" spans="1:8" ht="30" x14ac:dyDescent="0.25">
      <c r="A7" s="6">
        <v>6</v>
      </c>
      <c r="B7" s="3" t="s">
        <v>106</v>
      </c>
      <c r="C7" s="3" t="s">
        <v>126</v>
      </c>
      <c r="D7" s="3" t="s">
        <v>127</v>
      </c>
      <c r="E7" s="3" t="s">
        <v>128</v>
      </c>
      <c r="F7" s="5">
        <v>31514</v>
      </c>
      <c r="G7" s="3" t="s">
        <v>129</v>
      </c>
      <c r="H7" s="3" t="s">
        <v>130</v>
      </c>
    </row>
    <row r="8" spans="1:8" ht="45" x14ac:dyDescent="0.25">
      <c r="A8" s="6">
        <v>7</v>
      </c>
      <c r="B8" s="3" t="s">
        <v>131</v>
      </c>
      <c r="C8" s="3" t="s">
        <v>132</v>
      </c>
      <c r="D8" s="3" t="s">
        <v>133</v>
      </c>
      <c r="E8" s="3" t="s">
        <v>128</v>
      </c>
      <c r="F8" s="5">
        <v>36687</v>
      </c>
      <c r="G8" s="3" t="s">
        <v>134</v>
      </c>
      <c r="H8" s="3" t="s">
        <v>135</v>
      </c>
    </row>
    <row r="9" spans="1:8" ht="45" x14ac:dyDescent="0.25">
      <c r="A9" s="6">
        <v>8</v>
      </c>
      <c r="B9" s="3" t="s">
        <v>136</v>
      </c>
      <c r="C9" s="3" t="s">
        <v>137</v>
      </c>
      <c r="D9" s="3" t="s">
        <v>138</v>
      </c>
      <c r="E9" s="3" t="s">
        <v>139</v>
      </c>
      <c r="F9" s="5">
        <v>18628</v>
      </c>
      <c r="G9" s="3" t="s">
        <v>140</v>
      </c>
      <c r="H9" s="3" t="s">
        <v>141</v>
      </c>
    </row>
    <row r="10" spans="1:8" ht="45" x14ac:dyDescent="0.25">
      <c r="A10" s="6">
        <v>9</v>
      </c>
      <c r="B10" s="3" t="s">
        <v>142</v>
      </c>
      <c r="C10" s="3" t="s">
        <v>143</v>
      </c>
      <c r="D10" s="3" t="s">
        <v>144</v>
      </c>
      <c r="E10" s="3" t="s">
        <v>139</v>
      </c>
      <c r="F10" s="5">
        <v>36262</v>
      </c>
      <c r="G10" s="3" t="s">
        <v>145</v>
      </c>
      <c r="H10" s="3" t="s">
        <v>146</v>
      </c>
    </row>
    <row r="11" spans="1:8" ht="45" x14ac:dyDescent="0.25">
      <c r="A11" s="6">
        <v>10</v>
      </c>
      <c r="B11" s="3" t="s">
        <v>147</v>
      </c>
      <c r="C11" s="3" t="s">
        <v>148</v>
      </c>
      <c r="D11" s="3" t="s">
        <v>149</v>
      </c>
      <c r="E11" s="3" t="s">
        <v>139</v>
      </c>
      <c r="F11" s="5">
        <v>37447</v>
      </c>
      <c r="G11" s="3" t="s">
        <v>150</v>
      </c>
      <c r="H11" s="3" t="s">
        <v>151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F538-1372-4DC9-86B0-E0349B2F7D2C}">
  <sheetPr codeName="Feuil5"/>
  <dimension ref="A1:E11"/>
  <sheetViews>
    <sheetView workbookViewId="0">
      <selection activeCell="C5" sqref="C5"/>
    </sheetView>
  </sheetViews>
  <sheetFormatPr defaultColWidth="8.7109375" defaultRowHeight="15" x14ac:dyDescent="0.25"/>
  <cols>
    <col min="1" max="5" width="13.85546875" style="2" customWidth="1"/>
    <col min="6" max="16384" width="8.7109375" style="2"/>
  </cols>
  <sheetData>
    <row r="1" spans="1:5" x14ac:dyDescent="0.25">
      <c r="A1" s="4" t="s">
        <v>152</v>
      </c>
      <c r="B1" s="4" t="s">
        <v>153</v>
      </c>
      <c r="C1" s="4" t="s">
        <v>154</v>
      </c>
      <c r="D1" s="4" t="s">
        <v>155</v>
      </c>
      <c r="E1" s="4" t="s">
        <v>156</v>
      </c>
    </row>
    <row r="2" spans="1:5" ht="30" x14ac:dyDescent="0.25">
      <c r="A2" s="6">
        <v>10</v>
      </c>
      <c r="B2" s="3" t="s">
        <v>157</v>
      </c>
      <c r="C2" s="3" t="s">
        <v>158</v>
      </c>
      <c r="D2" s="3" t="s">
        <v>159</v>
      </c>
      <c r="E2" s="5">
        <v>45018</v>
      </c>
    </row>
    <row r="3" spans="1:5" ht="45" x14ac:dyDescent="0.25">
      <c r="A3" s="6">
        <v>8</v>
      </c>
      <c r="B3" s="3" t="s">
        <v>160</v>
      </c>
      <c r="C3" s="3" t="s">
        <v>161</v>
      </c>
      <c r="D3" s="3" t="s">
        <v>162</v>
      </c>
      <c r="E3" s="5">
        <v>45018</v>
      </c>
    </row>
    <row r="4" spans="1:5" ht="30" x14ac:dyDescent="0.25">
      <c r="A4" s="6">
        <v>7</v>
      </c>
      <c r="B4" s="3" t="s">
        <v>163</v>
      </c>
      <c r="C4" s="3" t="s">
        <v>164</v>
      </c>
      <c r="D4" s="3" t="s">
        <v>159</v>
      </c>
      <c r="E4" s="5">
        <v>45018</v>
      </c>
    </row>
    <row r="5" spans="1:5" x14ac:dyDescent="0.25">
      <c r="A5" s="6">
        <v>3</v>
      </c>
      <c r="B5" s="3" t="s">
        <v>165</v>
      </c>
      <c r="C5" s="3" t="s">
        <v>166</v>
      </c>
      <c r="D5" s="3" t="s">
        <v>162</v>
      </c>
      <c r="E5" s="5">
        <v>45015</v>
      </c>
    </row>
    <row r="6" spans="1:5" x14ac:dyDescent="0.25">
      <c r="A6" s="6">
        <v>1</v>
      </c>
      <c r="B6" s="3" t="s">
        <v>167</v>
      </c>
      <c r="C6" s="3" t="s">
        <v>168</v>
      </c>
      <c r="D6" s="3" t="s">
        <v>169</v>
      </c>
      <c r="E6" s="5">
        <v>45015</v>
      </c>
    </row>
    <row r="7" spans="1:5" x14ac:dyDescent="0.25">
      <c r="A7" s="6">
        <v>4</v>
      </c>
      <c r="B7" s="3" t="s">
        <v>170</v>
      </c>
      <c r="C7" s="3" t="s">
        <v>171</v>
      </c>
      <c r="D7" s="3" t="s">
        <v>169</v>
      </c>
      <c r="E7" s="5">
        <v>45015</v>
      </c>
    </row>
    <row r="8" spans="1:5" ht="30" x14ac:dyDescent="0.25">
      <c r="A8" s="6">
        <v>9</v>
      </c>
      <c r="B8" s="3" t="s">
        <v>172</v>
      </c>
      <c r="C8" s="3" t="s">
        <v>173</v>
      </c>
      <c r="D8" s="3" t="s">
        <v>162</v>
      </c>
      <c r="E8" s="5">
        <v>45018</v>
      </c>
    </row>
    <row r="9" spans="1:5" ht="30" x14ac:dyDescent="0.25">
      <c r="A9" s="6">
        <v>6</v>
      </c>
      <c r="B9" s="3" t="s">
        <v>174</v>
      </c>
      <c r="C9" s="3" t="s">
        <v>175</v>
      </c>
      <c r="D9" s="3" t="s">
        <v>169</v>
      </c>
      <c r="E9" s="5">
        <v>45018</v>
      </c>
    </row>
    <row r="10" spans="1:5" x14ac:dyDescent="0.25">
      <c r="A10" s="6">
        <v>5</v>
      </c>
      <c r="B10" s="3" t="s">
        <v>176</v>
      </c>
      <c r="C10" s="3" t="s">
        <v>177</v>
      </c>
      <c r="D10" s="3" t="s">
        <v>169</v>
      </c>
      <c r="E10" s="5">
        <v>45018</v>
      </c>
    </row>
    <row r="11" spans="1:5" x14ac:dyDescent="0.25">
      <c r="A11" s="6">
        <v>2</v>
      </c>
      <c r="B11" s="3" t="s">
        <v>178</v>
      </c>
      <c r="C11" s="3" t="s">
        <v>179</v>
      </c>
      <c r="D11" s="3" t="s">
        <v>159</v>
      </c>
      <c r="E11" s="5">
        <v>45015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877A1-9143-4D7A-B942-EDA9E9A10B7A}">
  <sheetPr codeName="Feuil6"/>
  <dimension ref="A1:I9"/>
  <sheetViews>
    <sheetView workbookViewId="0">
      <selection activeCell="C9" sqref="C9"/>
    </sheetView>
  </sheetViews>
  <sheetFormatPr defaultColWidth="8.7109375" defaultRowHeight="15" x14ac:dyDescent="0.25"/>
  <cols>
    <col min="1" max="9" width="13.85546875" style="2" customWidth="1"/>
    <col min="10" max="16384" width="8.7109375" style="2"/>
  </cols>
  <sheetData>
    <row r="1" spans="1:9" x14ac:dyDescent="0.25">
      <c r="A1" s="4" t="s">
        <v>59</v>
      </c>
      <c r="B1" s="4" t="s">
        <v>60</v>
      </c>
      <c r="C1" s="4" t="s">
        <v>95</v>
      </c>
      <c r="D1" s="4" t="s">
        <v>61</v>
      </c>
      <c r="E1" s="4" t="s">
        <v>96</v>
      </c>
      <c r="F1" s="4" t="s">
        <v>97</v>
      </c>
      <c r="G1" s="4" t="s">
        <v>98</v>
      </c>
      <c r="H1" s="4" t="s">
        <v>99</v>
      </c>
      <c r="I1" s="4" t="s">
        <v>180</v>
      </c>
    </row>
    <row r="2" spans="1:9" ht="45" x14ac:dyDescent="0.25">
      <c r="A2" s="6">
        <v>1</v>
      </c>
      <c r="B2" s="3" t="s">
        <v>106</v>
      </c>
      <c r="C2" s="3" t="s">
        <v>100</v>
      </c>
      <c r="D2" s="3" t="s">
        <v>181</v>
      </c>
      <c r="E2" s="3" t="s">
        <v>103</v>
      </c>
      <c r="F2" s="5">
        <v>28566</v>
      </c>
      <c r="G2" s="3" t="s">
        <v>182</v>
      </c>
      <c r="H2" s="3" t="s">
        <v>183</v>
      </c>
      <c r="I2" s="3" t="s">
        <v>79</v>
      </c>
    </row>
    <row r="3" spans="1:9" ht="75" x14ac:dyDescent="0.25">
      <c r="A3" s="6">
        <v>2</v>
      </c>
      <c r="B3" s="3" t="s">
        <v>184</v>
      </c>
      <c r="C3" s="3" t="s">
        <v>11</v>
      </c>
      <c r="D3" s="3" t="s">
        <v>185</v>
      </c>
      <c r="E3" s="3" t="s">
        <v>119</v>
      </c>
      <c r="F3" s="5">
        <v>25026</v>
      </c>
      <c r="G3" s="3" t="s">
        <v>186</v>
      </c>
      <c r="H3" s="3" t="s">
        <v>187</v>
      </c>
      <c r="I3" s="3" t="s">
        <v>79</v>
      </c>
    </row>
    <row r="4" spans="1:9" ht="30" x14ac:dyDescent="0.25">
      <c r="A4" s="6">
        <v>3</v>
      </c>
      <c r="B4" s="3" t="s">
        <v>188</v>
      </c>
      <c r="C4" s="3" t="s">
        <v>189</v>
      </c>
      <c r="D4" s="3" t="s">
        <v>190</v>
      </c>
      <c r="E4" s="3" t="s">
        <v>103</v>
      </c>
      <c r="F4" s="5">
        <v>30259</v>
      </c>
      <c r="G4" s="3" t="s">
        <v>191</v>
      </c>
      <c r="H4" s="3" t="s">
        <v>192</v>
      </c>
      <c r="I4" s="3" t="s">
        <v>74</v>
      </c>
    </row>
    <row r="5" spans="1:9" ht="60" x14ac:dyDescent="0.25">
      <c r="A5" s="6">
        <v>4</v>
      </c>
      <c r="B5" s="3" t="s">
        <v>193</v>
      </c>
      <c r="C5" s="3" t="s">
        <v>101</v>
      </c>
      <c r="D5" s="3" t="s">
        <v>194</v>
      </c>
      <c r="E5" s="3" t="s">
        <v>103</v>
      </c>
      <c r="F5" s="5">
        <v>28590</v>
      </c>
      <c r="G5" s="3" t="s">
        <v>195</v>
      </c>
      <c r="H5" s="3" t="s">
        <v>196</v>
      </c>
      <c r="I5" s="3" t="s">
        <v>64</v>
      </c>
    </row>
    <row r="6" spans="1:9" ht="45" x14ac:dyDescent="0.25">
      <c r="A6" s="6">
        <v>5</v>
      </c>
      <c r="B6" s="3" t="s">
        <v>197</v>
      </c>
      <c r="C6" s="3" t="s">
        <v>198</v>
      </c>
      <c r="D6" s="3" t="s">
        <v>199</v>
      </c>
      <c r="E6" s="3" t="s">
        <v>103</v>
      </c>
      <c r="F6" s="5">
        <v>37851</v>
      </c>
      <c r="G6" s="3" t="s">
        <v>200</v>
      </c>
      <c r="H6" s="3" t="s">
        <v>201</v>
      </c>
      <c r="I6" s="3" t="s">
        <v>88</v>
      </c>
    </row>
    <row r="7" spans="1:9" ht="45" x14ac:dyDescent="0.25">
      <c r="A7" s="6">
        <v>6</v>
      </c>
      <c r="B7" s="3" t="s">
        <v>202</v>
      </c>
      <c r="C7" s="3" t="s">
        <v>203</v>
      </c>
      <c r="D7" s="3" t="s">
        <v>204</v>
      </c>
      <c r="E7" s="3" t="s">
        <v>119</v>
      </c>
      <c r="F7" s="5">
        <v>29354</v>
      </c>
      <c r="G7" s="3" t="s">
        <v>205</v>
      </c>
      <c r="H7" s="3" t="s">
        <v>206</v>
      </c>
      <c r="I7" s="3" t="s">
        <v>91</v>
      </c>
    </row>
    <row r="8" spans="1:9" ht="45" x14ac:dyDescent="0.25">
      <c r="A8" s="6">
        <v>7</v>
      </c>
      <c r="B8" s="3" t="s">
        <v>207</v>
      </c>
      <c r="C8" s="3" t="s">
        <v>208</v>
      </c>
      <c r="D8" s="3" t="s">
        <v>209</v>
      </c>
      <c r="E8" s="3" t="s">
        <v>103</v>
      </c>
      <c r="F8" s="5">
        <v>23028</v>
      </c>
      <c r="G8" s="3" t="s">
        <v>210</v>
      </c>
      <c r="H8" s="3" t="s">
        <v>211</v>
      </c>
      <c r="I8" s="3" t="s">
        <v>69</v>
      </c>
    </row>
    <row r="9" spans="1:9" ht="60" x14ac:dyDescent="0.25">
      <c r="A9" s="6">
        <v>8</v>
      </c>
      <c r="B9" s="3" t="s">
        <v>212</v>
      </c>
      <c r="C9" s="3" t="s">
        <v>213</v>
      </c>
      <c r="D9" s="3" t="s">
        <v>214</v>
      </c>
      <c r="E9" s="3" t="s">
        <v>139</v>
      </c>
      <c r="F9" s="5">
        <v>28818</v>
      </c>
      <c r="G9" s="3" t="s">
        <v>215</v>
      </c>
      <c r="H9" s="3" t="s">
        <v>216</v>
      </c>
      <c r="I9" s="3" t="s">
        <v>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2339E-8483-4F92-98AC-F8219889BBBB}">
  <sheetPr codeName="Feuil7"/>
  <dimension ref="A1:K19"/>
  <sheetViews>
    <sheetView topLeftCell="C1" workbookViewId="0">
      <selection activeCell="J2" sqref="J2"/>
    </sheetView>
  </sheetViews>
  <sheetFormatPr defaultColWidth="8.7109375" defaultRowHeight="15" x14ac:dyDescent="0.25"/>
  <cols>
    <col min="1" max="3" width="15.85546875" style="2" customWidth="1"/>
    <col min="4" max="4" width="15.85546875" style="16" customWidth="1"/>
    <col min="5" max="8" width="15.85546875" style="2" customWidth="1"/>
    <col min="9" max="9" width="16.28515625" style="2" customWidth="1"/>
    <col min="10" max="10" width="13.42578125" style="2" customWidth="1"/>
    <col min="11" max="16384" width="8.7109375" style="2"/>
  </cols>
  <sheetData>
    <row r="1" spans="1:11" s="11" customFormat="1" ht="30" x14ac:dyDescent="0.25">
      <c r="A1" s="10" t="s">
        <v>217</v>
      </c>
      <c r="B1" s="10" t="s">
        <v>218</v>
      </c>
      <c r="C1" s="10" t="s">
        <v>219</v>
      </c>
      <c r="D1" s="15" t="s">
        <v>220</v>
      </c>
      <c r="E1" s="10" t="s">
        <v>221</v>
      </c>
      <c r="F1" s="10" t="s">
        <v>222</v>
      </c>
      <c r="G1" s="10" t="s">
        <v>223</v>
      </c>
      <c r="H1" s="10" t="s">
        <v>224</v>
      </c>
      <c r="I1" s="10" t="s">
        <v>225</v>
      </c>
      <c r="J1" s="10" t="s">
        <v>226</v>
      </c>
      <c r="K1" s="10"/>
    </row>
    <row r="2" spans="1:11" ht="30" x14ac:dyDescent="0.25">
      <c r="A2" s="3" t="s">
        <v>235</v>
      </c>
      <c r="B2" s="3" t="s">
        <v>228</v>
      </c>
      <c r="C2" s="19">
        <v>44939</v>
      </c>
      <c r="D2" s="17">
        <v>1</v>
      </c>
      <c r="E2" s="3" t="s">
        <v>79</v>
      </c>
      <c r="F2" s="12" t="s">
        <v>50</v>
      </c>
      <c r="G2" s="6">
        <v>1</v>
      </c>
      <c r="H2" s="2">
        <f ca="1">SUMIF(Locations!H:H,Exemplaires!A2,Locations!J:J)</f>
        <v>30</v>
      </c>
      <c r="I2" s="2">
        <f ca="1">SUMIF(Locations!H:H,A2,Locations!K:K)</f>
        <v>0</v>
      </c>
      <c r="J2" s="2" t="b">
        <f>IF(OR(Locations!E2=TRUE,Exemplaires!G2=0),TRUE,FALSE)</f>
        <v>1</v>
      </c>
    </row>
    <row r="3" spans="1:11" ht="30" x14ac:dyDescent="0.25">
      <c r="A3" s="3" t="s">
        <v>236</v>
      </c>
      <c r="B3" s="3" t="s">
        <v>233</v>
      </c>
      <c r="C3" s="19">
        <v>41449</v>
      </c>
      <c r="D3" s="17">
        <v>2</v>
      </c>
      <c r="E3" s="3" t="s">
        <v>83</v>
      </c>
      <c r="F3" s="12" t="s">
        <v>48</v>
      </c>
      <c r="G3" s="6">
        <v>1</v>
      </c>
      <c r="H3" s="2">
        <f ca="1">SUMIF(Locations!H:H,Exemplaires!A3,Locations!J:J)</f>
        <v>22</v>
      </c>
      <c r="I3" s="2">
        <f ca="1">SUMIF(Locations!H:H,A3,Locations!K:K)</f>
        <v>0</v>
      </c>
      <c r="J3" s="2" t="b">
        <f>IF(OR(Locations!E3=TRUE,Exemplaires!G3=0),TRUE,FALSE)</f>
        <v>1</v>
      </c>
    </row>
    <row r="4" spans="1:11" x14ac:dyDescent="0.25">
      <c r="A4" s="3" t="s">
        <v>234</v>
      </c>
      <c r="B4" s="3" t="s">
        <v>233</v>
      </c>
      <c r="C4" s="19">
        <v>42485</v>
      </c>
      <c r="D4" s="17">
        <v>3</v>
      </c>
      <c r="E4" s="3" t="s">
        <v>79</v>
      </c>
      <c r="F4" s="12" t="s">
        <v>48</v>
      </c>
      <c r="G4" s="6">
        <v>1</v>
      </c>
      <c r="H4" s="2">
        <f ca="1">SUMIF(Locations!H:H,Exemplaires!A4,Locations!J:J)</f>
        <v>14</v>
      </c>
      <c r="I4" s="2">
        <f ca="1">SUMIF(Locations!H:H,A4,Locations!K:K)</f>
        <v>0</v>
      </c>
      <c r="J4" s="2" t="b">
        <f>IF(OR(Locations!E4=TRUE,Exemplaires!G4=0),TRUE,FALSE)</f>
        <v>1</v>
      </c>
    </row>
    <row r="5" spans="1:11" ht="30" x14ac:dyDescent="0.25">
      <c r="A5" s="3" t="s">
        <v>237</v>
      </c>
      <c r="B5" s="3" t="s">
        <v>228</v>
      </c>
      <c r="C5" s="19">
        <v>44970</v>
      </c>
      <c r="D5" s="17">
        <v>4</v>
      </c>
      <c r="E5" s="3" t="s">
        <v>91</v>
      </c>
      <c r="F5" s="12" t="s">
        <v>53</v>
      </c>
      <c r="G5" s="6">
        <v>1</v>
      </c>
      <c r="H5" s="2">
        <f ca="1">SUMIF(Locations!H:H,Exemplaires!A5,Locations!J:J)</f>
        <v>1065</v>
      </c>
      <c r="I5" s="2">
        <f ca="1">SUMIF(Locations!H:H,A5,Locations!K:K)</f>
        <v>1035</v>
      </c>
      <c r="J5" s="2" t="b">
        <f>IF(OR(Locations!E5=TRUE,Exemplaires!G5=0),TRUE,FALSE)</f>
        <v>0</v>
      </c>
    </row>
    <row r="6" spans="1:11" ht="30" x14ac:dyDescent="0.25">
      <c r="A6" s="3" t="s">
        <v>227</v>
      </c>
      <c r="B6" s="3" t="s">
        <v>228</v>
      </c>
      <c r="C6" s="19">
        <v>44330</v>
      </c>
      <c r="D6" s="17">
        <v>5</v>
      </c>
      <c r="E6" s="3" t="s">
        <v>64</v>
      </c>
      <c r="F6" s="12" t="s">
        <v>58</v>
      </c>
      <c r="G6" s="6">
        <v>2</v>
      </c>
      <c r="H6" s="2">
        <f ca="1">SUMIF(Locations!H:H,Exemplaires!A6,Locations!J:J)</f>
        <v>19</v>
      </c>
      <c r="I6" s="2">
        <f ca="1">SUMIF(Locations!H:H,A6,Locations!K:K)</f>
        <v>0</v>
      </c>
      <c r="J6" s="2" t="b">
        <f>IF(OR(Locations!E6=TRUE,Exemplaires!G6=0),TRUE,FALSE)</f>
        <v>1</v>
      </c>
    </row>
    <row r="7" spans="1:11" ht="30" x14ac:dyDescent="0.25">
      <c r="A7" s="3" t="s">
        <v>232</v>
      </c>
      <c r="B7" s="3" t="s">
        <v>233</v>
      </c>
      <c r="C7" s="19">
        <v>37975</v>
      </c>
      <c r="D7" s="17">
        <v>6</v>
      </c>
      <c r="E7" s="3" t="s">
        <v>74</v>
      </c>
      <c r="F7" s="12" t="s">
        <v>56</v>
      </c>
      <c r="G7" s="6">
        <v>6</v>
      </c>
      <c r="H7" s="2">
        <f ca="1">SUMIF(Locations!H:H,Exemplaires!A7,Locations!J:J)</f>
        <v>31</v>
      </c>
      <c r="I7" s="2">
        <f ca="1">SUMIF(Locations!H:H,A7,Locations!K:K)</f>
        <v>0</v>
      </c>
      <c r="J7" s="2" t="b">
        <f>IF(OR(Locations!E7=TRUE,Exemplaires!G7=0),TRUE,FALSE)</f>
        <v>1</v>
      </c>
    </row>
    <row r="8" spans="1:11" x14ac:dyDescent="0.25">
      <c r="A8" s="3" t="s">
        <v>229</v>
      </c>
      <c r="B8" s="3" t="s">
        <v>228</v>
      </c>
      <c r="C8" s="19">
        <v>44937</v>
      </c>
      <c r="D8" s="17">
        <v>7</v>
      </c>
      <c r="E8" s="3" t="s">
        <v>69</v>
      </c>
      <c r="F8" s="12" t="s">
        <v>48</v>
      </c>
      <c r="G8" s="6">
        <v>1</v>
      </c>
      <c r="H8" s="2">
        <f ca="1">SUMIF(Locations!H:H,Exemplaires!A8,Locations!J:J)</f>
        <v>95</v>
      </c>
      <c r="I8" s="2">
        <f ca="1">SUMIF(Locations!H:H,A8,Locations!K:K)</f>
        <v>33</v>
      </c>
      <c r="J8" s="2" t="b">
        <f>IF(OR(Locations!E8=TRUE,Exemplaires!G8=0),TRUE,FALSE)</f>
        <v>1</v>
      </c>
    </row>
    <row r="9" spans="1:11" x14ac:dyDescent="0.25">
      <c r="A9" s="3" t="s">
        <v>230</v>
      </c>
      <c r="B9" s="3" t="s">
        <v>228</v>
      </c>
      <c r="C9" s="19">
        <v>44937</v>
      </c>
      <c r="D9" s="17">
        <v>8</v>
      </c>
      <c r="E9" s="3" t="s">
        <v>69</v>
      </c>
      <c r="F9" s="12" t="s">
        <v>48</v>
      </c>
      <c r="G9" s="6">
        <v>1</v>
      </c>
      <c r="H9" s="2">
        <f ca="1">SUMIF(Locations!H:H,Exemplaires!A9,Locations!J:J)</f>
        <v>634</v>
      </c>
      <c r="I9" s="2">
        <f ca="1">SUMIF(Locations!H:H,A9,Locations!K:K)</f>
        <v>603</v>
      </c>
      <c r="J9" s="2" t="b">
        <f>IF(OR(Locations!E9=TRUE,Exemplaires!G9=0),TRUE,FALSE)</f>
        <v>0</v>
      </c>
    </row>
    <row r="10" spans="1:11" x14ac:dyDescent="0.25">
      <c r="A10" s="3" t="s">
        <v>231</v>
      </c>
      <c r="B10" s="3" t="s">
        <v>228</v>
      </c>
      <c r="C10" s="19">
        <v>44937</v>
      </c>
      <c r="D10" s="17">
        <v>9</v>
      </c>
      <c r="E10" s="3" t="s">
        <v>69</v>
      </c>
      <c r="F10" s="12" t="s">
        <v>48</v>
      </c>
      <c r="G10" s="6">
        <v>1</v>
      </c>
      <c r="H10" s="2">
        <f ca="1">SUMIF(Locations!H:H,Exemplaires!A10,Locations!J:J)</f>
        <v>33</v>
      </c>
      <c r="I10" s="2">
        <f ca="1">SUMIF(Locations!H:H,A10,Locations!K:K)</f>
        <v>2</v>
      </c>
      <c r="J10" s="2" t="b">
        <f>IF(OR(Locations!E10=TRUE,Exemplaires!G10=0),TRUE,FALSE)</f>
        <v>1</v>
      </c>
    </row>
    <row r="11" spans="1:11" ht="30" x14ac:dyDescent="0.25">
      <c r="A11" s="3" t="s">
        <v>238</v>
      </c>
      <c r="B11" s="3" t="s">
        <v>233</v>
      </c>
      <c r="C11" s="19">
        <v>44816</v>
      </c>
      <c r="D11" s="17">
        <v>10</v>
      </c>
      <c r="E11" s="3" t="s">
        <v>91</v>
      </c>
      <c r="F11" s="12" t="s">
        <v>44</v>
      </c>
      <c r="G11" s="6">
        <v>3</v>
      </c>
      <c r="H11" s="2">
        <f ca="1">SUMIF(Locations!H:H,Exemplaires!A11,Locations!J:J)</f>
        <v>24</v>
      </c>
      <c r="I11" s="2">
        <f ca="1">SUMIF(Locations!H:H,A11,Locations!K:K)</f>
        <v>0</v>
      </c>
      <c r="J11" s="2" t="b">
        <f>IF(OR(Locations!E11=TRUE,Exemplaires!G11=0),TRUE,FALSE)</f>
        <v>1</v>
      </c>
    </row>
    <row r="12" spans="1:11" ht="30" x14ac:dyDescent="0.25">
      <c r="A12" s="3" t="s">
        <v>302</v>
      </c>
      <c r="B12" s="2" t="s">
        <v>228</v>
      </c>
      <c r="C12" s="18">
        <v>45183</v>
      </c>
      <c r="D12" s="20">
        <v>11</v>
      </c>
      <c r="E12" s="2" t="s">
        <v>91</v>
      </c>
      <c r="F12" s="12" t="s">
        <v>53</v>
      </c>
      <c r="G12" s="2">
        <v>0</v>
      </c>
      <c r="H12" s="2">
        <f>SUMIF(Locations!H:H,Exemplaires!A12,Locations!J:J)</f>
        <v>0</v>
      </c>
      <c r="I12" s="2">
        <f>SUMIF(Locations!H:H,A12,Locations!K:K)</f>
        <v>0</v>
      </c>
      <c r="J12" s="2" t="b">
        <f>IF(OR(Locations!E12=TRUE,Exemplaires!G12=0),TRUE,FALSE)</f>
        <v>1</v>
      </c>
    </row>
    <row r="13" spans="1:11" x14ac:dyDescent="0.25">
      <c r="A13" s="3"/>
      <c r="D13" s="29"/>
    </row>
    <row r="16" spans="1:11" ht="15.75" thickBot="1" x14ac:dyDescent="0.3"/>
    <row r="17" spans="4:9" ht="15.75" thickBot="1" x14ac:dyDescent="0.3">
      <c r="D17" s="26"/>
    </row>
    <row r="19" spans="4:9" x14ac:dyDescent="0.25">
      <c r="I19" s="2" t="e">
        <f ca="1">SUMIF(Locations!H:H,A5,IF(NOT(Locations!G5="Pas de retard"),IF(ISBLANK(Locations!D5),TODAY()-Locations!C5,Locations!D5-Locations!C5),0))</f>
        <v>#VALUE!</v>
      </c>
    </row>
  </sheetData>
  <sortState xmlns:xlrd2="http://schemas.microsoft.com/office/spreadsheetml/2017/richdata2" ref="A2:J13">
    <sortCondition ref="D2:D13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750A-588D-412A-9964-1BE4918A5845}">
  <sheetPr codeName="Feuil8"/>
  <dimension ref="A1:K13"/>
  <sheetViews>
    <sheetView topLeftCell="F1" workbookViewId="0">
      <selection activeCell="K2" sqref="K2"/>
    </sheetView>
  </sheetViews>
  <sheetFormatPr defaultColWidth="8.7109375" defaultRowHeight="15" x14ac:dyDescent="0.25"/>
  <cols>
    <col min="1" max="1" width="13.85546875" style="28" customWidth="1"/>
    <col min="2" max="2" width="13.85546875" style="25" customWidth="1"/>
    <col min="3" max="5" width="13.85546875" style="9" customWidth="1"/>
    <col min="6" max="6" width="17.85546875" style="9" customWidth="1"/>
    <col min="7" max="7" width="25.140625" style="2" customWidth="1"/>
    <col min="8" max="8" width="23" style="2" customWidth="1"/>
    <col min="9" max="9" width="8.7109375" style="2"/>
    <col min="10" max="10" width="15.42578125" style="2" customWidth="1"/>
    <col min="11" max="11" width="14.7109375" style="2" customWidth="1"/>
    <col min="12" max="16384" width="8.7109375" style="2"/>
  </cols>
  <sheetData>
    <row r="1" spans="1:11" x14ac:dyDescent="0.25">
      <c r="A1" s="30" t="s">
        <v>239</v>
      </c>
      <c r="B1" s="31" t="s">
        <v>240</v>
      </c>
      <c r="C1" s="4" t="s">
        <v>241</v>
      </c>
      <c r="D1" s="4" t="s">
        <v>242</v>
      </c>
      <c r="E1" s="4" t="s">
        <v>243</v>
      </c>
      <c r="F1" s="4" t="s">
        <v>153</v>
      </c>
      <c r="G1" s="4" t="s">
        <v>244</v>
      </c>
      <c r="H1" s="10" t="s">
        <v>217</v>
      </c>
      <c r="J1" s="2" t="s">
        <v>301</v>
      </c>
      <c r="K1" s="2" t="s">
        <v>303</v>
      </c>
    </row>
    <row r="2" spans="1:11" x14ac:dyDescent="0.25">
      <c r="A2" s="21">
        <v>1</v>
      </c>
      <c r="B2" s="22">
        <v>44997</v>
      </c>
      <c r="C2" s="22">
        <v>45028</v>
      </c>
      <c r="D2" s="22">
        <v>45027</v>
      </c>
      <c r="E2" s="8" t="b">
        <v>1</v>
      </c>
      <c r="F2" s="8" t="s">
        <v>165</v>
      </c>
      <c r="G2" s="2" t="str">
        <f t="shared" ref="G2:G13" si="0">IF(E2=TRUE,IF(D2&gt;C2, D2-C2, "Pas de retard"),"Livre non rendu")</f>
        <v>Pas de retard</v>
      </c>
      <c r="H2" s="3" t="s">
        <v>235</v>
      </c>
      <c r="J2" s="2">
        <f ca="1">IF(ISBLANK(D2),TODAY()-B2,D2-B2)</f>
        <v>30</v>
      </c>
      <c r="K2" s="2">
        <f ca="1">IF(NOT(G2="Pas de retard"),IF(ISBLANK(D2),TODAY()-C2,D2-C2),0)</f>
        <v>0</v>
      </c>
    </row>
    <row r="3" spans="1:11" x14ac:dyDescent="0.25">
      <c r="A3" s="21">
        <v>2</v>
      </c>
      <c r="B3" s="22">
        <v>44999</v>
      </c>
      <c r="C3" s="22">
        <v>45030</v>
      </c>
      <c r="D3" s="22">
        <v>45021</v>
      </c>
      <c r="E3" s="8" t="b">
        <v>1</v>
      </c>
      <c r="F3" s="8" t="s">
        <v>178</v>
      </c>
      <c r="G3" s="2" t="str">
        <f t="shared" si="0"/>
        <v>Pas de retard</v>
      </c>
      <c r="H3" s="3" t="s">
        <v>236</v>
      </c>
      <c r="J3" s="2">
        <f t="shared" ref="J3:J13" ca="1" si="1">IF(ISBLANK(D3),TODAY()-B3,D3-B3)</f>
        <v>22</v>
      </c>
      <c r="K3" s="2">
        <f t="shared" ref="K3:K13" ca="1" si="2">IF(NOT(G3="Pas de retard"),IF(ISBLANK(D3),TODAY()-C3,D3-C3),0)</f>
        <v>0</v>
      </c>
    </row>
    <row r="4" spans="1:11" x14ac:dyDescent="0.25">
      <c r="A4" s="21">
        <v>3</v>
      </c>
      <c r="B4" s="22">
        <v>43143</v>
      </c>
      <c r="C4" s="22">
        <v>43171</v>
      </c>
      <c r="D4" s="22">
        <v>43157</v>
      </c>
      <c r="E4" s="8" t="b">
        <v>1</v>
      </c>
      <c r="F4" s="8" t="s">
        <v>165</v>
      </c>
      <c r="G4" s="2" t="str">
        <f t="shared" si="0"/>
        <v>Pas de retard</v>
      </c>
      <c r="H4" s="3" t="s">
        <v>234</v>
      </c>
      <c r="J4" s="2">
        <f t="shared" ca="1" si="1"/>
        <v>14</v>
      </c>
      <c r="K4" s="2">
        <f t="shared" ca="1" si="2"/>
        <v>0</v>
      </c>
    </row>
    <row r="5" spans="1:11" x14ac:dyDescent="0.25">
      <c r="A5" s="21">
        <v>4</v>
      </c>
      <c r="B5" s="22">
        <v>43994</v>
      </c>
      <c r="C5" s="22">
        <v>44024</v>
      </c>
      <c r="D5" s="23"/>
      <c r="E5" s="8" t="b">
        <v>0</v>
      </c>
      <c r="F5" s="8" t="s">
        <v>167</v>
      </c>
      <c r="G5" s="2" t="str">
        <f t="shared" si="0"/>
        <v>Livre non rendu</v>
      </c>
      <c r="H5" s="3" t="s">
        <v>237</v>
      </c>
      <c r="J5" s="2">
        <f t="shared" ca="1" si="1"/>
        <v>1065</v>
      </c>
      <c r="K5" s="2">
        <f t="shared" ca="1" si="2"/>
        <v>1035</v>
      </c>
    </row>
    <row r="6" spans="1:11" x14ac:dyDescent="0.25">
      <c r="A6" s="21">
        <v>5</v>
      </c>
      <c r="B6" s="22">
        <v>44588</v>
      </c>
      <c r="C6" s="22">
        <v>44619</v>
      </c>
      <c r="D6" s="24">
        <v>44607</v>
      </c>
      <c r="E6" s="8" t="b">
        <v>1</v>
      </c>
      <c r="F6" s="8" t="s">
        <v>174</v>
      </c>
      <c r="G6" s="2" t="str">
        <f t="shared" si="0"/>
        <v>Pas de retard</v>
      </c>
      <c r="H6" s="3" t="s">
        <v>227</v>
      </c>
      <c r="J6" s="2">
        <f t="shared" ca="1" si="1"/>
        <v>19</v>
      </c>
      <c r="K6" s="2">
        <f t="shared" ca="1" si="2"/>
        <v>0</v>
      </c>
    </row>
    <row r="7" spans="1:11" x14ac:dyDescent="0.25">
      <c r="A7" s="21">
        <v>6</v>
      </c>
      <c r="B7" s="22">
        <v>44756</v>
      </c>
      <c r="C7" s="22">
        <v>44787</v>
      </c>
      <c r="D7" s="22">
        <v>44787</v>
      </c>
      <c r="E7" s="8" t="b">
        <v>1</v>
      </c>
      <c r="F7" s="8" t="s">
        <v>157</v>
      </c>
      <c r="G7" s="2" t="str">
        <f t="shared" si="0"/>
        <v>Pas de retard</v>
      </c>
      <c r="H7" s="3" t="s">
        <v>232</v>
      </c>
      <c r="J7" s="2">
        <f t="shared" ca="1" si="1"/>
        <v>31</v>
      </c>
      <c r="K7" s="2">
        <f t="shared" ca="1" si="2"/>
        <v>0</v>
      </c>
    </row>
    <row r="8" spans="1:11" x14ac:dyDescent="0.25">
      <c r="A8" s="21">
        <v>7</v>
      </c>
      <c r="B8" s="22">
        <v>44556</v>
      </c>
      <c r="C8" s="22">
        <v>44587</v>
      </c>
      <c r="D8" s="22">
        <v>44617</v>
      </c>
      <c r="E8" s="8" t="b">
        <v>1</v>
      </c>
      <c r="F8" s="8" t="s">
        <v>157</v>
      </c>
      <c r="G8" s="2">
        <f t="shared" si="0"/>
        <v>30</v>
      </c>
      <c r="H8" s="3" t="s">
        <v>229</v>
      </c>
      <c r="J8" s="2">
        <f t="shared" ca="1" si="1"/>
        <v>61</v>
      </c>
      <c r="K8" s="2">
        <f t="shared" ca="1" si="2"/>
        <v>30</v>
      </c>
    </row>
    <row r="9" spans="1:11" x14ac:dyDescent="0.25">
      <c r="A9" s="21">
        <v>8</v>
      </c>
      <c r="B9" s="22">
        <v>44425</v>
      </c>
      <c r="C9" s="22">
        <v>44456</v>
      </c>
      <c r="D9" s="23"/>
      <c r="E9" s="8" t="b">
        <v>0</v>
      </c>
      <c r="F9" s="8" t="s">
        <v>157</v>
      </c>
      <c r="G9" s="2" t="str">
        <f t="shared" si="0"/>
        <v>Livre non rendu</v>
      </c>
      <c r="H9" s="3" t="s">
        <v>230</v>
      </c>
      <c r="J9" s="2">
        <f t="shared" ca="1" si="1"/>
        <v>634</v>
      </c>
      <c r="K9" s="2">
        <f t="shared" ca="1" si="2"/>
        <v>603</v>
      </c>
    </row>
    <row r="10" spans="1:11" x14ac:dyDescent="0.25">
      <c r="A10" s="21">
        <v>9</v>
      </c>
      <c r="B10" s="22">
        <v>44704</v>
      </c>
      <c r="C10" s="22">
        <v>44735</v>
      </c>
      <c r="D10" s="24">
        <v>44737</v>
      </c>
      <c r="E10" s="8" t="b">
        <v>1</v>
      </c>
      <c r="F10" s="8" t="s">
        <v>172</v>
      </c>
      <c r="G10" s="2">
        <f t="shared" si="0"/>
        <v>2</v>
      </c>
      <c r="H10" s="3" t="s">
        <v>231</v>
      </c>
      <c r="J10" s="2">
        <f t="shared" ca="1" si="1"/>
        <v>33</v>
      </c>
      <c r="K10" s="2">
        <f t="shared" ca="1" si="2"/>
        <v>2</v>
      </c>
    </row>
    <row r="11" spans="1:11" x14ac:dyDescent="0.25">
      <c r="A11" s="21">
        <v>10</v>
      </c>
      <c r="B11" s="22">
        <v>43727</v>
      </c>
      <c r="C11" s="22">
        <v>43757</v>
      </c>
      <c r="D11" s="22">
        <v>43737</v>
      </c>
      <c r="E11" s="8" t="b">
        <v>1</v>
      </c>
      <c r="F11" s="8" t="s">
        <v>160</v>
      </c>
      <c r="G11" s="2" t="str">
        <f t="shared" si="0"/>
        <v>Pas de retard</v>
      </c>
      <c r="H11" s="3" t="s">
        <v>238</v>
      </c>
      <c r="J11" s="2">
        <f t="shared" ca="1" si="1"/>
        <v>10</v>
      </c>
      <c r="K11" s="2">
        <f t="shared" ca="1" si="2"/>
        <v>0</v>
      </c>
    </row>
    <row r="12" spans="1:11" x14ac:dyDescent="0.25">
      <c r="A12" s="28">
        <v>11</v>
      </c>
      <c r="B12" s="22">
        <v>44094</v>
      </c>
      <c r="C12" s="22">
        <v>44124</v>
      </c>
      <c r="D12" s="25">
        <v>44108</v>
      </c>
      <c r="E12" s="9" t="b">
        <v>1</v>
      </c>
      <c r="F12" s="8" t="s">
        <v>160</v>
      </c>
      <c r="G12" s="2" t="str">
        <f t="shared" si="0"/>
        <v>Pas de retard</v>
      </c>
      <c r="H12" s="3" t="s">
        <v>238</v>
      </c>
      <c r="J12" s="2">
        <f t="shared" ca="1" si="1"/>
        <v>14</v>
      </c>
      <c r="K12" s="2">
        <f t="shared" ca="1" si="2"/>
        <v>0</v>
      </c>
    </row>
    <row r="13" spans="1:11" x14ac:dyDescent="0.25">
      <c r="A13" s="28" t="s">
        <v>304</v>
      </c>
      <c r="B13" s="25">
        <v>44647</v>
      </c>
      <c r="C13" s="25">
        <v>44678</v>
      </c>
      <c r="D13" s="25">
        <v>44681</v>
      </c>
      <c r="E13" s="9" t="b">
        <v>1</v>
      </c>
      <c r="F13" s="8" t="s">
        <v>178</v>
      </c>
      <c r="G13" s="2">
        <f t="shared" si="0"/>
        <v>3</v>
      </c>
      <c r="H13" s="3" t="s">
        <v>229</v>
      </c>
      <c r="J13" s="2">
        <f t="shared" ca="1" si="1"/>
        <v>34</v>
      </c>
      <c r="K13" s="2">
        <f t="shared" ca="1" si="2"/>
        <v>3</v>
      </c>
    </row>
  </sheetData>
  <sortState xmlns:xlrd2="http://schemas.microsoft.com/office/spreadsheetml/2017/richdata2" ref="A2:H11">
    <sortCondition ref="A2:A11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AFD4E-B738-4D53-8786-B27DBB775E4B}">
  <sheetPr codeName="Feuil9"/>
  <dimension ref="A1:O24"/>
  <sheetViews>
    <sheetView tabSelected="1" zoomScale="67" workbookViewId="0">
      <selection activeCell="L4" sqref="L4"/>
    </sheetView>
  </sheetViews>
  <sheetFormatPr defaultColWidth="8.7109375" defaultRowHeight="15" x14ac:dyDescent="0.25"/>
  <cols>
    <col min="1" max="5" width="13.85546875" style="2" customWidth="1"/>
    <col min="6" max="6" width="21.140625" style="2" customWidth="1"/>
    <col min="7" max="7" width="20.85546875" style="2" customWidth="1"/>
    <col min="8" max="8" width="21.42578125" style="2" customWidth="1"/>
    <col min="9" max="9" width="19" style="2" customWidth="1"/>
    <col min="10" max="11" width="13.85546875" style="2" customWidth="1"/>
    <col min="12" max="12" width="23.5703125" style="2" customWidth="1"/>
    <col min="13" max="13" width="40.5703125" style="2" customWidth="1"/>
    <col min="14" max="14" width="17.5703125" style="2" customWidth="1"/>
    <col min="15" max="15" width="17.28515625" style="2" customWidth="1"/>
    <col min="16" max="16384" width="8.7109375" style="2"/>
  </cols>
  <sheetData>
    <row r="1" spans="1:15" x14ac:dyDescent="0.25">
      <c r="A1" s="4" t="s">
        <v>245</v>
      </c>
      <c r="B1" s="4" t="s">
        <v>43</v>
      </c>
      <c r="C1" s="4" t="s">
        <v>246</v>
      </c>
      <c r="D1" s="4" t="s">
        <v>247</v>
      </c>
      <c r="E1" s="4" t="s">
        <v>248</v>
      </c>
      <c r="F1" s="4" t="s">
        <v>249</v>
      </c>
      <c r="G1" s="4" t="s">
        <v>250</v>
      </c>
      <c r="H1" s="4" t="s">
        <v>251</v>
      </c>
      <c r="I1" s="4" t="s">
        <v>252</v>
      </c>
      <c r="J1" s="4" t="s">
        <v>253</v>
      </c>
      <c r="K1" s="4" t="s">
        <v>155</v>
      </c>
      <c r="L1" s="4" t="s">
        <v>254</v>
      </c>
      <c r="M1" s="4" t="s">
        <v>255</v>
      </c>
      <c r="N1" s="4" t="s">
        <v>256</v>
      </c>
      <c r="O1" s="4" t="s">
        <v>257</v>
      </c>
    </row>
    <row r="2" spans="1:15" ht="60" x14ac:dyDescent="0.25">
      <c r="A2" s="6">
        <v>1</v>
      </c>
      <c r="B2" s="37" t="s">
        <v>50</v>
      </c>
      <c r="C2" s="3" t="s">
        <v>258</v>
      </c>
      <c r="D2" s="3" t="s">
        <v>27</v>
      </c>
      <c r="E2" s="3" t="s">
        <v>259</v>
      </c>
      <c r="F2" s="3" t="s">
        <v>260</v>
      </c>
      <c r="G2" s="3" t="s">
        <v>261</v>
      </c>
      <c r="H2" s="6">
        <v>223</v>
      </c>
      <c r="I2" s="7">
        <v>4</v>
      </c>
      <c r="J2" s="7">
        <v>15</v>
      </c>
      <c r="K2" s="34" t="s">
        <v>264</v>
      </c>
      <c r="L2" s="2">
        <f>COUNTIF(Exemplaires!F:F,Ouvrages!B:B)</f>
        <v>1</v>
      </c>
      <c r="M2" s="2">
        <f>COUNTIFS(Exemplaires!F:F,Ouvrages!B:B,Exemplaires!J:J,FALSE)</f>
        <v>0</v>
      </c>
      <c r="N2" s="27">
        <f>J2*L2</f>
        <v>15</v>
      </c>
      <c r="O2" s="2">
        <f ca="1">((SUMIF(Exemplaires!F:F,Ouvrages!B2,Exemplaires!H:H)-SUMIF(Exemplaires!F:F,Ouvrages!B2,Exemplaires!I:I))*Ouvrages!I2)+((SUMIF(Exemplaires!F:F,Ouvrages!B2,Exemplaires!I:I)*Ouvrages!I2)*2)-Ouvrages!N2</f>
        <v>105</v>
      </c>
    </row>
    <row r="3" spans="1:15" ht="60" x14ac:dyDescent="0.25">
      <c r="A3" s="6">
        <v>2</v>
      </c>
      <c r="B3" s="38" t="s">
        <v>46</v>
      </c>
      <c r="C3" s="3" t="s">
        <v>262</v>
      </c>
      <c r="D3" s="3" t="s">
        <v>27</v>
      </c>
      <c r="E3" s="3" t="s">
        <v>259</v>
      </c>
      <c r="F3" s="3" t="s">
        <v>260</v>
      </c>
      <c r="G3" s="3" t="s">
        <v>263</v>
      </c>
      <c r="H3" s="6">
        <v>251</v>
      </c>
      <c r="I3" s="7">
        <v>4</v>
      </c>
      <c r="J3" s="7">
        <v>15</v>
      </c>
      <c r="K3" s="34" t="s">
        <v>264</v>
      </c>
      <c r="L3" s="2">
        <f>COUNTIF(Exemplaires!F:F,Ouvrages!B:B)</f>
        <v>0</v>
      </c>
      <c r="M3" s="2">
        <f>COUNTIFS(Exemplaires!F:F,Ouvrages!B:B,Exemplaires!J:J,FALSE)</f>
        <v>0</v>
      </c>
      <c r="N3" s="27">
        <f t="shared" ref="N3:N16" si="0">J3*L3</f>
        <v>0</v>
      </c>
      <c r="O3" s="2">
        <f>((SUMIF(Exemplaires!F:F,Ouvrages!B3,Exemplaires!H:H)-SUMIF(Exemplaires!F:F,Ouvrages!B3,Exemplaires!I:I))*Ouvrages!I3)+((SUMIF(Exemplaires!F:F,Ouvrages!B3,Exemplaires!I:I)*Ouvrages!I3)*2)-Ouvrages!N3</f>
        <v>0</v>
      </c>
    </row>
    <row r="4" spans="1:15" ht="60" x14ac:dyDescent="0.25">
      <c r="A4" s="6">
        <v>3</v>
      </c>
      <c r="B4" s="38" t="s">
        <v>47</v>
      </c>
      <c r="C4" s="3" t="s">
        <v>265</v>
      </c>
      <c r="D4" s="3" t="s">
        <v>27</v>
      </c>
      <c r="E4" s="3" t="s">
        <v>259</v>
      </c>
      <c r="F4" s="3" t="s">
        <v>260</v>
      </c>
      <c r="G4" s="3" t="s">
        <v>266</v>
      </c>
      <c r="H4" s="6">
        <v>317</v>
      </c>
      <c r="I4" s="7">
        <v>4</v>
      </c>
      <c r="J4" s="7">
        <v>16</v>
      </c>
      <c r="K4" s="3" t="s">
        <v>264</v>
      </c>
      <c r="L4" s="2">
        <f>COUNTIF(Exemplaires!F:F,Ouvrages!B:B)</f>
        <v>0</v>
      </c>
      <c r="M4" s="2">
        <f>COUNTIFS(Exemplaires!F:F,Ouvrages!B:B,Exemplaires!J:J,FALSE)</f>
        <v>0</v>
      </c>
      <c r="N4" s="27">
        <f t="shared" si="0"/>
        <v>0</v>
      </c>
      <c r="O4" s="2">
        <f>((SUMIF(Exemplaires!F:F,Ouvrages!B4,Exemplaires!H:H)-SUMIF(Exemplaires!F:F,Ouvrages!B4,Exemplaires!I:I))*Ouvrages!I4)+((SUMIF(Exemplaires!F:F,Ouvrages!B4,Exemplaires!I:I)*Ouvrages!I4)*2)-Ouvrages!N4</f>
        <v>0</v>
      </c>
    </row>
    <row r="5" spans="1:15" ht="45" x14ac:dyDescent="0.25">
      <c r="A5" s="6">
        <v>4</v>
      </c>
      <c r="B5" s="37" t="s">
        <v>48</v>
      </c>
      <c r="C5" s="3" t="s">
        <v>267</v>
      </c>
      <c r="D5" s="3" t="s">
        <v>27</v>
      </c>
      <c r="E5" s="3" t="s">
        <v>259</v>
      </c>
      <c r="F5" s="3" t="s">
        <v>260</v>
      </c>
      <c r="G5" s="3" t="s">
        <v>268</v>
      </c>
      <c r="H5" s="6">
        <v>636</v>
      </c>
      <c r="I5" s="7">
        <v>4</v>
      </c>
      <c r="J5" s="7">
        <v>20</v>
      </c>
      <c r="K5" s="3" t="s">
        <v>264</v>
      </c>
      <c r="L5" s="2">
        <f>COUNTIF(Exemplaires!F:F,Ouvrages!B:B)</f>
        <v>5</v>
      </c>
      <c r="M5" s="2">
        <f>COUNTIFS(Exemplaires!F:F,Ouvrages!B:B,Exemplaires!J:J,FALSE)</f>
        <v>1</v>
      </c>
      <c r="N5" s="27">
        <f t="shared" si="0"/>
        <v>100</v>
      </c>
      <c r="O5" s="2">
        <f ca="1">((SUMIF(Exemplaires!F:F,Ouvrages!B5,Exemplaires!H:H)-SUMIF(Exemplaires!F:F,Ouvrages!B5,Exemplaires!I:I))*Ouvrages!I5)+((SUMIF(Exemplaires!F:F,Ouvrages!B5,Exemplaires!I:I)*Ouvrages!I5)*2)-Ouvrages!N5</f>
        <v>5644</v>
      </c>
    </row>
    <row r="6" spans="1:15" ht="60" x14ac:dyDescent="0.25">
      <c r="A6" s="6">
        <v>5</v>
      </c>
      <c r="B6" s="38" t="s">
        <v>45</v>
      </c>
      <c r="C6" s="3" t="s">
        <v>269</v>
      </c>
      <c r="D6" s="3" t="s">
        <v>27</v>
      </c>
      <c r="E6" s="3" t="s">
        <v>259</v>
      </c>
      <c r="F6" s="3" t="s">
        <v>260</v>
      </c>
      <c r="G6" s="3" t="s">
        <v>270</v>
      </c>
      <c r="H6" s="6">
        <v>766</v>
      </c>
      <c r="I6" s="7">
        <v>4</v>
      </c>
      <c r="J6" s="7">
        <v>22</v>
      </c>
      <c r="K6" s="3" t="s">
        <v>264</v>
      </c>
      <c r="L6" s="2">
        <f>COUNTIF(Exemplaires!F:F,Ouvrages!B:B)</f>
        <v>0</v>
      </c>
      <c r="M6" s="2">
        <f>COUNTIFS(Exemplaires!F:F,Ouvrages!B:B,Exemplaires!J:J,FALSE)</f>
        <v>0</v>
      </c>
      <c r="N6" s="27">
        <f t="shared" si="0"/>
        <v>0</v>
      </c>
      <c r="O6" s="2">
        <f>((SUMIF(Exemplaires!F:F,Ouvrages!B6,Exemplaires!H:H)-SUMIF(Exemplaires!F:F,Ouvrages!B6,Exemplaires!I:I))*Ouvrages!I6)+((SUMIF(Exemplaires!F:F,Ouvrages!B6,Exemplaires!I:I)*Ouvrages!I6)*2)-Ouvrages!N6</f>
        <v>0</v>
      </c>
    </row>
    <row r="7" spans="1:15" ht="45" x14ac:dyDescent="0.25">
      <c r="A7" s="6">
        <v>6</v>
      </c>
      <c r="B7" s="38" t="s">
        <v>49</v>
      </c>
      <c r="C7" s="3" t="s">
        <v>271</v>
      </c>
      <c r="D7" s="3" t="s">
        <v>27</v>
      </c>
      <c r="E7" s="3" t="s">
        <v>259</v>
      </c>
      <c r="F7" s="3" t="s">
        <v>260</v>
      </c>
      <c r="G7" s="3" t="s">
        <v>272</v>
      </c>
      <c r="H7" s="6">
        <v>607</v>
      </c>
      <c r="I7" s="7">
        <v>4</v>
      </c>
      <c r="J7" s="7">
        <v>20</v>
      </c>
      <c r="K7" s="3" t="s">
        <v>264</v>
      </c>
      <c r="L7" s="2">
        <f>COUNTIF(Exemplaires!F:F,Ouvrages!B:B)</f>
        <v>0</v>
      </c>
      <c r="M7" s="2">
        <f>COUNTIFS(Exemplaires!F:F,Ouvrages!B:B,Exemplaires!J:J,FALSE)</f>
        <v>0</v>
      </c>
      <c r="N7" s="27">
        <f t="shared" si="0"/>
        <v>0</v>
      </c>
      <c r="O7" s="2">
        <f>((SUMIF(Exemplaires!F:F,Ouvrages!B7,Exemplaires!H:H)-SUMIF(Exemplaires!F:F,Ouvrages!B7,Exemplaires!I:I))*Ouvrages!I7)+((SUMIF(Exemplaires!F:F,Ouvrages!B7,Exemplaires!I:I)*Ouvrages!I7)*2)-Ouvrages!N7</f>
        <v>0</v>
      </c>
    </row>
    <row r="8" spans="1:15" ht="30" x14ac:dyDescent="0.25">
      <c r="A8" s="6">
        <v>7</v>
      </c>
      <c r="B8" s="38" t="s">
        <v>55</v>
      </c>
      <c r="C8" s="3" t="s">
        <v>273</v>
      </c>
      <c r="D8" s="3" t="s">
        <v>8</v>
      </c>
      <c r="E8" s="3" t="s">
        <v>274</v>
      </c>
      <c r="F8" s="3" t="s">
        <v>275</v>
      </c>
      <c r="G8" s="3" t="s">
        <v>276</v>
      </c>
      <c r="H8" s="6">
        <v>226</v>
      </c>
      <c r="I8" s="7">
        <v>3</v>
      </c>
      <c r="J8" s="7">
        <v>7.9</v>
      </c>
      <c r="K8" s="3" t="s">
        <v>277</v>
      </c>
      <c r="L8" s="2">
        <f>COUNTIF(Exemplaires!F:F,Ouvrages!B:B)</f>
        <v>0</v>
      </c>
      <c r="M8" s="2">
        <f>COUNTIFS(Exemplaires!F:F,Ouvrages!B:B,Exemplaires!J:J,FALSE)</f>
        <v>0</v>
      </c>
      <c r="N8" s="27">
        <f t="shared" si="0"/>
        <v>0</v>
      </c>
      <c r="O8" s="2">
        <f>((SUMIF(Exemplaires!F:F,Ouvrages!B8,Exemplaires!H:H)-SUMIF(Exemplaires!F:F,Ouvrages!B8,Exemplaires!I:I))*Ouvrages!I8)+((SUMIF(Exemplaires!F:F,Ouvrages!B8,Exemplaires!I:I)*Ouvrages!I8)*2)-Ouvrages!N8</f>
        <v>0</v>
      </c>
    </row>
    <row r="9" spans="1:15" ht="30" x14ac:dyDescent="0.25">
      <c r="A9" s="6">
        <v>8</v>
      </c>
      <c r="B9" s="38" t="s">
        <v>51</v>
      </c>
      <c r="C9" s="3" t="s">
        <v>278</v>
      </c>
      <c r="D9" s="3" t="s">
        <v>27</v>
      </c>
      <c r="E9" s="3" t="s">
        <v>259</v>
      </c>
      <c r="F9" s="3" t="s">
        <v>279</v>
      </c>
      <c r="G9" s="3" t="s">
        <v>280</v>
      </c>
      <c r="H9" s="6">
        <v>439</v>
      </c>
      <c r="I9" s="7">
        <v>3</v>
      </c>
      <c r="J9" s="7">
        <v>9.6999999999999993</v>
      </c>
      <c r="K9" s="3" t="s">
        <v>277</v>
      </c>
      <c r="L9" s="2">
        <f>COUNTIF(Exemplaires!F:F,Ouvrages!B:B)</f>
        <v>0</v>
      </c>
      <c r="M9" s="2">
        <f>COUNTIFS(Exemplaires!F:F,Ouvrages!B:B,Exemplaires!J:J,FALSE)</f>
        <v>0</v>
      </c>
      <c r="N9" s="27">
        <f t="shared" si="0"/>
        <v>0</v>
      </c>
      <c r="O9" s="2">
        <f>((SUMIF(Exemplaires!F:F,Ouvrages!B9,Exemplaires!H:H)-SUMIF(Exemplaires!F:F,Ouvrages!B9,Exemplaires!I:I))*Ouvrages!I9)+((SUMIF(Exemplaires!F:F,Ouvrages!B9,Exemplaires!I:I)*Ouvrages!I9)*2)-Ouvrages!N9</f>
        <v>0</v>
      </c>
    </row>
    <row r="10" spans="1:15" ht="30" x14ac:dyDescent="0.25">
      <c r="A10" s="6">
        <v>9</v>
      </c>
      <c r="B10" s="37" t="s">
        <v>53</v>
      </c>
      <c r="C10" s="3" t="s">
        <v>281</v>
      </c>
      <c r="D10" s="3" t="s">
        <v>27</v>
      </c>
      <c r="E10" s="3" t="s">
        <v>259</v>
      </c>
      <c r="F10" s="3" t="s">
        <v>279</v>
      </c>
      <c r="G10" s="3" t="s">
        <v>282</v>
      </c>
      <c r="H10" s="6">
        <v>447</v>
      </c>
      <c r="I10" s="7">
        <v>3</v>
      </c>
      <c r="J10" s="7">
        <v>9.8000000000000007</v>
      </c>
      <c r="K10" s="3" t="s">
        <v>277</v>
      </c>
      <c r="L10" s="2">
        <f>COUNTIF(Exemplaires!F:F,Ouvrages!B:B)</f>
        <v>2</v>
      </c>
      <c r="M10" s="2">
        <f>COUNTIFS(Exemplaires!F:F,Ouvrages!B:B,Exemplaires!J:J,FALSE)</f>
        <v>1</v>
      </c>
      <c r="N10" s="27">
        <f t="shared" si="0"/>
        <v>19.600000000000001</v>
      </c>
      <c r="O10" s="2">
        <f ca="1">((SUMIF(Exemplaires!F:F,Ouvrages!B10,Exemplaires!H:H)-SUMIF(Exemplaires!F:F,Ouvrages!B10,Exemplaires!I:I))*Ouvrages!I10)+((SUMIF(Exemplaires!F:F,Ouvrages!B10,Exemplaires!I:I)*Ouvrages!I10)*2)-Ouvrages!N10</f>
        <v>6280.4</v>
      </c>
    </row>
    <row r="11" spans="1:15" ht="45" x14ac:dyDescent="0.25">
      <c r="A11" s="6">
        <v>10</v>
      </c>
      <c r="B11" s="38" t="s">
        <v>52</v>
      </c>
      <c r="C11" s="3" t="s">
        <v>283</v>
      </c>
      <c r="D11" s="3" t="s">
        <v>8</v>
      </c>
      <c r="E11" s="3" t="s">
        <v>274</v>
      </c>
      <c r="F11" s="3" t="s">
        <v>275</v>
      </c>
      <c r="G11" s="3" t="s">
        <v>282</v>
      </c>
      <c r="H11" s="6">
        <v>0</v>
      </c>
      <c r="I11" s="7">
        <v>3</v>
      </c>
      <c r="J11" s="7">
        <v>9.9</v>
      </c>
      <c r="K11" s="3" t="s">
        <v>277</v>
      </c>
      <c r="L11" s="2">
        <f>COUNTIF(Exemplaires!F:F,Ouvrages!B:B)</f>
        <v>0</v>
      </c>
      <c r="M11" s="2">
        <f>COUNTIFS(Exemplaires!F:F,Ouvrages!B:B,Exemplaires!J:J,FALSE)</f>
        <v>0</v>
      </c>
      <c r="N11" s="27">
        <f t="shared" si="0"/>
        <v>0</v>
      </c>
      <c r="O11" s="2">
        <f>((SUMIF(Exemplaires!F:F,Ouvrages!B11,Exemplaires!H:H)-SUMIF(Exemplaires!F:F,Ouvrages!B11,Exemplaires!I:I))*Ouvrages!I11)+((SUMIF(Exemplaires!F:F,Ouvrages!B11,Exemplaires!I:I)*Ouvrages!I11)*2)-Ouvrages!N11</f>
        <v>0</v>
      </c>
    </row>
    <row r="12" spans="1:15" ht="30" x14ac:dyDescent="0.25">
      <c r="A12" s="6">
        <v>11</v>
      </c>
      <c r="B12" s="38" t="s">
        <v>54</v>
      </c>
      <c r="C12" s="3" t="s">
        <v>284</v>
      </c>
      <c r="D12" s="3" t="s">
        <v>27</v>
      </c>
      <c r="E12" s="3" t="s">
        <v>259</v>
      </c>
      <c r="F12" s="3" t="s">
        <v>279</v>
      </c>
      <c r="G12" s="3" t="s">
        <v>285</v>
      </c>
      <c r="H12" s="6">
        <v>458</v>
      </c>
      <c r="I12" s="7">
        <v>3</v>
      </c>
      <c r="J12" s="7">
        <v>7.8</v>
      </c>
      <c r="K12" s="3" t="s">
        <v>277</v>
      </c>
      <c r="L12" s="2">
        <f>COUNTIF(Exemplaires!F:F,Ouvrages!B:B)</f>
        <v>0</v>
      </c>
      <c r="M12" s="2">
        <f>COUNTIFS(Exemplaires!F:F,Ouvrages!B:B,Exemplaires!J:J,FALSE)</f>
        <v>0</v>
      </c>
      <c r="N12" s="27">
        <f t="shared" si="0"/>
        <v>0</v>
      </c>
      <c r="O12" s="2">
        <f>((SUMIF(Exemplaires!F:F,Ouvrages!B12,Exemplaires!H:H)-SUMIF(Exemplaires!F:F,Ouvrages!B12,Exemplaires!I:I))*Ouvrages!I12)+((SUMIF(Exemplaires!F:F,Ouvrages!B12,Exemplaires!I:I)*Ouvrages!I12)*2)-Ouvrages!N12</f>
        <v>0</v>
      </c>
    </row>
    <row r="13" spans="1:15" ht="30" x14ac:dyDescent="0.25">
      <c r="A13" s="6">
        <v>12</v>
      </c>
      <c r="B13" s="37" t="s">
        <v>56</v>
      </c>
      <c r="C13" s="3" t="s">
        <v>286</v>
      </c>
      <c r="D13" s="3" t="s">
        <v>8</v>
      </c>
      <c r="E13" s="3" t="s">
        <v>287</v>
      </c>
      <c r="F13" s="3" t="s">
        <v>288</v>
      </c>
      <c r="G13" s="3" t="s">
        <v>289</v>
      </c>
      <c r="H13" s="6">
        <v>352</v>
      </c>
      <c r="I13" s="7">
        <v>0.5</v>
      </c>
      <c r="J13" s="7">
        <v>5.55</v>
      </c>
      <c r="K13" s="3" t="s">
        <v>287</v>
      </c>
      <c r="L13" s="2">
        <f>COUNTIF(Exemplaires!F:F,Ouvrages!B:B)</f>
        <v>1</v>
      </c>
      <c r="M13" s="2">
        <f>COUNTIFS(Exemplaires!F:F,Ouvrages!B:B,Exemplaires!J:J,FALSE)</f>
        <v>0</v>
      </c>
      <c r="N13" s="27">
        <f t="shared" si="0"/>
        <v>5.55</v>
      </c>
      <c r="O13" s="2">
        <f ca="1">((SUMIF(Exemplaires!F:F,Ouvrages!B13,Exemplaires!H:H)-SUMIF(Exemplaires!F:F,Ouvrages!B13,Exemplaires!I:I))*Ouvrages!I13)+((SUMIF(Exemplaires!F:F,Ouvrages!B13,Exemplaires!I:I)*Ouvrages!I13)*2)-Ouvrages!N13</f>
        <v>9.9499999999999993</v>
      </c>
    </row>
    <row r="14" spans="1:15" ht="30" x14ac:dyDescent="0.25">
      <c r="A14" s="6">
        <v>13</v>
      </c>
      <c r="B14" s="38" t="s">
        <v>57</v>
      </c>
      <c r="C14" s="3" t="s">
        <v>290</v>
      </c>
      <c r="D14" s="3" t="s">
        <v>8</v>
      </c>
      <c r="E14" s="3" t="s">
        <v>287</v>
      </c>
      <c r="F14" s="3" t="s">
        <v>291</v>
      </c>
      <c r="G14" s="3" t="s">
        <v>292</v>
      </c>
      <c r="H14" s="6">
        <v>736</v>
      </c>
      <c r="I14" s="7">
        <v>0.5</v>
      </c>
      <c r="J14" s="7">
        <v>5.0999999999999996</v>
      </c>
      <c r="K14" s="3" t="s">
        <v>287</v>
      </c>
      <c r="L14" s="2">
        <f>COUNTIF(Exemplaires!F:F,Ouvrages!B:B)</f>
        <v>0</v>
      </c>
      <c r="M14" s="2">
        <f>COUNTIFS(Exemplaires!F:F,Ouvrages!B:B,Exemplaires!J:J,FALSE)</f>
        <v>0</v>
      </c>
      <c r="N14" s="27">
        <f t="shared" si="0"/>
        <v>0</v>
      </c>
      <c r="O14" s="2">
        <f>((SUMIF(Exemplaires!F:F,Ouvrages!B14,Exemplaires!H:H)-SUMIF(Exemplaires!F:F,Ouvrages!B14,Exemplaires!I:I))*Ouvrages!I14)+((SUMIF(Exemplaires!F:F,Ouvrages!B14,Exemplaires!I:I)*Ouvrages!I14)*2)-Ouvrages!N14</f>
        <v>0</v>
      </c>
    </row>
    <row r="15" spans="1:15" ht="45" x14ac:dyDescent="0.25">
      <c r="A15" s="6">
        <v>14</v>
      </c>
      <c r="B15" s="37" t="s">
        <v>58</v>
      </c>
      <c r="C15" s="3" t="s">
        <v>293</v>
      </c>
      <c r="D15" s="3" t="s">
        <v>8</v>
      </c>
      <c r="E15" s="3" t="s">
        <v>287</v>
      </c>
      <c r="F15" s="3" t="s">
        <v>294</v>
      </c>
      <c r="G15" s="3" t="s">
        <v>295</v>
      </c>
      <c r="H15" s="6">
        <v>160</v>
      </c>
      <c r="I15" s="7">
        <v>0</v>
      </c>
      <c r="J15" s="7">
        <v>2</v>
      </c>
      <c r="K15" s="3" t="s">
        <v>287</v>
      </c>
      <c r="L15" s="2">
        <f>COUNTIF(Exemplaires!F:F,Ouvrages!B:B)</f>
        <v>1</v>
      </c>
      <c r="M15" s="2">
        <f>COUNTIFS(Exemplaires!F:F,Ouvrages!B:B,Exemplaires!J:J,FALSE)</f>
        <v>0</v>
      </c>
      <c r="N15" s="27">
        <f t="shared" si="0"/>
        <v>2</v>
      </c>
      <c r="O15" s="2">
        <f ca="1">((SUMIF(Exemplaires!F:F,Ouvrages!B15,Exemplaires!H:H)-SUMIF(Exemplaires!F:F,Ouvrages!B15,Exemplaires!I:I))*Ouvrages!I15)+((SUMIF(Exemplaires!F:F,Ouvrages!B15,Exemplaires!I:I)*Ouvrages!I15)*2)-Ouvrages!N15</f>
        <v>-2</v>
      </c>
    </row>
    <row r="16" spans="1:15" ht="30" x14ac:dyDescent="0.25">
      <c r="A16" s="6">
        <v>16</v>
      </c>
      <c r="B16" s="37" t="s">
        <v>44</v>
      </c>
      <c r="C16" s="3" t="s">
        <v>296</v>
      </c>
      <c r="D16" s="3" t="s">
        <v>297</v>
      </c>
      <c r="E16" s="3" t="s">
        <v>287</v>
      </c>
      <c r="F16" s="3" t="s">
        <v>298</v>
      </c>
      <c r="G16" s="3" t="s">
        <v>299</v>
      </c>
      <c r="H16" s="6">
        <v>0</v>
      </c>
      <c r="I16" s="7">
        <v>3</v>
      </c>
      <c r="J16" s="7">
        <v>13</v>
      </c>
      <c r="K16" s="3" t="s">
        <v>300</v>
      </c>
      <c r="L16" s="2">
        <f>COUNTIF(Exemplaires!F:F,Ouvrages!B:B)</f>
        <v>1</v>
      </c>
      <c r="M16" s="2">
        <f>COUNTIFS(Exemplaires!F:F,Ouvrages!B:B,Exemplaires!J:J,FALSE)</f>
        <v>0</v>
      </c>
      <c r="N16" s="27">
        <f t="shared" si="0"/>
        <v>13</v>
      </c>
      <c r="O16" s="2">
        <f ca="1">((SUMIF(Exemplaires!F:F,Ouvrages!B16,Exemplaires!H:H)-SUMIF(Exemplaires!F:F,Ouvrages!B16,Exemplaires!I:I))*Ouvrages!I16)+((SUMIF(Exemplaires!F:F,Ouvrages!B16,Exemplaires!I:I)*Ouvrages!I16)*2)-Ouvrages!N16</f>
        <v>59</v>
      </c>
    </row>
    <row r="17" spans="2:14" ht="31.5" customHeight="1" x14ac:dyDescent="0.25">
      <c r="B17" s="39">
        <v>123456</v>
      </c>
      <c r="L17" s="2">
        <v>5</v>
      </c>
      <c r="M17" s="2">
        <v>4</v>
      </c>
      <c r="N17" s="27"/>
    </row>
    <row r="18" spans="2:14" x14ac:dyDescent="0.25">
      <c r="N18" s="27"/>
    </row>
    <row r="19" spans="2:14" x14ac:dyDescent="0.25">
      <c r="N19" s="27"/>
    </row>
    <row r="20" spans="2:14" x14ac:dyDescent="0.25">
      <c r="N20" s="27"/>
    </row>
    <row r="21" spans="2:14" x14ac:dyDescent="0.25">
      <c r="N21" s="27"/>
    </row>
    <row r="22" spans="2:14" x14ac:dyDescent="0.25">
      <c r="N22" s="27"/>
    </row>
    <row r="23" spans="2:14" x14ac:dyDescent="0.25">
      <c r="N23" s="27"/>
    </row>
    <row r="24" spans="2:14" x14ac:dyDescent="0.25">
      <c r="N24" s="27"/>
    </row>
  </sheetData>
  <conditionalFormatting sqref="B2:B20">
    <cfRule type="expression" dxfId="0" priority="1">
      <formula>M2/L2&gt;=0.75</formula>
    </cfRule>
    <cfRule type="expression" dxfId="1" priority="2">
      <formula>L2=0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17</xdr:col>
                <xdr:colOff>352425</xdr:colOff>
                <xdr:row>2</xdr:row>
                <xdr:rowOff>38100</xdr:rowOff>
              </from>
              <to>
                <xdr:col>22</xdr:col>
                <xdr:colOff>228600</xdr:colOff>
                <xdr:row>3</xdr:row>
                <xdr:rowOff>323850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83063-B382-4F0C-AF81-CC7E070CC51F}">
  <sheetPr codeName="Feuil10"/>
  <dimension ref="A3:E8"/>
  <sheetViews>
    <sheetView workbookViewId="0">
      <selection activeCell="C10" sqref="C10"/>
    </sheetView>
  </sheetViews>
  <sheetFormatPr defaultColWidth="11.42578125" defaultRowHeight="15" x14ac:dyDescent="0.25"/>
  <cols>
    <col min="1" max="1" width="19.5703125" bestFit="1" customWidth="1"/>
    <col min="2" max="2" width="29.28515625" bestFit="1" customWidth="1"/>
    <col min="3" max="3" width="17.7109375" bestFit="1" customWidth="1"/>
    <col min="4" max="4" width="19.140625" bestFit="1" customWidth="1"/>
    <col min="5" max="5" width="19.42578125" bestFit="1" customWidth="1"/>
  </cols>
  <sheetData>
    <row r="3" spans="1:5" x14ac:dyDescent="0.25">
      <c r="A3" s="32" t="s">
        <v>305</v>
      </c>
      <c r="B3" t="s">
        <v>307</v>
      </c>
      <c r="C3" t="s">
        <v>309</v>
      </c>
      <c r="D3" t="s">
        <v>308</v>
      </c>
      <c r="E3" t="s">
        <v>310</v>
      </c>
    </row>
    <row r="4" spans="1:5" x14ac:dyDescent="0.25">
      <c r="A4" s="33"/>
      <c r="B4">
        <v>2</v>
      </c>
      <c r="C4" s="36">
        <v>7.9499999999999993</v>
      </c>
      <c r="D4" s="36">
        <v>7.55</v>
      </c>
      <c r="E4" s="35">
        <v>2.65</v>
      </c>
    </row>
    <row r="5" spans="1:5" x14ac:dyDescent="0.25">
      <c r="A5" s="33" t="s">
        <v>264</v>
      </c>
      <c r="B5">
        <v>6</v>
      </c>
      <c r="C5" s="36">
        <v>5725</v>
      </c>
      <c r="D5" s="36">
        <v>115</v>
      </c>
      <c r="E5" s="35">
        <v>954.16666666666663</v>
      </c>
    </row>
    <row r="6" spans="1:5" x14ac:dyDescent="0.25">
      <c r="A6" s="33" t="s">
        <v>277</v>
      </c>
      <c r="B6">
        <v>2</v>
      </c>
      <c r="C6" s="36">
        <v>6262.4</v>
      </c>
      <c r="D6" s="36">
        <v>19.600000000000001</v>
      </c>
      <c r="E6" s="35">
        <v>1252.48</v>
      </c>
    </row>
    <row r="7" spans="1:5" x14ac:dyDescent="0.25">
      <c r="A7" s="33" t="s">
        <v>300</v>
      </c>
      <c r="B7">
        <v>1</v>
      </c>
      <c r="C7" s="36">
        <v>59</v>
      </c>
      <c r="D7" s="36">
        <v>13</v>
      </c>
      <c r="E7" s="35">
        <v>59</v>
      </c>
    </row>
    <row r="8" spans="1:5" x14ac:dyDescent="0.25">
      <c r="A8" s="33" t="s">
        <v>306</v>
      </c>
      <c r="B8">
        <v>11</v>
      </c>
      <c r="C8">
        <v>12054.349999999999</v>
      </c>
      <c r="D8">
        <v>155.15</v>
      </c>
      <c r="E8">
        <v>803.62333333333322</v>
      </c>
    </row>
  </sheetData>
  <conditionalFormatting pivot="1" sqref="E4:E7">
    <cfRule type="cellIs" dxfId="7" priority="11" operator="equal">
      <formula>MAX($E$4:$E$7)</formula>
    </cfRule>
  </conditionalFormatting>
  <conditionalFormatting pivot="1" sqref="E4:E7">
    <cfRule type="cellIs" dxfId="6" priority="1" operator="equal">
      <formula>MIN($E$4:$E$7)</formula>
    </cfRule>
  </conditionalFormatting>
  <conditionalFormatting sqref="A4:A7">
    <cfRule type="expression" dxfId="5" priority="12">
      <formula>MAX($E$4:$E$7)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10</vt:i4>
      </vt:variant>
    </vt:vector>
  </HeadingPairs>
  <TitlesOfParts>
    <vt:vector size="10" baseType="lpstr">
      <vt:lpstr>Auteurs</vt:lpstr>
      <vt:lpstr>auteurs_ouvrages</vt:lpstr>
      <vt:lpstr>Bibliothèques</vt:lpstr>
      <vt:lpstr>Clients</vt:lpstr>
      <vt:lpstr>Compte utilisateur</vt:lpstr>
      <vt:lpstr>Employés</vt:lpstr>
      <vt:lpstr>Exemplaires</vt:lpstr>
      <vt:lpstr>Locations</vt:lpstr>
      <vt:lpstr>Ouvrages</vt:lpstr>
      <vt:lpstr>Tableau Pivot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 piere</dc:creator>
  <cp:keywords/>
  <dc:description/>
  <cp:lastModifiedBy>BSA</cp:lastModifiedBy>
  <cp:revision/>
  <dcterms:created xsi:type="dcterms:W3CDTF">2023-04-20T11:25:23Z</dcterms:created>
  <dcterms:modified xsi:type="dcterms:W3CDTF">2023-05-13T14:09:18Z</dcterms:modified>
  <cp:category/>
  <cp:contentStatus/>
</cp:coreProperties>
</file>