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2EE0497-A644-45A3-AAEA-F70A877FC2EB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ase 1" sheetId="3" r:id="rId1"/>
    <sheet name="SUIVI MENSUEL 400102" sheetId="11" r:id="rId2"/>
  </sheets>
  <definedNames>
    <definedName name="_xlnm._FilterDatabase" localSheetId="0" hidden="1">'base 1'!$B$5:$U$14</definedName>
    <definedName name="CC">#REF!</definedName>
  </definedName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6" i="3" l="1"/>
  <c r="W7" i="3"/>
  <c r="W8" i="3"/>
  <c r="W9" i="3"/>
  <c r="W10" i="3"/>
  <c r="W11" i="3"/>
  <c r="W12" i="3"/>
  <c r="W13" i="3"/>
  <c r="W14" i="3"/>
  <c r="R8" i="11" a="1"/>
  <c r="R8" i="11" s="1"/>
  <c r="Q8" i="11" s="1"/>
  <c r="P8" i="11" l="1"/>
  <c r="R9" i="11" a="1"/>
  <c r="R9" i="11" l="1"/>
  <c r="P9" i="11" s="1"/>
  <c r="R10" i="11" a="1"/>
  <c r="Q9" i="11" l="1"/>
  <c r="R10" i="11"/>
  <c r="Q10" i="11" s="1"/>
  <c r="P10" i="11" l="1"/>
  <c r="R11" i="11" a="1"/>
  <c r="R11" i="11" l="1"/>
  <c r="P11" i="11" l="1"/>
  <c r="Q11" i="11"/>
  <c r="R12" i="11" a="1"/>
  <c r="R12" i="11" l="1"/>
  <c r="P12" i="11" l="1"/>
  <c r="Q12" i="11"/>
  <c r="R13" i="11" a="1"/>
  <c r="R13" i="11" l="1"/>
  <c r="B10" i="11"/>
  <c r="P13" i="11" l="1"/>
  <c r="Q13" i="11"/>
  <c r="A6" i="3"/>
  <c r="A7" i="3"/>
  <c r="A8" i="3"/>
  <c r="A9" i="3"/>
  <c r="A10" i="3"/>
  <c r="A11" i="3"/>
  <c r="A12" i="3"/>
  <c r="A13" i="3"/>
  <c r="A14" i="3"/>
  <c r="R14" i="11" a="1"/>
  <c r="R14" i="11" l="1"/>
  <c r="Q14" i="11" l="1"/>
  <c r="P14" i="11"/>
  <c r="R15" i="11" a="1"/>
  <c r="R15" i="11" l="1"/>
  <c r="Q15" i="11" l="1"/>
  <c r="P15" i="11"/>
</calcChain>
</file>

<file path=xl/sharedStrings.xml><?xml version="1.0" encoding="utf-8"?>
<sst xmlns="http://schemas.openxmlformats.org/spreadsheetml/2006/main" count="224" uniqueCount="100">
  <si>
    <t>INF-BUD-53 : Pilotage de la gestion - Vue détaillée</t>
  </si>
  <si>
    <t>Coller Base de B à U en defusionnant export</t>
  </si>
  <si>
    <t>Formule</t>
  </si>
  <si>
    <t>Exercice comptable</t>
  </si>
  <si>
    <t>2023</t>
  </si>
  <si>
    <t>Année</t>
  </si>
  <si>
    <t>Ex. compt./période</t>
  </si>
  <si>
    <t>Organisation d'achats</t>
  </si>
  <si>
    <t>Centre financier</t>
  </si>
  <si>
    <t>1</t>
  </si>
  <si>
    <t>Programme</t>
  </si>
  <si>
    <t>Centre de coûts</t>
  </si>
  <si>
    <t>2</t>
  </si>
  <si>
    <t>Groupe de marchandises</t>
  </si>
  <si>
    <t>GM LIBELLE</t>
  </si>
  <si>
    <t>Fournisseur titulaire principal (EJ)</t>
  </si>
  <si>
    <t>3</t>
  </si>
  <si>
    <t>Code taxe 1</t>
  </si>
  <si>
    <t>Fournisseur payé (DP)</t>
  </si>
  <si>
    <t>4</t>
  </si>
  <si>
    <t>N° de contrat</t>
  </si>
  <si>
    <t>N° EJ</t>
  </si>
  <si>
    <t>Montant engagé</t>
  </si>
  <si>
    <t>Bascule des EJ non soldés</t>
  </si>
  <si>
    <t>AE Fraîches</t>
  </si>
  <si>
    <t>Montant payé</t>
  </si>
  <si>
    <t>JAN 2023</t>
  </si>
  <si>
    <t>Achat Transverse</t>
  </si>
  <si>
    <t>0224</t>
  </si>
  <si>
    <t>40.02.06</t>
  </si>
  <si>
    <t>#</t>
  </si>
  <si>
    <t>Non affecté</t>
  </si>
  <si>
    <t>40.01.07</t>
  </si>
  <si>
    <t>1000001798</t>
  </si>
  <si>
    <t>UNION DES GROUPEMENTS D'ACHATS</t>
  </si>
  <si>
    <t>77605646700587</t>
  </si>
  <si>
    <t>40.03.01</t>
  </si>
  <si>
    <t>36.04.01</t>
  </si>
  <si>
    <t>33.04.01</t>
  </si>
  <si>
    <t>40.01.02</t>
  </si>
  <si>
    <t>33.04.03</t>
  </si>
  <si>
    <t>0224-CSCC-C401</t>
  </si>
  <si>
    <t>BSG</t>
  </si>
  <si>
    <t>CCCSG09075</t>
  </si>
  <si>
    <t>Bureau des services généraux</t>
  </si>
  <si>
    <t>CCCSG32075</t>
  </si>
  <si>
    <t>Pôle logistique</t>
  </si>
  <si>
    <t>FEV 2023</t>
  </si>
  <si>
    <t>MAR 2023</t>
  </si>
  <si>
    <t>CCCSG35075</t>
  </si>
  <si>
    <t>Pôle bâtiment</t>
  </si>
  <si>
    <t>ELECTRICITÉ</t>
  </si>
  <si>
    <t>1000103571</t>
  </si>
  <si>
    <t>ELECTRICITE DE FRANCE</t>
  </si>
  <si>
    <t>55208131764311</t>
  </si>
  <si>
    <t>1300104250</t>
  </si>
  <si>
    <t>1000006977</t>
  </si>
  <si>
    <t>55208131766522</t>
  </si>
  <si>
    <t>1300170867</t>
  </si>
  <si>
    <t>1000256357</t>
  </si>
  <si>
    <t>55208131775150</t>
  </si>
  <si>
    <t>1300177812</t>
  </si>
  <si>
    <t>1300127110</t>
  </si>
  <si>
    <t>1000910508</t>
  </si>
  <si>
    <t>TOTALENERGIES ELECTRICITE ET GAZ</t>
  </si>
  <si>
    <t>44239544800057</t>
  </si>
  <si>
    <t>1300127140</t>
  </si>
  <si>
    <t>1001193817</t>
  </si>
  <si>
    <t>HYDROPTION</t>
  </si>
  <si>
    <t>80498655200029</t>
  </si>
  <si>
    <t>1300142015</t>
  </si>
  <si>
    <t>FR EXP EXPRS &lt; 30 KG</t>
  </si>
  <si>
    <t>1000071538</t>
  </si>
  <si>
    <t>DUSOLIER CALBERSON</t>
  </si>
  <si>
    <t>05420041500278</t>
  </si>
  <si>
    <t>1300116431</t>
  </si>
  <si>
    <t>AUTRES ASSURANCES</t>
  </si>
  <si>
    <t>2201213059</t>
  </si>
  <si>
    <t>AVR 2023</t>
  </si>
  <si>
    <t>DEC 2023</t>
  </si>
  <si>
    <t>AOU 2023</t>
  </si>
  <si>
    <t>MAI 2023</t>
  </si>
  <si>
    <t>JUN 2023</t>
  </si>
  <si>
    <t>JUL 2023</t>
  </si>
  <si>
    <t>SEP 2023</t>
  </si>
  <si>
    <t>OCT 2023</t>
  </si>
  <si>
    <t>NOV 2023</t>
  </si>
  <si>
    <t>Suivi des dépenses mensuelles sur le code GM 40.01.02</t>
  </si>
  <si>
    <t>Trouvé à la ligne:</t>
  </si>
  <si>
    <t>Dépenses mensuelles sur le GM 400102</t>
  </si>
  <si>
    <t xml:space="preserve">avec la condition du GM </t>
  </si>
  <si>
    <t>avec plusieurs GM et plusieurs seuils</t>
  </si>
  <si>
    <t>seuils</t>
  </si>
  <si>
    <t>SAP</t>
  </si>
  <si>
    <t>Code GM (colonne I)</t>
  </si>
  <si>
    <t>EJ (colonne T)</t>
  </si>
  <si>
    <t>seuil</t>
  </si>
  <si>
    <t>Totaal 1</t>
  </si>
  <si>
    <t>Totaal 40.01.02</t>
  </si>
  <si>
    <t>Som van Montant engagé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</si>
</sst>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;\-#,##0.00;#,##0.00;@"/>
    <numFmt numFmtId="165" formatCode="#,##0.00;\-#,##0.00;&quot;&quot;;@"/>
    <numFmt numFmtId="166" formatCode="_-* #,##0_-;\-* #,##0_-;_-* &quot;-&quot;??_-;_-@_-"/>
    <numFmt numFmtId="167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color theme="1"/>
      <name val="Arial Unicode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rgb="FFAEAEAE"/>
      </left>
      <right/>
      <top style="medium">
        <color rgb="FFAEAEAE"/>
      </top>
      <bottom/>
      <diagonal/>
    </border>
    <border>
      <left/>
      <right/>
      <top style="medium">
        <color rgb="FFAEAEAE"/>
      </top>
      <bottom/>
      <diagonal/>
    </border>
    <border>
      <left/>
      <right style="medium">
        <color rgb="FFAEAEAE"/>
      </right>
      <top style="medium">
        <color rgb="FFAEAEAE"/>
      </top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/>
      <bottom/>
      <diagonal/>
    </border>
    <border>
      <left/>
      <right style="medium">
        <color rgb="FFAEAEAE"/>
      </right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67">
    <xf numFmtId="0" fontId="0" fillId="0" borderId="0" xfId="0"/>
    <xf numFmtId="0" fontId="0" fillId="2" borderId="0" xfId="0" applyFill="1"/>
    <xf numFmtId="49" fontId="1" fillId="3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49" fontId="3" fillId="5" borderId="4" xfId="0" applyNumberFormat="1" applyFont="1" applyFill="1" applyBorder="1" applyAlignment="1">
      <alignment horizontal="righ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3" fillId="5" borderId="7" xfId="0" applyNumberFormat="1" applyFont="1" applyFill="1" applyBorder="1" applyAlignment="1">
      <alignment horizontal="right" vertical="center" wrapText="1"/>
    </xf>
    <xf numFmtId="49" fontId="3" fillId="5" borderId="8" xfId="0" applyNumberFormat="1" applyFont="1" applyFill="1" applyBorder="1" applyAlignment="1">
      <alignment horizontal="left" vertical="center" wrapText="1"/>
    </xf>
    <xf numFmtId="49" fontId="3" fillId="5" borderId="8" xfId="0" applyNumberFormat="1" applyFont="1" applyFill="1" applyBorder="1" applyAlignment="1">
      <alignment vertical="center" wrapText="1"/>
    </xf>
    <xf numFmtId="49" fontId="3" fillId="5" borderId="9" xfId="0" applyNumberFormat="1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164" fontId="3" fillId="3" borderId="4" xfId="0" applyNumberFormat="1" applyFont="1" applyFill="1" applyBorder="1" applyAlignment="1">
      <alignment horizontal="right" vertical="center" wrapText="1"/>
    </xf>
    <xf numFmtId="165" fontId="3" fillId="3" borderId="4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164" fontId="3" fillId="6" borderId="4" xfId="0" applyNumberFormat="1" applyFont="1" applyFill="1" applyBorder="1" applyAlignment="1">
      <alignment horizontal="right" vertical="center" wrapText="1"/>
    </xf>
    <xf numFmtId="165" fontId="3" fillId="6" borderId="4" xfId="0" applyNumberFormat="1" applyFont="1" applyFill="1" applyBorder="1" applyAlignment="1">
      <alignment horizontal="right" vertical="center" wrapText="1"/>
    </xf>
    <xf numFmtId="0" fontId="3" fillId="6" borderId="4" xfId="0" applyFont="1" applyFill="1" applyBorder="1" applyAlignment="1">
      <alignment horizontal="right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0" xfId="0" applyBorder="1"/>
    <xf numFmtId="0" fontId="0" fillId="9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0" fillId="7" borderId="10" xfId="0" applyFill="1" applyBorder="1"/>
    <xf numFmtId="166" fontId="4" fillId="0" borderId="13" xfId="1" applyNumberFormat="1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0" fillId="11" borderId="0" xfId="0" applyFill="1"/>
    <xf numFmtId="0" fontId="0" fillId="12" borderId="0" xfId="0" applyFill="1"/>
    <xf numFmtId="0" fontId="0" fillId="12" borderId="13" xfId="0" applyFill="1" applyBorder="1"/>
    <xf numFmtId="43" fontId="0" fillId="0" borderId="14" xfId="1" applyFont="1" applyBorder="1"/>
    <xf numFmtId="43" fontId="0" fillId="12" borderId="14" xfId="1" applyFont="1" applyFill="1" applyBorder="1"/>
    <xf numFmtId="0" fontId="0" fillId="12" borderId="11" xfId="0" applyFill="1" applyBorder="1"/>
    <xf numFmtId="0" fontId="0" fillId="0" borderId="0" xfId="0" applyAlignment="1">
      <alignment horizontal="center"/>
    </xf>
    <xf numFmtId="0" fontId="0" fillId="11" borderId="0" xfId="0" applyFill="1" applyAlignment="1">
      <alignment horizontal="center"/>
    </xf>
    <xf numFmtId="0" fontId="0" fillId="11" borderId="8" xfId="0" applyFill="1" applyBorder="1"/>
    <xf numFmtId="0" fontId="0" fillId="12" borderId="8" xfId="0" applyFill="1" applyBorder="1"/>
    <xf numFmtId="0" fontId="0" fillId="11" borderId="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12" borderId="8" xfId="0" applyFill="1" applyBorder="1" applyAlignment="1">
      <alignment horizontal="center"/>
    </xf>
    <xf numFmtId="43" fontId="0" fillId="0" borderId="12" xfId="1" applyFont="1" applyBorder="1"/>
    <xf numFmtId="43" fontId="0" fillId="0" borderId="17" xfId="1" applyFont="1" applyBorder="1"/>
    <xf numFmtId="43" fontId="0" fillId="0" borderId="0" xfId="1" applyFont="1"/>
    <xf numFmtId="0" fontId="0" fillId="12" borderId="21" xfId="0" applyFill="1" applyBorder="1"/>
    <xf numFmtId="0" fontId="0" fillId="13" borderId="0" xfId="0" applyFill="1" applyAlignment="1">
      <alignment horizontal="left"/>
    </xf>
    <xf numFmtId="0" fontId="0" fillId="12" borderId="22" xfId="0" applyFill="1" applyBorder="1"/>
    <xf numFmtId="0" fontId="0" fillId="12" borderId="23" xfId="0" applyFill="1" applyBorder="1"/>
    <xf numFmtId="0" fontId="0" fillId="12" borderId="23" xfId="0" applyFill="1" applyBorder="1" applyAlignment="1">
      <alignment horizontal="center"/>
    </xf>
    <xf numFmtId="49" fontId="0" fillId="5" borderId="1" xfId="0" applyNumberForma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left" vertical="center" wrapText="1"/>
    </xf>
    <xf numFmtId="49" fontId="0" fillId="5" borderId="3" xfId="0" applyNumberFormat="1" applyFill="1" applyBorder="1" applyAlignment="1">
      <alignment horizontal="left" vertical="center" wrapText="1"/>
    </xf>
    <xf numFmtId="49" fontId="0" fillId="5" borderId="5" xfId="0" applyNumberFormat="1" applyFill="1" applyBorder="1" applyAlignment="1">
      <alignment horizontal="left" vertical="center" wrapText="1"/>
    </xf>
    <xf numFmtId="49" fontId="0" fillId="5" borderId="0" xfId="0" applyNumberFormat="1" applyFill="1" applyAlignment="1">
      <alignment horizontal="left" vertical="center" wrapText="1"/>
    </xf>
    <xf numFmtId="49" fontId="0" fillId="5" borderId="6" xfId="0" applyNumberFormat="1" applyFill="1" applyBorder="1" applyAlignment="1">
      <alignment horizontal="left" vertical="center" wrapText="1"/>
    </xf>
    <xf numFmtId="0" fontId="0" fillId="10" borderId="18" xfId="0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 vertical="center" wrapText="1"/>
    </xf>
    <xf numFmtId="0" fontId="0" fillId="10" borderId="2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1" borderId="0" xfId="0" applyFill="1" applyAlignment="1">
      <alignment horizontal="right"/>
    </xf>
    <xf numFmtId="167" fontId="0" fillId="2" borderId="0" xfId="0" applyNumberFormat="1" applyFill="1"/>
  </cellXfs>
  <cellStyles count="3">
    <cellStyle name="Komma" xfId="1" builtinId="3"/>
    <cellStyle name="Normal 2" xfId="2" xr:uid="{00000000-0005-0000-0000-000002000000}"/>
    <cellStyle name="Standaard" xfId="0" builtinId="0"/>
  </cellStyles>
  <dxfs count="24">
    <dxf>
      <fill>
        <patternFill patternType="solid">
          <bgColor rgb="FFFFFF0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5" formatCode="#,##0.00;\-#,##0.00;&quot;&quot;;@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4" formatCode="#,##0.00;\-#,##0.00;#,##0.00;@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164" formatCode="#,##0.00;\-#,##0.00;#,##0.00;@"/>
      <fill>
        <patternFill patternType="solid">
          <fgColor indexed="64"/>
          <bgColor rgb="FFFFFFFF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0" formatCode="@"/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fill>
        <patternFill patternType="solid">
          <fgColor indexed="64"/>
          <bgColor rgb="FFC6C4C4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rgb="FFAEAEAE"/>
        </left>
        <right style="medium">
          <color rgb="FFAEAEAE"/>
        </right>
        <top style="medium">
          <color rgb="FFAEAEAE"/>
        </top>
        <bottom style="medium">
          <color rgb="FFAEAEAE"/>
        </bottom>
        <vertical/>
        <horizontal/>
      </border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1200150</xdr:colOff>
      <xdr:row>0</xdr:row>
      <xdr:rowOff>142875</xdr:rowOff>
    </xdr:from>
    <xdr:to>
      <xdr:col>21</xdr:col>
      <xdr:colOff>752475</xdr:colOff>
      <xdr:row>2</xdr:row>
      <xdr:rowOff>171450</xdr:rowOff>
    </xdr:to>
    <xdr:sp macro="[0]!Trouver_GM_EJ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8811875" y="142875"/>
          <a:ext cx="1638300" cy="4095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Trouver GM  et  EJ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027.991568518519" createdVersion="8" refreshedVersion="8" minRefreshableVersion="3" recordCount="9" xr:uid="{D98AB130-4BCB-4B55-BA2C-322024B7874A}">
  <cacheSource type="worksheet">
    <worksheetSource name="Tabel1"/>
  </cacheSource>
  <cacheFields count="23">
    <cacheField name="Année" numFmtId="0">
      <sharedItems/>
    </cacheField>
    <cacheField name="Ex. compt./période" numFmtId="0">
      <sharedItems count="2">
        <s v="JAN 2023"/>
        <s v="FEV 2023"/>
      </sharedItems>
    </cacheField>
    <cacheField name="Organisation d'achats" numFmtId="49">
      <sharedItems/>
    </cacheField>
    <cacheField name="Centre financier" numFmtId="49">
      <sharedItems/>
    </cacheField>
    <cacheField name="1" numFmtId="49">
      <sharedItems/>
    </cacheField>
    <cacheField name="Programme" numFmtId="49">
      <sharedItems/>
    </cacheField>
    <cacheField name="Centre de coûts" numFmtId="49">
      <sharedItems/>
    </cacheField>
    <cacheField name="2" numFmtId="49">
      <sharedItems/>
    </cacheField>
    <cacheField name="Groupe de marchandises" numFmtId="49">
      <sharedItems count="1">
        <s v="40.01.02"/>
      </sharedItems>
    </cacheField>
    <cacheField name="GM LIBELLE" numFmtId="49">
      <sharedItems count="3">
        <s v="ELECTRICITÉ"/>
        <s v="FR EXP EXPRS &lt; 30 KG"/>
        <s v="AUTRES ASSURANCES"/>
      </sharedItems>
    </cacheField>
    <cacheField name="Fournisseur titulaire principal (EJ)" numFmtId="49">
      <sharedItems count="7">
        <s v="1000103571"/>
        <s v="1000256357"/>
        <s v="1000910508"/>
        <s v="1001193817"/>
        <s v="1000071538"/>
        <s v="1000001798"/>
        <s v="1000006977"/>
      </sharedItems>
    </cacheField>
    <cacheField name="3" numFmtId="49">
      <sharedItems/>
    </cacheField>
    <cacheField name="Code taxe 1" numFmtId="49">
      <sharedItems/>
    </cacheField>
    <cacheField name="Fournisseur payé (DP)" numFmtId="49">
      <sharedItems/>
    </cacheField>
    <cacheField name="4" numFmtId="49">
      <sharedItems/>
    </cacheField>
    <cacheField name="N° de contrat" numFmtId="49">
      <sharedItems/>
    </cacheField>
    <cacheField name="N° EJ" numFmtId="0">
      <sharedItems containsSemiMixedTypes="0" containsString="0" containsNumber="1" containsInteger="1" minValue="1403156527" maxValue="1405963508"/>
    </cacheField>
    <cacheField name="Montant engagé" numFmtId="164">
      <sharedItems containsSemiMixedTypes="0" containsString="0" containsNumber="1" minValue="253.31" maxValue="2896875"/>
    </cacheField>
    <cacheField name="Bascule des EJ non soldés" numFmtId="164">
      <sharedItems containsSemiMixedTypes="0" containsString="0" containsNumber="1" minValue="253.31" maxValue="2896875"/>
    </cacheField>
    <cacheField name="AE Fraîches" numFmtId="165">
      <sharedItems containsSemiMixedTypes="0" containsString="0" containsNumber="1" containsInteger="1" minValue="10000" maxValue="50000"/>
    </cacheField>
    <cacheField name="Montant payé" numFmtId="0">
      <sharedItems containsNonDate="0" containsString="0" containsBlank="1"/>
    </cacheField>
    <cacheField name="SAP" numFmtId="0">
      <sharedItems containsNonDate="0" containsString="0" containsBlank="1"/>
    </cacheField>
    <cacheField name="seuil" numFmtId="0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 2023"/>
    <x v="0"/>
    <s v="Achat Transverse"/>
    <s v="0224-CSCC-C401"/>
    <s v="BSG"/>
    <s v="0224"/>
    <s v="CCCSG09075"/>
    <s v="Bureau des services généraux"/>
    <x v="0"/>
    <x v="0"/>
    <x v="0"/>
    <s v="ELECTRICITE DE FRANCE"/>
    <s v="55208131764311"/>
    <s v="#"/>
    <s v="Non affecté"/>
    <s v="1300104250"/>
    <n v="1403156527"/>
    <n v="104411.46"/>
    <n v="104411.46"/>
    <n v="50000"/>
    <m/>
    <m/>
    <x v="0"/>
  </r>
  <r>
    <s v=" 2023"/>
    <x v="0"/>
    <s v="Achat Transverse"/>
    <s v="0224-CSCC-C401"/>
    <s v="BSG"/>
    <s v="0224"/>
    <s v="CCCSG09075"/>
    <s v="Bureau des services généraux"/>
    <x v="0"/>
    <x v="0"/>
    <x v="1"/>
    <s v="ELECTRICITE DE FRANCE"/>
    <s v="55208131775150"/>
    <s v="#"/>
    <s v="Non affecté"/>
    <s v="1300127110"/>
    <n v="1404034614"/>
    <n v="77417.759999999995"/>
    <n v="77417.759999999995"/>
    <n v="50000"/>
    <m/>
    <m/>
    <x v="0"/>
  </r>
  <r>
    <s v=" 2023"/>
    <x v="0"/>
    <s v="Achat Transverse"/>
    <s v="0224-CSCC-C401"/>
    <s v="BSG"/>
    <s v="0224"/>
    <s v="CCCSG09075"/>
    <s v="Bureau des services généraux"/>
    <x v="0"/>
    <x v="0"/>
    <x v="2"/>
    <s v="TOTALENERGIES ELECTRICITE ET GAZ"/>
    <s v="44239544800057"/>
    <s v="#"/>
    <s v="Non affecté"/>
    <s v="1300127140"/>
    <n v="1404034615"/>
    <n v="67605.850000000006"/>
    <n v="67605.850000000006"/>
    <n v="30000"/>
    <m/>
    <m/>
    <x v="0"/>
  </r>
  <r>
    <s v=" 2023"/>
    <x v="0"/>
    <s v="Achat Transverse"/>
    <s v="0224-CSCC-C401"/>
    <s v="BSG"/>
    <s v="0224"/>
    <s v="CCCSG09075"/>
    <s v="Bureau des services généraux"/>
    <x v="0"/>
    <x v="0"/>
    <x v="3"/>
    <s v="HYDROPTION"/>
    <s v="80498655200029"/>
    <s v="#"/>
    <s v="Non affecté"/>
    <s v="1300142015"/>
    <n v="1404813709"/>
    <n v="119310.98"/>
    <n v="119310.98"/>
    <n v="50000"/>
    <m/>
    <m/>
    <x v="0"/>
  </r>
  <r>
    <s v=" 2023"/>
    <x v="1"/>
    <s v="Achat Transverse"/>
    <s v="0224-CSCC-C401"/>
    <s v="BSG"/>
    <s v="0224"/>
    <s v="CCCSG09075"/>
    <s v="Bureau des services généraux"/>
    <x v="0"/>
    <x v="1"/>
    <x v="4"/>
    <s v="DUSOLIER CALBERSON"/>
    <s v="05420041500278"/>
    <s v="#"/>
    <s v="Non affecté"/>
    <s v="1300116431"/>
    <n v="1403621606"/>
    <n v="23147.43"/>
    <n v="23147.43"/>
    <n v="50000"/>
    <m/>
    <m/>
    <x v="1"/>
  </r>
  <r>
    <s v=" 2023"/>
    <x v="1"/>
    <s v="Achat Transverse"/>
    <s v="0224-CSCC-C401"/>
    <s v="BSG"/>
    <s v="0224"/>
    <s v="CCCSG09075"/>
    <s v="Bureau des services généraux"/>
    <x v="0"/>
    <x v="2"/>
    <x v="5"/>
    <s v="UNION DES GROUPEMENTS D'ACHATS"/>
    <s v="77605646700587"/>
    <s v="#"/>
    <s v="Non affecté"/>
    <s v="2201213059"/>
    <n v="1404910515"/>
    <n v="286.10000000000002"/>
    <n v="286.10000000000002"/>
    <n v="50000"/>
    <m/>
    <m/>
    <x v="1"/>
  </r>
  <r>
    <s v=" 2023"/>
    <x v="1"/>
    <s v="Achat Transverse"/>
    <s v="0224-CSCC-C401"/>
    <s v="BSG"/>
    <s v="0224"/>
    <s v="CCCSG32075"/>
    <s v="Pôle logistique"/>
    <x v="0"/>
    <x v="2"/>
    <x v="5"/>
    <s v="UNION DES GROUPEMENTS D'ACHATS"/>
    <s v="77605646700587"/>
    <s v="#"/>
    <s v="Non affecté"/>
    <s v="2201213059"/>
    <n v="1404910515"/>
    <n v="253.31"/>
    <n v="253.31"/>
    <n v="50000"/>
    <m/>
    <m/>
    <x v="1"/>
  </r>
  <r>
    <s v=" 2023"/>
    <x v="1"/>
    <s v="Achat Transverse"/>
    <s v="0224-CSCC-C401"/>
    <s v="BSG"/>
    <s v="0224"/>
    <s v="CCCSG35075"/>
    <s v="Pôle bâtiment"/>
    <x v="0"/>
    <x v="0"/>
    <x v="6"/>
    <s v="ELECTRICITE DE FRANCE"/>
    <s v="55208131766522"/>
    <s v="#"/>
    <s v="Non affecté"/>
    <s v="1300170867"/>
    <n v="1405653110"/>
    <n v="426884.04"/>
    <n v="426884.04"/>
    <n v="30000"/>
    <m/>
    <m/>
    <x v="0"/>
  </r>
  <r>
    <s v=" 2023"/>
    <x v="1"/>
    <s v="Achat Transverse"/>
    <s v="0224-CSCC-C401"/>
    <s v="BSG"/>
    <s v="0224"/>
    <s v="CCCSG35075"/>
    <s v="Pôle bâtiment"/>
    <x v="0"/>
    <x v="0"/>
    <x v="1"/>
    <s v="ELECTRICITE DE FRANCE"/>
    <s v="55208131775150"/>
    <s v="#"/>
    <s v="Non affecté"/>
    <s v="1300177812"/>
    <n v="1405963508"/>
    <n v="2896875"/>
    <n v="2896875"/>
    <n v="10000"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5DFC6B-72FA-41CC-A5FA-3CD29255B5A6}" name="Draaitabel1" cacheId="6" applyNumberFormats="0" applyBorderFormats="0" applyFontFormats="0" applyPatternFormats="0" applyAlignmentFormats="0" applyWidthHeightFormats="1" dataCaption="Waarden" updatedVersion="8" minRefreshableVersion="3" useAutoFormatting="1" rowGrandTotals="0" colGrandTotals="0" itemPrintTitles="1" createdVersion="8" indent="0" compact="0" compactData="0" gridDropZones="1" multipleFieldFilters="0">
  <location ref="P19:T29" firstHeaderRow="1" firstDataRow="2" firstDataCol="3"/>
  <pivotFields count="23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sertBlankRow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items count="4">
        <item x="2"/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8">
        <item x="5"/>
        <item x="6"/>
        <item x="4"/>
        <item x="0"/>
        <item x="1"/>
        <item x="2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sertBlankRow="1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22"/>
    <field x="8"/>
    <field x="10"/>
  </rowFields>
  <rowItems count="9">
    <i>
      <x v="1"/>
      <x/>
      <x v="1"/>
    </i>
    <i r="2">
      <x v="3"/>
    </i>
    <i r="2">
      <x v="4"/>
    </i>
    <i r="2">
      <x v="5"/>
    </i>
    <i r="2">
      <x v="6"/>
    </i>
    <i t="default" r="1">
      <x/>
    </i>
    <i t="blank" r="1">
      <x/>
    </i>
    <i t="default">
      <x v="1"/>
    </i>
    <i t="blank">
      <x v="1"/>
    </i>
  </rowItems>
  <colFields count="1">
    <field x="1"/>
  </colFields>
  <colItems count="2">
    <i>
      <x/>
    </i>
    <i>
      <x v="1"/>
    </i>
  </colItems>
  <dataFields count="1">
    <dataField name="Som van Montant engagé" fld="17" baseField="10" baseItem="1" numFmtId="167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54DFD5-A2A2-40A6-B9DC-5015CBAF5A1B}" name="Tabel1" displayName="Tabel1" ref="A5:W14" totalsRowShown="0" headerRowDxfId="2">
  <autoFilter ref="A5:W14" xr:uid="{7754DFD5-A2A2-40A6-B9DC-5015CBAF5A1B}"/>
  <tableColumns count="23">
    <tableColumn id="1" xr3:uid="{8016EBDC-3FBD-4D77-A8BA-35F97015FD06}" name="Année" dataDxfId="23">
      <calculatedColumnFormula>RIGHT(B6,5)</calculatedColumnFormula>
    </tableColumn>
    <tableColumn id="2" xr3:uid="{FB4B2755-8F93-4ED9-986B-73A9A4C9FB5A}" name="Ex. compt./période" dataDxfId="22"/>
    <tableColumn id="3" xr3:uid="{15F51B13-9AD3-45DF-BF15-C46A5C6EEF09}" name="Organisation d'achats" dataDxfId="21"/>
    <tableColumn id="4" xr3:uid="{E444A902-B8CB-4D06-8F89-9AD7BED3D57F}" name="Centre financier" dataDxfId="20"/>
    <tableColumn id="5" xr3:uid="{A8CB22C3-19A3-418D-BE08-3A060AC88D04}" name="1" dataDxfId="19"/>
    <tableColumn id="6" xr3:uid="{89EC87F5-0111-4620-AA59-CB3EC798BAE6}" name="Programme" dataDxfId="18"/>
    <tableColumn id="7" xr3:uid="{FE8F36C6-DC7A-4393-B3F5-67769BDDCFED}" name="Centre de coûts" dataDxfId="17"/>
    <tableColumn id="8" xr3:uid="{785BF439-8DA7-4C4F-B5E4-43CF635DF968}" name="2" dataDxfId="16"/>
    <tableColumn id="9" xr3:uid="{0581DE1E-231A-4ED9-9F33-49B944B900D2}" name="Groupe de marchandises" dataDxfId="15"/>
    <tableColumn id="10" xr3:uid="{1F955588-5AB4-4120-88D7-0720A138D50D}" name="GM LIBELLE" dataDxfId="14"/>
    <tableColumn id="11" xr3:uid="{D07FCCE8-DB54-47D1-98E1-2DEA210D6DFE}" name="Fournisseur titulaire principal (EJ)" dataDxfId="13"/>
    <tableColumn id="12" xr3:uid="{BFD294A8-0C8E-4135-A9F9-0674C68F1395}" name="3" dataDxfId="12"/>
    <tableColumn id="13" xr3:uid="{11648B66-8743-417A-998F-18E694CB19CC}" name="Code taxe 1" dataDxfId="11"/>
    <tableColumn id="14" xr3:uid="{F55926A8-C1CC-48BE-8CFA-A1E369EFA0FE}" name="Fournisseur payé (DP)" dataDxfId="10"/>
    <tableColumn id="15" xr3:uid="{B41E0209-8866-4EF4-97D0-3A2B7F718FE8}" name="4" dataDxfId="9"/>
    <tableColumn id="16" xr3:uid="{8CA4D6B2-EBA5-422C-B5C0-0EA240690CD1}" name="N° de contrat" dataDxfId="8"/>
    <tableColumn id="17" xr3:uid="{B6CA8295-8D75-4EDB-A06D-8D7DE4B08431}" name="N° EJ" dataDxfId="7"/>
    <tableColumn id="18" xr3:uid="{A5229517-F7F9-4B11-BBEE-522537E04448}" name="Montant engagé" dataDxfId="6"/>
    <tableColumn id="19" xr3:uid="{B42ED84E-F520-4AAE-955E-CD06BC245F70}" name="Bascule des EJ non soldés" dataDxfId="5"/>
    <tableColumn id="20" xr3:uid="{3743C9BE-4066-4D8B-AEEE-8F09C84F9C0C}" name="AE Fraîches" dataDxfId="4"/>
    <tableColumn id="21" xr3:uid="{B1EB0F9A-6BB1-4251-BB62-62FDA0CE34E1}" name="Montant payé" dataDxfId="3"/>
    <tableColumn id="22" xr3:uid="{3850DCD6-FF0C-4AEE-B768-130A738D07FE}" name="SAP"/>
    <tableColumn id="23" xr3:uid="{B5E6552D-7876-4945-ABDC-6889B4CB92FC}" name="seuil" dataDxfId="1">
      <calculatedColumnFormula>N(+Tabel1[[#This Row],[Montant engagé]]&gt;=VLOOKUP(Tabel1[[#This Row],[Groupe de marchandises]],'SUIVI MENSUEL 400102'!$Y$2:$Z$9,2,0))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4"/>
  <sheetViews>
    <sheetView topLeftCell="J1" workbookViewId="0">
      <selection activeCell="Q6" sqref="Q6"/>
    </sheetView>
  </sheetViews>
  <sheetFormatPr defaultColWidth="11.42578125" defaultRowHeight="15" x14ac:dyDescent="0.25"/>
  <cols>
    <col min="1" max="1" width="11.42578125" style="1"/>
    <col min="2" max="2" width="39.7109375" bestFit="1" customWidth="1"/>
    <col min="3" max="3" width="20.140625" customWidth="1"/>
    <col min="4" max="4" width="15.85546875" customWidth="1"/>
    <col min="5" max="5" width="17.85546875" bestFit="1" customWidth="1"/>
    <col min="6" max="6" width="12.5703125" customWidth="1"/>
    <col min="7" max="7" width="15.85546875" customWidth="1"/>
    <col min="8" max="8" width="32.28515625" bestFit="1" customWidth="1"/>
    <col min="9" max="9" width="23.140625" customWidth="1"/>
    <col min="10" max="10" width="20.85546875" bestFit="1" customWidth="1"/>
    <col min="11" max="11" width="29.7109375" customWidth="1"/>
    <col min="12" max="12" width="33.42578125" bestFit="1" customWidth="1"/>
    <col min="13" max="13" width="13" bestFit="1" customWidth="1"/>
    <col min="14" max="14" width="20.5703125" customWidth="1"/>
    <col min="15" max="15" width="33.85546875" bestFit="1" customWidth="1"/>
    <col min="16" max="16" width="13.140625" customWidth="1"/>
    <col min="17" max="17" width="14.42578125" bestFit="1" customWidth="1"/>
    <col min="18" max="18" width="15.85546875" customWidth="1"/>
    <col min="19" max="19" width="24.140625" customWidth="1"/>
    <col min="20" max="20" width="12.28515625" customWidth="1"/>
    <col min="21" max="21" width="13.7109375" customWidth="1"/>
    <col min="22" max="22" width="18.85546875" customWidth="1"/>
  </cols>
  <sheetData>
    <row r="1" spans="1:23" ht="23.25" x14ac:dyDescent="0.25">
      <c r="B1" s="2" t="s">
        <v>0</v>
      </c>
    </row>
    <row r="2" spans="1:23" ht="15.75" thickBot="1" x14ac:dyDescent="0.3">
      <c r="B2" s="3" t="s">
        <v>1</v>
      </c>
    </row>
    <row r="3" spans="1:23" ht="23.25" thickBot="1" x14ac:dyDescent="0.3">
      <c r="A3" s="1" t="s">
        <v>2</v>
      </c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7"/>
      <c r="Q3" s="4" t="s">
        <v>3</v>
      </c>
      <c r="R3" s="5" t="s">
        <v>4</v>
      </c>
      <c r="S3" s="5" t="s">
        <v>4</v>
      </c>
      <c r="T3" s="5" t="s">
        <v>4</v>
      </c>
      <c r="U3" s="5" t="s">
        <v>4</v>
      </c>
    </row>
    <row r="4" spans="1:23" x14ac:dyDescent="0.25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60"/>
      <c r="Q4" s="6"/>
    </row>
    <row r="5" spans="1:23" ht="15.75" customHeight="1" thickBot="1" x14ac:dyDescent="0.3">
      <c r="A5" s="1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7" t="s">
        <v>17</v>
      </c>
      <c r="N5" s="8" t="s">
        <v>18</v>
      </c>
      <c r="O5" s="8" t="s">
        <v>19</v>
      </c>
      <c r="P5" s="7" t="s">
        <v>20</v>
      </c>
      <c r="Q5" s="7" t="s">
        <v>21</v>
      </c>
      <c r="R5" s="7" t="s">
        <v>22</v>
      </c>
      <c r="S5" s="7" t="s">
        <v>23</v>
      </c>
      <c r="T5" s="7" t="s">
        <v>24</v>
      </c>
      <c r="U5" s="7" t="s">
        <v>25</v>
      </c>
      <c r="V5" s="9" t="s">
        <v>93</v>
      </c>
      <c r="W5" s="9" t="s">
        <v>96</v>
      </c>
    </row>
    <row r="6" spans="1:23" ht="15.75" thickBot="1" x14ac:dyDescent="0.3">
      <c r="A6" s="1" t="str">
        <f t="shared" ref="A6:A14" si="0">RIGHT(B6,5)</f>
        <v xml:space="preserve"> 2023</v>
      </c>
      <c r="B6" s="10" t="s">
        <v>26</v>
      </c>
      <c r="C6" s="5" t="s">
        <v>27</v>
      </c>
      <c r="D6" s="5" t="s">
        <v>41</v>
      </c>
      <c r="E6" s="5" t="s">
        <v>42</v>
      </c>
      <c r="F6" s="5" t="s">
        <v>28</v>
      </c>
      <c r="G6" s="5" t="s">
        <v>43</v>
      </c>
      <c r="H6" s="5" t="s">
        <v>44</v>
      </c>
      <c r="I6" s="5" t="s">
        <v>39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30</v>
      </c>
      <c r="O6" s="5" t="s">
        <v>31</v>
      </c>
      <c r="P6" s="5" t="s">
        <v>55</v>
      </c>
      <c r="Q6" s="10">
        <v>1403156527</v>
      </c>
      <c r="R6" s="11">
        <v>104411.46</v>
      </c>
      <c r="S6" s="11">
        <v>104411.46</v>
      </c>
      <c r="T6" s="12">
        <v>50000</v>
      </c>
      <c r="U6" s="13"/>
      <c r="W6">
        <f>N(+Tabel1[[#This Row],[Montant engagé]]&gt;=VLOOKUP(Tabel1[[#This Row],[Groupe de marchandises]],'SUIVI MENSUEL 400102'!$Y$2:$Z$9,2,0))</f>
        <v>1</v>
      </c>
    </row>
    <row r="7" spans="1:23" ht="15.75" thickBot="1" x14ac:dyDescent="0.3">
      <c r="A7" s="1" t="str">
        <f t="shared" si="0"/>
        <v xml:space="preserve"> 2023</v>
      </c>
      <c r="B7" s="10" t="s">
        <v>26</v>
      </c>
      <c r="C7" s="5" t="s">
        <v>27</v>
      </c>
      <c r="D7" s="5" t="s">
        <v>41</v>
      </c>
      <c r="E7" s="5" t="s">
        <v>42</v>
      </c>
      <c r="F7" s="5" t="s">
        <v>28</v>
      </c>
      <c r="G7" s="5" t="s">
        <v>43</v>
      </c>
      <c r="H7" s="5" t="s">
        <v>44</v>
      </c>
      <c r="I7" s="5" t="s">
        <v>39</v>
      </c>
      <c r="J7" s="5" t="s">
        <v>51</v>
      </c>
      <c r="K7" s="5" t="s">
        <v>59</v>
      </c>
      <c r="L7" s="5" t="s">
        <v>53</v>
      </c>
      <c r="M7" s="5" t="s">
        <v>60</v>
      </c>
      <c r="N7" s="5" t="s">
        <v>30</v>
      </c>
      <c r="O7" s="5" t="s">
        <v>31</v>
      </c>
      <c r="P7" s="5" t="s">
        <v>62</v>
      </c>
      <c r="Q7" s="10">
        <v>1404034614</v>
      </c>
      <c r="R7" s="14">
        <v>77417.759999999995</v>
      </c>
      <c r="S7" s="14">
        <v>77417.759999999995</v>
      </c>
      <c r="T7" s="15">
        <v>50000</v>
      </c>
      <c r="U7" s="16"/>
      <c r="W7">
        <f>N(+Tabel1[[#This Row],[Montant engagé]]&gt;=VLOOKUP(Tabel1[[#This Row],[Groupe de marchandises]],'SUIVI MENSUEL 400102'!$Y$2:$Z$9,2,0))</f>
        <v>1</v>
      </c>
    </row>
    <row r="8" spans="1:23" ht="15.75" thickBot="1" x14ac:dyDescent="0.3">
      <c r="A8" s="1" t="str">
        <f t="shared" si="0"/>
        <v xml:space="preserve"> 2023</v>
      </c>
      <c r="B8" s="10" t="s">
        <v>26</v>
      </c>
      <c r="C8" s="5" t="s">
        <v>27</v>
      </c>
      <c r="D8" s="5" t="s">
        <v>41</v>
      </c>
      <c r="E8" s="5" t="s">
        <v>42</v>
      </c>
      <c r="F8" s="5" t="s">
        <v>28</v>
      </c>
      <c r="G8" s="5" t="s">
        <v>43</v>
      </c>
      <c r="H8" s="5" t="s">
        <v>44</v>
      </c>
      <c r="I8" s="5" t="s">
        <v>39</v>
      </c>
      <c r="J8" s="5" t="s">
        <v>51</v>
      </c>
      <c r="K8" s="5" t="s">
        <v>63</v>
      </c>
      <c r="L8" s="5" t="s">
        <v>64</v>
      </c>
      <c r="M8" s="5" t="s">
        <v>65</v>
      </c>
      <c r="N8" s="5" t="s">
        <v>30</v>
      </c>
      <c r="O8" s="5" t="s">
        <v>31</v>
      </c>
      <c r="P8" s="5" t="s">
        <v>66</v>
      </c>
      <c r="Q8" s="10">
        <v>1404034615</v>
      </c>
      <c r="R8" s="11">
        <v>67605.850000000006</v>
      </c>
      <c r="S8" s="11">
        <v>67605.850000000006</v>
      </c>
      <c r="T8" s="12">
        <v>30000</v>
      </c>
      <c r="U8" s="13"/>
      <c r="W8">
        <f>N(+Tabel1[[#This Row],[Montant engagé]]&gt;=VLOOKUP(Tabel1[[#This Row],[Groupe de marchandises]],'SUIVI MENSUEL 400102'!$Y$2:$Z$9,2,0))</f>
        <v>1</v>
      </c>
    </row>
    <row r="9" spans="1:23" ht="15.75" thickBot="1" x14ac:dyDescent="0.3">
      <c r="A9" s="1" t="str">
        <f t="shared" si="0"/>
        <v xml:space="preserve"> 2023</v>
      </c>
      <c r="B9" s="10" t="s">
        <v>26</v>
      </c>
      <c r="C9" s="5" t="s">
        <v>27</v>
      </c>
      <c r="D9" s="5" t="s">
        <v>41</v>
      </c>
      <c r="E9" s="5" t="s">
        <v>42</v>
      </c>
      <c r="F9" s="5" t="s">
        <v>28</v>
      </c>
      <c r="G9" s="5" t="s">
        <v>43</v>
      </c>
      <c r="H9" s="5" t="s">
        <v>44</v>
      </c>
      <c r="I9" s="5" t="s">
        <v>39</v>
      </c>
      <c r="J9" s="5" t="s">
        <v>51</v>
      </c>
      <c r="K9" s="5" t="s">
        <v>67</v>
      </c>
      <c r="L9" s="5" t="s">
        <v>68</v>
      </c>
      <c r="M9" s="5" t="s">
        <v>69</v>
      </c>
      <c r="N9" s="5" t="s">
        <v>30</v>
      </c>
      <c r="O9" s="5" t="s">
        <v>31</v>
      </c>
      <c r="P9" s="5" t="s">
        <v>70</v>
      </c>
      <c r="Q9" s="10">
        <v>1404813709</v>
      </c>
      <c r="R9" s="14">
        <v>119310.98</v>
      </c>
      <c r="S9" s="14">
        <v>119310.98</v>
      </c>
      <c r="T9" s="15">
        <v>50000</v>
      </c>
      <c r="U9" s="16"/>
      <c r="W9">
        <f>N(+Tabel1[[#This Row],[Montant engagé]]&gt;=VLOOKUP(Tabel1[[#This Row],[Groupe de marchandises]],'SUIVI MENSUEL 400102'!$Y$2:$Z$9,2,0))</f>
        <v>1</v>
      </c>
    </row>
    <row r="10" spans="1:23" ht="15.75" thickBot="1" x14ac:dyDescent="0.3">
      <c r="A10" s="1" t="str">
        <f t="shared" si="0"/>
        <v xml:space="preserve"> 2023</v>
      </c>
      <c r="B10" s="10" t="s">
        <v>47</v>
      </c>
      <c r="C10" s="5" t="s">
        <v>27</v>
      </c>
      <c r="D10" s="5" t="s">
        <v>41</v>
      </c>
      <c r="E10" s="5" t="s">
        <v>42</v>
      </c>
      <c r="F10" s="5" t="s">
        <v>28</v>
      </c>
      <c r="G10" s="5" t="s">
        <v>43</v>
      </c>
      <c r="H10" s="5" t="s">
        <v>44</v>
      </c>
      <c r="I10" s="5" t="s">
        <v>39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30</v>
      </c>
      <c r="O10" s="5" t="s">
        <v>31</v>
      </c>
      <c r="P10" s="5" t="s">
        <v>75</v>
      </c>
      <c r="Q10" s="10">
        <v>1403621606</v>
      </c>
      <c r="R10" s="11">
        <v>23147.43</v>
      </c>
      <c r="S10" s="11">
        <v>23147.43</v>
      </c>
      <c r="T10" s="12">
        <v>50000</v>
      </c>
      <c r="U10" s="13"/>
      <c r="W10">
        <f>N(+Tabel1[[#This Row],[Montant engagé]]&gt;=VLOOKUP(Tabel1[[#This Row],[Groupe de marchandises]],'SUIVI MENSUEL 400102'!$Y$2:$Z$9,2,0))</f>
        <v>0</v>
      </c>
    </row>
    <row r="11" spans="1:23" ht="15.75" thickBot="1" x14ac:dyDescent="0.3">
      <c r="A11" s="1" t="str">
        <f t="shared" si="0"/>
        <v xml:space="preserve"> 2023</v>
      </c>
      <c r="B11" s="10" t="s">
        <v>47</v>
      </c>
      <c r="C11" s="5" t="s">
        <v>27</v>
      </c>
      <c r="D11" s="5" t="s">
        <v>41</v>
      </c>
      <c r="E11" s="5" t="s">
        <v>42</v>
      </c>
      <c r="F11" s="5" t="s">
        <v>28</v>
      </c>
      <c r="G11" s="5" t="s">
        <v>43</v>
      </c>
      <c r="H11" s="5" t="s">
        <v>44</v>
      </c>
      <c r="I11" s="5" t="s">
        <v>39</v>
      </c>
      <c r="J11" s="5" t="s">
        <v>76</v>
      </c>
      <c r="K11" s="5" t="s">
        <v>33</v>
      </c>
      <c r="L11" s="5" t="s">
        <v>34</v>
      </c>
      <c r="M11" s="5" t="s">
        <v>35</v>
      </c>
      <c r="N11" s="5" t="s">
        <v>30</v>
      </c>
      <c r="O11" s="5" t="s">
        <v>31</v>
      </c>
      <c r="P11" s="5" t="s">
        <v>77</v>
      </c>
      <c r="Q11" s="10">
        <v>1404910515</v>
      </c>
      <c r="R11" s="11">
        <v>286.10000000000002</v>
      </c>
      <c r="S11" s="11">
        <v>286.10000000000002</v>
      </c>
      <c r="T11" s="12">
        <v>50000</v>
      </c>
      <c r="U11" s="13"/>
      <c r="W11">
        <f>N(+Tabel1[[#This Row],[Montant engagé]]&gt;=VLOOKUP(Tabel1[[#This Row],[Groupe de marchandises]],'SUIVI MENSUEL 400102'!$Y$2:$Z$9,2,0))</f>
        <v>0</v>
      </c>
    </row>
    <row r="12" spans="1:23" ht="15.75" thickBot="1" x14ac:dyDescent="0.3">
      <c r="A12" s="1" t="str">
        <f t="shared" si="0"/>
        <v xml:space="preserve"> 2023</v>
      </c>
      <c r="B12" s="10" t="s">
        <v>47</v>
      </c>
      <c r="C12" s="5" t="s">
        <v>27</v>
      </c>
      <c r="D12" s="5" t="s">
        <v>41</v>
      </c>
      <c r="E12" s="5" t="s">
        <v>42</v>
      </c>
      <c r="F12" s="5" t="s">
        <v>28</v>
      </c>
      <c r="G12" s="5" t="s">
        <v>45</v>
      </c>
      <c r="H12" s="5" t="s">
        <v>46</v>
      </c>
      <c r="I12" s="5" t="s">
        <v>39</v>
      </c>
      <c r="J12" s="5" t="s">
        <v>76</v>
      </c>
      <c r="K12" s="5" t="s">
        <v>33</v>
      </c>
      <c r="L12" s="5" t="s">
        <v>34</v>
      </c>
      <c r="M12" s="5" t="s">
        <v>35</v>
      </c>
      <c r="N12" s="5" t="s">
        <v>30</v>
      </c>
      <c r="O12" s="5" t="s">
        <v>31</v>
      </c>
      <c r="P12" s="5" t="s">
        <v>77</v>
      </c>
      <c r="Q12" s="10">
        <v>1404910515</v>
      </c>
      <c r="R12" s="14">
        <v>253.31</v>
      </c>
      <c r="S12" s="14">
        <v>253.31</v>
      </c>
      <c r="T12" s="15">
        <v>50000</v>
      </c>
      <c r="U12" s="16"/>
      <c r="W12">
        <f>N(+Tabel1[[#This Row],[Montant engagé]]&gt;=VLOOKUP(Tabel1[[#This Row],[Groupe de marchandises]],'SUIVI MENSUEL 400102'!$Y$2:$Z$9,2,0))</f>
        <v>0</v>
      </c>
    </row>
    <row r="13" spans="1:23" ht="15.75" thickBot="1" x14ac:dyDescent="0.3">
      <c r="A13" s="1" t="str">
        <f t="shared" si="0"/>
        <v xml:space="preserve"> 2023</v>
      </c>
      <c r="B13" s="10" t="s">
        <v>47</v>
      </c>
      <c r="C13" s="5" t="s">
        <v>27</v>
      </c>
      <c r="D13" s="5" t="s">
        <v>41</v>
      </c>
      <c r="E13" s="5" t="s">
        <v>42</v>
      </c>
      <c r="F13" s="5" t="s">
        <v>28</v>
      </c>
      <c r="G13" s="5" t="s">
        <v>49</v>
      </c>
      <c r="H13" s="5" t="s">
        <v>50</v>
      </c>
      <c r="I13" s="5" t="s">
        <v>39</v>
      </c>
      <c r="J13" s="5" t="s">
        <v>51</v>
      </c>
      <c r="K13" s="5" t="s">
        <v>56</v>
      </c>
      <c r="L13" s="5" t="s">
        <v>53</v>
      </c>
      <c r="M13" s="5" t="s">
        <v>57</v>
      </c>
      <c r="N13" s="5" t="s">
        <v>30</v>
      </c>
      <c r="O13" s="5" t="s">
        <v>31</v>
      </c>
      <c r="P13" s="5" t="s">
        <v>58</v>
      </c>
      <c r="Q13" s="10">
        <v>1405653110</v>
      </c>
      <c r="R13" s="11">
        <v>426884.04</v>
      </c>
      <c r="S13" s="11">
        <v>426884.04</v>
      </c>
      <c r="T13" s="12">
        <v>30000</v>
      </c>
      <c r="U13" s="13"/>
      <c r="W13">
        <f>N(+Tabel1[[#This Row],[Montant engagé]]&gt;=VLOOKUP(Tabel1[[#This Row],[Groupe de marchandises]],'SUIVI MENSUEL 400102'!$Y$2:$Z$9,2,0))</f>
        <v>1</v>
      </c>
    </row>
    <row r="14" spans="1:23" ht="15.75" thickBot="1" x14ac:dyDescent="0.3">
      <c r="A14" s="1" t="str">
        <f t="shared" si="0"/>
        <v xml:space="preserve"> 2023</v>
      </c>
      <c r="B14" s="10" t="s">
        <v>47</v>
      </c>
      <c r="C14" s="5" t="s">
        <v>27</v>
      </c>
      <c r="D14" s="5" t="s">
        <v>41</v>
      </c>
      <c r="E14" s="5" t="s">
        <v>42</v>
      </c>
      <c r="F14" s="5" t="s">
        <v>28</v>
      </c>
      <c r="G14" s="5" t="s">
        <v>49</v>
      </c>
      <c r="H14" s="5" t="s">
        <v>50</v>
      </c>
      <c r="I14" s="5" t="s">
        <v>39</v>
      </c>
      <c r="J14" s="5" t="s">
        <v>51</v>
      </c>
      <c r="K14" s="5" t="s">
        <v>59</v>
      </c>
      <c r="L14" s="5" t="s">
        <v>53</v>
      </c>
      <c r="M14" s="5" t="s">
        <v>60</v>
      </c>
      <c r="N14" s="5" t="s">
        <v>30</v>
      </c>
      <c r="O14" s="5" t="s">
        <v>31</v>
      </c>
      <c r="P14" s="5" t="s">
        <v>61</v>
      </c>
      <c r="Q14" s="10">
        <v>1405963508</v>
      </c>
      <c r="R14" s="14">
        <v>2896875</v>
      </c>
      <c r="S14" s="14">
        <v>2896875</v>
      </c>
      <c r="T14" s="15">
        <v>10000</v>
      </c>
      <c r="U14" s="16"/>
      <c r="W14">
        <f>N(+Tabel1[[#This Row],[Montant engagé]]&gt;=VLOOKUP(Tabel1[[#This Row],[Groupe de marchandises]],'SUIVI MENSUEL 400102'!$Y$2:$Z$9,2,0))</f>
        <v>1</v>
      </c>
    </row>
  </sheetData>
  <mergeCells count="1">
    <mergeCell ref="B3:P4"/>
  </mergeCells>
  <pageMargins left="0.78740157499999996" right="0.78740157499999996" top="0.984251969" bottom="0.984251969" header="0.4921259845" footer="0.492125984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Z37"/>
  <sheetViews>
    <sheetView tabSelected="1" topLeftCell="G1" workbookViewId="0">
      <selection activeCell="M22" sqref="M22"/>
    </sheetView>
  </sheetViews>
  <sheetFormatPr defaultColWidth="11.42578125" defaultRowHeight="15" x14ac:dyDescent="0.25"/>
  <cols>
    <col min="1" max="1" width="50.5703125" bestFit="1" customWidth="1"/>
    <col min="3" max="3" width="19.7109375" bestFit="1" customWidth="1"/>
    <col min="14" max="15" width="4.140625" customWidth="1"/>
    <col min="16" max="16" width="10" bestFit="1" customWidth="1"/>
    <col min="17" max="17" width="25.7109375" bestFit="1" customWidth="1"/>
    <col min="18" max="18" width="33.7109375" style="40" bestFit="1" customWidth="1"/>
    <col min="19" max="19" width="20.5703125" bestFit="1" customWidth="1"/>
    <col min="20" max="21" width="13.28515625" bestFit="1" customWidth="1"/>
    <col min="22" max="22" width="23.85546875" style="40" bestFit="1" customWidth="1"/>
    <col min="23" max="23" width="27.7109375" bestFit="1" customWidth="1"/>
    <col min="24" max="24" width="30" bestFit="1" customWidth="1"/>
    <col min="26" max="26" width="11.42578125" style="49"/>
  </cols>
  <sheetData>
    <row r="1" spans="1:26" x14ac:dyDescent="0.25">
      <c r="A1" s="34" t="s">
        <v>89</v>
      </c>
      <c r="B1">
        <v>40000</v>
      </c>
      <c r="T1" s="22"/>
      <c r="U1" s="17"/>
      <c r="V1" s="45"/>
      <c r="W1" s="17"/>
      <c r="X1" s="17"/>
      <c r="Y1" s="39" t="s">
        <v>92</v>
      </c>
      <c r="Z1" s="47"/>
    </row>
    <row r="2" spans="1:26" x14ac:dyDescent="0.25">
      <c r="T2" s="19"/>
      <c r="Y2" t="s">
        <v>38</v>
      </c>
      <c r="Z2" s="37">
        <v>150000</v>
      </c>
    </row>
    <row r="3" spans="1:26" x14ac:dyDescent="0.25">
      <c r="T3" s="19"/>
      <c r="Y3" t="s">
        <v>29</v>
      </c>
      <c r="Z3" s="37">
        <v>150000</v>
      </c>
    </row>
    <row r="4" spans="1:26" x14ac:dyDescent="0.25">
      <c r="T4" s="19"/>
      <c r="Y4" t="s">
        <v>40</v>
      </c>
      <c r="Z4" s="37">
        <v>150000</v>
      </c>
    </row>
    <row r="5" spans="1:26" x14ac:dyDescent="0.25">
      <c r="P5" s="65" t="s">
        <v>90</v>
      </c>
      <c r="Q5" s="65"/>
      <c r="R5" s="41" t="s">
        <v>39</v>
      </c>
      <c r="T5" s="36" t="s">
        <v>91</v>
      </c>
      <c r="U5" s="35"/>
      <c r="Y5" t="s">
        <v>32</v>
      </c>
      <c r="Z5" s="37">
        <v>500000</v>
      </c>
    </row>
    <row r="6" spans="1:26" ht="15.75" thickBot="1" x14ac:dyDescent="0.3">
      <c r="T6" s="19"/>
      <c r="Y6" t="s">
        <v>36</v>
      </c>
      <c r="Z6" s="37">
        <v>500000</v>
      </c>
    </row>
    <row r="7" spans="1:26" x14ac:dyDescent="0.25">
      <c r="A7" s="61" t="s">
        <v>87</v>
      </c>
      <c r="B7" s="30" t="s">
        <v>39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  <c r="P7" s="42" t="s">
        <v>94</v>
      </c>
      <c r="Q7" s="42" t="s">
        <v>95</v>
      </c>
      <c r="R7" s="44" t="s">
        <v>88</v>
      </c>
      <c r="T7" s="50" t="s">
        <v>94</v>
      </c>
      <c r="U7" s="43" t="s">
        <v>95</v>
      </c>
      <c r="V7" s="46" t="s">
        <v>88</v>
      </c>
      <c r="Y7" s="35" t="s">
        <v>37</v>
      </c>
      <c r="Z7" s="38">
        <v>500000</v>
      </c>
    </row>
    <row r="8" spans="1:26" x14ac:dyDescent="0.25">
      <c r="A8" s="62"/>
      <c r="B8" s="19"/>
      <c r="M8" s="20"/>
      <c r="P8" s="42" t="str">
        <f>IF($R8&lt;&gt;"",INDEX('base 1'!$A$1:$T$1000,$R8,9),"")</f>
        <v>40.01.02</v>
      </c>
      <c r="Q8" s="42">
        <f>IF($R8&lt;&gt;"",INDEX('base 1'!$A$1:$T$1000,$R8,17),"")</f>
        <v>1403156527</v>
      </c>
      <c r="R8" s="44">
        <f t="array" ref="R8">IFERROR(MATCH(1,('base 1'!$I$1:$I$1000=$R$5)*('base 1'!$T$1:$T$1000&gt;=$B$1),0),"")</f>
        <v>6</v>
      </c>
      <c r="T8" s="50" t="s">
        <v>39</v>
      </c>
      <c r="U8" s="43">
        <v>50000</v>
      </c>
      <c r="V8" s="46">
        <v>6</v>
      </c>
      <c r="Y8" s="35" t="s">
        <v>36</v>
      </c>
      <c r="Z8" s="38">
        <v>500000</v>
      </c>
    </row>
    <row r="9" spans="1:26" x14ac:dyDescent="0.25">
      <c r="A9" s="62"/>
      <c r="B9" s="19" t="s">
        <v>26</v>
      </c>
      <c r="C9" t="s">
        <v>47</v>
      </c>
      <c r="D9" t="s">
        <v>48</v>
      </c>
      <c r="E9" s="23" t="s">
        <v>78</v>
      </c>
      <c r="F9" s="24" t="s">
        <v>81</v>
      </c>
      <c r="G9" s="24" t="s">
        <v>82</v>
      </c>
      <c r="H9" s="24" t="s">
        <v>83</v>
      </c>
      <c r="I9" s="24" t="s">
        <v>80</v>
      </c>
      <c r="J9" s="24" t="s">
        <v>84</v>
      </c>
      <c r="K9" s="24" t="s">
        <v>85</v>
      </c>
      <c r="L9" s="24" t="s">
        <v>86</v>
      </c>
      <c r="M9" s="25" t="s">
        <v>79</v>
      </c>
      <c r="P9" s="42" t="str">
        <f ca="1">IF($R9&lt;&gt;"",INDEX('base 1'!$A$1:$T$1000,$R9,9),"")</f>
        <v>40.01.02</v>
      </c>
      <c r="Q9" s="42">
        <f ca="1">IF($R9&lt;&gt;"",INDEX('base 1'!$A$1:$T$1000,$R9,17),"")</f>
        <v>1404034614</v>
      </c>
      <c r="R9" s="44">
        <f t="array" aca="1" ref="R9" ca="1">IFERROR(MATCH(1,(INDIRECT("'base 1'!I"&amp;R8+1&amp;":I1000")=$R$5)*(INDIRECT("'base 1'!T" &amp; R8+1&amp; ":T1000")&gt;=$B$1),0)+R8,"")</f>
        <v>7</v>
      </c>
      <c r="T9" s="50" t="s">
        <v>39</v>
      </c>
      <c r="U9" s="43">
        <v>50000</v>
      </c>
      <c r="V9" s="46">
        <v>7</v>
      </c>
      <c r="Y9" s="51" t="s">
        <v>39</v>
      </c>
      <c r="Z9" s="37">
        <v>40000</v>
      </c>
    </row>
    <row r="10" spans="1:26" x14ac:dyDescent="0.25">
      <c r="A10" s="62"/>
      <c r="B10" s="31">
        <f>SUMIFS('base 1'!$T$6:$T$14,'base 1'!$B$6:$B$14,B$9,'base 1'!$I$6:$I$14,'SUIVI MENSUEL 400102'!$B$7)</f>
        <v>180000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P10" s="42" t="str">
        <f ca="1">IF($R10&lt;&gt;"",INDEX('base 1'!$A$1:$T$1000,$R10,9),"")</f>
        <v>40.01.02</v>
      </c>
      <c r="Q10" s="42">
        <f ca="1">IF($R10&lt;&gt;"",INDEX('base 1'!$A$1:$T$1000,$R10,17),"")</f>
        <v>1404813709</v>
      </c>
      <c r="R10" s="44">
        <f t="array" aca="1" ref="R10" ca="1">IFERROR(MATCH(1,(INDIRECT("'base 1'!I"&amp;R9+1&amp;":I1000")=$R$5)*(INDIRECT("'base 1'!T" &amp; R9+1&amp; ":T1000")&gt;=$B$1),0)+R9,"")</f>
        <v>9</v>
      </c>
      <c r="T10" s="50" t="s">
        <v>39</v>
      </c>
      <c r="U10" s="43">
        <v>50000</v>
      </c>
      <c r="V10" s="46">
        <v>9</v>
      </c>
      <c r="Z10" s="37"/>
    </row>
    <row r="11" spans="1:26" x14ac:dyDescent="0.25">
      <c r="A11" s="62"/>
      <c r="B11" s="32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7"/>
      <c r="P11" s="42" t="str">
        <f ca="1">IF($R11&lt;&gt;"",INDEX('base 1'!$A$1:$T$1000,$R11,9),"")</f>
        <v>40.01.02</v>
      </c>
      <c r="Q11" s="42">
        <f ca="1">IF($R11&lt;&gt;"",INDEX('base 1'!$A$1:$T$1000,$R11,17),"")</f>
        <v>1403621606</v>
      </c>
      <c r="R11" s="44">
        <f t="array" aca="1" ref="R11" ca="1">IFERROR(MATCH(1,(INDIRECT("'base 1'!I"&amp;R10+1&amp;":I1000")=$R$5)*(INDIRECT("'base 1'!T" &amp; R10+1&amp; ":T1000")&gt;=$B$1),0)+R10,"")</f>
        <v>10</v>
      </c>
      <c r="T11" s="50" t="s">
        <v>39</v>
      </c>
      <c r="U11" s="43">
        <v>50000</v>
      </c>
      <c r="V11" s="46">
        <v>10</v>
      </c>
      <c r="Z11" s="37"/>
    </row>
    <row r="12" spans="1:26" ht="15.75" thickBot="1" x14ac:dyDescent="0.3">
      <c r="A12" s="63"/>
      <c r="B12" s="33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9"/>
      <c r="P12" s="42" t="str">
        <f ca="1">IF($R12&lt;&gt;"",INDEX('base 1'!$A$1:$T$1000,$R12,9),"")</f>
        <v>40.01.02</v>
      </c>
      <c r="Q12" s="42">
        <f ca="1">IF($R12&lt;&gt;"",INDEX('base 1'!$A$1:$T$1000,$R12,17),"")</f>
        <v>1404910515</v>
      </c>
      <c r="R12" s="44">
        <f t="array" aca="1" ref="R12" ca="1">IFERROR(MATCH(1,(INDIRECT("'base 1'!I"&amp;R11+1&amp;":I1000")=$R$5)*(INDIRECT("'base 1'!T" &amp; R11+1&amp; ":T1000")&gt;=$B$1),0)+R11,"")</f>
        <v>11</v>
      </c>
      <c r="T12" s="50" t="s">
        <v>39</v>
      </c>
      <c r="U12" s="43">
        <v>50000</v>
      </c>
      <c r="V12" s="46">
        <v>11</v>
      </c>
      <c r="Z12" s="37"/>
    </row>
    <row r="13" spans="1:26" x14ac:dyDescent="0.25">
      <c r="P13" s="42" t="str">
        <f ca="1">IF($R13&lt;&gt;"",INDEX('base 1'!$A$1:$T$1000,$R13,9),"")</f>
        <v>40.01.02</v>
      </c>
      <c r="Q13" s="42">
        <f ca="1">IF($R13&lt;&gt;"",INDEX('base 1'!$A$1:$T$1000,$R13,17),"")</f>
        <v>1404910515</v>
      </c>
      <c r="R13" s="44">
        <f t="array" aca="1" ref="R13" ca="1">IFERROR(MATCH(1,(INDIRECT("'base 1'!I"&amp;R12+1&amp;":I1000")=$R$5)*(INDIRECT("'base 1'!T" &amp; R12+1&amp; ":T1000")&gt;=$B$1),0)+R12,"")</f>
        <v>12</v>
      </c>
      <c r="T13" s="50" t="s">
        <v>39</v>
      </c>
      <c r="U13" s="43">
        <v>50000</v>
      </c>
      <c r="V13" s="46">
        <v>12</v>
      </c>
      <c r="Z13" s="37"/>
    </row>
    <row r="14" spans="1:26" x14ac:dyDescent="0.25">
      <c r="D14" s="64"/>
      <c r="E14" s="64"/>
      <c r="P14" s="42" t="str">
        <f ca="1">IF($R14&lt;&gt;"",INDEX('base 1'!$A$1:$T$1000,$R14,9),"")</f>
        <v/>
      </c>
      <c r="Q14" s="42" t="str">
        <f ca="1">IF($R14&lt;&gt;"",INDEX('base 1'!$A$1:$T$1000,$R14,17),"")</f>
        <v/>
      </c>
      <c r="R14" s="44" t="str">
        <f t="array" aca="1" ref="R14" ca="1">IFERROR(MATCH(1,(INDIRECT("'base 1'!I"&amp;R13+1&amp;":I1000")=$R$5)*(INDIRECT("'base 1'!T" &amp; R13+1&amp; ":T1000")&gt;=$B$1),0)+R13,"")</f>
        <v/>
      </c>
      <c r="T14" s="50"/>
      <c r="U14" s="43"/>
      <c r="V14" s="46"/>
      <c r="Z14" s="37"/>
    </row>
    <row r="15" spans="1:26" ht="15.75" thickBot="1" x14ac:dyDescent="0.3">
      <c r="P15" s="42" t="str">
        <f ca="1">IF($R15&lt;&gt;"",INDEX('base 1'!$A$1:$T$1000,$R15,9),"")</f>
        <v/>
      </c>
      <c r="Q15" s="42" t="str">
        <f ca="1">IF($R15&lt;&gt;"",INDEX('base 1'!$A$1:$T$1000,$R15,17),"")</f>
        <v/>
      </c>
      <c r="R15" s="44" t="str">
        <f t="array" aca="1" ref="R15" ca="1">IFERROR(MATCH(1,(INDIRECT("'base 1'!I"&amp;R14+1&amp;":I1000")=$R$5)*(INDIRECT("'base 1'!T" &amp; R14+1&amp; ":T1000")&gt;=$B$1),0)+R14,"")</f>
        <v/>
      </c>
      <c r="T15" s="52"/>
      <c r="U15" s="53"/>
      <c r="V15" s="54"/>
      <c r="W15" s="21"/>
      <c r="X15" s="21"/>
      <c r="Y15" s="21"/>
      <c r="Z15" s="48"/>
    </row>
    <row r="19" spans="16:22" x14ac:dyDescent="0.25">
      <c r="P19" s="1" t="s">
        <v>99</v>
      </c>
      <c r="Q19" s="1"/>
      <c r="R19" s="1"/>
      <c r="S19" s="1" t="s">
        <v>6</v>
      </c>
      <c r="T19" s="1"/>
      <c r="V19"/>
    </row>
    <row r="20" spans="16:22" x14ac:dyDescent="0.25">
      <c r="P20" s="1" t="s">
        <v>96</v>
      </c>
      <c r="Q20" s="1" t="s">
        <v>13</v>
      </c>
      <c r="R20" s="1" t="s">
        <v>15</v>
      </c>
      <c r="S20" s="1" t="s">
        <v>26</v>
      </c>
      <c r="T20" s="1" t="s">
        <v>47</v>
      </c>
      <c r="V20"/>
    </row>
    <row r="21" spans="16:22" x14ac:dyDescent="0.25">
      <c r="P21" s="1">
        <v>1</v>
      </c>
      <c r="Q21" s="1" t="s">
        <v>39</v>
      </c>
      <c r="R21" s="1" t="s">
        <v>56</v>
      </c>
      <c r="S21" s="66"/>
      <c r="T21" s="66">
        <v>426884.04</v>
      </c>
      <c r="V21"/>
    </row>
    <row r="22" spans="16:22" x14ac:dyDescent="0.25">
      <c r="P22" s="1">
        <v>1</v>
      </c>
      <c r="Q22" s="1" t="s">
        <v>39</v>
      </c>
      <c r="R22" s="1" t="s">
        <v>52</v>
      </c>
      <c r="S22" s="66">
        <v>104411.46</v>
      </c>
      <c r="T22" s="66"/>
      <c r="V22"/>
    </row>
    <row r="23" spans="16:22" x14ac:dyDescent="0.25">
      <c r="P23" s="1">
        <v>1</v>
      </c>
      <c r="Q23" s="1" t="s">
        <v>39</v>
      </c>
      <c r="R23" s="1" t="s">
        <v>59</v>
      </c>
      <c r="S23" s="66">
        <v>77417.759999999995</v>
      </c>
      <c r="T23" s="66">
        <v>2896875</v>
      </c>
      <c r="V23"/>
    </row>
    <row r="24" spans="16:22" x14ac:dyDescent="0.25">
      <c r="P24" s="1">
        <v>1</v>
      </c>
      <c r="Q24" s="1" t="s">
        <v>39</v>
      </c>
      <c r="R24" s="1" t="s">
        <v>63</v>
      </c>
      <c r="S24" s="66">
        <v>67605.850000000006</v>
      </c>
      <c r="T24" s="66"/>
      <c r="V24"/>
    </row>
    <row r="25" spans="16:22" x14ac:dyDescent="0.25">
      <c r="P25" s="1">
        <v>1</v>
      </c>
      <c r="Q25" s="1" t="s">
        <v>39</v>
      </c>
      <c r="R25" s="1" t="s">
        <v>67</v>
      </c>
      <c r="S25" s="66">
        <v>119310.98</v>
      </c>
      <c r="T25" s="66"/>
      <c r="V25"/>
    </row>
    <row r="26" spans="16:22" x14ac:dyDescent="0.25">
      <c r="P26" s="1">
        <v>1</v>
      </c>
      <c r="Q26" s="1" t="s">
        <v>98</v>
      </c>
      <c r="R26" s="1"/>
      <c r="S26" s="66">
        <v>368746.05</v>
      </c>
      <c r="T26" s="66">
        <v>3323759.04</v>
      </c>
      <c r="V26"/>
    </row>
    <row r="27" spans="16:22" x14ac:dyDescent="0.25">
      <c r="P27" s="1"/>
      <c r="Q27" s="1"/>
      <c r="R27" s="1"/>
      <c r="S27" s="66"/>
      <c r="T27" s="66"/>
      <c r="V27"/>
    </row>
    <row r="28" spans="16:22" x14ac:dyDescent="0.25">
      <c r="P28" s="1" t="s">
        <v>97</v>
      </c>
      <c r="Q28" s="1"/>
      <c r="R28" s="1"/>
      <c r="S28" s="66">
        <v>368746.05</v>
      </c>
      <c r="T28" s="66">
        <v>3323759.04</v>
      </c>
      <c r="V28"/>
    </row>
    <row r="29" spans="16:22" x14ac:dyDescent="0.25">
      <c r="P29" s="1"/>
      <c r="Q29" s="1"/>
      <c r="R29" s="1"/>
      <c r="S29" s="66"/>
      <c r="T29" s="66"/>
      <c r="V29"/>
    </row>
    <row r="30" spans="16:22" x14ac:dyDescent="0.25">
      <c r="R30"/>
      <c r="V30"/>
    </row>
    <row r="31" spans="16:22" x14ac:dyDescent="0.25">
      <c r="R31"/>
      <c r="V31"/>
    </row>
    <row r="32" spans="16:22" x14ac:dyDescent="0.25">
      <c r="R32"/>
      <c r="V32"/>
    </row>
    <row r="33" spans="18:22" x14ac:dyDescent="0.25">
      <c r="R33"/>
      <c r="V33"/>
    </row>
    <row r="34" spans="18:22" x14ac:dyDescent="0.25">
      <c r="R34"/>
      <c r="V34"/>
    </row>
    <row r="35" spans="18:22" x14ac:dyDescent="0.25">
      <c r="R35"/>
      <c r="V35"/>
    </row>
    <row r="36" spans="18:22" x14ac:dyDescent="0.25">
      <c r="R36"/>
      <c r="V36"/>
    </row>
    <row r="37" spans="18:22" x14ac:dyDescent="0.25">
      <c r="R37"/>
      <c r="V37"/>
    </row>
  </sheetData>
  <mergeCells count="3">
    <mergeCell ref="A7:A12"/>
    <mergeCell ref="D14:E14"/>
    <mergeCell ref="P5:Q5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 1</vt:lpstr>
      <vt:lpstr>SUIVI MENSUEL 400102</vt:lpstr>
    </vt:vector>
  </TitlesOfParts>
  <Company>Ministère de la Culture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ALBRESPY Alexis</dc:creator>
  <cp:lastModifiedBy>BSA</cp:lastModifiedBy>
  <dcterms:created xsi:type="dcterms:W3CDTF">2023-04-04T14:41:03Z</dcterms:created>
  <dcterms:modified xsi:type="dcterms:W3CDTF">2023-04-11T21:54:22Z</dcterms:modified>
</cp:coreProperties>
</file>