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601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Eigenaar\Downloads\"/>
    </mc:Choice>
  </mc:AlternateContent>
  <xr:revisionPtr revIDLastSave="0" documentId="13_ncr:1_{EFD92EBA-17A9-461D-8117-3DD4BCB822D5}" xr6:coauthVersionLast="47" xr6:coauthVersionMax="47" xr10:uidLastSave="{00000000-0000-0000-0000-000000000000}"/>
  <bookViews>
    <workbookView xWindow="-120" yWindow="-120" windowWidth="29040" windowHeight="16440" xr2:uid="{E394F8C3-8F62-493A-933D-5A3D8855BCF3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N15" i="1" l="1" a="1"/>
  <c r="N15" i="1" s="1"/>
  <c r="M15" i="1" a="1"/>
  <c r="M15" i="1" s="1"/>
  <c r="L15" i="1" a="1"/>
  <c r="L15" i="1" s="1"/>
  <c r="K15" i="1" a="1"/>
  <c r="K15" i="1" s="1"/>
  <c r="J15" i="1" a="1"/>
  <c r="J15" i="1" s="1"/>
  <c r="I15" i="1" a="1"/>
  <c r="I15" i="1" s="1"/>
  <c r="O14" i="1" a="1"/>
  <c r="O14" i="1" s="1"/>
  <c r="N14" i="1" a="1"/>
  <c r="N14" i="1" s="1"/>
  <c r="M14" i="1" a="1"/>
  <c r="M14" i="1" s="1"/>
  <c r="L14" i="1" a="1"/>
  <c r="L14" i="1" s="1"/>
  <c r="K14" i="1" a="1"/>
  <c r="K14" i="1" s="1"/>
  <c r="J14" i="1" a="1"/>
  <c r="J14" i="1" s="1"/>
  <c r="I14" i="1" a="1"/>
  <c r="I14" i="1" s="1"/>
  <c r="O13" i="1" a="1"/>
  <c r="O13" i="1" s="1"/>
  <c r="N13" i="1" a="1"/>
  <c r="N13" i="1" s="1"/>
  <c r="M13" i="1" a="1"/>
  <c r="M13" i="1" s="1"/>
  <c r="L13" i="1" a="1"/>
  <c r="L13" i="1" s="1"/>
  <c r="K13" i="1" a="1"/>
  <c r="K13" i="1" s="1"/>
  <c r="J13" i="1" a="1"/>
  <c r="J13" i="1" s="1"/>
  <c r="I13" i="1" a="1"/>
  <c r="I13" i="1" s="1"/>
  <c r="U12" i="1" a="1"/>
  <c r="U12" i="1" s="1"/>
  <c r="T12" i="1" a="1"/>
  <c r="T12" i="1" s="1"/>
  <c r="S12" i="1" a="1"/>
  <c r="S12" i="1" s="1"/>
  <c r="R12" i="1" a="1"/>
  <c r="R12" i="1" s="1"/>
  <c r="Q12" i="1" a="1"/>
  <c r="Q12" i="1" s="1"/>
  <c r="P12" i="1" a="1"/>
  <c r="P12" i="1" s="1"/>
  <c r="O12" i="1" a="1"/>
  <c r="O12" i="1" s="1"/>
  <c r="N12" i="1" a="1"/>
  <c r="N12" i="1" s="1"/>
  <c r="M12" i="1" a="1"/>
  <c r="M12" i="1" s="1"/>
  <c r="L12" i="1" a="1"/>
  <c r="L12" i="1" s="1"/>
  <c r="K12" i="1" a="1"/>
  <c r="K12" i="1" s="1"/>
  <c r="J12" i="1" a="1"/>
  <c r="J12" i="1" s="1"/>
  <c r="I12" i="1" a="1"/>
  <c r="I12" i="1" s="1"/>
  <c r="S11" i="1" a="1"/>
  <c r="S11" i="1" s="1"/>
  <c r="I11" i="1" a="1"/>
  <c r="I11" i="1" s="1"/>
  <c r="U10" i="1" a="1"/>
  <c r="U10" i="1" s="1"/>
  <c r="T10" i="1" a="1"/>
  <c r="T10" i="1" s="1"/>
  <c r="S10" i="1" a="1"/>
  <c r="S10" i="1" s="1"/>
  <c r="R10" i="1" a="1"/>
  <c r="R10" i="1" s="1"/>
  <c r="Q10" i="1" a="1"/>
  <c r="Q10" i="1" s="1"/>
  <c r="P10" i="1" a="1"/>
  <c r="P10" i="1" s="1"/>
  <c r="O10" i="1" a="1"/>
  <c r="O10" i="1" s="1"/>
  <c r="N10" i="1" a="1"/>
  <c r="N10" i="1" s="1"/>
  <c r="M10" i="1" a="1"/>
  <c r="M10" i="1" s="1"/>
  <c r="L10" i="1" a="1"/>
  <c r="L10" i="1" s="1"/>
  <c r="K10" i="1" a="1"/>
  <c r="K10" i="1" s="1"/>
  <c r="J10" i="1" a="1"/>
  <c r="J10" i="1" s="1"/>
  <c r="I10" i="1" a="1"/>
  <c r="I10" i="1" s="1"/>
  <c r="I9" i="1" a="1"/>
  <c r="I9" i="1" s="1"/>
  <c r="J8" i="1" a="1"/>
  <c r="J8" i="1" s="1"/>
  <c r="I8" i="1" a="1"/>
  <c r="I8" i="1" s="1"/>
  <c r="K7" i="1" a="1"/>
  <c r="K7" i="1" s="1"/>
  <c r="J7" i="1" a="1"/>
  <c r="J7" i="1" s="1"/>
  <c r="I7" i="1" a="1"/>
  <c r="I7" i="1" s="1"/>
  <c r="U6" i="1" a="1"/>
  <c r="U6" i="1" s="1"/>
  <c r="T6" i="1" a="1"/>
  <c r="T6" i="1" s="1"/>
  <c r="S6" i="1" a="1"/>
  <c r="S6" i="1" s="1"/>
  <c r="R6" i="1" a="1"/>
  <c r="R6" i="1" s="1"/>
  <c r="Q6" i="1" a="1"/>
  <c r="Q6" i="1" s="1"/>
  <c r="P6" i="1" a="1"/>
  <c r="P6" i="1" s="1"/>
  <c r="O6" i="1" a="1"/>
  <c r="O6" i="1" s="1"/>
  <c r="N6" i="1" a="1"/>
  <c r="N6" i="1" s="1"/>
  <c r="M6" i="1" a="1"/>
  <c r="M6" i="1" s="1"/>
  <c r="L6" i="1" a="1"/>
  <c r="L6" i="1" s="1"/>
  <c r="K6" i="1" a="1"/>
  <c r="K6" i="1" s="1"/>
  <c r="J6" i="1" a="1"/>
  <c r="J6" i="1" s="1"/>
  <c r="I6" i="1" a="1"/>
  <c r="I6" i="1" s="1"/>
  <c r="U5" i="1" a="1"/>
  <c r="U5" i="1" s="1"/>
  <c r="T5" i="1" a="1"/>
  <c r="T5" i="1" s="1"/>
  <c r="S5" i="1" a="1"/>
  <c r="S5" i="1" s="1"/>
  <c r="R5" i="1" a="1"/>
  <c r="R5" i="1" s="1"/>
  <c r="Q5" i="1" a="1"/>
  <c r="Q5" i="1" s="1"/>
  <c r="P5" i="1" a="1"/>
  <c r="P5" i="1" s="1"/>
  <c r="O5" i="1" a="1"/>
  <c r="O5" i="1" s="1"/>
  <c r="N5" i="1" a="1"/>
  <c r="N5" i="1" s="1"/>
  <c r="M5" i="1" a="1"/>
  <c r="M5" i="1" s="1"/>
  <c r="L5" i="1" a="1"/>
  <c r="L5" i="1" s="1"/>
  <c r="K5" i="1" a="1"/>
  <c r="K5" i="1" s="1"/>
  <c r="J5" i="1" a="1"/>
  <c r="J5" i="1" s="1"/>
  <c r="I5" i="1" a="1"/>
  <c r="I5" i="1" s="1"/>
  <c r="X3" i="1"/>
  <c r="K3" i="1" s="1"/>
  <c r="W3" i="1"/>
  <c r="J3" i="1" s="1"/>
  <c r="H15" i="1"/>
  <c r="U15" i="1" s="1" a="1"/>
  <c r="U15" i="1" s="1"/>
  <c r="H14" i="1"/>
  <c r="U14" i="1" s="1" a="1"/>
  <c r="U14" i="1" s="1"/>
  <c r="H13" i="1"/>
  <c r="T13" i="1" s="1" a="1"/>
  <c r="T13" i="1" s="1"/>
  <c r="H12" i="1"/>
  <c r="H11" i="1"/>
  <c r="T11" i="1" s="1" a="1"/>
  <c r="T11" i="1" s="1"/>
  <c r="H10" i="1"/>
  <c r="H9" i="1"/>
  <c r="S9" i="1" s="1" a="1"/>
  <c r="S9" i="1" s="1"/>
  <c r="H8" i="1"/>
  <c r="T8" i="1" s="1" a="1"/>
  <c r="T8" i="1" s="1"/>
  <c r="H7" i="1"/>
  <c r="U7" i="1" s="1" a="1"/>
  <c r="U7" i="1" s="1"/>
  <c r="H6" i="1"/>
  <c r="H5" i="1"/>
  <c r="H4" i="1"/>
  <c r="V3" i="1"/>
  <c r="I3" i="1" s="1"/>
  <c r="B32" i="1"/>
  <c r="B31" i="1"/>
  <c r="B30" i="1"/>
  <c r="B29" i="1"/>
  <c r="B28" i="1"/>
  <c r="B27" i="1"/>
  <c r="B26" i="1"/>
  <c r="B25" i="1"/>
  <c r="F15" i="1"/>
  <c r="F14" i="1"/>
  <c r="F13" i="1"/>
  <c r="F12" i="1"/>
  <c r="F11" i="1"/>
  <c r="F10" i="1"/>
  <c r="F9" i="1"/>
  <c r="F8" i="1"/>
  <c r="F7" i="1"/>
  <c r="F6" i="1"/>
  <c r="R15" i="1" l="1" a="1"/>
  <c r="R15" i="1" s="1"/>
  <c r="O15" i="1" a="1"/>
  <c r="O15" i="1" s="1"/>
  <c r="S15" i="1" a="1"/>
  <c r="S15" i="1" s="1"/>
  <c r="P15" i="1" a="1"/>
  <c r="P15" i="1" s="1"/>
  <c r="T15" i="1" a="1"/>
  <c r="T15" i="1" s="1"/>
  <c r="Q15" i="1" a="1"/>
  <c r="Q15" i="1" s="1"/>
  <c r="S13" i="1" a="1"/>
  <c r="S13" i="1" s="1"/>
  <c r="Q13" i="1" a="1"/>
  <c r="Q13" i="1" s="1"/>
  <c r="U13" i="1" a="1"/>
  <c r="U13" i="1" s="1"/>
  <c r="R13" i="1" a="1"/>
  <c r="R13" i="1" s="1"/>
  <c r="P13" i="1" a="1"/>
  <c r="P13" i="1" s="1"/>
  <c r="R14" i="1" a="1"/>
  <c r="R14" i="1" s="1"/>
  <c r="S14" i="1" a="1"/>
  <c r="S14" i="1" s="1"/>
  <c r="P14" i="1" a="1"/>
  <c r="P14" i="1" s="1"/>
  <c r="T14" i="1" a="1"/>
  <c r="T14" i="1" s="1"/>
  <c r="Q14" i="1" a="1"/>
  <c r="Q14" i="1" s="1"/>
  <c r="L9" i="1" a="1"/>
  <c r="L9" i="1" s="1"/>
  <c r="P9" i="1" a="1"/>
  <c r="P9" i="1" s="1"/>
  <c r="T9" i="1" a="1"/>
  <c r="T9" i="1" s="1"/>
  <c r="M9" i="1" a="1"/>
  <c r="M9" i="1" s="1"/>
  <c r="Q9" i="1" a="1"/>
  <c r="Q9" i="1" s="1"/>
  <c r="U9" i="1" a="1"/>
  <c r="U9" i="1" s="1"/>
  <c r="J9" i="1" a="1"/>
  <c r="J9" i="1" s="1"/>
  <c r="N9" i="1" a="1"/>
  <c r="N9" i="1" s="1"/>
  <c r="R9" i="1" a="1"/>
  <c r="R9" i="1" s="1"/>
  <c r="K9" i="1" a="1"/>
  <c r="K9" i="1" s="1"/>
  <c r="O9" i="1" a="1"/>
  <c r="O9" i="1" s="1"/>
  <c r="M8" i="1" a="1"/>
  <c r="M8" i="1" s="1"/>
  <c r="Q8" i="1" a="1"/>
  <c r="Q8" i="1" s="1"/>
  <c r="U8" i="1" a="1"/>
  <c r="U8" i="1" s="1"/>
  <c r="N8" i="1" a="1"/>
  <c r="N8" i="1" s="1"/>
  <c r="R8" i="1" a="1"/>
  <c r="R8" i="1" s="1"/>
  <c r="K8" i="1" a="1"/>
  <c r="K8" i="1" s="1"/>
  <c r="O8" i="1" a="1"/>
  <c r="O8" i="1" s="1"/>
  <c r="S8" i="1" a="1"/>
  <c r="S8" i="1" s="1"/>
  <c r="L8" i="1" a="1"/>
  <c r="L8" i="1" s="1"/>
  <c r="P8" i="1" a="1"/>
  <c r="P8" i="1" s="1"/>
  <c r="N7" i="1" a="1"/>
  <c r="N7" i="1" s="1"/>
  <c r="R7" i="1" a="1"/>
  <c r="R7" i="1" s="1"/>
  <c r="O7" i="1" a="1"/>
  <c r="O7" i="1" s="1"/>
  <c r="S7" i="1" a="1"/>
  <c r="S7" i="1" s="1"/>
  <c r="L7" i="1" a="1"/>
  <c r="L7" i="1" s="1"/>
  <c r="P7" i="1" a="1"/>
  <c r="P7" i="1" s="1"/>
  <c r="T7" i="1" a="1"/>
  <c r="T7" i="1" s="1"/>
  <c r="M7" i="1" a="1"/>
  <c r="M7" i="1" s="1"/>
  <c r="Q7" i="1" a="1"/>
  <c r="Q7" i="1" s="1"/>
  <c r="K11" i="1" a="1"/>
  <c r="K11" i="1" s="1"/>
  <c r="O11" i="1" a="1"/>
  <c r="O11" i="1" s="1"/>
  <c r="M11" i="1" a="1"/>
  <c r="M11" i="1" s="1"/>
  <c r="Q11" i="1" a="1"/>
  <c r="Q11" i="1" s="1"/>
  <c r="U11" i="1" a="1"/>
  <c r="U11" i="1" s="1"/>
  <c r="J11" i="1" a="1"/>
  <c r="J11" i="1" s="1"/>
  <c r="N11" i="1" a="1"/>
  <c r="N11" i="1" s="1"/>
  <c r="R11" i="1" a="1"/>
  <c r="R11" i="1" s="1"/>
  <c r="L11" i="1" a="1"/>
  <c r="L11" i="1" s="1"/>
  <c r="P11" i="1" a="1"/>
  <c r="P11" i="1" s="1"/>
  <c r="Y3" i="1"/>
  <c r="V7" i="1"/>
  <c r="V8" i="1"/>
  <c r="V15" i="1"/>
  <c r="V10" i="1"/>
  <c r="V14" i="1"/>
  <c r="V13" i="1"/>
  <c r="V5" i="1"/>
  <c r="V6" i="1"/>
  <c r="V12" i="1"/>
  <c r="V11" i="1"/>
  <c r="V4" i="1"/>
  <c r="V9" i="1"/>
  <c r="Z3" i="1" l="1"/>
  <c r="L3" i="1"/>
  <c r="W12" i="1"/>
  <c r="X12" i="1" s="1"/>
  <c r="Y12" i="1" s="1"/>
  <c r="Z12" i="1" s="1"/>
  <c r="AA12" i="1" s="1"/>
  <c r="AB12" i="1" s="1"/>
  <c r="AC12" i="1" s="1"/>
  <c r="AD12" i="1" s="1"/>
  <c r="AE12" i="1" s="1"/>
  <c r="AG12" i="1" s="1"/>
  <c r="AH12" i="1" s="1"/>
  <c r="W7" i="1"/>
  <c r="X7" i="1" s="1"/>
  <c r="Y7" i="1" s="1"/>
  <c r="Z7" i="1" s="1"/>
  <c r="AA7" i="1" s="1"/>
  <c r="AB7" i="1" s="1"/>
  <c r="AC7" i="1" s="1"/>
  <c r="AD7" i="1" s="1"/>
  <c r="AE7" i="1" s="1"/>
  <c r="AG7" i="1" s="1"/>
  <c r="AH7" i="1" s="1"/>
  <c r="W9" i="1"/>
  <c r="X9" i="1" s="1"/>
  <c r="Y9" i="1" s="1"/>
  <c r="Z9" i="1" s="1"/>
  <c r="AA9" i="1" s="1"/>
  <c r="AB9" i="1" s="1"/>
  <c r="AC9" i="1" s="1"/>
  <c r="AD9" i="1" s="1"/>
  <c r="AE9" i="1" s="1"/>
  <c r="AG9" i="1" s="1"/>
  <c r="AH9" i="1" s="1"/>
  <c r="W6" i="1"/>
  <c r="X6" i="1" s="1"/>
  <c r="Y6" i="1" s="1"/>
  <c r="Z6" i="1" s="1"/>
  <c r="AA6" i="1" s="1"/>
  <c r="AB6" i="1" s="1"/>
  <c r="AC6" i="1" s="1"/>
  <c r="AD6" i="1" s="1"/>
  <c r="AE6" i="1" s="1"/>
  <c r="AG6" i="1" s="1"/>
  <c r="AH6" i="1" s="1"/>
  <c r="AI6" i="1" a="1"/>
  <c r="AI6" i="1" s="1"/>
  <c r="W10" i="1"/>
  <c r="X10" i="1" s="1"/>
  <c r="Y10" i="1" s="1"/>
  <c r="Z10" i="1" s="1"/>
  <c r="AA10" i="1" s="1"/>
  <c r="AB10" i="1" s="1"/>
  <c r="AC10" i="1" s="1"/>
  <c r="AD10" i="1" s="1"/>
  <c r="AE10" i="1" s="1"/>
  <c r="AG10" i="1" s="1"/>
  <c r="AH10" i="1" s="1"/>
  <c r="W5" i="1"/>
  <c r="X5" i="1" s="1"/>
  <c r="Y5" i="1" s="1"/>
  <c r="Z5" i="1" s="1"/>
  <c r="AA5" i="1" s="1"/>
  <c r="AB5" i="1" s="1"/>
  <c r="AC5" i="1" s="1"/>
  <c r="AD5" i="1" s="1"/>
  <c r="AE5" i="1" s="1"/>
  <c r="AG5" i="1" s="1"/>
  <c r="AH5" i="1" s="1"/>
  <c r="W15" i="1"/>
  <c r="X15" i="1" s="1"/>
  <c r="Y15" i="1" s="1"/>
  <c r="Z15" i="1" s="1"/>
  <c r="AA15" i="1" s="1"/>
  <c r="AB15" i="1" s="1"/>
  <c r="AC15" i="1" s="1"/>
  <c r="AD15" i="1" s="1"/>
  <c r="AE15" i="1" s="1"/>
  <c r="AG15" i="1" s="1"/>
  <c r="AH15" i="1" s="1"/>
  <c r="W14" i="1"/>
  <c r="X14" i="1" s="1"/>
  <c r="Y14" i="1" s="1"/>
  <c r="Z14" i="1" s="1"/>
  <c r="AA14" i="1" s="1"/>
  <c r="AB14" i="1" s="1"/>
  <c r="AC14" i="1" s="1"/>
  <c r="AD14" i="1" s="1"/>
  <c r="AE14" i="1" s="1"/>
  <c r="AG14" i="1" s="1"/>
  <c r="AH14" i="1" s="1"/>
  <c r="W4" i="1"/>
  <c r="X4" i="1" s="1"/>
  <c r="Y4" i="1" s="1"/>
  <c r="Z4" i="1" s="1"/>
  <c r="AA4" i="1" s="1"/>
  <c r="AB4" i="1" s="1"/>
  <c r="AC4" i="1" s="1"/>
  <c r="AD4" i="1" s="1"/>
  <c r="AE4" i="1" s="1"/>
  <c r="AG4" i="1" s="1"/>
  <c r="AH4" i="1" s="1"/>
  <c r="W11" i="1"/>
  <c r="X11" i="1" s="1"/>
  <c r="Y11" i="1" s="1"/>
  <c r="Z11" i="1" s="1"/>
  <c r="AA11" i="1" s="1"/>
  <c r="AB11" i="1" s="1"/>
  <c r="AC11" i="1" s="1"/>
  <c r="AD11" i="1" s="1"/>
  <c r="AE11" i="1" s="1"/>
  <c r="AG11" i="1" s="1"/>
  <c r="AH11" i="1" s="1"/>
  <c r="W13" i="1"/>
  <c r="X13" i="1" s="1"/>
  <c r="Y13" i="1" s="1"/>
  <c r="Z13" i="1" s="1"/>
  <c r="AA13" i="1" s="1"/>
  <c r="AB13" i="1" s="1"/>
  <c r="AC13" i="1" s="1"/>
  <c r="AD13" i="1" s="1"/>
  <c r="AE13" i="1" s="1"/>
  <c r="AG13" i="1" s="1"/>
  <c r="AH13" i="1" s="1"/>
  <c r="W8" i="1"/>
  <c r="X8" i="1" s="1"/>
  <c r="Y8" i="1" s="1"/>
  <c r="Z8" i="1" s="1"/>
  <c r="AA8" i="1" s="1"/>
  <c r="AB8" i="1" s="1"/>
  <c r="AC8" i="1" s="1"/>
  <c r="AD8" i="1" s="1"/>
  <c r="AE8" i="1" s="1"/>
  <c r="AG8" i="1" s="1"/>
  <c r="AH8" i="1" s="1"/>
  <c r="AI8" i="1" a="1"/>
  <c r="AI8" i="1" s="1"/>
  <c r="M3" i="1" l="1"/>
  <c r="AA3" i="1"/>
  <c r="AI11" i="1" a="1"/>
  <c r="AI11" i="1" s="1"/>
  <c r="AI7" i="1" a="1"/>
  <c r="AI7" i="1" s="1"/>
  <c r="AI10" i="1" a="1"/>
  <c r="AI10" i="1" s="1"/>
  <c r="AI9" i="1" a="1"/>
  <c r="AI9" i="1" s="1"/>
  <c r="AI12" i="1" a="1"/>
  <c r="AI12" i="1" s="1"/>
  <c r="AB3" i="1" l="1"/>
  <c r="N3" i="1"/>
  <c r="O3" i="1" l="1"/>
  <c r="AC3" i="1"/>
  <c r="AI15" i="1" a="1"/>
  <c r="AI15" i="1" s="1"/>
  <c r="AD3" i="1" l="1"/>
  <c r="P3" i="1"/>
  <c r="AI14" i="1" a="1"/>
  <c r="AI14" i="1" s="1"/>
  <c r="AI13" i="1" a="1"/>
  <c r="AI13" i="1" s="1"/>
  <c r="AE3" i="1" l="1"/>
  <c r="Q3" i="1"/>
  <c r="AI5" i="1" a="1"/>
  <c r="AI5" i="1" s="1"/>
  <c r="R3" i="1" l="1"/>
  <c r="AF3" i="1"/>
  <c r="AI4" i="1" a="1"/>
  <c r="AI4" i="1" s="1"/>
  <c r="AG21" i="1"/>
  <c r="M4" i="1" l="1" a="1"/>
  <c r="M4" i="1" s="1"/>
  <c r="I4" i="1" a="1"/>
  <c r="I4" i="1" s="1"/>
  <c r="L4" i="1" a="1"/>
  <c r="L4" i="1" s="1"/>
  <c r="N4" i="1" a="1"/>
  <c r="N4" i="1" s="1"/>
  <c r="J4" i="1" a="1"/>
  <c r="J4" i="1" s="1"/>
  <c r="K4" i="1" a="1"/>
  <c r="K4" i="1" s="1"/>
  <c r="O4" i="1" a="1"/>
  <c r="O4" i="1" s="1"/>
  <c r="P4" i="1" a="1"/>
  <c r="P4" i="1" s="1"/>
  <c r="S3" i="1"/>
  <c r="S4" i="1" s="1" a="1"/>
  <c r="S4" i="1" s="1"/>
  <c r="AG3" i="1"/>
  <c r="Q4" i="1" a="1"/>
  <c r="Q4" i="1" s="1"/>
  <c r="R4" i="1" a="1"/>
  <c r="R4" i="1" s="1"/>
  <c r="AH3" i="1" l="1"/>
  <c r="U3" i="1" s="1"/>
  <c r="U4" i="1" s="1" a="1"/>
  <c r="U4" i="1" s="1"/>
  <c r="T3" i="1"/>
  <c r="T4" i="1" s="1" a="1"/>
  <c r="T4" i="1" s="1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Utilisateur</author>
  </authors>
  <commentList>
    <comment ref="I4" authorId="0" shapeId="0" xr:uid="{897F622F-9506-425C-9C14-F396AA70B76C}">
      <text>
        <r>
          <rPr>
            <b/>
            <u/>
            <sz val="10"/>
            <color indexed="81"/>
            <rFont val="Tahoma"/>
            <family val="2"/>
          </rPr>
          <t>Julien:</t>
        </r>
        <r>
          <rPr>
            <sz val="10"/>
            <color indexed="81"/>
            <rFont val="Tahoma"/>
            <family val="2"/>
          </rPr>
          <t xml:space="preserve">
Les ventes de la ligne B4 arrivent quand le poids prévu est de 2900 = 1er mois de vente 
La ligne B4 est donc vendue sur dec 23 + 3 mois si c'est des P 
                                                               + 2 mois si c'est des G
                                                                + 4 MOIS SI C DES tg 
mais tous les poissons ont pas le même 1er mois de vente 
exemple ligne 8 : 1er mois de vente en juin 23
est il possible de reprendre dans la partie 2 du fichier l'ensemble des ventes et les répartir par mois. cela deviens complexe ? </t>
        </r>
      </text>
    </comment>
    <comment ref="G5" authorId="0" shapeId="0" xr:uid="{5504E36B-27DB-498C-B4B4-F977E6E9A50E}">
      <text>
        <r>
          <rPr>
            <b/>
            <sz val="14"/>
            <color indexed="81"/>
            <rFont val="Tahoma"/>
            <family val="2"/>
          </rPr>
          <t xml:space="preserve">Julien: </t>
        </r>
        <r>
          <rPr>
            <b/>
            <sz val="9"/>
            <color indexed="81"/>
            <rFont val="Tahoma"/>
            <family val="2"/>
          </rPr>
          <t xml:space="preserve">
Si je mets "g" ou "G" cela ne fonctionne pas 
est il possible que le "poids total à vendre" = la colonne H varie en fonction du prouit de vente 
exemple ligne 4
si je vends 14 704 p de portions cela fait 14 704 * 0,27 / 1000 = 3,97 tonnes 
si je vends 14 704 p de TG cela fait 14 704 * 2,7 /1000 = 39,7 tonnes 
est ce possible de mettre cela en auto en fonction du choix dans la colonne G ? 
</t>
        </r>
      </text>
    </comment>
  </commentList>
</comments>
</file>

<file path=xl/metadata.xml><?xml version="1.0" encoding="utf-8"?>
<metadata xmlns="http://schemas.openxmlformats.org/spreadsheetml/2006/main" xmlns:xlrd="http://schemas.microsoft.com/office/spreadsheetml/2017/richdata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<sst xmlns="http://schemas.openxmlformats.org/spreadsheetml/2006/main" count="50" uniqueCount="34">
  <si>
    <t>91 3 06 22</t>
  </si>
  <si>
    <t>91 3 07 21</t>
  </si>
  <si>
    <t>91 3 11 21</t>
  </si>
  <si>
    <t xml:space="preserve">Code lot </t>
  </si>
  <si>
    <t xml:space="preserve">Bassin </t>
  </si>
  <si>
    <t xml:space="preserve">Nombre de poissons </t>
  </si>
  <si>
    <t xml:space="preserve">Poids moyen (gr) </t>
  </si>
  <si>
    <t>Biomasse (kg)</t>
  </si>
  <si>
    <t>Données de départs</t>
  </si>
  <si>
    <t xml:space="preserve">Gamme de poids </t>
  </si>
  <si>
    <t xml:space="preserve">Gain de poids </t>
  </si>
  <si>
    <t xml:space="preserve">Principe de croissance </t>
  </si>
  <si>
    <t>Mois de départ</t>
  </si>
  <si>
    <t xml:space="preserve">Produit vente </t>
  </si>
  <si>
    <t>Tg</t>
  </si>
  <si>
    <t>Objectif poids de vente (Kg)</t>
  </si>
  <si>
    <t>Poids total à vendre (Tonnes)</t>
  </si>
  <si>
    <t xml:space="preserve">Produit </t>
  </si>
  <si>
    <t xml:space="preserve">Répartition des ventes </t>
  </si>
  <si>
    <t xml:space="preserve">Etalement des ventes en mois </t>
  </si>
  <si>
    <t>Mois 1</t>
  </si>
  <si>
    <t>Mois 2</t>
  </si>
  <si>
    <t>Mois 3</t>
  </si>
  <si>
    <t>Mois 4</t>
  </si>
  <si>
    <t>Répartiton des ventes (%)</t>
  </si>
  <si>
    <t>1ère partie du fichier = simulateur de croissance</t>
  </si>
  <si>
    <t>2ème partie du fichier = prévision des ventes</t>
  </si>
  <si>
    <t xml:space="preserve">SOURCE DE DONNEE DE DEPART </t>
  </si>
  <si>
    <t>P</t>
  </si>
  <si>
    <t>g</t>
  </si>
  <si>
    <t>G</t>
  </si>
  <si>
    <t>p</t>
  </si>
  <si>
    <t>1er mois de vente (&gt;=2.900)</t>
  </si>
  <si>
    <t>tG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</si>
</sst>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[$-40C]mmm\-yy;@"/>
    <numFmt numFmtId="168" formatCode="mmm\-yy"/>
  </numFmts>
  <fonts count="9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sz val="8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rgb="FF00B0F0"/>
      <name val="Calibri"/>
      <family val="2"/>
      <scheme val="minor"/>
    </font>
    <font>
      <b/>
      <sz val="9"/>
      <color indexed="81"/>
      <name val="Tahoma"/>
      <family val="2"/>
    </font>
    <font>
      <b/>
      <sz val="14"/>
      <color indexed="81"/>
      <name val="Tahoma"/>
      <family val="2"/>
    </font>
    <font>
      <b/>
      <u/>
      <sz val="10"/>
      <color indexed="81"/>
      <name val="Tahoma"/>
      <family val="2"/>
    </font>
    <font>
      <sz val="10"/>
      <color indexed="81"/>
      <name val="Tahoma"/>
      <family val="2"/>
    </font>
  </fonts>
  <fills count="6">
    <fill>
      <patternFill patternType="none"/>
    </fill>
    <fill>
      <patternFill patternType="gray125"/>
    </fill>
    <fill>
      <patternFill patternType="solid">
        <fgColor theme="4" tint="0.79998168889431442"/>
        <bgColor theme="4" tint="0.79998168889431442"/>
      </patternFill>
    </fill>
    <fill>
      <patternFill patternType="solid">
        <fgColor rgb="FFFFFF0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92D050"/>
        <bgColor indexed="64"/>
      </patternFill>
    </fill>
  </fills>
  <borders count="13">
    <border>
      <left/>
      <right/>
      <top/>
      <bottom/>
      <diagonal/>
    </border>
    <border>
      <left style="thin">
        <color theme="4" tint="0.39997558519241921"/>
      </left>
      <right/>
      <top style="thin">
        <color theme="4" tint="0.39997558519241921"/>
      </top>
      <bottom style="thin">
        <color theme="4" tint="0.39997558519241921"/>
      </bottom>
      <diagonal/>
    </border>
    <border>
      <left/>
      <right/>
      <top style="thin">
        <color theme="4" tint="0.39997558519241921"/>
      </top>
      <bottom style="thin">
        <color theme="4" tint="0.39997558519241921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theme="4" tint="0.39997558519241921"/>
      </left>
      <right/>
      <top style="thin">
        <color theme="4" tint="0.39997558519241921"/>
      </top>
      <bottom style="medium">
        <color indexed="64"/>
      </bottom>
      <diagonal/>
    </border>
    <border>
      <left/>
      <right/>
      <top style="thin">
        <color theme="4" tint="0.39997558519241921"/>
      </top>
      <bottom style="medium">
        <color indexed="64"/>
      </bottom>
      <diagonal/>
    </border>
    <border>
      <left/>
      <right style="medium">
        <color indexed="64"/>
      </right>
      <top/>
      <bottom/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66">
    <xf numFmtId="0" fontId="0" fillId="0" borderId="0" xfId="0"/>
    <xf numFmtId="0" fontId="0" fillId="0" borderId="0" xfId="0" applyAlignment="1">
      <alignment horizontal="center" vertical="center" wrapText="1"/>
    </xf>
    <xf numFmtId="0" fontId="0" fillId="2" borderId="1" xfId="0" applyFill="1" applyBorder="1" applyAlignment="1">
      <alignment horizontal="center" vertical="center" wrapText="1"/>
    </xf>
    <xf numFmtId="0" fontId="0" fillId="2" borderId="2" xfId="0" applyFill="1" applyBorder="1" applyAlignment="1">
      <alignment horizontal="center" vertical="center" wrapText="1"/>
    </xf>
    <xf numFmtId="3" fontId="0" fillId="2" borderId="2" xfId="0" applyNumberFormat="1" applyFill="1" applyBorder="1" applyAlignment="1">
      <alignment horizontal="center" vertical="center" wrapText="1"/>
    </xf>
    <xf numFmtId="0" fontId="0" fillId="0" borderId="1" xfId="0" applyBorder="1" applyAlignment="1">
      <alignment horizontal="center" vertical="center" wrapText="1"/>
    </xf>
    <xf numFmtId="0" fontId="0" fillId="0" borderId="2" xfId="0" applyBorder="1" applyAlignment="1">
      <alignment horizontal="center" vertical="center" wrapText="1"/>
    </xf>
    <xf numFmtId="3" fontId="0" fillId="0" borderId="2" xfId="0" applyNumberFormat="1" applyBorder="1" applyAlignment="1">
      <alignment horizontal="center" vertical="center" wrapText="1"/>
    </xf>
    <xf numFmtId="0" fontId="0" fillId="0" borderId="4" xfId="0" applyBorder="1" applyAlignment="1">
      <alignment horizontal="center" vertical="center" wrapText="1"/>
    </xf>
    <xf numFmtId="0" fontId="0" fillId="0" borderId="5" xfId="0" applyBorder="1" applyAlignment="1">
      <alignment horizontal="center" vertical="center" wrapText="1"/>
    </xf>
    <xf numFmtId="0" fontId="0" fillId="0" borderId="8" xfId="0" applyBorder="1" applyAlignment="1">
      <alignment horizontal="center" vertical="center" wrapText="1"/>
    </xf>
    <xf numFmtId="0" fontId="0" fillId="0" borderId="9" xfId="0" applyBorder="1" applyAlignment="1">
      <alignment horizontal="center" vertical="center" wrapText="1"/>
    </xf>
    <xf numFmtId="3" fontId="0" fillId="0" borderId="9" xfId="0" applyNumberFormat="1" applyBorder="1" applyAlignment="1">
      <alignment horizontal="center" vertical="center" wrapText="1"/>
    </xf>
    <xf numFmtId="0" fontId="0" fillId="0" borderId="5" xfId="0" applyBorder="1" applyAlignment="1">
      <alignment horizontal="center"/>
    </xf>
    <xf numFmtId="0" fontId="0" fillId="0" borderId="0" xfId="0" applyAlignment="1">
      <alignment horizontal="center"/>
    </xf>
    <xf numFmtId="0" fontId="0" fillId="0" borderId="11" xfId="0" applyBorder="1" applyAlignment="1">
      <alignment horizontal="center"/>
    </xf>
    <xf numFmtId="0" fontId="0" fillId="0" borderId="3" xfId="0" applyBorder="1" applyAlignment="1">
      <alignment horizontal="center" vertical="center" wrapText="1"/>
    </xf>
    <xf numFmtId="0" fontId="0" fillId="0" borderId="6" xfId="0" applyBorder="1" applyAlignment="1">
      <alignment horizontal="center" vertical="center" wrapText="1"/>
    </xf>
    <xf numFmtId="0" fontId="0" fillId="0" borderId="7" xfId="0" applyBorder="1" applyAlignment="1">
      <alignment horizontal="center" vertical="center" wrapText="1"/>
    </xf>
    <xf numFmtId="3" fontId="0" fillId="4" borderId="0" xfId="0" applyNumberFormat="1" applyFill="1" applyAlignment="1">
      <alignment horizontal="center" vertical="center" wrapText="1"/>
    </xf>
    <xf numFmtId="14" fontId="1" fillId="0" borderId="0" xfId="0" applyNumberFormat="1" applyFont="1" applyAlignment="1">
      <alignment horizontal="center" vertical="center" wrapText="1"/>
    </xf>
    <xf numFmtId="0" fontId="0" fillId="5" borderId="0" xfId="0" applyFill="1" applyAlignment="1">
      <alignment horizontal="center" vertical="center" wrapText="1"/>
    </xf>
    <xf numFmtId="3" fontId="0" fillId="0" borderId="0" xfId="0" applyNumberFormat="1" applyAlignment="1">
      <alignment horizontal="center" vertical="center" wrapText="1"/>
    </xf>
    <xf numFmtId="0" fontId="1" fillId="0" borderId="0" xfId="0" applyFont="1" applyAlignment="1">
      <alignment vertical="center" wrapText="1"/>
    </xf>
    <xf numFmtId="0" fontId="4" fillId="0" borderId="0" xfId="0" applyFont="1" applyAlignment="1">
      <alignment horizontal="center" vertical="center" wrapText="1"/>
    </xf>
    <xf numFmtId="0" fontId="4" fillId="0" borderId="10" xfId="0" applyFont="1" applyBorder="1" applyAlignment="1">
      <alignment horizontal="center"/>
    </xf>
    <xf numFmtId="0" fontId="4" fillId="0" borderId="12" xfId="0" applyFont="1" applyBorder="1" applyAlignment="1">
      <alignment horizontal="center"/>
    </xf>
    <xf numFmtId="0" fontId="0" fillId="0" borderId="0" xfId="0" applyAlignment="1">
      <alignment vertical="center" wrapText="1"/>
    </xf>
    <xf numFmtId="0" fontId="0" fillId="0" borderId="10" xfId="0" applyBorder="1" applyAlignment="1">
      <alignment horizontal="center" vertical="center" wrapText="1"/>
    </xf>
    <xf numFmtId="3" fontId="0" fillId="4" borderId="11" xfId="0" applyNumberFormat="1" applyFill="1" applyBorder="1" applyAlignment="1">
      <alignment horizontal="center" vertical="center" wrapText="1"/>
    </xf>
    <xf numFmtId="0" fontId="0" fillId="0" borderId="11" xfId="0" applyBorder="1" applyAlignment="1">
      <alignment horizontal="center" vertical="center" wrapText="1"/>
    </xf>
    <xf numFmtId="0" fontId="0" fillId="0" borderId="12" xfId="0" applyBorder="1" applyAlignment="1">
      <alignment horizontal="center" vertical="center" wrapText="1"/>
    </xf>
    <xf numFmtId="3" fontId="0" fillId="5" borderId="0" xfId="0" applyNumberFormat="1" applyFill="1" applyAlignment="1">
      <alignment horizontal="center" vertical="center" wrapText="1"/>
    </xf>
    <xf numFmtId="3" fontId="0" fillId="2" borderId="6" xfId="0" applyNumberFormat="1" applyFill="1" applyBorder="1" applyAlignment="1">
      <alignment horizontal="center" vertical="center" wrapText="1"/>
    </xf>
    <xf numFmtId="3" fontId="0" fillId="0" borderId="6" xfId="0" applyNumberFormat="1" applyBorder="1" applyAlignment="1">
      <alignment horizontal="center" vertical="center" wrapText="1"/>
    </xf>
    <xf numFmtId="3" fontId="0" fillId="0" borderId="7" xfId="0" applyNumberFormat="1" applyBorder="1" applyAlignment="1">
      <alignment horizontal="center" vertical="center" wrapText="1"/>
    </xf>
    <xf numFmtId="0" fontId="3" fillId="0" borderId="3" xfId="0" applyFont="1" applyBorder="1" applyAlignment="1">
      <alignment vertical="center" wrapText="1"/>
    </xf>
    <xf numFmtId="0" fontId="3" fillId="0" borderId="4" xfId="0" applyFont="1" applyBorder="1" applyAlignment="1">
      <alignment vertical="center" wrapText="1"/>
    </xf>
    <xf numFmtId="0" fontId="4" fillId="0" borderId="10" xfId="0" applyFont="1" applyBorder="1" applyAlignment="1">
      <alignment horizontal="center" vertical="center" wrapText="1"/>
    </xf>
    <xf numFmtId="0" fontId="4" fillId="0" borderId="11" xfId="0" applyFont="1" applyBorder="1" applyAlignment="1">
      <alignment horizontal="center" vertical="center" wrapText="1"/>
    </xf>
    <xf numFmtId="0" fontId="4" fillId="0" borderId="12" xfId="0" applyFont="1" applyBorder="1" applyAlignment="1">
      <alignment horizontal="center" vertical="center" wrapText="1"/>
    </xf>
    <xf numFmtId="0" fontId="3" fillId="0" borderId="0" xfId="0" applyFont="1" applyAlignment="1">
      <alignment horizontal="center" vertical="center" wrapText="1"/>
    </xf>
    <xf numFmtId="0" fontId="0" fillId="0" borderId="4" xfId="0" applyBorder="1" applyAlignment="1">
      <alignment horizontal="center"/>
    </xf>
    <xf numFmtId="0" fontId="0" fillId="0" borderId="3" xfId="0" applyBorder="1" applyAlignment="1">
      <alignment horizontal="center" vertical="center" wrapText="1"/>
    </xf>
    <xf numFmtId="0" fontId="0" fillId="0" borderId="6" xfId="0" applyBorder="1" applyAlignment="1">
      <alignment horizontal="center" vertical="center" wrapText="1"/>
    </xf>
    <xf numFmtId="0" fontId="0" fillId="0" borderId="7" xfId="0" applyBorder="1" applyAlignment="1">
      <alignment horizontal="center" vertical="center" wrapText="1"/>
    </xf>
    <xf numFmtId="0" fontId="0" fillId="0" borderId="4" xfId="0" applyBorder="1" applyAlignment="1">
      <alignment horizontal="center" vertical="center" wrapText="1"/>
    </xf>
    <xf numFmtId="0" fontId="0" fillId="0" borderId="5" xfId="0" applyBorder="1" applyAlignment="1">
      <alignment horizontal="center" vertical="center" wrapText="1"/>
    </xf>
    <xf numFmtId="0" fontId="3" fillId="0" borderId="0" xfId="0" applyFont="1" applyAlignment="1">
      <alignment horizontal="center" vertical="center" wrapText="1"/>
    </xf>
    <xf numFmtId="3" fontId="3" fillId="0" borderId="7" xfId="0" applyNumberFormat="1" applyFont="1" applyBorder="1" applyAlignment="1">
      <alignment horizontal="center" vertical="center" wrapText="1"/>
    </xf>
    <xf numFmtId="3" fontId="3" fillId="0" borderId="11" xfId="0" applyNumberFormat="1" applyFont="1" applyBorder="1" applyAlignment="1">
      <alignment horizontal="center" vertical="center" wrapText="1"/>
    </xf>
    <xf numFmtId="3" fontId="3" fillId="0" borderId="12" xfId="0" applyNumberFormat="1" applyFont="1" applyBorder="1" applyAlignment="1">
      <alignment horizontal="center" vertical="center" wrapText="1"/>
    </xf>
    <xf numFmtId="0" fontId="3" fillId="0" borderId="4" xfId="0" applyFont="1" applyBorder="1" applyAlignment="1">
      <alignment horizontal="center" vertical="center" wrapText="1"/>
    </xf>
    <xf numFmtId="2" fontId="0" fillId="2" borderId="0" xfId="0" applyNumberFormat="1" applyFill="1" applyAlignment="1">
      <alignment horizontal="center" vertical="center" wrapText="1"/>
    </xf>
    <xf numFmtId="2" fontId="0" fillId="2" borderId="10" xfId="0" applyNumberFormat="1" applyFill="1" applyBorder="1" applyAlignment="1">
      <alignment horizontal="center" vertical="center" wrapText="1"/>
    </xf>
    <xf numFmtId="2" fontId="0" fillId="0" borderId="0" xfId="0" applyNumberFormat="1" applyAlignment="1">
      <alignment horizontal="center" vertical="center" wrapText="1"/>
    </xf>
    <xf numFmtId="2" fontId="0" fillId="0" borderId="10" xfId="0" applyNumberFormat="1" applyBorder="1" applyAlignment="1">
      <alignment horizontal="center" vertical="center" wrapText="1"/>
    </xf>
    <xf numFmtId="2" fontId="0" fillId="0" borderId="11" xfId="0" applyNumberFormat="1" applyBorder="1" applyAlignment="1">
      <alignment horizontal="center" vertical="center" wrapText="1"/>
    </xf>
    <xf numFmtId="2" fontId="0" fillId="0" borderId="12" xfId="0" applyNumberFormat="1" applyBorder="1" applyAlignment="1">
      <alignment horizontal="center" vertical="center" wrapText="1"/>
    </xf>
    <xf numFmtId="2" fontId="0" fillId="2" borderId="11" xfId="0" applyNumberFormat="1" applyFill="1" applyBorder="1" applyAlignment="1">
      <alignment horizontal="center" vertical="center" wrapText="1"/>
    </xf>
    <xf numFmtId="164" fontId="0" fillId="3" borderId="4" xfId="0" applyNumberFormat="1" applyFill="1" applyBorder="1" applyAlignment="1">
      <alignment horizontal="center" vertical="center" shrinkToFit="1"/>
    </xf>
    <xf numFmtId="164" fontId="0" fillId="3" borderId="5" xfId="0" applyNumberFormat="1" applyFill="1" applyBorder="1" applyAlignment="1">
      <alignment horizontal="center" vertical="center" shrinkToFit="1"/>
    </xf>
    <xf numFmtId="3" fontId="3" fillId="0" borderId="0" xfId="0" applyNumberFormat="1" applyFont="1" applyBorder="1" applyAlignment="1">
      <alignment horizontal="center" vertical="center" wrapText="1"/>
    </xf>
    <xf numFmtId="164" fontId="0" fillId="0" borderId="0" xfId="0" applyNumberFormat="1" applyAlignment="1">
      <alignment horizontal="center" vertical="center" shrinkToFit="1"/>
    </xf>
    <xf numFmtId="3" fontId="0" fillId="4" borderId="10" xfId="0" applyNumberFormat="1" applyFill="1" applyBorder="1" applyAlignment="1">
      <alignment horizontal="center" vertical="center" wrapText="1"/>
    </xf>
    <xf numFmtId="168" fontId="0" fillId="0" borderId="0" xfId="0" applyNumberFormat="1" applyAlignment="1">
      <alignment horizontal="center" vertical="center" wrapText="1"/>
    </xf>
  </cellXfs>
  <cellStyles count="1">
    <cellStyle name="Standaard" xfId="0" builtinId="0"/>
  </cellStyles>
  <dxfs count="1">
    <dxf>
      <fill>
        <patternFill>
          <bgColor theme="7" tint="0.59996337778862885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eetMetadata" Target="metadata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Kantoorthema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B80787D-C011-4F81-8317-B94E156BAE99}">
  <sheetPr codeName="Blad1"/>
  <dimension ref="A1:AI32"/>
  <sheetViews>
    <sheetView tabSelected="1" zoomScale="90" zoomScaleNormal="90" workbookViewId="0">
      <selection activeCell="A3" sqref="A3:A15"/>
    </sheetView>
  </sheetViews>
  <sheetFormatPr defaultColWidth="11.5703125" defaultRowHeight="15" x14ac:dyDescent="0.25"/>
  <cols>
    <col min="1" max="3" width="11.5703125" style="1"/>
    <col min="4" max="4" width="12.42578125" style="1" customWidth="1"/>
    <col min="5" max="6" width="11.5703125" style="1"/>
    <col min="7" max="7" width="10.140625" style="1" bestFit="1" customWidth="1"/>
    <col min="8" max="8" width="14.5703125" style="1" bestFit="1" customWidth="1"/>
    <col min="9" max="17" width="8.140625" style="1" customWidth="1"/>
    <col min="18" max="18" width="12.42578125" style="1" bestFit="1" customWidth="1"/>
    <col min="19" max="34" width="8.140625" style="1" customWidth="1"/>
    <col min="35" max="35" width="9.85546875" style="1" customWidth="1"/>
    <col min="36" max="16384" width="11.5703125" style="1"/>
  </cols>
  <sheetData>
    <row r="1" spans="1:35" ht="30.75" thickBot="1" x14ac:dyDescent="0.3">
      <c r="E1" s="21" t="s">
        <v>12</v>
      </c>
    </row>
    <row r="2" spans="1:35" ht="15" customHeight="1" thickBot="1" x14ac:dyDescent="0.3">
      <c r="E2" s="20">
        <v>45000</v>
      </c>
      <c r="G2" s="16"/>
      <c r="H2" s="8"/>
      <c r="I2" s="46" t="s">
        <v>18</v>
      </c>
      <c r="J2" s="46"/>
      <c r="K2" s="46"/>
      <c r="L2" s="46"/>
      <c r="M2" s="8"/>
      <c r="N2" s="8"/>
      <c r="O2" s="8"/>
      <c r="P2" s="8"/>
      <c r="Q2" s="8"/>
      <c r="R2" s="8"/>
      <c r="S2" s="8"/>
      <c r="T2" s="8"/>
      <c r="U2" s="9"/>
    </row>
    <row r="3" spans="1:35" ht="49.15" customHeight="1" x14ac:dyDescent="0.25">
      <c r="A3" s="43" t="s">
        <v>8</v>
      </c>
      <c r="B3" s="8" t="s">
        <v>3</v>
      </c>
      <c r="C3" s="8" t="s">
        <v>4</v>
      </c>
      <c r="D3" s="8" t="s">
        <v>5</v>
      </c>
      <c r="E3" s="8" t="s">
        <v>6</v>
      </c>
      <c r="F3" s="8" t="s">
        <v>7</v>
      </c>
      <c r="G3" s="17" t="s">
        <v>17</v>
      </c>
      <c r="H3" s="1" t="s">
        <v>16</v>
      </c>
      <c r="I3" s="63">
        <f>V3</f>
        <v>45031</v>
      </c>
      <c r="J3" s="63">
        <f t="shared" ref="J3:L3" si="0">W3</f>
        <v>45061</v>
      </c>
      <c r="K3" s="63">
        <f t="shared" si="0"/>
        <v>45092</v>
      </c>
      <c r="L3" s="63">
        <f t="shared" si="0"/>
        <v>45122</v>
      </c>
      <c r="M3" s="63">
        <f t="shared" ref="M3" si="1">Z3</f>
        <v>45153</v>
      </c>
      <c r="N3" s="63">
        <f t="shared" ref="N3" si="2">AA3</f>
        <v>45184</v>
      </c>
      <c r="O3" s="63">
        <f t="shared" ref="O3" si="3">AB3</f>
        <v>45214</v>
      </c>
      <c r="P3" s="63">
        <f t="shared" ref="P3" si="4">AC3</f>
        <v>45245</v>
      </c>
      <c r="Q3" s="63">
        <f t="shared" ref="Q3" si="5">AD3</f>
        <v>45275</v>
      </c>
      <c r="R3" s="63">
        <f t="shared" ref="R3" si="6">AE3</f>
        <v>45306</v>
      </c>
      <c r="S3" s="63">
        <f t="shared" ref="S3" si="7">AF3</f>
        <v>45337</v>
      </c>
      <c r="T3" s="63">
        <f t="shared" ref="T3" si="8">AG3</f>
        <v>45366</v>
      </c>
      <c r="U3" s="63">
        <f t="shared" ref="U3" si="9">AH3</f>
        <v>45397</v>
      </c>
      <c r="V3" s="60">
        <f>EDATE($E$2,1)</f>
        <v>45031</v>
      </c>
      <c r="W3" s="60">
        <f>EDATE(V3,1)</f>
        <v>45061</v>
      </c>
      <c r="X3" s="60">
        <f t="shared" ref="X3:AH3" si="10">EDATE(W3,1)</f>
        <v>45092</v>
      </c>
      <c r="Y3" s="60">
        <f t="shared" si="10"/>
        <v>45122</v>
      </c>
      <c r="Z3" s="60">
        <f t="shared" si="10"/>
        <v>45153</v>
      </c>
      <c r="AA3" s="60">
        <f t="shared" si="10"/>
        <v>45184</v>
      </c>
      <c r="AB3" s="60">
        <f t="shared" si="10"/>
        <v>45214</v>
      </c>
      <c r="AC3" s="60">
        <f t="shared" si="10"/>
        <v>45245</v>
      </c>
      <c r="AD3" s="60">
        <f t="shared" si="10"/>
        <v>45275</v>
      </c>
      <c r="AE3" s="60">
        <f t="shared" si="10"/>
        <v>45306</v>
      </c>
      <c r="AF3" s="60">
        <f t="shared" si="10"/>
        <v>45337</v>
      </c>
      <c r="AG3" s="60">
        <f t="shared" si="10"/>
        <v>45366</v>
      </c>
      <c r="AH3" s="61">
        <f t="shared" si="10"/>
        <v>45397</v>
      </c>
      <c r="AI3" s="1" t="s">
        <v>32</v>
      </c>
    </row>
    <row r="4" spans="1:35" x14ac:dyDescent="0.25">
      <c r="A4" s="44"/>
      <c r="B4" s="2" t="s">
        <v>0</v>
      </c>
      <c r="C4" s="3">
        <v>22</v>
      </c>
      <c r="D4" s="4">
        <v>14704</v>
      </c>
      <c r="E4" s="4">
        <v>176.89</v>
      </c>
      <c r="F4" s="4">
        <v>2601</v>
      </c>
      <c r="G4" s="33" t="s">
        <v>14</v>
      </c>
      <c r="H4" s="53">
        <f>IFERROR(D4*VLOOKUP(G4,$F$21:$G$23,2,0)/1000,"-")</f>
        <v>39.700800000000001</v>
      </c>
      <c r="I4" s="53" t="str" cm="1">
        <f t="array" ref="I4">IFERROR(IF(I$3&gt;=$AI4,$H4/100*INDEX($I$21:$L$23,MATCH($G4,$F$21:$F$23,0),1+DATEDIF($AI4,I$3,"M")),"-"),"-")</f>
        <v>-</v>
      </c>
      <c r="J4" s="53" t="str" cm="1">
        <f t="array" ref="J4">IFERROR(IF(J$3&gt;=$AI4,$H4/100*INDEX($I$21:$L$23,MATCH($G4,$F$21:$F$23,0),1+DATEDIF($AI4,J$3,"M")),"-"),"-")</f>
        <v>-</v>
      </c>
      <c r="K4" s="53" t="str" cm="1">
        <f t="array" ref="K4">IFERROR(IF(K$3&gt;=$AI4,$H4/100*INDEX($I$21:$L$23,MATCH($G4,$F$21:$F$23,0),1+DATEDIF($AI4,K$3,"M")),"-"),"-")</f>
        <v>-</v>
      </c>
      <c r="L4" s="53" t="str" cm="1">
        <f t="array" ref="L4">IFERROR(IF(L$3&gt;=$AI4,$H4/100*INDEX($I$21:$L$23,MATCH($G4,$F$21:$F$23,0),1+DATEDIF($AI4,L$3,"M")),"-"),"-")</f>
        <v>-</v>
      </c>
      <c r="M4" s="53" t="str" cm="1">
        <f t="array" ref="M4">IFERROR(IF(M$3&gt;=$AI4,$H4/100*INDEX($I$21:$L$23,MATCH($G4,$F$21:$F$23,0),1+DATEDIF($AI4,M$3,"M")),"-"),"-")</f>
        <v>-</v>
      </c>
      <c r="N4" s="53" t="str" cm="1">
        <f t="array" ref="N4">IFERROR(IF(N$3&gt;=$AI4,$H4/100*INDEX($I$21:$L$23,MATCH($G4,$F$21:$F$23,0),1+DATEDIF($AI4,N$3,"M")),"-"),"-")</f>
        <v>-</v>
      </c>
      <c r="O4" s="53" t="str" cm="1">
        <f t="array" ref="O4">IFERROR(IF(O$3&gt;=$AI4,$H4/100*INDEX($I$21:$L$23,MATCH($G4,$F$21:$F$23,0),1+DATEDIF($AI4,O$3,"M")),"-"),"-")</f>
        <v>-</v>
      </c>
      <c r="P4" s="53" t="str" cm="1">
        <f t="array" ref="P4">IFERROR(IF(P$3&gt;=$AI4,$H4/100*INDEX($I$21:$L$23,MATCH($G4,$F$21:$F$23,0),1+DATEDIF($AI4,P$3,"M")),"-"),"-")</f>
        <v>-</v>
      </c>
      <c r="Q4" s="53" t="str" cm="1">
        <f t="array" ref="Q4">IFERROR(IF(Q$3&gt;=$AI4,$H4/100*INDEX($I$21:$L$23,MATCH($G4,$F$21:$F$23,0),1+DATEDIF($AI4,Q$3,"M")),"-"),"-")</f>
        <v>-</v>
      </c>
      <c r="R4" s="53" cm="1">
        <f t="array" ref="R4">IFERROR(IF(R$3&gt;=$AI4,$H4/100*INDEX($I$21:$L$23,MATCH($G4,$F$21:$F$23,0),1+DATEDIF($AI4,R$3,"M")),"-"),"-")</f>
        <v>7.9401600000000006</v>
      </c>
      <c r="S4" s="53" cm="1">
        <f t="array" ref="S4">IFERROR(IF(S$3&gt;=$AI4,$H4/100*INDEX($I$21:$L$23,MATCH($G4,$F$21:$F$23,0),1+DATEDIF($AI4,S$3,"M")),"-"),"-")</f>
        <v>7.9401600000000006</v>
      </c>
      <c r="T4" s="53" cm="1">
        <f t="array" ref="T4">IFERROR(IF(T$3&gt;=$AI4,$H4/100*INDEX($I$21:$L$23,MATCH($G4,$F$21:$F$23,0),1+DATEDIF($AI4,T$3,"M")),"-"),"-")</f>
        <v>15.880320000000001</v>
      </c>
      <c r="U4" s="54" cm="1">
        <f t="array" ref="U4">IFERROR(IF(U$3&gt;=$AI4,$H4/100*INDEX($I$21:$L$23,MATCH($G4,$F$21:$F$23,0),1+DATEDIF($AI4,U$3,"M")),"-"),"-")</f>
        <v>7.9401600000000006</v>
      </c>
      <c r="V4" s="32">
        <f t="shared" ref="V4:V15" si="11">MIN(3000,E4+VLOOKUP(E4,$B$21:$D$32,3,1))</f>
        <v>276.89</v>
      </c>
      <c r="W4" s="19">
        <f>IF(OR(V4&gt;=3000,""),"",MIN(3000,V4+VLOOKUP(V4,$B$21:$D$32,3,1)))</f>
        <v>426.89</v>
      </c>
      <c r="X4" s="19">
        <f t="shared" ref="X4:AH4" si="12">IF(OR(W4&gt;=3000,""),"",MIN(3000,W4+VLOOKUP(W4,$B$21:$D$32,3,1)))</f>
        <v>646.89</v>
      </c>
      <c r="Y4" s="19">
        <f t="shared" si="12"/>
        <v>946.89</v>
      </c>
      <c r="Z4" s="19">
        <f t="shared" si="12"/>
        <v>1296.8899999999999</v>
      </c>
      <c r="AA4" s="19">
        <f t="shared" si="12"/>
        <v>1666.8899999999999</v>
      </c>
      <c r="AB4" s="19">
        <f t="shared" si="12"/>
        <v>2066.89</v>
      </c>
      <c r="AC4" s="19">
        <f t="shared" si="12"/>
        <v>2466.89</v>
      </c>
      <c r="AD4" s="19">
        <f t="shared" si="12"/>
        <v>2866.89</v>
      </c>
      <c r="AE4" s="19">
        <f t="shared" si="12"/>
        <v>3000</v>
      </c>
      <c r="AF4" s="19"/>
      <c r="AG4" s="19" t="str">
        <f>IF(OR(AE4&gt;=3000,""),"",MIN(3000,AE4+VLOOKUP(AE4,$B$21:$D$32,3,1)))</f>
        <v/>
      </c>
      <c r="AH4" s="64" t="str">
        <f t="shared" si="12"/>
        <v/>
      </c>
      <c r="AI4" s="65" cm="1">
        <f t="array" ref="AI4">IFERROR(INDEX($V$3:$AH$3,MATCH(_xlfn.AGGREGATE(15,6,$V4:$AH4/($V4:$AH4&gt;=2900),1),$V4:$AH4,0)),"-")</f>
        <v>45306</v>
      </c>
    </row>
    <row r="5" spans="1:35" x14ac:dyDescent="0.25">
      <c r="A5" s="44"/>
      <c r="B5" s="5" t="s">
        <v>0</v>
      </c>
      <c r="C5" s="6">
        <v>11</v>
      </c>
      <c r="D5" s="7">
        <v>40083</v>
      </c>
      <c r="E5" s="7">
        <v>202.44</v>
      </c>
      <c r="F5" s="7">
        <v>8114.42</v>
      </c>
      <c r="G5" s="34" t="s">
        <v>30</v>
      </c>
      <c r="H5" s="55">
        <f t="shared" ref="H5:H15" si="13">IFERROR(D5*VLOOKUP(G5,$F$21:$G$23,2,0)/1000,"-")</f>
        <v>40.082999999999998</v>
      </c>
      <c r="I5" s="53" t="str" cm="1">
        <f t="array" ref="I5">IFERROR(IF(I$3&gt;=$AI5,$H5/100*INDEX($I$21:$L$23,MATCH($G5,$F$21:$F$23,0),1+DATEDIF($AI5,I$3,"M")),"-"),"-")</f>
        <v>-</v>
      </c>
      <c r="J5" s="53" t="str" cm="1">
        <f t="array" ref="J5">IFERROR(IF(J$3&gt;=$AI5,$H5/100*INDEX($I$21:$L$23,MATCH($G5,$F$21:$F$23,0),1+DATEDIF($AI5,J$3,"M")),"-"),"-")</f>
        <v>-</v>
      </c>
      <c r="K5" s="53" t="str" cm="1">
        <f t="array" ref="K5">IFERROR(IF(K$3&gt;=$AI5,$H5/100*INDEX($I$21:$L$23,MATCH($G5,$F$21:$F$23,0),1+DATEDIF($AI5,K$3,"M")),"-"),"-")</f>
        <v>-</v>
      </c>
      <c r="L5" s="53" t="str" cm="1">
        <f t="array" ref="L5">IFERROR(IF(L$3&gt;=$AI5,$H5/100*INDEX($I$21:$L$23,MATCH($G5,$F$21:$F$23,0),1+DATEDIF($AI5,L$3,"M")),"-"),"-")</f>
        <v>-</v>
      </c>
      <c r="M5" s="55" t="str" cm="1">
        <f t="array" ref="M5">IFERROR(IF(M$3&gt;=$AI5,$H5/100*INDEX($I$21:$L$23,MATCH($G5,$F$21:$F$23,0),1+DATEDIF($AI5,M$3,"M")),"-"),"-")</f>
        <v>-</v>
      </c>
      <c r="N5" s="55" t="str" cm="1">
        <f t="array" ref="N5">IFERROR(IF(N$3&gt;=$AI5,$H5/100*INDEX($I$21:$L$23,MATCH($G5,$F$21:$F$23,0),1+DATEDIF($AI5,N$3,"M")),"-"),"-")</f>
        <v>-</v>
      </c>
      <c r="O5" s="55" t="str" cm="1">
        <f t="array" ref="O5">IFERROR(IF(O$3&gt;=$AI5,$H5/100*INDEX($I$21:$L$23,MATCH($G5,$F$21:$F$23,0),1+DATEDIF($AI5,O$3,"M")),"-"),"-")</f>
        <v>-</v>
      </c>
      <c r="P5" s="55" t="str" cm="1">
        <f t="array" ref="P5">IFERROR(IF(P$3&gt;=$AI5,$H5/100*INDEX($I$21:$L$23,MATCH($G5,$F$21:$F$23,0),1+DATEDIF($AI5,P$3,"M")),"-"),"-")</f>
        <v>-</v>
      </c>
      <c r="Q5" s="55" cm="1">
        <f t="array" ref="Q5">IFERROR(IF(Q$3&gt;=$AI5,$H5/100*INDEX($I$21:$L$23,MATCH($G5,$F$21:$F$23,0),1+DATEDIF($AI5,Q$3,"M")),"-"),"-")</f>
        <v>20.041499999999999</v>
      </c>
      <c r="R5" s="55" cm="1">
        <f t="array" ref="R5">IFERROR(IF(R$3&gt;=$AI5,$H5/100*INDEX($I$21:$L$23,MATCH($G5,$F$21:$F$23,0),1+DATEDIF($AI5,R$3,"M")),"-"),"-")</f>
        <v>20.041499999999999</v>
      </c>
      <c r="S5" s="55" cm="1">
        <f t="array" ref="S5">IFERROR(IF(S$3&gt;=$AI5,$H5/100*INDEX($I$21:$L$23,MATCH($G5,$F$21:$F$23,0),1+DATEDIF($AI5,S$3,"M")),"-"),"-")</f>
        <v>0</v>
      </c>
      <c r="T5" s="55" cm="1">
        <f t="array" ref="T5">IFERROR(IF(T$3&gt;=$AI5,$H5/100*INDEX($I$21:$L$23,MATCH($G5,$F$21:$F$23,0),1+DATEDIF($AI5,T$3,"M")),"-"),"-")</f>
        <v>0</v>
      </c>
      <c r="U5" s="56" t="str" cm="1">
        <f t="array" ref="U5">IFERROR(IF(U$3&gt;=$AI5,$H5/100*INDEX($I$21:$L$23,MATCH($G5,$F$21:$F$23,0),1+DATEDIF($AI5,U$3,"M")),"-"),"-")</f>
        <v>-</v>
      </c>
      <c r="V5" s="19">
        <f t="shared" si="11"/>
        <v>352.44</v>
      </c>
      <c r="W5" s="19">
        <f t="shared" ref="W5:AH5" si="14">IF(OR(V5&gt;=3000,""),"",MIN(3000,V5+VLOOKUP(V5,$B$21:$D$32,3,1)))</f>
        <v>552.44000000000005</v>
      </c>
      <c r="X5" s="19">
        <f t="shared" si="14"/>
        <v>792.44</v>
      </c>
      <c r="Y5" s="19">
        <f t="shared" si="14"/>
        <v>1092.44</v>
      </c>
      <c r="Z5" s="19">
        <f t="shared" si="14"/>
        <v>1442.44</v>
      </c>
      <c r="AA5" s="19">
        <f t="shared" si="14"/>
        <v>1812.44</v>
      </c>
      <c r="AB5" s="19">
        <f t="shared" si="14"/>
        <v>2212.44</v>
      </c>
      <c r="AC5" s="19">
        <f t="shared" si="14"/>
        <v>2612.44</v>
      </c>
      <c r="AD5" s="19">
        <f t="shared" si="14"/>
        <v>3000</v>
      </c>
      <c r="AE5" s="1" t="str">
        <f t="shared" si="14"/>
        <v/>
      </c>
      <c r="AG5" s="1" t="str">
        <f>IF(OR(AE5&gt;=3000,""),"",MIN(3000,AE5+VLOOKUP(AE5,$B$21:$D$32,3,1)))</f>
        <v/>
      </c>
      <c r="AH5" s="28" t="str">
        <f t="shared" si="14"/>
        <v/>
      </c>
      <c r="AI5" s="65" cm="1">
        <f t="array" ref="AI5">IFERROR(INDEX($V$3:$AH$3,MATCH(_xlfn.AGGREGATE(15,6,$V5:$AH5/($V5:$AH5&gt;=2900),1),$V5:$AH5,0)),"-")</f>
        <v>45275</v>
      </c>
    </row>
    <row r="6" spans="1:35" x14ac:dyDescent="0.25">
      <c r="A6" s="44"/>
      <c r="B6" s="2" t="s">
        <v>1</v>
      </c>
      <c r="C6" s="3">
        <v>21</v>
      </c>
      <c r="D6" s="4">
        <v>3173</v>
      </c>
      <c r="E6" s="4">
        <v>1554.89</v>
      </c>
      <c r="F6" s="4">
        <f>D6*(E6/1000)</f>
        <v>4933.66597</v>
      </c>
      <c r="G6" s="33" t="s">
        <v>31</v>
      </c>
      <c r="H6" s="53">
        <f t="shared" si="13"/>
        <v>0.85671000000000008</v>
      </c>
      <c r="I6" s="53" t="str" cm="1">
        <f t="array" ref="I6">IFERROR(IF(I$3&gt;=$AI6,$H6/100*INDEX($I$21:$L$23,MATCH($G6,$F$21:$F$23,0),1+DATEDIF($AI6,I$3,"M")),"-"),"-")</f>
        <v>-</v>
      </c>
      <c r="J6" s="53" t="str" cm="1">
        <f t="array" ref="J6">IFERROR(IF(J$3&gt;=$AI6,$H6/100*INDEX($I$21:$L$23,MATCH($G6,$F$21:$F$23,0),1+DATEDIF($AI6,J$3,"M")),"-"),"-")</f>
        <v>-</v>
      </c>
      <c r="K6" s="53" t="str" cm="1">
        <f t="array" ref="K6">IFERROR(IF(K$3&gt;=$AI6,$H6/100*INDEX($I$21:$L$23,MATCH($G6,$F$21:$F$23,0),1+DATEDIF($AI6,K$3,"M")),"-"),"-")</f>
        <v>-</v>
      </c>
      <c r="L6" s="53" cm="1">
        <f t="array" ref="L6">IFERROR(IF(L$3&gt;=$AI6,$H6/100*INDEX($I$21:$L$23,MATCH($G6,$F$21:$F$23,0),1+DATEDIF($AI6,L$3,"M")),"-"),"-")</f>
        <v>0.25701300000000005</v>
      </c>
      <c r="M6" s="53" cm="1">
        <f t="array" ref="M6">IFERROR(IF(M$3&gt;=$AI6,$H6/100*INDEX($I$21:$L$23,MATCH($G6,$F$21:$F$23,0),1+DATEDIF($AI6,M$3,"M")),"-"),"-")</f>
        <v>0.51402600000000009</v>
      </c>
      <c r="N6" s="53" cm="1">
        <f t="array" ref="N6">IFERROR(IF(N$3&gt;=$AI6,$H6/100*INDEX($I$21:$L$23,MATCH($G6,$F$21:$F$23,0),1+DATEDIF($AI6,N$3,"M")),"-"),"-")</f>
        <v>8.5671000000000011E-2</v>
      </c>
      <c r="O6" s="53" cm="1">
        <f t="array" ref="O6">IFERROR(IF(O$3&gt;=$AI6,$H6/100*INDEX($I$21:$L$23,MATCH($G6,$F$21:$F$23,0),1+DATEDIF($AI6,O$3,"M")),"-"),"-")</f>
        <v>0</v>
      </c>
      <c r="P6" s="53" t="str" cm="1">
        <f t="array" ref="P6">IFERROR(IF(P$3&gt;=$AI6,$H6/100*INDEX($I$21:$L$23,MATCH($G6,$F$21:$F$23,0),1+DATEDIF($AI6,P$3,"M")),"-"),"-")</f>
        <v>-</v>
      </c>
      <c r="Q6" s="53" t="str" cm="1">
        <f t="array" ref="Q6">IFERROR(IF(Q$3&gt;=$AI6,$H6/100*INDEX($I$21:$L$23,MATCH($G6,$F$21:$F$23,0),1+DATEDIF($AI6,Q$3,"M")),"-"),"-")</f>
        <v>-</v>
      </c>
      <c r="R6" s="53" t="str" cm="1">
        <f t="array" ref="R6">IFERROR(IF(R$3&gt;=$AI6,$H6/100*INDEX($I$21:$L$23,MATCH($G6,$F$21:$F$23,0),1+DATEDIF($AI6,R$3,"M")),"-"),"-")</f>
        <v>-</v>
      </c>
      <c r="S6" s="53" t="str" cm="1">
        <f t="array" ref="S6">IFERROR(IF(S$3&gt;=$AI6,$H6/100*INDEX($I$21:$L$23,MATCH($G6,$F$21:$F$23,0),1+DATEDIF($AI6,S$3,"M")),"-"),"-")</f>
        <v>-</v>
      </c>
      <c r="T6" s="53" t="str" cm="1">
        <f t="array" ref="T6">IFERROR(IF(T$3&gt;=$AI6,$H6/100*INDEX($I$21:$L$23,MATCH($G6,$F$21:$F$23,0),1+DATEDIF($AI6,T$3,"M")),"-"),"-")</f>
        <v>-</v>
      </c>
      <c r="U6" s="54" t="str" cm="1">
        <f t="array" ref="U6">IFERROR(IF(U$3&gt;=$AI6,$H6/100*INDEX($I$21:$L$23,MATCH($G6,$F$21:$F$23,0),1+DATEDIF($AI6,U$3,"M")),"-"),"-")</f>
        <v>-</v>
      </c>
      <c r="V6" s="19">
        <f t="shared" si="11"/>
        <v>1924.89</v>
      </c>
      <c r="W6" s="19">
        <f t="shared" ref="W6:AH6" si="15">IF(OR(V6&gt;=3000,""),"",MIN(3000,V6+VLOOKUP(V6,$B$21:$D$32,3,1)))</f>
        <v>2324.8900000000003</v>
      </c>
      <c r="X6" s="19">
        <f t="shared" si="15"/>
        <v>2724.8900000000003</v>
      </c>
      <c r="Y6" s="19">
        <f t="shared" si="15"/>
        <v>3000</v>
      </c>
      <c r="Z6" s="19" t="str">
        <f t="shared" si="15"/>
        <v/>
      </c>
      <c r="AA6" s="19" t="str">
        <f t="shared" si="15"/>
        <v/>
      </c>
      <c r="AB6" s="19" t="str">
        <f t="shared" si="15"/>
        <v/>
      </c>
      <c r="AC6" s="19" t="str">
        <f t="shared" si="15"/>
        <v/>
      </c>
      <c r="AD6" s="19" t="str">
        <f t="shared" si="15"/>
        <v/>
      </c>
      <c r="AE6" s="1" t="str">
        <f t="shared" si="15"/>
        <v/>
      </c>
      <c r="AG6" s="1" t="str">
        <f>IF(OR(AE6&gt;=3000,""),"",MIN(3000,AE6+VLOOKUP(AE6,$B$21:$D$32,3,1)))</f>
        <v/>
      </c>
      <c r="AH6" s="28" t="str">
        <f t="shared" si="15"/>
        <v/>
      </c>
      <c r="AI6" s="65" cm="1">
        <f t="array" ref="AI6">IFERROR(INDEX($V$3:$AH$3,MATCH(_xlfn.AGGREGATE(15,6,$V6:$AH6/($V6:$AH6&gt;=2900),1),$V6:$AH6,0)),"-")</f>
        <v>45122</v>
      </c>
    </row>
    <row r="7" spans="1:35" x14ac:dyDescent="0.25">
      <c r="A7" s="44"/>
      <c r="B7" s="5" t="s">
        <v>1</v>
      </c>
      <c r="C7" s="6">
        <v>6</v>
      </c>
      <c r="D7" s="7">
        <v>5750</v>
      </c>
      <c r="E7" s="7">
        <v>1693.87</v>
      </c>
      <c r="F7" s="7">
        <f t="shared" ref="F7:F15" si="16">D7*(E7/1000)</f>
        <v>9739.7525000000005</v>
      </c>
      <c r="G7" s="34" t="s">
        <v>31</v>
      </c>
      <c r="H7" s="55">
        <f t="shared" si="13"/>
        <v>1.5525</v>
      </c>
      <c r="I7" s="53" t="str" cm="1">
        <f t="array" ref="I7">IFERROR(IF(I$3&gt;=$AI7,$H7/100*INDEX($I$21:$L$23,MATCH($G7,$F$21:$F$23,0),1+DATEDIF($AI7,I$3,"M")),"-"),"-")</f>
        <v>-</v>
      </c>
      <c r="J7" s="53" t="str" cm="1">
        <f t="array" ref="J7">IFERROR(IF(J$3&gt;=$AI7,$H7/100*INDEX($I$21:$L$23,MATCH($G7,$F$21:$F$23,0),1+DATEDIF($AI7,J$3,"M")),"-"),"-")</f>
        <v>-</v>
      </c>
      <c r="K7" s="53" t="str" cm="1">
        <f t="array" ref="K7">IFERROR(IF(K$3&gt;=$AI7,$H7/100*INDEX($I$21:$L$23,MATCH($G7,$F$21:$F$23,0),1+DATEDIF($AI7,K$3,"M")),"-"),"-")</f>
        <v>-</v>
      </c>
      <c r="L7" s="53" cm="1">
        <f t="array" ref="L7">IFERROR(IF(L$3&gt;=$AI7,$H7/100*INDEX($I$21:$L$23,MATCH($G7,$F$21:$F$23,0),1+DATEDIF($AI7,L$3,"M")),"-"),"-")</f>
        <v>0.46575</v>
      </c>
      <c r="M7" s="55" cm="1">
        <f t="array" ref="M7">IFERROR(IF(M$3&gt;=$AI7,$H7/100*INDEX($I$21:$L$23,MATCH($G7,$F$21:$F$23,0),1+DATEDIF($AI7,M$3,"M")),"-"),"-")</f>
        <v>0.93149999999999999</v>
      </c>
      <c r="N7" s="55" cm="1">
        <f t="array" ref="N7">IFERROR(IF(N$3&gt;=$AI7,$H7/100*INDEX($I$21:$L$23,MATCH($G7,$F$21:$F$23,0),1+DATEDIF($AI7,N$3,"M")),"-"),"-")</f>
        <v>0.15525</v>
      </c>
      <c r="O7" s="55" cm="1">
        <f t="array" ref="O7">IFERROR(IF(O$3&gt;=$AI7,$H7/100*INDEX($I$21:$L$23,MATCH($G7,$F$21:$F$23,0),1+DATEDIF($AI7,O$3,"M")),"-"),"-")</f>
        <v>0</v>
      </c>
      <c r="P7" s="55" t="str" cm="1">
        <f t="array" ref="P7">IFERROR(IF(P$3&gt;=$AI7,$H7/100*INDEX($I$21:$L$23,MATCH($G7,$F$21:$F$23,0),1+DATEDIF($AI7,P$3,"M")),"-"),"-")</f>
        <v>-</v>
      </c>
      <c r="Q7" s="55" t="str" cm="1">
        <f t="array" ref="Q7">IFERROR(IF(Q$3&gt;=$AI7,$H7/100*INDEX($I$21:$L$23,MATCH($G7,$F$21:$F$23,0),1+DATEDIF($AI7,Q$3,"M")),"-"),"-")</f>
        <v>-</v>
      </c>
      <c r="R7" s="55" t="str" cm="1">
        <f t="array" ref="R7">IFERROR(IF(R$3&gt;=$AI7,$H7/100*INDEX($I$21:$L$23,MATCH($G7,$F$21:$F$23,0),1+DATEDIF($AI7,R$3,"M")),"-"),"-")</f>
        <v>-</v>
      </c>
      <c r="S7" s="55" t="str" cm="1">
        <f t="array" ref="S7">IFERROR(IF(S$3&gt;=$AI7,$H7/100*INDEX($I$21:$L$23,MATCH($G7,$F$21:$F$23,0),1+DATEDIF($AI7,S$3,"M")),"-"),"-")</f>
        <v>-</v>
      </c>
      <c r="T7" s="55" t="str" cm="1">
        <f t="array" ref="T7">IFERROR(IF(T$3&gt;=$AI7,$H7/100*INDEX($I$21:$L$23,MATCH($G7,$F$21:$F$23,0),1+DATEDIF($AI7,T$3,"M")),"-"),"-")</f>
        <v>-</v>
      </c>
      <c r="U7" s="56" t="str" cm="1">
        <f t="array" ref="U7">IFERROR(IF(U$3&gt;=$AI7,$H7/100*INDEX($I$21:$L$23,MATCH($G7,$F$21:$F$23,0),1+DATEDIF($AI7,U$3,"M")),"-"),"-")</f>
        <v>-</v>
      </c>
      <c r="V7" s="19">
        <f t="shared" si="11"/>
        <v>2093.87</v>
      </c>
      <c r="W7" s="19">
        <f t="shared" ref="W7:AH7" si="17">IF(OR(V7&gt;=3000,""),"",MIN(3000,V7+VLOOKUP(V7,$B$21:$D$32,3,1)))</f>
        <v>2493.87</v>
      </c>
      <c r="X7" s="19">
        <f t="shared" si="17"/>
        <v>2893.87</v>
      </c>
      <c r="Y7" s="19">
        <f t="shared" si="17"/>
        <v>3000</v>
      </c>
      <c r="Z7" s="19" t="str">
        <f t="shared" si="17"/>
        <v/>
      </c>
      <c r="AA7" s="19" t="str">
        <f t="shared" si="17"/>
        <v/>
      </c>
      <c r="AB7" s="19" t="str">
        <f t="shared" si="17"/>
        <v/>
      </c>
      <c r="AC7" s="19" t="str">
        <f t="shared" si="17"/>
        <v/>
      </c>
      <c r="AD7" s="19" t="str">
        <f t="shared" si="17"/>
        <v/>
      </c>
      <c r="AE7" s="1" t="str">
        <f t="shared" si="17"/>
        <v/>
      </c>
      <c r="AG7" s="1" t="str">
        <f>IF(OR(AE7&gt;=3000,""),"",MIN(3000,AE7+VLOOKUP(AE7,$B$21:$D$32,3,1)))</f>
        <v/>
      </c>
      <c r="AH7" s="28" t="str">
        <f t="shared" si="17"/>
        <v/>
      </c>
      <c r="AI7" s="65" cm="1">
        <f t="array" ref="AI7">IFERROR(INDEX($V$3:$AH$3,MATCH(_xlfn.AGGREGATE(15,6,$V7:$AH7/($V7:$AH7&gt;=2900),1),$V7:$AH7,0)),"-")</f>
        <v>45122</v>
      </c>
    </row>
    <row r="8" spans="1:35" x14ac:dyDescent="0.25">
      <c r="A8" s="44"/>
      <c r="B8" s="2" t="s">
        <v>1</v>
      </c>
      <c r="C8" s="3">
        <v>8</v>
      </c>
      <c r="D8" s="4">
        <v>5922</v>
      </c>
      <c r="E8" s="4">
        <v>1807.26</v>
      </c>
      <c r="F8" s="4">
        <f t="shared" si="16"/>
        <v>10702.593720000001</v>
      </c>
      <c r="G8" s="33" t="s">
        <v>29</v>
      </c>
      <c r="H8" s="53">
        <f t="shared" si="13"/>
        <v>5.9219999999999997</v>
      </c>
      <c r="I8" s="53" t="str" cm="1">
        <f t="array" ref="I8">IFERROR(IF(I$3&gt;=$AI8,$H8/100*INDEX($I$21:$L$23,MATCH($G8,$F$21:$F$23,0),1+DATEDIF($AI8,I$3,"M")),"-"),"-")</f>
        <v>-</v>
      </c>
      <c r="J8" s="53" t="str" cm="1">
        <f t="array" ref="J8">IFERROR(IF(J$3&gt;=$AI8,$H8/100*INDEX($I$21:$L$23,MATCH($G8,$F$21:$F$23,0),1+DATEDIF($AI8,J$3,"M")),"-"),"-")</f>
        <v>-</v>
      </c>
      <c r="K8" s="53" cm="1">
        <f t="array" ref="K8">IFERROR(IF(K$3&gt;=$AI8,$H8/100*INDEX($I$21:$L$23,MATCH($G8,$F$21:$F$23,0),1+DATEDIF($AI8,K$3,"M")),"-"),"-")</f>
        <v>2.9609999999999999</v>
      </c>
      <c r="L8" s="53" cm="1">
        <f t="array" ref="L8">IFERROR(IF(L$3&gt;=$AI8,$H8/100*INDEX($I$21:$L$23,MATCH($G8,$F$21:$F$23,0),1+DATEDIF($AI8,L$3,"M")),"-"),"-")</f>
        <v>2.9609999999999999</v>
      </c>
      <c r="M8" s="53" cm="1">
        <f t="array" ref="M8">IFERROR(IF(M$3&gt;=$AI8,$H8/100*INDEX($I$21:$L$23,MATCH($G8,$F$21:$F$23,0),1+DATEDIF($AI8,M$3,"M")),"-"),"-")</f>
        <v>0</v>
      </c>
      <c r="N8" s="53" cm="1">
        <f t="array" ref="N8">IFERROR(IF(N$3&gt;=$AI8,$H8/100*INDEX($I$21:$L$23,MATCH($G8,$F$21:$F$23,0),1+DATEDIF($AI8,N$3,"M")),"-"),"-")</f>
        <v>0</v>
      </c>
      <c r="O8" s="53" t="str" cm="1">
        <f t="array" ref="O8">IFERROR(IF(O$3&gt;=$AI8,$H8/100*INDEX($I$21:$L$23,MATCH($G8,$F$21:$F$23,0),1+DATEDIF($AI8,O$3,"M")),"-"),"-")</f>
        <v>-</v>
      </c>
      <c r="P8" s="53" t="str" cm="1">
        <f t="array" ref="P8">IFERROR(IF(P$3&gt;=$AI8,$H8/100*INDEX($I$21:$L$23,MATCH($G8,$F$21:$F$23,0),1+DATEDIF($AI8,P$3,"M")),"-"),"-")</f>
        <v>-</v>
      </c>
      <c r="Q8" s="53" t="str" cm="1">
        <f t="array" ref="Q8">IFERROR(IF(Q$3&gt;=$AI8,$H8/100*INDEX($I$21:$L$23,MATCH($G8,$F$21:$F$23,0),1+DATEDIF($AI8,Q$3,"M")),"-"),"-")</f>
        <v>-</v>
      </c>
      <c r="R8" s="53" t="str" cm="1">
        <f t="array" ref="R8">IFERROR(IF(R$3&gt;=$AI8,$H8/100*INDEX($I$21:$L$23,MATCH($G8,$F$21:$F$23,0),1+DATEDIF($AI8,R$3,"M")),"-"),"-")</f>
        <v>-</v>
      </c>
      <c r="S8" s="53" t="str" cm="1">
        <f t="array" ref="S8">IFERROR(IF(S$3&gt;=$AI8,$H8/100*INDEX($I$21:$L$23,MATCH($G8,$F$21:$F$23,0),1+DATEDIF($AI8,S$3,"M")),"-"),"-")</f>
        <v>-</v>
      </c>
      <c r="T8" s="53" t="str" cm="1">
        <f t="array" ref="T8">IFERROR(IF(T$3&gt;=$AI8,$H8/100*INDEX($I$21:$L$23,MATCH($G8,$F$21:$F$23,0),1+DATEDIF($AI8,T$3,"M")),"-"),"-")</f>
        <v>-</v>
      </c>
      <c r="U8" s="54" t="str" cm="1">
        <f t="array" ref="U8">IFERROR(IF(U$3&gt;=$AI8,$H8/100*INDEX($I$21:$L$23,MATCH($G8,$F$21:$F$23,0),1+DATEDIF($AI8,U$3,"M")),"-"),"-")</f>
        <v>-</v>
      </c>
      <c r="V8" s="19">
        <f t="shared" si="11"/>
        <v>2207.2600000000002</v>
      </c>
      <c r="W8" s="19">
        <f t="shared" ref="W8:AH8" si="18">IF(OR(V8&gt;=3000,""),"",MIN(3000,V8+VLOOKUP(V8,$B$21:$D$32,3,1)))</f>
        <v>2607.2600000000002</v>
      </c>
      <c r="X8" s="19">
        <f t="shared" si="18"/>
        <v>3000</v>
      </c>
      <c r="Y8" s="19" t="str">
        <f t="shared" si="18"/>
        <v/>
      </c>
      <c r="Z8" s="19" t="str">
        <f t="shared" si="18"/>
        <v/>
      </c>
      <c r="AA8" s="19" t="str">
        <f t="shared" si="18"/>
        <v/>
      </c>
      <c r="AB8" s="19" t="str">
        <f t="shared" si="18"/>
        <v/>
      </c>
      <c r="AC8" s="19" t="str">
        <f t="shared" si="18"/>
        <v/>
      </c>
      <c r="AD8" s="19" t="str">
        <f t="shared" si="18"/>
        <v/>
      </c>
      <c r="AE8" s="1" t="str">
        <f t="shared" si="18"/>
        <v/>
      </c>
      <c r="AG8" s="1" t="str">
        <f>IF(OR(AE8&gt;=3000,""),"",MIN(3000,AE8+VLOOKUP(AE8,$B$21:$D$32,3,1)))</f>
        <v/>
      </c>
      <c r="AH8" s="28" t="str">
        <f t="shared" si="18"/>
        <v/>
      </c>
      <c r="AI8" s="65" cm="1">
        <f t="array" ref="AI8">IFERROR(INDEX($V$3:$AH$3,MATCH(_xlfn.AGGREGATE(15,6,$V8:$AH8/($V8:$AH8&gt;=2900),1),$V8:$AH8,0)),"-")</f>
        <v>45092</v>
      </c>
    </row>
    <row r="9" spans="1:35" x14ac:dyDescent="0.25">
      <c r="A9" s="44"/>
      <c r="B9" s="5" t="s">
        <v>1</v>
      </c>
      <c r="C9" s="6">
        <v>20</v>
      </c>
      <c r="D9" s="7">
        <v>3895</v>
      </c>
      <c r="E9" s="7">
        <v>2112</v>
      </c>
      <c r="F9" s="7">
        <f t="shared" si="16"/>
        <v>8226.24</v>
      </c>
      <c r="G9" s="34" t="s">
        <v>14</v>
      </c>
      <c r="H9" s="55">
        <f t="shared" si="13"/>
        <v>10.516500000000001</v>
      </c>
      <c r="I9" s="53" t="str" cm="1">
        <f t="array" ref="I9">IFERROR(IF(I$3&gt;=$AI9,$H9/100*INDEX($I$21:$L$23,MATCH($G9,$F$21:$F$23,0),1+DATEDIF($AI9,I$3,"M")),"-"),"-")</f>
        <v>-</v>
      </c>
      <c r="J9" s="53" cm="1">
        <f t="array" ref="J9">IFERROR(IF(J$3&gt;=$AI9,$H9/100*INDEX($I$21:$L$23,MATCH($G9,$F$21:$F$23,0),1+DATEDIF($AI9,J$3,"M")),"-"),"-")</f>
        <v>2.1032999999999999</v>
      </c>
      <c r="K9" s="53" cm="1">
        <f t="array" ref="K9">IFERROR(IF(K$3&gt;=$AI9,$H9/100*INDEX($I$21:$L$23,MATCH($G9,$F$21:$F$23,0),1+DATEDIF($AI9,K$3,"M")),"-"),"-")</f>
        <v>2.1032999999999999</v>
      </c>
      <c r="L9" s="53" cm="1">
        <f t="array" ref="L9">IFERROR(IF(L$3&gt;=$AI9,$H9/100*INDEX($I$21:$L$23,MATCH($G9,$F$21:$F$23,0),1+DATEDIF($AI9,L$3,"M")),"-"),"-")</f>
        <v>4.2065999999999999</v>
      </c>
      <c r="M9" s="55" cm="1">
        <f t="array" ref="M9">IFERROR(IF(M$3&gt;=$AI9,$H9/100*INDEX($I$21:$L$23,MATCH($G9,$F$21:$F$23,0),1+DATEDIF($AI9,M$3,"M")),"-"),"-")</f>
        <v>2.1032999999999999</v>
      </c>
      <c r="N9" s="55" t="str" cm="1">
        <f t="array" ref="N9">IFERROR(IF(N$3&gt;=$AI9,$H9/100*INDEX($I$21:$L$23,MATCH($G9,$F$21:$F$23,0),1+DATEDIF($AI9,N$3,"M")),"-"),"-")</f>
        <v>-</v>
      </c>
      <c r="O9" s="55" t="str" cm="1">
        <f t="array" ref="O9">IFERROR(IF(O$3&gt;=$AI9,$H9/100*INDEX($I$21:$L$23,MATCH($G9,$F$21:$F$23,0),1+DATEDIF($AI9,O$3,"M")),"-"),"-")</f>
        <v>-</v>
      </c>
      <c r="P9" s="55" t="str" cm="1">
        <f t="array" ref="P9">IFERROR(IF(P$3&gt;=$AI9,$H9/100*INDEX($I$21:$L$23,MATCH($G9,$F$21:$F$23,0),1+DATEDIF($AI9,P$3,"M")),"-"),"-")</f>
        <v>-</v>
      </c>
      <c r="Q9" s="55" t="str" cm="1">
        <f t="array" ref="Q9">IFERROR(IF(Q$3&gt;=$AI9,$H9/100*INDEX($I$21:$L$23,MATCH($G9,$F$21:$F$23,0),1+DATEDIF($AI9,Q$3,"M")),"-"),"-")</f>
        <v>-</v>
      </c>
      <c r="R9" s="55" t="str" cm="1">
        <f t="array" ref="R9">IFERROR(IF(R$3&gt;=$AI9,$H9/100*INDEX($I$21:$L$23,MATCH($G9,$F$21:$F$23,0),1+DATEDIF($AI9,R$3,"M")),"-"),"-")</f>
        <v>-</v>
      </c>
      <c r="S9" s="55" t="str" cm="1">
        <f t="array" ref="S9">IFERROR(IF(S$3&gt;=$AI9,$H9/100*INDEX($I$21:$L$23,MATCH($G9,$F$21:$F$23,0),1+DATEDIF($AI9,S$3,"M")),"-"),"-")</f>
        <v>-</v>
      </c>
      <c r="T9" s="55" t="str" cm="1">
        <f t="array" ref="T9">IFERROR(IF(T$3&gt;=$AI9,$H9/100*INDEX($I$21:$L$23,MATCH($G9,$F$21:$F$23,0),1+DATEDIF($AI9,T$3,"M")),"-"),"-")</f>
        <v>-</v>
      </c>
      <c r="U9" s="56" t="str" cm="1">
        <f t="array" ref="U9">IFERROR(IF(U$3&gt;=$AI9,$H9/100*INDEX($I$21:$L$23,MATCH($G9,$F$21:$F$23,0),1+DATEDIF($AI9,U$3,"M")),"-"),"-")</f>
        <v>-</v>
      </c>
      <c r="V9" s="19">
        <f t="shared" si="11"/>
        <v>2512</v>
      </c>
      <c r="W9" s="19">
        <f t="shared" ref="W9:AH9" si="19">IF(OR(V9&gt;=3000,""),"",MIN(3000,V9+VLOOKUP(V9,$B$21:$D$32,3,1)))</f>
        <v>2912</v>
      </c>
      <c r="X9" s="19">
        <f t="shared" si="19"/>
        <v>3000</v>
      </c>
      <c r="Y9" s="19" t="str">
        <f t="shared" si="19"/>
        <v/>
      </c>
      <c r="Z9" s="19" t="str">
        <f t="shared" si="19"/>
        <v/>
      </c>
      <c r="AA9" s="19" t="str">
        <f t="shared" si="19"/>
        <v/>
      </c>
      <c r="AB9" s="19" t="str">
        <f t="shared" si="19"/>
        <v/>
      </c>
      <c r="AC9" s="19" t="str">
        <f t="shared" si="19"/>
        <v/>
      </c>
      <c r="AD9" s="19" t="str">
        <f t="shared" si="19"/>
        <v/>
      </c>
      <c r="AE9" s="1" t="str">
        <f t="shared" si="19"/>
        <v/>
      </c>
      <c r="AG9" s="1" t="str">
        <f>IF(OR(AE9&gt;=3000,""),"",MIN(3000,AE9+VLOOKUP(AE9,$B$21:$D$32,3,1)))</f>
        <v/>
      </c>
      <c r="AH9" s="28" t="str">
        <f t="shared" si="19"/>
        <v/>
      </c>
      <c r="AI9" s="65" cm="1">
        <f t="array" ref="AI9">IFERROR(INDEX($V$3:$AH$3,MATCH(_xlfn.AGGREGATE(15,6,$V9:$AH9/($V9:$AH9&gt;=2900),1),$V9:$AH9,0)),"-")</f>
        <v>45061</v>
      </c>
    </row>
    <row r="10" spans="1:35" x14ac:dyDescent="0.25">
      <c r="A10" s="44"/>
      <c r="B10" s="2" t="s">
        <v>1</v>
      </c>
      <c r="C10" s="3">
        <v>3</v>
      </c>
      <c r="D10" s="4">
        <v>5459</v>
      </c>
      <c r="E10" s="4">
        <v>2133</v>
      </c>
      <c r="F10" s="4">
        <f t="shared" si="16"/>
        <v>11644.047</v>
      </c>
      <c r="G10" s="33"/>
      <c r="H10" s="53" t="str">
        <f t="shared" si="13"/>
        <v>-</v>
      </c>
      <c r="I10" s="53" t="str" cm="1">
        <f t="array" ref="I10">IFERROR(IF(I$3&gt;=$AI10,$H10/100*INDEX($I$21:$L$23,MATCH($G10,$F$21:$F$23,0),1+DATEDIF($AI10,I$3,"M")),"-"),"-")</f>
        <v>-</v>
      </c>
      <c r="J10" s="53" t="str" cm="1">
        <f t="array" ref="J10">IFERROR(IF(J$3&gt;=$AI10,$H10/100*INDEX($I$21:$L$23,MATCH($G10,$F$21:$F$23,0),1+DATEDIF($AI10,J$3,"M")),"-"),"-")</f>
        <v>-</v>
      </c>
      <c r="K10" s="53" t="str" cm="1">
        <f t="array" ref="K10">IFERROR(IF(K$3&gt;=$AI10,$H10/100*INDEX($I$21:$L$23,MATCH($G10,$F$21:$F$23,0),1+DATEDIF($AI10,K$3,"M")),"-"),"-")</f>
        <v>-</v>
      </c>
      <c r="L10" s="53" t="str" cm="1">
        <f t="array" ref="L10">IFERROR(IF(L$3&gt;=$AI10,$H10/100*INDEX($I$21:$L$23,MATCH($G10,$F$21:$F$23,0),1+DATEDIF($AI10,L$3,"M")),"-"),"-")</f>
        <v>-</v>
      </c>
      <c r="M10" s="53" t="str" cm="1">
        <f t="array" ref="M10">IFERROR(IF(M$3&gt;=$AI10,$H10/100*INDEX($I$21:$L$23,MATCH($G10,$F$21:$F$23,0),1+DATEDIF($AI10,M$3,"M")),"-"),"-")</f>
        <v>-</v>
      </c>
      <c r="N10" s="53" t="str" cm="1">
        <f t="array" ref="N10">IFERROR(IF(N$3&gt;=$AI10,$H10/100*INDEX($I$21:$L$23,MATCH($G10,$F$21:$F$23,0),1+DATEDIF($AI10,N$3,"M")),"-"),"-")</f>
        <v>-</v>
      </c>
      <c r="O10" s="53" t="str" cm="1">
        <f t="array" ref="O10">IFERROR(IF(O$3&gt;=$AI10,$H10/100*INDEX($I$21:$L$23,MATCH($G10,$F$21:$F$23,0),1+DATEDIF($AI10,O$3,"M")),"-"),"-")</f>
        <v>-</v>
      </c>
      <c r="P10" s="53" t="str" cm="1">
        <f t="array" ref="P10">IFERROR(IF(P$3&gt;=$AI10,$H10/100*INDEX($I$21:$L$23,MATCH($G10,$F$21:$F$23,0),1+DATEDIF($AI10,P$3,"M")),"-"),"-")</f>
        <v>-</v>
      </c>
      <c r="Q10" s="53" t="str" cm="1">
        <f t="array" ref="Q10">IFERROR(IF(Q$3&gt;=$AI10,$H10/100*INDEX($I$21:$L$23,MATCH($G10,$F$21:$F$23,0),1+DATEDIF($AI10,Q$3,"M")),"-"),"-")</f>
        <v>-</v>
      </c>
      <c r="R10" s="53" t="str" cm="1">
        <f t="array" ref="R10">IFERROR(IF(R$3&gt;=$AI10,$H10/100*INDEX($I$21:$L$23,MATCH($G10,$F$21:$F$23,0),1+DATEDIF($AI10,R$3,"M")),"-"),"-")</f>
        <v>-</v>
      </c>
      <c r="S10" s="53" t="str" cm="1">
        <f t="array" ref="S10">IFERROR(IF(S$3&gt;=$AI10,$H10/100*INDEX($I$21:$L$23,MATCH($G10,$F$21:$F$23,0),1+DATEDIF($AI10,S$3,"M")),"-"),"-")</f>
        <v>-</v>
      </c>
      <c r="T10" s="53" t="str" cm="1">
        <f t="array" ref="T10">IFERROR(IF(T$3&gt;=$AI10,$H10/100*INDEX($I$21:$L$23,MATCH($G10,$F$21:$F$23,0),1+DATEDIF($AI10,T$3,"M")),"-"),"-")</f>
        <v>-</v>
      </c>
      <c r="U10" s="54" t="str" cm="1">
        <f t="array" ref="U10">IFERROR(IF(U$3&gt;=$AI10,$H10/100*INDEX($I$21:$L$23,MATCH($G10,$F$21:$F$23,0),1+DATEDIF($AI10,U$3,"M")),"-"),"-")</f>
        <v>-</v>
      </c>
      <c r="V10" s="19">
        <f t="shared" si="11"/>
        <v>2533</v>
      </c>
      <c r="W10" s="19">
        <f t="shared" ref="W10:AH10" si="20">IF(OR(V10&gt;=3000,""),"",MIN(3000,V10+VLOOKUP(V10,$B$21:$D$32,3,1)))</f>
        <v>2933</v>
      </c>
      <c r="X10" s="19">
        <f t="shared" si="20"/>
        <v>3000</v>
      </c>
      <c r="Y10" s="19" t="str">
        <f t="shared" si="20"/>
        <v/>
      </c>
      <c r="Z10" s="19" t="str">
        <f t="shared" si="20"/>
        <v/>
      </c>
      <c r="AA10" s="19" t="str">
        <f t="shared" si="20"/>
        <v/>
      </c>
      <c r="AB10" s="19" t="str">
        <f t="shared" si="20"/>
        <v/>
      </c>
      <c r="AC10" s="19" t="str">
        <f t="shared" si="20"/>
        <v/>
      </c>
      <c r="AD10" s="19" t="str">
        <f t="shared" si="20"/>
        <v/>
      </c>
      <c r="AE10" s="1" t="str">
        <f t="shared" si="20"/>
        <v/>
      </c>
      <c r="AG10" s="1" t="str">
        <f>IF(OR(AE10&gt;=3000,""),"",MIN(3000,AE10+VLOOKUP(AE10,$B$21:$D$32,3,1)))</f>
        <v/>
      </c>
      <c r="AH10" s="28" t="str">
        <f t="shared" si="20"/>
        <v/>
      </c>
      <c r="AI10" s="65" cm="1">
        <f t="array" ref="AI10">IFERROR(INDEX($V$3:$AH$3,MATCH(_xlfn.AGGREGATE(15,6,$V10:$AH10/($V10:$AH10&gt;=2900),1),$V10:$AH10,0)),"-")</f>
        <v>45061</v>
      </c>
    </row>
    <row r="11" spans="1:35" x14ac:dyDescent="0.25">
      <c r="A11" s="44"/>
      <c r="B11" s="5" t="s">
        <v>1</v>
      </c>
      <c r="C11" s="6">
        <v>19</v>
      </c>
      <c r="D11" s="7">
        <v>3945</v>
      </c>
      <c r="E11" s="7">
        <v>2200</v>
      </c>
      <c r="F11" s="7">
        <f t="shared" si="16"/>
        <v>8679</v>
      </c>
      <c r="G11" s="34" t="s">
        <v>29</v>
      </c>
      <c r="H11" s="55">
        <f t="shared" si="13"/>
        <v>3.9449999999999998</v>
      </c>
      <c r="I11" s="53" t="str" cm="1">
        <f t="array" ref="I11">IFERROR(IF(I$3&gt;=$AI11,$H11/100*INDEX($I$21:$L$23,MATCH($G11,$F$21:$F$23,0),1+DATEDIF($AI11,I$3,"M")),"-"),"-")</f>
        <v>-</v>
      </c>
      <c r="J11" s="53" cm="1">
        <f t="array" ref="J11">IFERROR(IF(J$3&gt;=$AI11,$H11/100*INDEX($I$21:$L$23,MATCH($G11,$F$21:$F$23,0),1+DATEDIF($AI11,J$3,"M")),"-"),"-")</f>
        <v>1.9724999999999999</v>
      </c>
      <c r="K11" s="53" cm="1">
        <f t="array" ref="K11">IFERROR(IF(K$3&gt;=$AI11,$H11/100*INDEX($I$21:$L$23,MATCH($G11,$F$21:$F$23,0),1+DATEDIF($AI11,K$3,"M")),"-"),"-")</f>
        <v>1.9724999999999999</v>
      </c>
      <c r="L11" s="53" cm="1">
        <f t="array" ref="L11">IFERROR(IF(L$3&gt;=$AI11,$H11/100*INDEX($I$21:$L$23,MATCH($G11,$F$21:$F$23,0),1+DATEDIF($AI11,L$3,"M")),"-"),"-")</f>
        <v>0</v>
      </c>
      <c r="M11" s="55" cm="1">
        <f t="array" ref="M11">IFERROR(IF(M$3&gt;=$AI11,$H11/100*INDEX($I$21:$L$23,MATCH($G11,$F$21:$F$23,0),1+DATEDIF($AI11,M$3,"M")),"-"),"-")</f>
        <v>0</v>
      </c>
      <c r="N11" s="55" t="str" cm="1">
        <f t="array" ref="N11">IFERROR(IF(N$3&gt;=$AI11,$H11/100*INDEX($I$21:$L$23,MATCH($G11,$F$21:$F$23,0),1+DATEDIF($AI11,N$3,"M")),"-"),"-")</f>
        <v>-</v>
      </c>
      <c r="O11" s="55" t="str" cm="1">
        <f t="array" ref="O11">IFERROR(IF(O$3&gt;=$AI11,$H11/100*INDEX($I$21:$L$23,MATCH($G11,$F$21:$F$23,0),1+DATEDIF($AI11,O$3,"M")),"-"),"-")</f>
        <v>-</v>
      </c>
      <c r="P11" s="55" t="str" cm="1">
        <f t="array" ref="P11">IFERROR(IF(P$3&gt;=$AI11,$H11/100*INDEX($I$21:$L$23,MATCH($G11,$F$21:$F$23,0),1+DATEDIF($AI11,P$3,"M")),"-"),"-")</f>
        <v>-</v>
      </c>
      <c r="Q11" s="55" t="str" cm="1">
        <f t="array" ref="Q11">IFERROR(IF(Q$3&gt;=$AI11,$H11/100*INDEX($I$21:$L$23,MATCH($G11,$F$21:$F$23,0),1+DATEDIF($AI11,Q$3,"M")),"-"),"-")</f>
        <v>-</v>
      </c>
      <c r="R11" s="55" t="str" cm="1">
        <f t="array" ref="R11">IFERROR(IF(R$3&gt;=$AI11,$H11/100*INDEX($I$21:$L$23,MATCH($G11,$F$21:$F$23,0),1+DATEDIF($AI11,R$3,"M")),"-"),"-")</f>
        <v>-</v>
      </c>
      <c r="S11" s="55" t="str" cm="1">
        <f t="array" ref="S11">IFERROR(IF(S$3&gt;=$AI11,$H11/100*INDEX($I$21:$L$23,MATCH($G11,$F$21:$F$23,0),1+DATEDIF($AI11,S$3,"M")),"-"),"-")</f>
        <v>-</v>
      </c>
      <c r="T11" s="55" t="str" cm="1">
        <f t="array" ref="T11">IFERROR(IF(T$3&gt;=$AI11,$H11/100*INDEX($I$21:$L$23,MATCH($G11,$F$21:$F$23,0),1+DATEDIF($AI11,T$3,"M")),"-"),"-")</f>
        <v>-</v>
      </c>
      <c r="U11" s="56" t="str" cm="1">
        <f t="array" ref="U11">IFERROR(IF(U$3&gt;=$AI11,$H11/100*INDEX($I$21:$L$23,MATCH($G11,$F$21:$F$23,0),1+DATEDIF($AI11,U$3,"M")),"-"),"-")</f>
        <v>-</v>
      </c>
      <c r="V11" s="19">
        <f t="shared" si="11"/>
        <v>2600</v>
      </c>
      <c r="W11" s="19">
        <f t="shared" ref="W11:AH11" si="21">IF(OR(V11&gt;=3000,""),"",MIN(3000,V11+VLOOKUP(V11,$B$21:$D$32,3,1)))</f>
        <v>3000</v>
      </c>
      <c r="X11" s="19" t="str">
        <f t="shared" si="21"/>
        <v/>
      </c>
      <c r="Y11" s="19" t="str">
        <f t="shared" si="21"/>
        <v/>
      </c>
      <c r="Z11" s="19" t="str">
        <f t="shared" si="21"/>
        <v/>
      </c>
      <c r="AA11" s="19" t="str">
        <f t="shared" si="21"/>
        <v/>
      </c>
      <c r="AB11" s="19" t="str">
        <f t="shared" si="21"/>
        <v/>
      </c>
      <c r="AC11" s="19" t="str">
        <f t="shared" si="21"/>
        <v/>
      </c>
      <c r="AD11" s="19" t="str">
        <f t="shared" si="21"/>
        <v/>
      </c>
      <c r="AE11" s="1" t="str">
        <f t="shared" si="21"/>
        <v/>
      </c>
      <c r="AG11" s="1" t="str">
        <f>IF(OR(AE11&gt;=3000,""),"",MIN(3000,AE11+VLOOKUP(AE11,$B$21:$D$32,3,1)))</f>
        <v/>
      </c>
      <c r="AH11" s="28" t="str">
        <f t="shared" si="21"/>
        <v/>
      </c>
      <c r="AI11" s="65" cm="1">
        <f t="array" ref="AI11">IFERROR(INDEX($V$3:$AH$3,MATCH(_xlfn.AGGREGATE(15,6,$V11:$AH11/($V11:$AH11&gt;=2900),1),$V11:$AH11,0)),"-")</f>
        <v>45061</v>
      </c>
    </row>
    <row r="12" spans="1:35" x14ac:dyDescent="0.25">
      <c r="A12" s="44"/>
      <c r="B12" s="2" t="s">
        <v>1</v>
      </c>
      <c r="C12" s="3">
        <v>2</v>
      </c>
      <c r="D12" s="4">
        <v>5062</v>
      </c>
      <c r="E12" s="4">
        <v>2298</v>
      </c>
      <c r="F12" s="4">
        <f t="shared" si="16"/>
        <v>11632.476000000001</v>
      </c>
      <c r="G12" s="33"/>
      <c r="H12" s="53" t="str">
        <f t="shared" si="13"/>
        <v>-</v>
      </c>
      <c r="I12" s="53" t="str" cm="1">
        <f t="array" ref="I12">IFERROR(IF(I$3&gt;=$AI12,$H12/100*INDEX($I$21:$L$23,MATCH($G12,$F$21:$F$23,0),1+DATEDIF($AI12,I$3,"M")),"-"),"-")</f>
        <v>-</v>
      </c>
      <c r="J12" s="53" t="str" cm="1">
        <f t="array" ref="J12">IFERROR(IF(J$3&gt;=$AI12,$H12/100*INDEX($I$21:$L$23,MATCH($G12,$F$21:$F$23,0),1+DATEDIF($AI12,J$3,"M")),"-"),"-")</f>
        <v>-</v>
      </c>
      <c r="K12" s="53" t="str" cm="1">
        <f t="array" ref="K12">IFERROR(IF(K$3&gt;=$AI12,$H12/100*INDEX($I$21:$L$23,MATCH($G12,$F$21:$F$23,0),1+DATEDIF($AI12,K$3,"M")),"-"),"-")</f>
        <v>-</v>
      </c>
      <c r="L12" s="53" t="str" cm="1">
        <f t="array" ref="L12">IFERROR(IF(L$3&gt;=$AI12,$H12/100*INDEX($I$21:$L$23,MATCH($G12,$F$21:$F$23,0),1+DATEDIF($AI12,L$3,"M")),"-"),"-")</f>
        <v>-</v>
      </c>
      <c r="M12" s="53" t="str" cm="1">
        <f t="array" ref="M12">IFERROR(IF(M$3&gt;=$AI12,$H12/100*INDEX($I$21:$L$23,MATCH($G12,$F$21:$F$23,0),1+DATEDIF($AI12,M$3,"M")),"-"),"-")</f>
        <v>-</v>
      </c>
      <c r="N12" s="53" t="str" cm="1">
        <f t="array" ref="N12">IFERROR(IF(N$3&gt;=$AI12,$H12/100*INDEX($I$21:$L$23,MATCH($G12,$F$21:$F$23,0),1+DATEDIF($AI12,N$3,"M")),"-"),"-")</f>
        <v>-</v>
      </c>
      <c r="O12" s="53" t="str" cm="1">
        <f t="array" ref="O12">IFERROR(IF(O$3&gt;=$AI12,$H12/100*INDEX($I$21:$L$23,MATCH($G12,$F$21:$F$23,0),1+DATEDIF($AI12,O$3,"M")),"-"),"-")</f>
        <v>-</v>
      </c>
      <c r="P12" s="53" t="str" cm="1">
        <f t="array" ref="P12">IFERROR(IF(P$3&gt;=$AI12,$H12/100*INDEX($I$21:$L$23,MATCH($G12,$F$21:$F$23,0),1+DATEDIF($AI12,P$3,"M")),"-"),"-")</f>
        <v>-</v>
      </c>
      <c r="Q12" s="53" t="str" cm="1">
        <f t="array" ref="Q12">IFERROR(IF(Q$3&gt;=$AI12,$H12/100*INDEX($I$21:$L$23,MATCH($G12,$F$21:$F$23,0),1+DATEDIF($AI12,Q$3,"M")),"-"),"-")</f>
        <v>-</v>
      </c>
      <c r="R12" s="53" t="str" cm="1">
        <f t="array" ref="R12">IFERROR(IF(R$3&gt;=$AI12,$H12/100*INDEX($I$21:$L$23,MATCH($G12,$F$21:$F$23,0),1+DATEDIF($AI12,R$3,"M")),"-"),"-")</f>
        <v>-</v>
      </c>
      <c r="S12" s="53" t="str" cm="1">
        <f t="array" ref="S12">IFERROR(IF(S$3&gt;=$AI12,$H12/100*INDEX($I$21:$L$23,MATCH($G12,$F$21:$F$23,0),1+DATEDIF($AI12,S$3,"M")),"-"),"-")</f>
        <v>-</v>
      </c>
      <c r="T12" s="53" t="str" cm="1">
        <f t="array" ref="T12">IFERROR(IF(T$3&gt;=$AI12,$H12/100*INDEX($I$21:$L$23,MATCH($G12,$F$21:$F$23,0),1+DATEDIF($AI12,T$3,"M")),"-"),"-")</f>
        <v>-</v>
      </c>
      <c r="U12" s="54" t="str" cm="1">
        <f t="array" ref="U12">IFERROR(IF(U$3&gt;=$AI12,$H12/100*INDEX($I$21:$L$23,MATCH($G12,$F$21:$F$23,0),1+DATEDIF($AI12,U$3,"M")),"-"),"-")</f>
        <v>-</v>
      </c>
      <c r="V12" s="19">
        <f t="shared" si="11"/>
        <v>2698</v>
      </c>
      <c r="W12" s="19">
        <f t="shared" ref="W12:AH12" si="22">IF(OR(V12&gt;=3000,""),"",MIN(3000,V12+VLOOKUP(V12,$B$21:$D$32,3,1)))</f>
        <v>3000</v>
      </c>
      <c r="X12" s="19" t="str">
        <f t="shared" si="22"/>
        <v/>
      </c>
      <c r="Y12" s="19" t="str">
        <f t="shared" si="22"/>
        <v/>
      </c>
      <c r="Z12" s="19" t="str">
        <f t="shared" si="22"/>
        <v/>
      </c>
      <c r="AA12" s="19" t="str">
        <f t="shared" si="22"/>
        <v/>
      </c>
      <c r="AB12" s="19" t="str">
        <f t="shared" si="22"/>
        <v/>
      </c>
      <c r="AC12" s="19" t="str">
        <f t="shared" si="22"/>
        <v/>
      </c>
      <c r="AD12" s="19" t="str">
        <f t="shared" si="22"/>
        <v/>
      </c>
      <c r="AE12" s="1" t="str">
        <f t="shared" si="22"/>
        <v/>
      </c>
      <c r="AG12" s="1" t="str">
        <f>IF(OR(AE12&gt;=3000,""),"",MIN(3000,AE12+VLOOKUP(AE12,$B$21:$D$32,3,1)))</f>
        <v/>
      </c>
      <c r="AH12" s="28" t="str">
        <f t="shared" si="22"/>
        <v/>
      </c>
      <c r="AI12" s="65" cm="1">
        <f t="array" ref="AI12">IFERROR(INDEX($V$3:$AH$3,MATCH(_xlfn.AGGREGATE(15,6,$V12:$AH12/($V12:$AH12&gt;=2900),1),$V12:$AH12,0)),"-")</f>
        <v>45061</v>
      </c>
    </row>
    <row r="13" spans="1:35" x14ac:dyDescent="0.25">
      <c r="A13" s="44"/>
      <c r="B13" s="5" t="s">
        <v>2</v>
      </c>
      <c r="C13" s="6">
        <v>10</v>
      </c>
      <c r="D13" s="7">
        <v>28426</v>
      </c>
      <c r="E13" s="7">
        <v>401</v>
      </c>
      <c r="F13" s="7">
        <f t="shared" si="16"/>
        <v>11398.826000000001</v>
      </c>
      <c r="G13" s="34" t="s">
        <v>29</v>
      </c>
      <c r="H13" s="55">
        <f t="shared" si="13"/>
        <v>28.425999999999998</v>
      </c>
      <c r="I13" s="53" t="str" cm="1">
        <f t="array" ref="I13">IFERROR(IF(I$3&gt;=$AI13,$H13/100*INDEX($I$21:$L$23,MATCH($G13,$F$21:$F$23,0),1+DATEDIF($AI13,I$3,"M")),"-"),"-")</f>
        <v>-</v>
      </c>
      <c r="J13" s="53" t="str" cm="1">
        <f t="array" ref="J13">IFERROR(IF(J$3&gt;=$AI13,$H13/100*INDEX($I$21:$L$23,MATCH($G13,$F$21:$F$23,0),1+DATEDIF($AI13,J$3,"M")),"-"),"-")</f>
        <v>-</v>
      </c>
      <c r="K13" s="53" t="str" cm="1">
        <f t="array" ref="K13">IFERROR(IF(K$3&gt;=$AI13,$H13/100*INDEX($I$21:$L$23,MATCH($G13,$F$21:$F$23,0),1+DATEDIF($AI13,K$3,"M")),"-"),"-")</f>
        <v>-</v>
      </c>
      <c r="L13" s="53" t="str" cm="1">
        <f t="array" ref="L13">IFERROR(IF(L$3&gt;=$AI13,$H13/100*INDEX($I$21:$L$23,MATCH($G13,$F$21:$F$23,0),1+DATEDIF($AI13,L$3,"M")),"-"),"-")</f>
        <v>-</v>
      </c>
      <c r="M13" s="55" t="str" cm="1">
        <f t="array" ref="M13">IFERROR(IF(M$3&gt;=$AI13,$H13/100*INDEX($I$21:$L$23,MATCH($G13,$F$21:$F$23,0),1+DATEDIF($AI13,M$3,"M")),"-"),"-")</f>
        <v>-</v>
      </c>
      <c r="N13" s="55" t="str" cm="1">
        <f t="array" ref="N13">IFERROR(IF(N$3&gt;=$AI13,$H13/100*INDEX($I$21:$L$23,MATCH($G13,$F$21:$F$23,0),1+DATEDIF($AI13,N$3,"M")),"-"),"-")</f>
        <v>-</v>
      </c>
      <c r="O13" s="55" t="str" cm="1">
        <f t="array" ref="O13">IFERROR(IF(O$3&gt;=$AI13,$H13/100*INDEX($I$21:$L$23,MATCH($G13,$F$21:$F$23,0),1+DATEDIF($AI13,O$3,"M")),"-"),"-")</f>
        <v>-</v>
      </c>
      <c r="P13" s="55" cm="1">
        <f t="array" ref="P13">IFERROR(IF(P$3&gt;=$AI13,$H13/100*INDEX($I$21:$L$23,MATCH($G13,$F$21:$F$23,0),1+DATEDIF($AI13,P$3,"M")),"-"),"-")</f>
        <v>14.212999999999997</v>
      </c>
      <c r="Q13" s="55" cm="1">
        <f t="array" ref="Q13">IFERROR(IF(Q$3&gt;=$AI13,$H13/100*INDEX($I$21:$L$23,MATCH($G13,$F$21:$F$23,0),1+DATEDIF($AI13,Q$3,"M")),"-"),"-")</f>
        <v>14.212999999999997</v>
      </c>
      <c r="R13" s="55" cm="1">
        <f t="array" ref="R13">IFERROR(IF(R$3&gt;=$AI13,$H13/100*INDEX($I$21:$L$23,MATCH($G13,$F$21:$F$23,0),1+DATEDIF($AI13,R$3,"M")),"-"),"-")</f>
        <v>0</v>
      </c>
      <c r="S13" s="55" cm="1">
        <f t="array" ref="S13">IFERROR(IF(S$3&gt;=$AI13,$H13/100*INDEX($I$21:$L$23,MATCH($G13,$F$21:$F$23,0),1+DATEDIF($AI13,S$3,"M")),"-"),"-")</f>
        <v>0</v>
      </c>
      <c r="T13" s="55" t="str" cm="1">
        <f t="array" ref="T13">IFERROR(IF(T$3&gt;=$AI13,$H13/100*INDEX($I$21:$L$23,MATCH($G13,$F$21:$F$23,0),1+DATEDIF($AI13,T$3,"M")),"-"),"-")</f>
        <v>-</v>
      </c>
      <c r="U13" s="56" t="str" cm="1">
        <f t="array" ref="U13">IFERROR(IF(U$3&gt;=$AI13,$H13/100*INDEX($I$21:$L$23,MATCH($G13,$F$21:$F$23,0),1+DATEDIF($AI13,U$3,"M")),"-"),"-")</f>
        <v>-</v>
      </c>
      <c r="V13" s="19">
        <f t="shared" si="11"/>
        <v>621</v>
      </c>
      <c r="W13" s="19">
        <f t="shared" ref="W13:AH13" si="23">IF(OR(V13&gt;=3000,""),"",MIN(3000,V13+VLOOKUP(V13,$B$21:$D$32,3,1)))</f>
        <v>921</v>
      </c>
      <c r="X13" s="19">
        <f t="shared" si="23"/>
        <v>1271</v>
      </c>
      <c r="Y13" s="19">
        <f t="shared" si="23"/>
        <v>1641</v>
      </c>
      <c r="Z13" s="19">
        <f t="shared" si="23"/>
        <v>2041</v>
      </c>
      <c r="AA13" s="19">
        <f t="shared" si="23"/>
        <v>2441</v>
      </c>
      <c r="AB13" s="19">
        <f t="shared" si="23"/>
        <v>2841</v>
      </c>
      <c r="AC13" s="19">
        <f t="shared" si="23"/>
        <v>3000</v>
      </c>
      <c r="AD13" s="19" t="str">
        <f t="shared" si="23"/>
        <v/>
      </c>
      <c r="AE13" s="1" t="str">
        <f t="shared" si="23"/>
        <v/>
      </c>
      <c r="AG13" s="1" t="str">
        <f>IF(OR(AE13&gt;=3000,""),"",MIN(3000,AE13+VLOOKUP(AE13,$B$21:$D$32,3,1)))</f>
        <v/>
      </c>
      <c r="AH13" s="28" t="str">
        <f t="shared" si="23"/>
        <v/>
      </c>
      <c r="AI13" s="65" cm="1">
        <f t="array" ref="AI13">IFERROR(INDEX($V$3:$AH$3,MATCH(_xlfn.AGGREGATE(15,6,$V13:$AH13/($V13:$AH13&gt;=2900),1),$V13:$AH13,0)),"-")</f>
        <v>45245</v>
      </c>
    </row>
    <row r="14" spans="1:35" x14ac:dyDescent="0.25">
      <c r="A14" s="44"/>
      <c r="B14" s="2" t="s">
        <v>2</v>
      </c>
      <c r="C14" s="3">
        <v>9</v>
      </c>
      <c r="D14" s="4">
        <v>13083</v>
      </c>
      <c r="E14" s="4">
        <v>453</v>
      </c>
      <c r="F14" s="4">
        <f t="shared" si="16"/>
        <v>5926.5990000000002</v>
      </c>
      <c r="G14" s="33" t="s">
        <v>31</v>
      </c>
      <c r="H14" s="53">
        <f t="shared" si="13"/>
        <v>3.5324100000000005</v>
      </c>
      <c r="I14" s="53" t="str" cm="1">
        <f t="array" ref="I14">IFERROR(IF(I$3&gt;=$AI14,$H14/100*INDEX($I$21:$L$23,MATCH($G14,$F$21:$F$23,0),1+DATEDIF($AI14,I$3,"M")),"-"),"-")</f>
        <v>-</v>
      </c>
      <c r="J14" s="53" t="str" cm="1">
        <f t="array" ref="J14">IFERROR(IF(J$3&gt;=$AI14,$H14/100*INDEX($I$21:$L$23,MATCH($G14,$F$21:$F$23,0),1+DATEDIF($AI14,J$3,"M")),"-"),"-")</f>
        <v>-</v>
      </c>
      <c r="K14" s="53" t="str" cm="1">
        <f t="array" ref="K14">IFERROR(IF(K$3&gt;=$AI14,$H14/100*INDEX($I$21:$L$23,MATCH($G14,$F$21:$F$23,0),1+DATEDIF($AI14,K$3,"M")),"-"),"-")</f>
        <v>-</v>
      </c>
      <c r="L14" s="53" t="str" cm="1">
        <f t="array" ref="L14">IFERROR(IF(L$3&gt;=$AI14,$H14/100*INDEX($I$21:$L$23,MATCH($G14,$F$21:$F$23,0),1+DATEDIF($AI14,L$3,"M")),"-"),"-")</f>
        <v>-</v>
      </c>
      <c r="M14" s="53" t="str" cm="1">
        <f t="array" ref="M14">IFERROR(IF(M$3&gt;=$AI14,$H14/100*INDEX($I$21:$L$23,MATCH($G14,$F$21:$F$23,0),1+DATEDIF($AI14,M$3,"M")),"-"),"-")</f>
        <v>-</v>
      </c>
      <c r="N14" s="53" t="str" cm="1">
        <f t="array" ref="N14">IFERROR(IF(N$3&gt;=$AI14,$H14/100*INDEX($I$21:$L$23,MATCH($G14,$F$21:$F$23,0),1+DATEDIF($AI14,N$3,"M")),"-"),"-")</f>
        <v>-</v>
      </c>
      <c r="O14" s="53" t="str" cm="1">
        <f t="array" ref="O14">IFERROR(IF(O$3&gt;=$AI14,$H14/100*INDEX($I$21:$L$23,MATCH($G14,$F$21:$F$23,0),1+DATEDIF($AI14,O$3,"M")),"-"),"-")</f>
        <v>-</v>
      </c>
      <c r="P14" s="53" cm="1">
        <f t="array" ref="P14">IFERROR(IF(P$3&gt;=$AI14,$H14/100*INDEX($I$21:$L$23,MATCH($G14,$F$21:$F$23,0),1+DATEDIF($AI14,P$3,"M")),"-"),"-")</f>
        <v>1.0597230000000002</v>
      </c>
      <c r="Q14" s="53" cm="1">
        <f t="array" ref="Q14">IFERROR(IF(Q$3&gt;=$AI14,$H14/100*INDEX($I$21:$L$23,MATCH($G14,$F$21:$F$23,0),1+DATEDIF($AI14,Q$3,"M")),"-"),"-")</f>
        <v>2.1194460000000004</v>
      </c>
      <c r="R14" s="53" cm="1">
        <f t="array" ref="R14">IFERROR(IF(R$3&gt;=$AI14,$H14/100*INDEX($I$21:$L$23,MATCH($G14,$F$21:$F$23,0),1+DATEDIF($AI14,R$3,"M")),"-"),"-")</f>
        <v>0.35324100000000003</v>
      </c>
      <c r="S14" s="53" cm="1">
        <f t="array" ref="S14">IFERROR(IF(S$3&gt;=$AI14,$H14/100*INDEX($I$21:$L$23,MATCH($G14,$F$21:$F$23,0),1+DATEDIF($AI14,S$3,"M")),"-"),"-")</f>
        <v>0</v>
      </c>
      <c r="T14" s="53" t="str" cm="1">
        <f t="array" ref="T14">IFERROR(IF(T$3&gt;=$AI14,$H14/100*INDEX($I$21:$L$23,MATCH($G14,$F$21:$F$23,0),1+DATEDIF($AI14,T$3,"M")),"-"),"-")</f>
        <v>-</v>
      </c>
      <c r="U14" s="54" t="str" cm="1">
        <f t="array" ref="U14">IFERROR(IF(U$3&gt;=$AI14,$H14/100*INDEX($I$21:$L$23,MATCH($G14,$F$21:$F$23,0),1+DATEDIF($AI14,U$3,"M")),"-"),"-")</f>
        <v>-</v>
      </c>
      <c r="V14" s="19">
        <f t="shared" si="11"/>
        <v>673</v>
      </c>
      <c r="W14" s="19">
        <f t="shared" ref="W14:AH14" si="24">IF(OR(V14&gt;=3000,""),"",MIN(3000,V14+VLOOKUP(V14,$B$21:$D$32,3,1)))</f>
        <v>973</v>
      </c>
      <c r="X14" s="19">
        <f t="shared" si="24"/>
        <v>1323</v>
      </c>
      <c r="Y14" s="19">
        <f t="shared" si="24"/>
        <v>1693</v>
      </c>
      <c r="Z14" s="19">
        <f t="shared" si="24"/>
        <v>2093</v>
      </c>
      <c r="AA14" s="19">
        <f t="shared" si="24"/>
        <v>2493</v>
      </c>
      <c r="AB14" s="19">
        <f t="shared" si="24"/>
        <v>2893</v>
      </c>
      <c r="AC14" s="19">
        <f t="shared" si="24"/>
        <v>3000</v>
      </c>
      <c r="AD14" s="19" t="str">
        <f t="shared" si="24"/>
        <v/>
      </c>
      <c r="AE14" s="1" t="str">
        <f t="shared" si="24"/>
        <v/>
      </c>
      <c r="AG14" s="1" t="str">
        <f>IF(OR(AE14&gt;=3000,""),"",MIN(3000,AE14+VLOOKUP(AE14,$B$21:$D$32,3,1)))</f>
        <v/>
      </c>
      <c r="AH14" s="28" t="str">
        <f t="shared" si="24"/>
        <v/>
      </c>
      <c r="AI14" s="65" cm="1">
        <f t="array" ref="AI14">IFERROR(INDEX($V$3:$AH$3,MATCH(_xlfn.AGGREGATE(15,6,$V14:$AH14/($V14:$AH14&gt;=2900),1),$V14:$AH14,0)),"-")</f>
        <v>45245</v>
      </c>
    </row>
    <row r="15" spans="1:35" ht="15.75" thickBot="1" x14ac:dyDescent="0.3">
      <c r="A15" s="45"/>
      <c r="B15" s="10" t="s">
        <v>2</v>
      </c>
      <c r="C15" s="11">
        <v>7</v>
      </c>
      <c r="D15" s="12">
        <v>13028</v>
      </c>
      <c r="E15" s="12">
        <v>534</v>
      </c>
      <c r="F15" s="12">
        <f t="shared" si="16"/>
        <v>6956.9520000000002</v>
      </c>
      <c r="G15" s="35" t="s">
        <v>33</v>
      </c>
      <c r="H15" s="57">
        <f t="shared" si="13"/>
        <v>35.175600000000003</v>
      </c>
      <c r="I15" s="59" t="str" cm="1">
        <f t="array" ref="I15">IFERROR(IF(I$3&gt;=$AI15,$H15/100*INDEX($I$21:$L$23,MATCH($G15,$F$21:$F$23,0),1+DATEDIF($AI15,I$3,"M")),"-"),"-")</f>
        <v>-</v>
      </c>
      <c r="J15" s="59" t="str" cm="1">
        <f t="array" ref="J15">IFERROR(IF(J$3&gt;=$AI15,$H15/100*INDEX($I$21:$L$23,MATCH($G15,$F$21:$F$23,0),1+DATEDIF($AI15,J$3,"M")),"-"),"-")</f>
        <v>-</v>
      </c>
      <c r="K15" s="59" t="str" cm="1">
        <f t="array" ref="K15">IFERROR(IF(K$3&gt;=$AI15,$H15/100*INDEX($I$21:$L$23,MATCH($G15,$F$21:$F$23,0),1+DATEDIF($AI15,K$3,"M")),"-"),"-")</f>
        <v>-</v>
      </c>
      <c r="L15" s="59" t="str" cm="1">
        <f t="array" ref="L15">IFERROR(IF(L$3&gt;=$AI15,$H15/100*INDEX($I$21:$L$23,MATCH($G15,$F$21:$F$23,0),1+DATEDIF($AI15,L$3,"M")),"-"),"-")</f>
        <v>-</v>
      </c>
      <c r="M15" s="57" t="str" cm="1">
        <f t="array" ref="M15">IFERROR(IF(M$3&gt;=$AI15,$H15/100*INDEX($I$21:$L$23,MATCH($G15,$F$21:$F$23,0),1+DATEDIF($AI15,M$3,"M")),"-"),"-")</f>
        <v>-</v>
      </c>
      <c r="N15" s="57" t="str" cm="1">
        <f t="array" ref="N15">IFERROR(IF(N$3&gt;=$AI15,$H15/100*INDEX($I$21:$L$23,MATCH($G15,$F$21:$F$23,0),1+DATEDIF($AI15,N$3,"M")),"-"),"-")</f>
        <v>-</v>
      </c>
      <c r="O15" s="57" cm="1">
        <f t="array" ref="O15">IFERROR(IF(O$3&gt;=$AI15,$H15/100*INDEX($I$21:$L$23,MATCH($G15,$F$21:$F$23,0),1+DATEDIF($AI15,O$3,"M")),"-"),"-")</f>
        <v>7.03512</v>
      </c>
      <c r="P15" s="57" cm="1">
        <f t="array" ref="P15">IFERROR(IF(P$3&gt;=$AI15,$H15/100*INDEX($I$21:$L$23,MATCH($G15,$F$21:$F$23,0),1+DATEDIF($AI15,P$3,"M")),"-"),"-")</f>
        <v>7.03512</v>
      </c>
      <c r="Q15" s="57" cm="1">
        <f t="array" ref="Q15">IFERROR(IF(Q$3&gt;=$AI15,$H15/100*INDEX($I$21:$L$23,MATCH($G15,$F$21:$F$23,0),1+DATEDIF($AI15,Q$3,"M")),"-"),"-")</f>
        <v>14.07024</v>
      </c>
      <c r="R15" s="57" cm="1">
        <f t="array" ref="R15">IFERROR(IF(R$3&gt;=$AI15,$H15/100*INDEX($I$21:$L$23,MATCH($G15,$F$21:$F$23,0),1+DATEDIF($AI15,R$3,"M")),"-"),"-")</f>
        <v>7.03512</v>
      </c>
      <c r="S15" s="57" t="str" cm="1">
        <f t="array" ref="S15">IFERROR(IF(S$3&gt;=$AI15,$H15/100*INDEX($I$21:$L$23,MATCH($G15,$F$21:$F$23,0),1+DATEDIF($AI15,S$3,"M")),"-"),"-")</f>
        <v>-</v>
      </c>
      <c r="T15" s="57" t="str" cm="1">
        <f t="array" ref="T15">IFERROR(IF(T$3&gt;=$AI15,$H15/100*INDEX($I$21:$L$23,MATCH($G15,$F$21:$F$23,0),1+DATEDIF($AI15,T$3,"M")),"-"),"-")</f>
        <v>-</v>
      </c>
      <c r="U15" s="58" t="str" cm="1">
        <f t="array" ref="U15">IFERROR(IF(U$3&gt;=$AI15,$H15/100*INDEX($I$21:$L$23,MATCH($G15,$F$21:$F$23,0),1+DATEDIF($AI15,U$3,"M")),"-"),"-")</f>
        <v>-</v>
      </c>
      <c r="V15" s="29">
        <f t="shared" si="11"/>
        <v>774</v>
      </c>
      <c r="W15" s="29">
        <f t="shared" ref="W15:AH15" si="25">IF(OR(V15&gt;=3000,""),"",MIN(3000,V15+VLOOKUP(V15,$B$21:$D$32,3,1)))</f>
        <v>1074</v>
      </c>
      <c r="X15" s="29">
        <f t="shared" si="25"/>
        <v>1424</v>
      </c>
      <c r="Y15" s="29">
        <f t="shared" si="25"/>
        <v>1794</v>
      </c>
      <c r="Z15" s="29">
        <f t="shared" si="25"/>
        <v>2194</v>
      </c>
      <c r="AA15" s="29">
        <f t="shared" si="25"/>
        <v>2594</v>
      </c>
      <c r="AB15" s="29">
        <f t="shared" si="25"/>
        <v>2994</v>
      </c>
      <c r="AC15" s="29">
        <f t="shared" si="25"/>
        <v>3000</v>
      </c>
      <c r="AD15" s="29" t="str">
        <f t="shared" si="25"/>
        <v/>
      </c>
      <c r="AE15" s="30" t="str">
        <f t="shared" si="25"/>
        <v/>
      </c>
      <c r="AF15" s="30"/>
      <c r="AG15" s="30" t="str">
        <f>IF(OR(AE15&gt;=3000,""),"",MIN(3000,AE15+VLOOKUP(AE15,$B$21:$D$32,3,1)))</f>
        <v/>
      </c>
      <c r="AH15" s="31" t="str">
        <f t="shared" si="25"/>
        <v/>
      </c>
      <c r="AI15" s="65" cm="1">
        <f t="array" ref="AI15">IFERROR(INDEX($V$3:$AH$3,MATCH(_xlfn.AGGREGATE(15,6,$V15:$AH15/($V15:$AH15&gt;=2900),1),$V15:$AH15,0)),"-")</f>
        <v>45214</v>
      </c>
    </row>
    <row r="16" spans="1:35" ht="15.75" thickBot="1" x14ac:dyDescent="0.3">
      <c r="B16" s="52" t="s">
        <v>27</v>
      </c>
      <c r="C16" s="52"/>
      <c r="D16" s="52"/>
      <c r="E16" s="52"/>
      <c r="F16" s="52"/>
      <c r="G16" s="22"/>
      <c r="H16" s="49" t="s">
        <v>26</v>
      </c>
      <c r="I16" s="50"/>
      <c r="J16" s="50"/>
      <c r="K16" s="50"/>
      <c r="L16" s="50"/>
      <c r="M16" s="50"/>
      <c r="N16" s="50"/>
      <c r="O16" s="51"/>
      <c r="P16" s="62"/>
      <c r="Q16" s="62"/>
      <c r="R16" s="62"/>
      <c r="S16" s="22"/>
      <c r="T16" s="22"/>
      <c r="U16" s="22"/>
      <c r="V16" s="19"/>
      <c r="W16" s="19"/>
      <c r="X16" s="19"/>
      <c r="Y16" s="19"/>
      <c r="Z16" s="19"/>
      <c r="AA16" s="19"/>
      <c r="AB16" s="19"/>
      <c r="AC16" s="19"/>
      <c r="AD16" s="19"/>
    </row>
    <row r="17" spans="1:33" x14ac:dyDescent="0.25">
      <c r="W17" s="48" t="s">
        <v>25</v>
      </c>
      <c r="X17" s="48"/>
      <c r="Y17" s="48"/>
      <c r="Z17" s="48"/>
      <c r="AA17" s="48"/>
      <c r="AB17" s="48"/>
      <c r="AC17" s="48"/>
      <c r="AD17" s="48"/>
      <c r="AE17" s="48"/>
      <c r="AF17" s="41"/>
    </row>
    <row r="18" spans="1:33" ht="15.75" thickBot="1" x14ac:dyDescent="0.3"/>
    <row r="19" spans="1:33" ht="15" customHeight="1" thickBot="1" x14ac:dyDescent="0.3">
      <c r="F19" s="36"/>
      <c r="G19" s="37"/>
      <c r="H19" s="37"/>
      <c r="I19" s="46" t="s">
        <v>24</v>
      </c>
      <c r="J19" s="46"/>
      <c r="K19" s="46"/>
      <c r="L19" s="47"/>
      <c r="M19" s="27"/>
      <c r="N19" s="27"/>
      <c r="O19" s="27"/>
      <c r="P19" s="27"/>
      <c r="Q19" s="27"/>
      <c r="R19" s="27"/>
      <c r="S19" s="27"/>
      <c r="T19" s="27"/>
      <c r="U19" s="27"/>
      <c r="V19" s="27"/>
    </row>
    <row r="20" spans="1:33" ht="45" x14ac:dyDescent="0.25">
      <c r="A20" s="43" t="s">
        <v>11</v>
      </c>
      <c r="B20" s="42" t="s">
        <v>9</v>
      </c>
      <c r="C20" s="42"/>
      <c r="D20" s="13" t="s">
        <v>10</v>
      </c>
      <c r="F20" s="17" t="s">
        <v>13</v>
      </c>
      <c r="G20" s="1" t="s">
        <v>15</v>
      </c>
      <c r="H20" s="1" t="s">
        <v>19</v>
      </c>
      <c r="I20" s="1" t="s">
        <v>20</v>
      </c>
      <c r="J20" s="1" t="s">
        <v>21</v>
      </c>
      <c r="K20" s="1" t="s">
        <v>22</v>
      </c>
      <c r="L20" s="28" t="s">
        <v>23</v>
      </c>
    </row>
    <row r="21" spans="1:33" x14ac:dyDescent="0.25">
      <c r="A21" s="44"/>
      <c r="B21" s="14">
        <v>0</v>
      </c>
      <c r="C21" s="14">
        <v>100</v>
      </c>
      <c r="D21" s="25">
        <v>50</v>
      </c>
      <c r="F21" s="17" t="s">
        <v>28</v>
      </c>
      <c r="G21" s="24">
        <v>0.27</v>
      </c>
      <c r="H21" s="24">
        <v>3</v>
      </c>
      <c r="I21" s="24">
        <v>30</v>
      </c>
      <c r="J21" s="24">
        <v>60</v>
      </c>
      <c r="K21" s="24">
        <v>10</v>
      </c>
      <c r="L21" s="38">
        <v>0</v>
      </c>
      <c r="M21" s="24"/>
      <c r="N21" s="24"/>
      <c r="O21" s="24"/>
      <c r="P21" s="24"/>
      <c r="Q21" s="24"/>
      <c r="R21" s="24"/>
      <c r="S21" s="24"/>
      <c r="T21" s="24"/>
      <c r="U21" s="24"/>
      <c r="AG21" s="1">
        <f>DATEDIF(AI5,AI4,"m")</f>
        <v>1</v>
      </c>
    </row>
    <row r="22" spans="1:33" x14ac:dyDescent="0.25">
      <c r="A22" s="44"/>
      <c r="B22" s="14">
        <v>100</v>
      </c>
      <c r="C22" s="14">
        <v>200</v>
      </c>
      <c r="D22" s="25">
        <v>100</v>
      </c>
      <c r="F22" s="17" t="s">
        <v>30</v>
      </c>
      <c r="G22" s="24">
        <v>1</v>
      </c>
      <c r="H22" s="24">
        <v>2</v>
      </c>
      <c r="I22" s="24">
        <v>50</v>
      </c>
      <c r="J22" s="24">
        <v>50</v>
      </c>
      <c r="K22" s="24">
        <v>0</v>
      </c>
      <c r="L22" s="38">
        <v>0</v>
      </c>
      <c r="M22" s="24"/>
      <c r="N22" s="24"/>
      <c r="O22" s="24"/>
      <c r="P22" s="24"/>
      <c r="Q22" s="24"/>
      <c r="R22" s="24"/>
      <c r="S22" s="24"/>
      <c r="T22" s="24"/>
      <c r="U22" s="24"/>
    </row>
    <row r="23" spans="1:33" ht="15.75" thickBot="1" x14ac:dyDescent="0.3">
      <c r="A23" s="44"/>
      <c r="B23" s="14">
        <v>200</v>
      </c>
      <c r="C23" s="14">
        <v>300</v>
      </c>
      <c r="D23" s="25">
        <v>150</v>
      </c>
      <c r="F23" s="18" t="s">
        <v>14</v>
      </c>
      <c r="G23" s="39">
        <v>2.7</v>
      </c>
      <c r="H23" s="39">
        <v>4</v>
      </c>
      <c r="I23" s="39">
        <v>20</v>
      </c>
      <c r="J23" s="39">
        <v>20</v>
      </c>
      <c r="K23" s="39">
        <v>40</v>
      </c>
      <c r="L23" s="40">
        <v>20</v>
      </c>
      <c r="M23" s="24"/>
      <c r="N23" s="24"/>
      <c r="O23" s="24"/>
      <c r="P23" s="24"/>
      <c r="Q23" s="24"/>
      <c r="R23" s="24"/>
      <c r="S23" s="24"/>
      <c r="T23" s="24"/>
      <c r="U23" s="24"/>
      <c r="W23" s="23"/>
      <c r="X23" s="23"/>
      <c r="Y23" s="23"/>
      <c r="Z23" s="23"/>
      <c r="AA23" s="23"/>
      <c r="AB23" s="23"/>
    </row>
    <row r="24" spans="1:33" x14ac:dyDescent="0.25">
      <c r="A24" s="44"/>
      <c r="B24" s="14">
        <v>300</v>
      </c>
      <c r="C24" s="14">
        <v>400</v>
      </c>
      <c r="D24" s="25">
        <v>200</v>
      </c>
      <c r="F24" s="23"/>
      <c r="G24" s="23"/>
      <c r="H24" s="23"/>
      <c r="I24" s="23"/>
      <c r="J24" s="23"/>
      <c r="K24" s="23"/>
      <c r="L24" s="23"/>
      <c r="M24" s="23"/>
      <c r="N24" s="23"/>
      <c r="O24" s="23"/>
      <c r="P24" s="23"/>
      <c r="Q24" s="23"/>
      <c r="R24" s="23"/>
      <c r="S24" s="23"/>
      <c r="T24" s="23"/>
      <c r="U24" s="23"/>
      <c r="V24" s="23"/>
      <c r="W24" s="23"/>
      <c r="X24" s="23"/>
      <c r="Y24" s="23"/>
      <c r="Z24" s="23"/>
      <c r="AA24" s="23"/>
      <c r="AB24" s="23"/>
    </row>
    <row r="25" spans="1:33" x14ac:dyDescent="0.25">
      <c r="A25" s="44"/>
      <c r="B25" s="14">
        <f>C24</f>
        <v>400</v>
      </c>
      <c r="C25" s="14">
        <v>500</v>
      </c>
      <c r="D25" s="25">
        <v>220</v>
      </c>
    </row>
    <row r="26" spans="1:33" x14ac:dyDescent="0.25">
      <c r="A26" s="44"/>
      <c r="B26" s="14">
        <f t="shared" ref="B26:B32" si="26">C25</f>
        <v>500</v>
      </c>
      <c r="C26" s="14">
        <v>600</v>
      </c>
      <c r="D26" s="25">
        <v>240</v>
      </c>
    </row>
    <row r="27" spans="1:33" x14ac:dyDescent="0.25">
      <c r="A27" s="44"/>
      <c r="B27" s="14">
        <f t="shared" si="26"/>
        <v>600</v>
      </c>
      <c r="C27" s="14">
        <v>800</v>
      </c>
      <c r="D27" s="25">
        <v>300</v>
      </c>
    </row>
    <row r="28" spans="1:33" x14ac:dyDescent="0.25">
      <c r="A28" s="44"/>
      <c r="B28" s="14">
        <f t="shared" si="26"/>
        <v>800</v>
      </c>
      <c r="C28" s="14">
        <v>1200</v>
      </c>
      <c r="D28" s="25">
        <v>350</v>
      </c>
    </row>
    <row r="29" spans="1:33" x14ac:dyDescent="0.25">
      <c r="A29" s="44"/>
      <c r="B29" s="14">
        <f t="shared" si="26"/>
        <v>1200</v>
      </c>
      <c r="C29" s="14">
        <v>1600</v>
      </c>
      <c r="D29" s="25">
        <v>370</v>
      </c>
    </row>
    <row r="30" spans="1:33" x14ac:dyDescent="0.25">
      <c r="A30" s="44"/>
      <c r="B30" s="14">
        <f t="shared" si="26"/>
        <v>1600</v>
      </c>
      <c r="C30" s="14">
        <v>2000</v>
      </c>
      <c r="D30" s="25">
        <v>400</v>
      </c>
    </row>
    <row r="31" spans="1:33" x14ac:dyDescent="0.25">
      <c r="A31" s="44"/>
      <c r="B31" s="14">
        <f t="shared" si="26"/>
        <v>2000</v>
      </c>
      <c r="C31" s="14">
        <v>2400</v>
      </c>
      <c r="D31" s="25">
        <v>400</v>
      </c>
    </row>
    <row r="32" spans="1:33" ht="15.75" thickBot="1" x14ac:dyDescent="0.3">
      <c r="A32" s="45"/>
      <c r="B32" s="15">
        <f t="shared" si="26"/>
        <v>2400</v>
      </c>
      <c r="C32" s="15">
        <v>2800</v>
      </c>
      <c r="D32" s="26">
        <v>400</v>
      </c>
    </row>
  </sheetData>
  <mergeCells count="8">
    <mergeCell ref="B20:C20"/>
    <mergeCell ref="A20:A32"/>
    <mergeCell ref="I19:L19"/>
    <mergeCell ref="I2:L2"/>
    <mergeCell ref="W17:AE17"/>
    <mergeCell ref="H16:O16"/>
    <mergeCell ref="B16:F16"/>
    <mergeCell ref="A3:A15"/>
  </mergeCells>
  <phoneticPr fontId="2" type="noConversion"/>
  <conditionalFormatting sqref="V5:AD16 V4:AH4">
    <cfRule type="expression" dxfId="0" priority="1">
      <formula>V4=3000</formula>
    </cfRule>
  </conditionalFormatting>
  <pageMargins left="0.7" right="0.7" top="0.75" bottom="0.75" header="0.3" footer="0.3"/>
  <pageSetup paperSize="9" orientation="portrait" horizontalDpi="0" verticalDpi="0" r:id="rId1"/>
  <legacy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Werkbladen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</dc:creator>
  <cp:lastModifiedBy>BSA</cp:lastModifiedBy>
  <dcterms:created xsi:type="dcterms:W3CDTF">2023-03-18T16:53:02Z</dcterms:created>
  <dcterms:modified xsi:type="dcterms:W3CDTF">2023-03-20T17:18:16Z</dcterms:modified>
</cp:coreProperties>
</file>