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C528AA6-770A-4E00-9C85-52E5BC7892D5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TEST" sheetId="1" r:id="rId1"/>
  </sheets>
  <externalReferences>
    <externalReference r:id="rId2"/>
  </externalReferences>
  <definedNames>
    <definedName name="Segment_NUMER0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7" i="1" l="1" a="1"/>
  <c r="Q17" i="1" s="1"/>
  <c r="Q18" i="1" a="1"/>
  <c r="Q18" i="1" s="1"/>
  <c r="Q19" i="1" a="1"/>
  <c r="Q19" i="1" s="1"/>
  <c r="Q16" i="1" a="1"/>
  <c r="Q16" i="1" s="1"/>
  <c r="S5" i="1"/>
  <c r="S2" i="1"/>
  <c r="E14" i="1"/>
  <c r="D14" i="1"/>
  <c r="I14" i="1"/>
  <c r="C1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<sst xmlns="http://schemas.openxmlformats.org/spreadsheetml/2006/main" count="73" uniqueCount="25">
  <si>
    <t>LIBELLE</t>
  </si>
  <si>
    <t>CLE COMPTABLE</t>
  </si>
  <si>
    <t>COMPTE COMPTABLE</t>
  </si>
  <si>
    <t>MONTANT</t>
  </si>
  <si>
    <t>AFFECTATION</t>
  </si>
  <si>
    <t>QUANTITE</t>
  </si>
  <si>
    <t>UNITE</t>
  </si>
  <si>
    <t>VG</t>
  </si>
  <si>
    <t>L</t>
  </si>
  <si>
    <t/>
  </si>
  <si>
    <t>V9</t>
  </si>
  <si>
    <t>TEST</t>
  </si>
  <si>
    <t>03/2023 TEST</t>
  </si>
  <si>
    <t>NUMER0</t>
  </si>
  <si>
    <t>V3</t>
  </si>
  <si>
    <t>JG</t>
  </si>
  <si>
    <t>CODE</t>
  </si>
  <si>
    <t>CENTRE</t>
  </si>
  <si>
    <t>FIN99</t>
  </si>
  <si>
    <t>03/2023</t>
  </si>
  <si>
    <t>Total</t>
  </si>
  <si>
    <t>V0</t>
  </si>
  <si>
    <t>TAUX</t>
  </si>
  <si>
    <t>FILTRE SUR 1 RESULTAT SOUHAITÉ</t>
  </si>
  <si>
    <t>FILTRE SUR 2 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</si>
</sst>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" fontId="0" fillId="0" borderId="0" xfId="0" quotePrefix="1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2" fontId="0" fillId="3" borderId="0" xfId="0" applyNumberFormat="1" applyFill="1" applyAlignment="1">
      <alignment horizontal="center" vertical="center"/>
    </xf>
  </cellXfs>
  <cellStyles count="1">
    <cellStyle name="Standaard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466725</xdr:colOff>
      <xdr:row>0</xdr:row>
      <xdr:rowOff>0</xdr:rowOff>
    </xdr:from>
    <xdr:to>
      <xdr:col>14</xdr:col>
      <xdr:colOff>466725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UMER0">
              <a:extLst>
                <a:ext uri="{FF2B5EF4-FFF2-40B4-BE49-F238E27FC236}">
                  <a16:creationId xmlns:a16="http://schemas.microsoft.com/office/drawing/2014/main" id="{1F12EB02-C21D-63F3-7CD8-2DF5B59AE1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633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ver\Desktop\PARC%20TEST%20EN%20COURS\BASE%20PQ%20SHELL.xlsm" TargetMode="External"/><Relationship Id="rId1" Type="http://schemas.openxmlformats.org/officeDocument/2006/relationships/externalLinkPath" Target="/Users/maver/Desktop/PARC%20TEST%20EN%20COURS/BASE%20PQ%20SHEL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MPUTATION"/>
      <sheetName val="SEGMENTS"/>
      <sheetName val="BASE SHELL"/>
      <sheetName val="FACTURE GLOBALE"/>
      <sheetName val="BASE_SHELL_PQ"/>
      <sheetName val="RFA"/>
      <sheetName val="Centre de coût"/>
      <sheetName val="BASE PQ SHE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ER0" xr10:uid="{3B7C01BF-06C1-4488-A1FF-771BEE821E65}" sourceName="NUMER0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UMER0" xr10:uid="{41C4FA3F-F017-4141-B6F2-FE7BCA7053D2}" cache="Segment_NUMER0" caption="NUMER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2E2D6A-AA70-4FD5-81A0-2CF9D79B98F8}" name="Tableau2" displayName="Tableau2" ref="A1:J14" totalsRowCount="1" headerRowDxfId="22" dataDxfId="21" totalsRowDxfId="20">
  <autoFilter ref="A1:J13" xr:uid="{D22E2D6A-AA70-4FD5-81A0-2CF9D79B98F8}"/>
  <tableColumns count="10">
    <tableColumn id="1" xr3:uid="{CC356CFB-B8E1-475D-A6A6-903AA0940B06}" name="NUMER0" totalsRowLabel="Total" dataDxfId="19" totalsRowDxfId="18"/>
    <tableColumn id="2" xr3:uid="{B8A2710B-32E7-4065-B526-0D068B7F97E0}" name="LIBELLE" totalsRowLabel="03/2023 TEST" dataDxfId="17" totalsRowDxfId="16"/>
    <tableColumn id="3" xr3:uid="{ECF72BDE-2C2E-484C-A106-763F96AC759F}" name="CLE COMPTABLE" totalsRowFunction="custom" dataDxfId="15" totalsRowDxfId="14">
      <totalsRowFormula>VALUE(31)</totalsRowFormula>
    </tableColumn>
    <tableColumn id="4" xr3:uid="{732E6DD0-6406-4C17-8D9E-95BEE3F5ED0D}" name="COMPTE COMPTABLE" totalsRowFunction="custom" dataDxfId="13" totalsRowDxfId="12">
      <totalsRowFormula>VALUE(150)</totalsRowFormula>
    </tableColumn>
    <tableColumn id="5" xr3:uid="{A66A85C0-5AF5-4E87-80CE-3436256F8BAE}" name="MONTANT" totalsRowFunction="sum" dataDxfId="11" totalsRowDxfId="10"/>
    <tableColumn id="6" xr3:uid="{306F22BB-DCA2-4886-B937-5C96F58A2F78}" name="CODE" dataDxfId="9" totalsRowDxfId="8"/>
    <tableColumn id="7" xr3:uid="{BB8F1954-5531-4B71-8E7A-C5BBB8D9EDE9}" name="CENTRE" dataDxfId="7" totalsRowDxfId="6"/>
    <tableColumn id="8" xr3:uid="{42FA072A-260F-4D80-87E3-B19C7BA70D3A}" name="AFFECTATION" dataDxfId="5" totalsRowDxfId="4"/>
    <tableColumn id="9" xr3:uid="{A350BC78-34FF-409F-B259-808E005CF3CE}" name="QUANTITE" totalsRowFunction="custom" dataDxfId="3" totalsRowDxfId="2">
      <totalsRowFormula>SUBTOTAL(109,[1]!FACTURE_GLOBALE[QUANTITE])</totalsRowFormula>
    </tableColumn>
    <tableColumn id="10" xr3:uid="{38C2718D-655E-43AB-88D5-38F1B59E1EE0}" name="UNITE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workbookViewId="0">
      <selection activeCell="L28" sqref="L28"/>
    </sheetView>
  </sheetViews>
  <sheetFormatPr defaultColWidth="9.140625" defaultRowHeight="15" x14ac:dyDescent="0.25"/>
  <cols>
    <col min="1" max="1" width="13.42578125" bestFit="1" customWidth="1"/>
    <col min="2" max="2" width="12.28515625" bestFit="1" customWidth="1"/>
    <col min="3" max="3" width="19.85546875" bestFit="1" customWidth="1"/>
    <col min="4" max="4" width="24.5703125" bestFit="1" customWidth="1"/>
    <col min="5" max="5" width="15" bestFit="1" customWidth="1"/>
    <col min="6" max="6" width="10.42578125" bestFit="1" customWidth="1"/>
    <col min="7" max="7" width="12.28515625" bestFit="1" customWidth="1"/>
    <col min="8" max="8" width="17.7109375" bestFit="1" customWidth="1"/>
    <col min="9" max="9" width="14.7109375" bestFit="1" customWidth="1"/>
    <col min="10" max="10" width="11" bestFit="1" customWidth="1"/>
    <col min="17" max="17" width="10.5703125" style="2" bestFit="1" customWidth="1"/>
    <col min="18" max="18" width="15.85546875" style="2" bestFit="1" customWidth="1"/>
    <col min="19" max="19" width="30.5703125" style="2" bestFit="1" customWidth="1"/>
  </cols>
  <sheetData>
    <row r="1" spans="1:19" x14ac:dyDescent="0.25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16</v>
      </c>
      <c r="G1" s="1" t="s">
        <v>17</v>
      </c>
      <c r="H1" s="1" t="s">
        <v>4</v>
      </c>
      <c r="I1" s="1" t="s">
        <v>5</v>
      </c>
      <c r="J1" s="1" t="s">
        <v>6</v>
      </c>
      <c r="Q1" s="2" t="s">
        <v>16</v>
      </c>
      <c r="R1" s="2" t="s">
        <v>22</v>
      </c>
      <c r="S1" s="3" t="s">
        <v>23</v>
      </c>
    </row>
    <row r="2" spans="1:19" x14ac:dyDescent="0.25">
      <c r="A2" s="2">
        <v>1</v>
      </c>
      <c r="B2" s="2" t="s">
        <v>11</v>
      </c>
      <c r="C2" s="2">
        <v>40</v>
      </c>
      <c r="D2" s="2">
        <v>1111</v>
      </c>
      <c r="E2" s="2">
        <v>1165.7</v>
      </c>
      <c r="F2" s="2" t="s">
        <v>7</v>
      </c>
      <c r="G2" s="2" t="s">
        <v>18</v>
      </c>
      <c r="H2" s="4" t="s">
        <v>19</v>
      </c>
      <c r="I2" s="2">
        <v>734.7</v>
      </c>
      <c r="J2" s="2" t="s">
        <v>8</v>
      </c>
      <c r="Q2" s="2" t="s">
        <v>7</v>
      </c>
      <c r="R2" s="2">
        <v>1.2</v>
      </c>
      <c r="S2" s="5">
        <f>ROUND(1165*1.2+88*1.055+17*1.2,2)</f>
        <v>1511.24</v>
      </c>
    </row>
    <row r="3" spans="1:19" x14ac:dyDescent="0.25">
      <c r="A3" s="2">
        <v>2</v>
      </c>
      <c r="B3" s="2" t="s">
        <v>11</v>
      </c>
      <c r="C3" s="2">
        <v>50</v>
      </c>
      <c r="D3" s="2">
        <v>1240</v>
      </c>
      <c r="E3" s="2">
        <v>50</v>
      </c>
      <c r="F3" s="2" t="s">
        <v>10</v>
      </c>
      <c r="G3" s="2" t="s">
        <v>18</v>
      </c>
      <c r="H3" s="2" t="s">
        <v>19</v>
      </c>
      <c r="I3" s="2"/>
      <c r="J3" s="2"/>
      <c r="Q3" s="2" t="s">
        <v>10</v>
      </c>
      <c r="R3" s="2">
        <v>1</v>
      </c>
    </row>
    <row r="4" spans="1:19" x14ac:dyDescent="0.25">
      <c r="A4" s="2">
        <v>3</v>
      </c>
      <c r="B4" s="2" t="s">
        <v>11</v>
      </c>
      <c r="C4" s="2">
        <v>40</v>
      </c>
      <c r="D4" s="2">
        <v>1234</v>
      </c>
      <c r="E4" s="2">
        <v>23.93</v>
      </c>
      <c r="F4" s="2" t="s">
        <v>7</v>
      </c>
      <c r="G4" s="2" t="s">
        <v>18</v>
      </c>
      <c r="H4" s="2" t="s">
        <v>19</v>
      </c>
      <c r="I4" s="2"/>
      <c r="J4" s="2" t="s">
        <v>9</v>
      </c>
      <c r="Q4" s="2" t="s">
        <v>14</v>
      </c>
      <c r="R4" s="2">
        <v>1.0549999999999999</v>
      </c>
      <c r="S4" s="3" t="s">
        <v>24</v>
      </c>
    </row>
    <row r="5" spans="1:19" x14ac:dyDescent="0.25">
      <c r="A5" s="2">
        <v>4</v>
      </c>
      <c r="B5" s="2" t="s">
        <v>11</v>
      </c>
      <c r="C5" s="2">
        <v>50</v>
      </c>
      <c r="D5" s="2">
        <v>1111</v>
      </c>
      <c r="E5" s="2">
        <v>35</v>
      </c>
      <c r="F5" s="2" t="s">
        <v>21</v>
      </c>
      <c r="G5" s="2" t="s">
        <v>18</v>
      </c>
      <c r="H5" s="2" t="s">
        <v>19</v>
      </c>
      <c r="I5" s="2"/>
      <c r="J5" s="2"/>
      <c r="Q5" s="2" t="s">
        <v>15</v>
      </c>
      <c r="R5" s="2">
        <v>1.2</v>
      </c>
      <c r="S5" s="5">
        <f>ROUND(50+200*1.2+30.16*1.2,2)</f>
        <v>326.19</v>
      </c>
    </row>
    <row r="6" spans="1:19" x14ac:dyDescent="0.25">
      <c r="A6" s="2">
        <v>1</v>
      </c>
      <c r="B6" s="2" t="s">
        <v>11</v>
      </c>
      <c r="C6" s="2">
        <v>50</v>
      </c>
      <c r="D6" s="2">
        <v>1111</v>
      </c>
      <c r="E6" s="2">
        <v>88</v>
      </c>
      <c r="F6" s="2" t="s">
        <v>14</v>
      </c>
      <c r="G6" s="2" t="s">
        <v>18</v>
      </c>
      <c r="H6" s="2" t="s">
        <v>19</v>
      </c>
      <c r="I6" s="2"/>
      <c r="J6" s="2"/>
      <c r="Q6" s="2" t="s">
        <v>10</v>
      </c>
      <c r="R6" s="2">
        <v>1</v>
      </c>
    </row>
    <row r="7" spans="1:19" x14ac:dyDescent="0.25">
      <c r="A7" s="2">
        <v>1</v>
      </c>
      <c r="B7" s="2" t="s">
        <v>11</v>
      </c>
      <c r="C7" s="2">
        <v>40</v>
      </c>
      <c r="D7" s="2">
        <v>1111</v>
      </c>
      <c r="E7" s="2">
        <v>17</v>
      </c>
      <c r="F7" s="2" t="s">
        <v>15</v>
      </c>
      <c r="G7" s="2" t="s">
        <v>18</v>
      </c>
      <c r="H7" s="2" t="s">
        <v>19</v>
      </c>
      <c r="I7" s="2"/>
      <c r="J7" s="2"/>
      <c r="Q7" s="2" t="s">
        <v>21</v>
      </c>
      <c r="R7" s="2">
        <v>1</v>
      </c>
    </row>
    <row r="8" spans="1:19" x14ac:dyDescent="0.25">
      <c r="A8" s="2">
        <v>2</v>
      </c>
      <c r="B8" s="2" t="s">
        <v>11</v>
      </c>
      <c r="C8" s="2">
        <v>40</v>
      </c>
      <c r="D8" s="2">
        <v>1240</v>
      </c>
      <c r="E8" s="2">
        <v>200</v>
      </c>
      <c r="F8" s="2" t="s">
        <v>15</v>
      </c>
      <c r="G8" s="2" t="s">
        <v>18</v>
      </c>
      <c r="H8" s="2" t="s">
        <v>19</v>
      </c>
      <c r="I8" s="2"/>
      <c r="J8" s="2"/>
    </row>
    <row r="9" spans="1:19" x14ac:dyDescent="0.25">
      <c r="A9" s="2">
        <v>2</v>
      </c>
      <c r="B9" s="2" t="s">
        <v>11</v>
      </c>
      <c r="C9" s="2">
        <v>40</v>
      </c>
      <c r="D9" s="2">
        <v>1240</v>
      </c>
      <c r="E9" s="2">
        <v>30.16</v>
      </c>
      <c r="F9" s="2" t="s">
        <v>7</v>
      </c>
      <c r="G9" s="2" t="s">
        <v>18</v>
      </c>
      <c r="H9" s="2" t="s">
        <v>19</v>
      </c>
      <c r="I9" s="2"/>
      <c r="J9" s="2" t="s">
        <v>9</v>
      </c>
    </row>
    <row r="10" spans="1:19" x14ac:dyDescent="0.25">
      <c r="A10" s="2">
        <v>3</v>
      </c>
      <c r="B10" s="2" t="s">
        <v>11</v>
      </c>
      <c r="C10" s="2">
        <v>50</v>
      </c>
      <c r="D10" s="2">
        <v>1234</v>
      </c>
      <c r="E10" s="2">
        <v>250</v>
      </c>
      <c r="F10" s="2" t="s">
        <v>21</v>
      </c>
      <c r="G10" s="2" t="s">
        <v>18</v>
      </c>
      <c r="H10" s="2" t="s">
        <v>19</v>
      </c>
      <c r="I10" s="2"/>
      <c r="J10" s="2"/>
    </row>
    <row r="11" spans="1:19" x14ac:dyDescent="0.25">
      <c r="A11" s="2">
        <v>3</v>
      </c>
      <c r="B11" s="2" t="s">
        <v>11</v>
      </c>
      <c r="C11" s="2">
        <v>50</v>
      </c>
      <c r="D11" s="2">
        <v>1234</v>
      </c>
      <c r="E11" s="2">
        <v>230</v>
      </c>
      <c r="F11" s="2" t="s">
        <v>21</v>
      </c>
      <c r="G11" s="2" t="s">
        <v>18</v>
      </c>
      <c r="H11" s="2" t="s">
        <v>19</v>
      </c>
      <c r="I11" s="2"/>
      <c r="J11" s="2"/>
    </row>
    <row r="12" spans="1:19" x14ac:dyDescent="0.25">
      <c r="A12" s="2">
        <v>4</v>
      </c>
      <c r="B12" s="2" t="s">
        <v>11</v>
      </c>
      <c r="C12" s="2">
        <v>50</v>
      </c>
      <c r="D12" s="2">
        <v>1240</v>
      </c>
      <c r="E12" s="2">
        <v>20</v>
      </c>
      <c r="F12" s="2" t="s">
        <v>10</v>
      </c>
      <c r="G12" s="2" t="s">
        <v>18</v>
      </c>
      <c r="H12" s="2" t="s">
        <v>19</v>
      </c>
      <c r="I12" s="2"/>
      <c r="J12" s="2"/>
    </row>
    <row r="13" spans="1:19" x14ac:dyDescent="0.25">
      <c r="A13" s="2">
        <v>4</v>
      </c>
      <c r="B13" s="2" t="s">
        <v>11</v>
      </c>
      <c r="C13" s="2">
        <v>40</v>
      </c>
      <c r="D13" s="2">
        <v>1240</v>
      </c>
      <c r="E13" s="2">
        <v>0.91</v>
      </c>
      <c r="F13" s="2" t="s">
        <v>10</v>
      </c>
      <c r="G13" s="2" t="s">
        <v>18</v>
      </c>
      <c r="H13" s="2" t="s">
        <v>19</v>
      </c>
      <c r="I13" s="2"/>
      <c r="J13" s="2"/>
    </row>
    <row r="14" spans="1:19" x14ac:dyDescent="0.25">
      <c r="A14" s="3" t="s">
        <v>20</v>
      </c>
      <c r="B14" s="3" t="s">
        <v>12</v>
      </c>
      <c r="C14" s="3">
        <f>VALUE(31)</f>
        <v>31</v>
      </c>
      <c r="D14" s="3">
        <f>VALUE(150)</f>
        <v>150</v>
      </c>
      <c r="E14" s="3">
        <f>SUBTOTAL(109,Tableau2[MONTANT])</f>
        <v>2110.6999999999998</v>
      </c>
      <c r="F14" s="3"/>
      <c r="G14" s="3"/>
      <c r="H14" s="3"/>
      <c r="I14" s="3" t="e">
        <f>SUBTOTAL(109,[1]!FACTURE_GLOBALE[QUANTITE])</f>
        <v>#REF!</v>
      </c>
      <c r="J14" s="3"/>
    </row>
    <row r="16" spans="1:19" x14ac:dyDescent="0.25">
      <c r="P16" s="6">
        <v>1</v>
      </c>
      <c r="Q16" s="7" cm="1">
        <f t="array" ref="Q16">ROUND(SUMPRODUCT(Tableau2[MONTANT]*IF(Tableau2[CLE COMPTABLE]=50,-1,1)*VLOOKUP(Tableau2[CODE],$Q$2:$R$7,2,0)*(Tableau2[NUMER0]=P16)),2)</f>
        <v>1326.4</v>
      </c>
    </row>
    <row r="17" spans="16:17" x14ac:dyDescent="0.25">
      <c r="P17" s="6">
        <v>2</v>
      </c>
      <c r="Q17" s="7" cm="1">
        <f t="array" ref="Q17">ROUND(SUMPRODUCT(Tableau2[MONTANT]*IF(Tableau2[CLE COMPTABLE]=50,-1,1)*VLOOKUP(Tableau2[CODE],$Q$2:$R$7,2,0)*(Tableau2[NUMER0]=P17)),2)</f>
        <v>226.19</v>
      </c>
    </row>
    <row r="18" spans="16:17" x14ac:dyDescent="0.25">
      <c r="P18" s="6">
        <v>3</v>
      </c>
      <c r="Q18" s="7" cm="1">
        <f t="array" ref="Q18">ROUND(SUMPRODUCT(Tableau2[MONTANT]*IF(Tableau2[CLE COMPTABLE]=50,-1,1)*VLOOKUP(Tableau2[CODE],$Q$2:$R$7,2,0)*(Tableau2[NUMER0]=P18)),2)</f>
        <v>-451.28</v>
      </c>
    </row>
    <row r="19" spans="16:17" x14ac:dyDescent="0.25">
      <c r="P19" s="6">
        <v>4</v>
      </c>
      <c r="Q19" s="7" cm="1">
        <f t="array" ref="Q19">ROUND(SUMPRODUCT(Tableau2[MONTANT]*IF(Tableau2[CLE COMPTABLE]=50,-1,1)*VLOOKUP(Tableau2[CODE],$Q$2:$R$7,2,0)*(Tableau2[NUMER0]=P19)),2)</f>
        <v>-54.09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BSA</cp:lastModifiedBy>
  <dcterms:created xsi:type="dcterms:W3CDTF">2015-06-05T18:19:34Z</dcterms:created>
  <dcterms:modified xsi:type="dcterms:W3CDTF">2023-03-10T18:18:22Z</dcterms:modified>
</cp:coreProperties>
</file>