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E4E0C2-0F81-4B47-970F-4ABAF69C6EDA}" xr6:coauthVersionLast="47" xr6:coauthVersionMax="47" xr10:uidLastSave="{00000000-0000-0000-0000-000000000000}"/>
  <bookViews>
    <workbookView xWindow="-120" yWindow="-120" windowWidth="29040" windowHeight="16440" tabRatio="935" activeTab="3" xr2:uid="{00000000-000D-0000-FFFF-FFFF00000000}"/>
  </bookViews>
  <sheets>
    <sheet name="BDD" sheetId="1" r:id="rId1"/>
    <sheet name="4Quart" sheetId="2" r:id="rId2"/>
    <sheet name="Bénéficiaires" sheetId="3" r:id="rId3"/>
    <sheet name="PROTEINE" sheetId="13" r:id="rId4"/>
    <sheet name="Camera" sheetId="14" r:id="rId5"/>
  </sheets>
  <externalReferences>
    <externalReference r:id="rId6"/>
    <externalReference r:id="rId7"/>
  </externalReferences>
  <definedNames>
    <definedName name="_xlnm._FilterDatabase" localSheetId="0" hidden="1">BDD!$A$19:$L$206</definedName>
    <definedName name="Aandeel">Camera!$B$9:$H$9</definedName>
    <definedName name="Act">PROTEINE!$K$5</definedName>
    <definedName name="Catégorie">BDD!$D$20:$D$206</definedName>
    <definedName name="DBR">PROTEINE!$B$4:$D$59</definedName>
    <definedName name="Delta">Camera!$J$9</definedName>
    <definedName name="Delta0">Camera!$K$9</definedName>
    <definedName name="Désignation">BDD!$B$20:$B$206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Mes_Tot">PROTEINE!$L$2:$R$2</definedName>
    <definedName name="Mon_1">PROTEINE!$L$5</definedName>
    <definedName name="N°_Ligne">BDD!#REF!</definedName>
    <definedName name="NB_FAMILLES">Camera!$B$3:$H$3</definedName>
    <definedName name="NumLigne">'4Quart'!$K$2</definedName>
    <definedName name="OpenSolver_ChosenSolver" localSheetId="3" hidden="1">CBC</definedName>
    <definedName name="OpenSolver_DualsNewSheet" localSheetId="3" hidden="1">0</definedName>
    <definedName name="OpenSolver_LinearityCheck" localSheetId="3" hidden="1">1</definedName>
    <definedName name="Poids">Camera!$I$10</definedName>
    <definedName name="Reste">PROTEINE!$J$5</definedName>
    <definedName name="RR">PROTEINE!$B$6:$D$61</definedName>
    <definedName name="rRR">ROWS(RR)</definedName>
    <definedName name="solver_adj" localSheetId="3" hidden="1">PROTEINE!$L$5:$R$13</definedName>
    <definedName name="solver_cvg" localSheetId="3" hidden="1">0.0001</definedName>
    <definedName name="solver_drv" localSheetId="3" hidden="1">2</definedName>
    <definedName name="solver_eng" localSheetId="3" hidden="1">1</definedName>
    <definedName name="solver_est" localSheetId="3" hidden="1">1</definedName>
    <definedName name="solver_itr" localSheetId="3" hidden="1">2147483647</definedName>
    <definedName name="solver_lhs1" localSheetId="3" hidden="1">PROTEINE!$L$2:$R$2</definedName>
    <definedName name="solver_lhs2" localSheetId="3" hidden="1">PROTEINE!$L$2:$R$2</definedName>
    <definedName name="solver_lhs3" localSheetId="3" hidden="1">PROTEINE!$L$5:$R$13</definedName>
    <definedName name="solver_lhs4" localSheetId="3" hidden="1">PROTEINE!$I$2:$I$13</definedName>
    <definedName name="solver_lhs5" localSheetId="3" hidden="1">Camera!$J$11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5</definedName>
    <definedName name="solver_nwt" localSheetId="3" hidden="1">1</definedName>
    <definedName name="solver_opt" localSheetId="3" hidden="1">Camera!$J$11</definedName>
    <definedName name="solver_pre" localSheetId="3" hidden="1">0.000001</definedName>
    <definedName name="solver_rbv" localSheetId="3" hidden="1">2</definedName>
    <definedName name="solver_rel1" localSheetId="3" hidden="1">1</definedName>
    <definedName name="solver_rel2" localSheetId="3" hidden="1">3</definedName>
    <definedName name="solver_rel3" localSheetId="3" hidden="1">4</definedName>
    <definedName name="solver_rel4" localSheetId="3" hidden="1">1</definedName>
    <definedName name="solver_rel5" localSheetId="3" hidden="1">1</definedName>
    <definedName name="solver_rhs1" localSheetId="3" hidden="1">Camera!$B$10:$H$10</definedName>
    <definedName name="solver_rhs2" localSheetId="3" hidden="1">Camera!$B$8:$H$8</definedName>
    <definedName name="solver_rhs3" localSheetId="3" hidden="1">"geheeltallig"</definedName>
    <definedName name="solver_rhs4" localSheetId="3" hidden="1">PROTEINE!$C$5:$C$13</definedName>
    <definedName name="solver_rhs5" localSheetId="3" hidden="1">PROTEINE!$V$3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1</definedName>
    <definedName name="solver_val" localSheetId="3" hidden="1">0</definedName>
    <definedName name="solver_ver" localSheetId="3" hidden="1">3</definedName>
    <definedName name="Somme">Camera!$J$11</definedName>
    <definedName name="Ventilé">PROTEINE!$I$5</definedName>
  </definedNames>
  <calcPr calcId="191029"/>
  <pivotCaches>
    <pivotCache cacheId="268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3" l="1"/>
  <c r="J6" i="13" s="1"/>
  <c r="I7" i="13"/>
  <c r="J7" i="13" s="1"/>
  <c r="I8" i="13"/>
  <c r="J8" i="13" s="1"/>
  <c r="I9" i="13"/>
  <c r="J9" i="13" s="1"/>
  <c r="I10" i="13"/>
  <c r="J10" i="13" s="1"/>
  <c r="I11" i="13"/>
  <c r="J11" i="13" s="1"/>
  <c r="I12" i="13"/>
  <c r="J12" i="13" s="1"/>
  <c r="I13" i="13"/>
  <c r="J13" i="13" s="1"/>
  <c r="I14" i="13"/>
  <c r="J14" i="13" s="1"/>
  <c r="I15" i="13"/>
  <c r="J15" i="13" s="1"/>
  <c r="I16" i="13"/>
  <c r="J16" i="13" s="1"/>
  <c r="I17" i="13"/>
  <c r="J17" i="13" s="1"/>
  <c r="I18" i="13"/>
  <c r="J18" i="13" s="1"/>
  <c r="I19" i="13"/>
  <c r="J19" i="13" s="1"/>
  <c r="I20" i="13"/>
  <c r="J20" i="13" s="1"/>
  <c r="I21" i="13"/>
  <c r="J21" i="13" s="1"/>
  <c r="I22" i="13"/>
  <c r="J22" i="13" s="1"/>
  <c r="I23" i="13"/>
  <c r="J23" i="13" s="1"/>
  <c r="I24" i="13"/>
  <c r="J24" i="13" s="1"/>
  <c r="I25" i="13"/>
  <c r="J25" i="13" s="1"/>
  <c r="I26" i="13"/>
  <c r="J26" i="13" s="1"/>
  <c r="I27" i="13"/>
  <c r="J27" i="13" s="1"/>
  <c r="I28" i="13"/>
  <c r="J28" i="13" s="1"/>
  <c r="I29" i="13"/>
  <c r="J29" i="13" s="1"/>
  <c r="I30" i="13"/>
  <c r="J30" i="13" s="1"/>
  <c r="I31" i="13"/>
  <c r="J31" i="13" s="1"/>
  <c r="I32" i="13"/>
  <c r="J32" i="13" s="1"/>
  <c r="I33" i="13"/>
  <c r="J33" i="13" s="1"/>
  <c r="I34" i="13"/>
  <c r="J34" i="13" s="1"/>
  <c r="I35" i="13"/>
  <c r="J35" i="13" s="1"/>
  <c r="I36" i="13"/>
  <c r="J36" i="13" s="1"/>
  <c r="I37" i="13"/>
  <c r="J37" i="13" s="1"/>
  <c r="I38" i="13"/>
  <c r="J38" i="13" s="1"/>
  <c r="I39" i="13"/>
  <c r="J39" i="13" s="1"/>
  <c r="I40" i="13"/>
  <c r="J40" i="13" s="1"/>
  <c r="I41" i="13"/>
  <c r="J41" i="13" s="1"/>
  <c r="I42" i="13"/>
  <c r="J42" i="13" s="1"/>
  <c r="I43" i="13"/>
  <c r="J43" i="13" s="1"/>
  <c r="I44" i="13"/>
  <c r="J44" i="13" s="1"/>
  <c r="I45" i="13"/>
  <c r="J45" i="13" s="1"/>
  <c r="I46" i="13"/>
  <c r="J46" i="13" s="1"/>
  <c r="I47" i="13"/>
  <c r="J47" i="13" s="1"/>
  <c r="I48" i="13"/>
  <c r="J48" i="13" s="1"/>
  <c r="I49" i="13"/>
  <c r="J49" i="13" s="1"/>
  <c r="I50" i="13"/>
  <c r="J50" i="13" s="1"/>
  <c r="I51" i="13"/>
  <c r="J51" i="13" s="1"/>
  <c r="I52" i="13"/>
  <c r="J52" i="13" s="1"/>
  <c r="I53" i="13"/>
  <c r="J53" i="13" s="1"/>
  <c r="I54" i="13"/>
  <c r="J54" i="13" s="1"/>
  <c r="I55" i="13"/>
  <c r="J55" i="13" s="1"/>
  <c r="I56" i="13"/>
  <c r="J56" i="13" s="1"/>
  <c r="I57" i="13"/>
  <c r="J57" i="13" s="1"/>
  <c r="I58" i="13"/>
  <c r="J58" i="13" s="1"/>
  <c r="I59" i="13"/>
  <c r="J59" i="13" s="1"/>
  <c r="I60" i="13"/>
  <c r="J60" i="13" s="1"/>
  <c r="I61" i="13"/>
  <c r="J61" i="13" s="1"/>
  <c r="Q2" i="13" a="1"/>
  <c r="Q2" i="13" s="1"/>
  <c r="R2" i="13" a="1"/>
  <c r="R2" i="13" s="1"/>
  <c r="L2" i="13" a="1"/>
  <c r="L2" i="13" s="1"/>
  <c r="M2" i="13" a="1"/>
  <c r="M2" i="13" s="1"/>
  <c r="N2" i="13" a="1"/>
  <c r="N2" i="13" s="1"/>
  <c r="O2" i="13" a="1"/>
  <c r="O2" i="13" s="1"/>
  <c r="P2" i="13" a="1"/>
  <c r="P2" i="13" s="1"/>
  <c r="M1" i="13"/>
  <c r="N1" i="13"/>
  <c r="O1" i="13"/>
  <c r="P1" i="13"/>
  <c r="Q1" i="13"/>
  <c r="R1" i="13"/>
  <c r="L1" i="13"/>
  <c r="D2" i="13"/>
  <c r="J4" i="13"/>
  <c r="J2" i="13" l="1" a="1"/>
  <c r="J2" i="13" s="1"/>
  <c r="C9" i="14"/>
  <c r="M4" i="13" s="1"/>
  <c r="D9" i="14"/>
  <c r="N4" i="13" s="1"/>
  <c r="E9" i="14"/>
  <c r="O4" i="13" s="1"/>
  <c r="F9" i="14"/>
  <c r="P4" i="13" s="1"/>
  <c r="G9" i="14"/>
  <c r="Q4" i="13" s="1"/>
  <c r="H9" i="14"/>
  <c r="R4" i="13" s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1" i="1"/>
  <c r="M20" i="1"/>
  <c r="H10" i="14"/>
  <c r="R3" i="13" s="1"/>
  <c r="G10" i="14"/>
  <c r="Q3" i="13" s="1"/>
  <c r="F10" i="14"/>
  <c r="P3" i="13" s="1"/>
  <c r="E10" i="14"/>
  <c r="O3" i="13" s="1"/>
  <c r="D10" i="14"/>
  <c r="N3" i="13" s="1"/>
  <c r="C10" i="14"/>
  <c r="M3" i="13" s="1"/>
  <c r="B10" i="14"/>
  <c r="L3" i="13" s="1"/>
  <c r="I8" i="14"/>
  <c r="H7" i="14"/>
  <c r="G7" i="14"/>
  <c r="D7" i="14"/>
  <c r="C7" i="14"/>
  <c r="I5" i="14"/>
  <c r="I4" i="14"/>
  <c r="H3" i="14"/>
  <c r="G3" i="14"/>
  <c r="F3" i="14"/>
  <c r="F7" i="14" s="1"/>
  <c r="E3" i="14"/>
  <c r="E7" i="14" s="1"/>
  <c r="D3" i="14"/>
  <c r="C3" i="14"/>
  <c r="B3" i="14"/>
  <c r="B7" i="14" s="1"/>
  <c r="I7" i="14" s="1"/>
  <c r="K1" i="14"/>
  <c r="E12" i="14" l="1"/>
  <c r="H12" i="14"/>
  <c r="D12" i="14"/>
  <c r="F12" i="14"/>
  <c r="G12" i="14"/>
  <c r="C12" i="14"/>
  <c r="J11" i="14" l="1"/>
  <c r="J69" i="1"/>
  <c r="L69" i="1" s="1"/>
  <c r="K69" i="1" s="1"/>
  <c r="J114" i="1"/>
  <c r="L114" i="1" s="1"/>
  <c r="K114" i="1" s="1"/>
  <c r="J154" i="1"/>
  <c r="L154" i="1" s="1"/>
  <c r="K154" i="1" s="1"/>
  <c r="J111" i="1"/>
  <c r="L111" i="1" s="1"/>
  <c r="K111" i="1" s="1"/>
  <c r="J140" i="1"/>
  <c r="L140" i="1" s="1"/>
  <c r="K140" i="1" s="1"/>
  <c r="J156" i="1"/>
  <c r="L156" i="1" s="1"/>
  <c r="K156" i="1" s="1"/>
  <c r="J109" i="1"/>
  <c r="L109" i="1" s="1"/>
  <c r="K109" i="1" s="1"/>
  <c r="J21" i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8" i="1"/>
  <c r="L28" i="1" s="1"/>
  <c r="K28" i="1" s="1"/>
  <c r="J29" i="1"/>
  <c r="L29" i="1" s="1"/>
  <c r="K29" i="1" s="1"/>
  <c r="J30" i="1"/>
  <c r="L30" i="1" s="1"/>
  <c r="K30" i="1" s="1"/>
  <c r="J32" i="1"/>
  <c r="L32" i="1" s="1"/>
  <c r="K32" i="1" s="1"/>
  <c r="J31" i="1"/>
  <c r="L31" i="1" s="1"/>
  <c r="K31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 s="1"/>
  <c r="K36" i="1" s="1"/>
  <c r="J37" i="1"/>
  <c r="L37" i="1" s="1"/>
  <c r="K37" i="1" s="1"/>
  <c r="J38" i="1"/>
  <c r="L38" i="1" s="1"/>
  <c r="K38" i="1" s="1"/>
  <c r="J39" i="1"/>
  <c r="L39" i="1" s="1"/>
  <c r="K39" i="1" s="1"/>
  <c r="J41" i="1"/>
  <c r="L41" i="1" s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7" i="1"/>
  <c r="L47" i="1" s="1"/>
  <c r="K47" i="1" s="1"/>
  <c r="J48" i="1"/>
  <c r="L48" i="1" s="1"/>
  <c r="K48" i="1" s="1"/>
  <c r="J49" i="1"/>
  <c r="L49" i="1" s="1"/>
  <c r="K49" i="1" s="1"/>
  <c r="J50" i="1"/>
  <c r="L50" i="1" s="1"/>
  <c r="K50" i="1" s="1"/>
  <c r="J51" i="1"/>
  <c r="L51" i="1" s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 s="1"/>
  <c r="K68" i="1" s="1"/>
  <c r="J70" i="1"/>
  <c r="L70" i="1" s="1"/>
  <c r="K70" i="1" s="1"/>
  <c r="J71" i="1"/>
  <c r="L71" i="1" s="1"/>
  <c r="K71" i="1" s="1"/>
  <c r="J72" i="1"/>
  <c r="L72" i="1" s="1"/>
  <c r="K72" i="1" s="1"/>
  <c r="J74" i="1"/>
  <c r="L74" i="1" s="1"/>
  <c r="K74" i="1" s="1"/>
  <c r="J73" i="1"/>
  <c r="L73" i="1" s="1"/>
  <c r="K73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 s="1"/>
  <c r="K78" i="1" s="1"/>
  <c r="J79" i="1"/>
  <c r="L79" i="1" s="1"/>
  <c r="K79" i="1" s="1"/>
  <c r="J80" i="1"/>
  <c r="L80" i="1" s="1"/>
  <c r="K80" i="1" s="1"/>
  <c r="J82" i="1"/>
  <c r="L82" i="1" s="1"/>
  <c r="K82" i="1" s="1"/>
  <c r="J83" i="1"/>
  <c r="L83" i="1" s="1"/>
  <c r="K83" i="1" s="1"/>
  <c r="J84" i="1"/>
  <c r="L84" i="1" s="1"/>
  <c r="K84" i="1" s="1"/>
  <c r="J87" i="1"/>
  <c r="L87" i="1" s="1"/>
  <c r="K87" i="1" s="1"/>
  <c r="J86" i="1"/>
  <c r="L86" i="1" s="1"/>
  <c r="K86" i="1" s="1"/>
  <c r="J142" i="1"/>
  <c r="L142" i="1" s="1"/>
  <c r="K142" i="1" s="1"/>
  <c r="J141" i="1"/>
  <c r="L141" i="1" s="1"/>
  <c r="K141" i="1" s="1"/>
  <c r="J143" i="1"/>
  <c r="L143" i="1" s="1"/>
  <c r="K143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 s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 s="1"/>
  <c r="K108" i="1" s="1"/>
  <c r="J110" i="1"/>
  <c r="L110" i="1" s="1"/>
  <c r="K110" i="1" s="1"/>
  <c r="J112" i="1"/>
  <c r="L112" i="1" s="1"/>
  <c r="K112" i="1" s="1"/>
  <c r="J113" i="1"/>
  <c r="L113" i="1" s="1"/>
  <c r="K113" i="1" s="1"/>
  <c r="J118" i="1"/>
  <c r="L118" i="1" s="1"/>
  <c r="K118" i="1" s="1"/>
  <c r="J117" i="1"/>
  <c r="L117" i="1" s="1"/>
  <c r="K117" i="1" s="1"/>
  <c r="J119" i="1"/>
  <c r="L119" i="1" s="1"/>
  <c r="K119" i="1" s="1"/>
  <c r="J120" i="1"/>
  <c r="L120" i="1" s="1"/>
  <c r="K120" i="1" s="1"/>
  <c r="J122" i="1"/>
  <c r="L122" i="1" s="1"/>
  <c r="K122" i="1" s="1"/>
  <c r="J123" i="1"/>
  <c r="L123" i="1" s="1"/>
  <c r="K123" i="1" s="1"/>
  <c r="J125" i="1"/>
  <c r="L125" i="1" s="1"/>
  <c r="K125" i="1" s="1"/>
  <c r="J126" i="1"/>
  <c r="L126" i="1" s="1"/>
  <c r="K126" i="1" s="1"/>
  <c r="J128" i="1"/>
  <c r="L128" i="1" s="1"/>
  <c r="K128" i="1" s="1"/>
  <c r="J130" i="1"/>
  <c r="L130" i="1" s="1"/>
  <c r="K130" i="1" s="1"/>
  <c r="J131" i="1"/>
  <c r="L131" i="1" s="1"/>
  <c r="K131" i="1" s="1"/>
  <c r="J133" i="1"/>
  <c r="L133" i="1" s="1"/>
  <c r="K133" i="1" s="1"/>
  <c r="J135" i="1"/>
  <c r="L135" i="1" s="1"/>
  <c r="K135" i="1" s="1"/>
  <c r="J136" i="1"/>
  <c r="L136" i="1" s="1"/>
  <c r="K136" i="1" s="1"/>
  <c r="J137" i="1"/>
  <c r="L137" i="1" s="1"/>
  <c r="K137" i="1" s="1"/>
  <c r="J144" i="1"/>
  <c r="L144" i="1" s="1"/>
  <c r="K144" i="1" s="1"/>
  <c r="J145" i="1"/>
  <c r="L145" i="1" s="1"/>
  <c r="K145" i="1" s="1"/>
  <c r="J146" i="1"/>
  <c r="L146" i="1" s="1"/>
  <c r="K146" i="1" s="1"/>
  <c r="J148" i="1"/>
  <c r="L148" i="1" s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3" i="1"/>
  <c r="L153" i="1" s="1"/>
  <c r="K153" i="1" s="1"/>
  <c r="J152" i="1"/>
  <c r="L152" i="1" s="1"/>
  <c r="K152" i="1" s="1"/>
  <c r="J155" i="1"/>
  <c r="L155" i="1" s="1"/>
  <c r="K155" i="1" s="1"/>
  <c r="J157" i="1"/>
  <c r="L157" i="1" s="1"/>
  <c r="K157" i="1" s="1"/>
  <c r="J158" i="1"/>
  <c r="L158" i="1" s="1"/>
  <c r="K158" i="1" s="1"/>
  <c r="J159" i="1"/>
  <c r="L159" i="1" s="1"/>
  <c r="K159" i="1" s="1"/>
  <c r="J160" i="1"/>
  <c r="L160" i="1" s="1"/>
  <c r="K160" i="1" s="1"/>
  <c r="J164" i="1"/>
  <c r="L164" i="1" s="1"/>
  <c r="K164" i="1" s="1"/>
  <c r="J163" i="1"/>
  <c r="L163" i="1" s="1"/>
  <c r="K163" i="1" s="1"/>
  <c r="J166" i="1"/>
  <c r="L166" i="1" s="1"/>
  <c r="K166" i="1" s="1"/>
  <c r="J167" i="1"/>
  <c r="L167" i="1" s="1"/>
  <c r="K167" i="1" s="1"/>
  <c r="J168" i="1"/>
  <c r="L168" i="1" s="1"/>
  <c r="K168" i="1" s="1"/>
  <c r="J169" i="1"/>
  <c r="L169" i="1" s="1"/>
  <c r="K169" i="1" s="1"/>
  <c r="J170" i="1"/>
  <c r="L170" i="1" s="1"/>
  <c r="K170" i="1" s="1"/>
  <c r="J171" i="1"/>
  <c r="L171" i="1" s="1"/>
  <c r="K171" i="1" s="1"/>
  <c r="J172" i="1"/>
  <c r="L172" i="1" s="1"/>
  <c r="K172" i="1" s="1"/>
  <c r="J175" i="1"/>
  <c r="L175" i="1" s="1"/>
  <c r="K175" i="1" s="1"/>
  <c r="J176" i="1"/>
  <c r="L176" i="1" s="1"/>
  <c r="K176" i="1" s="1"/>
  <c r="J177" i="1"/>
  <c r="L177" i="1" s="1"/>
  <c r="K177" i="1" s="1"/>
  <c r="J178" i="1"/>
  <c r="L178" i="1" s="1"/>
  <c r="K178" i="1" s="1"/>
  <c r="J180" i="1"/>
  <c r="L180" i="1" s="1"/>
  <c r="K180" i="1" s="1"/>
  <c r="J182" i="1"/>
  <c r="L182" i="1" s="1"/>
  <c r="K182" i="1" s="1"/>
  <c r="J183" i="1"/>
  <c r="L183" i="1" s="1"/>
  <c r="K183" i="1" s="1"/>
  <c r="J184" i="1"/>
  <c r="L184" i="1" s="1"/>
  <c r="K184" i="1" s="1"/>
  <c r="J186" i="1"/>
  <c r="L186" i="1" s="1"/>
  <c r="K186" i="1" s="1"/>
  <c r="J185" i="1"/>
  <c r="L185" i="1" s="1"/>
  <c r="K185" i="1" s="1"/>
  <c r="J187" i="1"/>
  <c r="L187" i="1" s="1"/>
  <c r="K187" i="1" s="1"/>
  <c r="J188" i="1"/>
  <c r="L188" i="1" s="1"/>
  <c r="K188" i="1" s="1"/>
  <c r="J189" i="1"/>
  <c r="L189" i="1" s="1"/>
  <c r="K189" i="1" s="1"/>
  <c r="J190" i="1"/>
  <c r="L190" i="1" s="1"/>
  <c r="K190" i="1" s="1"/>
  <c r="J191" i="1"/>
  <c r="L191" i="1" s="1"/>
  <c r="K191" i="1" s="1"/>
  <c r="J192" i="1"/>
  <c r="L192" i="1" s="1"/>
  <c r="K192" i="1" s="1"/>
  <c r="J193" i="1"/>
  <c r="L193" i="1" s="1"/>
  <c r="K193" i="1" s="1"/>
  <c r="J194" i="1"/>
  <c r="L194" i="1" s="1"/>
  <c r="K194" i="1" s="1"/>
  <c r="J195" i="1"/>
  <c r="L195" i="1" s="1"/>
  <c r="K195" i="1" s="1"/>
  <c r="J196" i="1"/>
  <c r="L196" i="1" s="1"/>
  <c r="K196" i="1" s="1"/>
  <c r="J197" i="1"/>
  <c r="L197" i="1" s="1"/>
  <c r="K197" i="1" s="1"/>
  <c r="J198" i="1"/>
  <c r="L198" i="1" s="1"/>
  <c r="K198" i="1" s="1"/>
  <c r="J199" i="1"/>
  <c r="L199" i="1" s="1"/>
  <c r="K199" i="1" s="1"/>
  <c r="J200" i="1"/>
  <c r="L200" i="1" s="1"/>
  <c r="K200" i="1" s="1"/>
  <c r="J174" i="1"/>
  <c r="L174" i="1" s="1"/>
  <c r="K174" i="1" s="1"/>
  <c r="J201" i="1"/>
  <c r="L201" i="1" s="1"/>
  <c r="K201" i="1" s="1"/>
  <c r="J203" i="1"/>
  <c r="L203" i="1" s="1"/>
  <c r="K203" i="1" s="1"/>
  <c r="J206" i="1"/>
  <c r="L206" i="1" s="1"/>
  <c r="K206" i="1" s="1"/>
  <c r="J147" i="1"/>
  <c r="L147" i="1" s="1"/>
  <c r="K147" i="1" s="1"/>
  <c r="J124" i="1"/>
  <c r="L124" i="1" s="1"/>
  <c r="K124" i="1" s="1"/>
  <c r="J179" i="1"/>
  <c r="L179" i="1" s="1"/>
  <c r="K179" i="1" s="1"/>
  <c r="J57" i="1"/>
  <c r="L57" i="1" s="1"/>
  <c r="K57" i="1" s="1"/>
  <c r="J46" i="1"/>
  <c r="L46" i="1" s="1"/>
  <c r="K46" i="1" s="1"/>
  <c r="J132" i="1"/>
  <c r="L132" i="1" s="1"/>
  <c r="K132" i="1" s="1"/>
  <c r="J165" i="1"/>
  <c r="L165" i="1" s="1"/>
  <c r="K165" i="1" s="1"/>
  <c r="J116" i="1"/>
  <c r="L116" i="1" s="1"/>
  <c r="K116" i="1" s="1"/>
  <c r="J134" i="1"/>
  <c r="L134" i="1" s="1"/>
  <c r="K134" i="1" s="1"/>
  <c r="J205" i="1"/>
  <c r="L205" i="1" s="1"/>
  <c r="K205" i="1" s="1"/>
  <c r="J127" i="1"/>
  <c r="L127" i="1" s="1"/>
  <c r="K127" i="1" s="1"/>
  <c r="J181" i="1"/>
  <c r="L181" i="1" s="1"/>
  <c r="K181" i="1" s="1"/>
  <c r="J202" i="1"/>
  <c r="L202" i="1" s="1"/>
  <c r="K202" i="1" s="1"/>
  <c r="J173" i="1"/>
  <c r="L173" i="1" s="1"/>
  <c r="K173" i="1" s="1"/>
  <c r="J162" i="1"/>
  <c r="L162" i="1" s="1"/>
  <c r="K162" i="1" s="1"/>
  <c r="J121" i="1"/>
  <c r="L121" i="1" s="1"/>
  <c r="K121" i="1" s="1"/>
  <c r="J115" i="1"/>
  <c r="L115" i="1" s="1"/>
  <c r="K115" i="1" s="1"/>
  <c r="J81" i="1"/>
  <c r="L81" i="1" s="1"/>
  <c r="K81" i="1" s="1"/>
  <c r="J161" i="1"/>
  <c r="L161" i="1" s="1"/>
  <c r="K161" i="1" s="1"/>
  <c r="J85" i="1"/>
  <c r="L85" i="1" s="1"/>
  <c r="K85" i="1" s="1"/>
  <c r="J139" i="1"/>
  <c r="L139" i="1" s="1"/>
  <c r="K139" i="1" s="1"/>
  <c r="J204" i="1"/>
  <c r="L204" i="1" s="1"/>
  <c r="K204" i="1" s="1"/>
  <c r="J40" i="1"/>
  <c r="L40" i="1" s="1"/>
  <c r="K40" i="1" s="1"/>
  <c r="J129" i="1"/>
  <c r="L129" i="1" s="1"/>
  <c r="K129" i="1" s="1"/>
  <c r="J138" i="1"/>
  <c r="L138" i="1" s="1"/>
  <c r="K138" i="1" s="1"/>
  <c r="J27" i="1"/>
  <c r="L27" i="1" s="1"/>
  <c r="K27" i="1" s="1"/>
  <c r="J20" i="1" l="1"/>
  <c r="D21" i="3" l="1"/>
  <c r="C21" i="3"/>
  <c r="C15" i="3"/>
  <c r="B19" i="3"/>
  <c r="C19" i="3"/>
  <c r="D18" i="3"/>
  <c r="C17" i="3"/>
  <c r="B15" i="3"/>
  <c r="B20" i="3"/>
  <c r="D17" i="3"/>
  <c r="D19" i="3"/>
  <c r="B17" i="3"/>
  <c r="D15" i="3"/>
  <c r="C14" i="3"/>
  <c r="C18" i="3"/>
  <c r="B18" i="3"/>
  <c r="B21" i="3"/>
  <c r="B16" i="3"/>
  <c r="C20" i="3"/>
  <c r="D14" i="3"/>
  <c r="D20" i="3"/>
  <c r="C16" i="3"/>
  <c r="B14" i="3"/>
  <c r="D16" i="3"/>
  <c r="L20" i="1"/>
  <c r="K20" i="1" s="1"/>
  <c r="B8" i="3" l="1"/>
  <c r="B7" i="3"/>
  <c r="H6" i="3"/>
  <c r="G6" i="3"/>
  <c r="F6" i="3"/>
  <c r="E6" i="3"/>
  <c r="D6" i="3"/>
  <c r="C6" i="3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I3" i="3"/>
  <c r="E8" i="3" l="1"/>
  <c r="D8" i="3"/>
  <c r="G8" i="3"/>
  <c r="F8" i="3"/>
  <c r="H8" i="3"/>
  <c r="B9" i="3"/>
  <c r="B31" i="3" s="1"/>
  <c r="C8" i="3"/>
  <c r="I5" i="3"/>
  <c r="I4" i="3"/>
  <c r="C7" i="3"/>
  <c r="H7" i="3"/>
  <c r="D7" i="3"/>
  <c r="E7" i="3"/>
  <c r="F7" i="3"/>
  <c r="G7" i="3"/>
  <c r="F9" i="3" l="1"/>
  <c r="F31" i="3" s="1"/>
  <c r="C9" i="3"/>
  <c r="C31" i="3" s="1"/>
  <c r="G9" i="3"/>
  <c r="G31" i="3" s="1"/>
  <c r="D9" i="3"/>
  <c r="D31" i="3" s="1"/>
  <c r="H9" i="3"/>
  <c r="H31" i="3" s="1"/>
  <c r="E9" i="3"/>
  <c r="E31" i="3" s="1"/>
  <c r="I7" i="3"/>
  <c r="E14" i="3" s="1"/>
  <c r="G26" i="3" l="1"/>
  <c r="E26" i="3"/>
  <c r="H26" i="3"/>
  <c r="C26" i="3"/>
  <c r="F27" i="3"/>
  <c r="E27" i="3"/>
  <c r="D27" i="3"/>
  <c r="H27" i="3"/>
  <c r="C27" i="3"/>
  <c r="G27" i="3"/>
  <c r="E17" i="3"/>
  <c r="F17" i="3" s="1"/>
  <c r="E21" i="3"/>
  <c r="F21" i="3" s="1"/>
  <c r="E16" i="3"/>
  <c r="E19" i="3"/>
  <c r="F19" i="3" s="1"/>
  <c r="E20" i="3"/>
  <c r="E15" i="3"/>
  <c r="F15" i="3" s="1"/>
  <c r="E18" i="3"/>
  <c r="N8" i="2" l="1"/>
  <c r="J12" i="2"/>
  <c r="I12" i="2"/>
  <c r="D26" i="3"/>
  <c r="O8" i="2"/>
  <c r="D29" i="3"/>
  <c r="L12" i="2"/>
  <c r="N12" i="2"/>
  <c r="O12" i="2"/>
  <c r="M12" i="2"/>
  <c r="M8" i="2"/>
  <c r="F26" i="3"/>
  <c r="B26" i="3"/>
  <c r="B25" i="3"/>
  <c r="O10" i="2"/>
  <c r="F25" i="3"/>
  <c r="K8" i="2"/>
  <c r="L8" i="2"/>
  <c r="J10" i="2"/>
  <c r="J8" i="2"/>
  <c r="K10" i="2"/>
  <c r="C29" i="3"/>
  <c r="K12" i="2"/>
  <c r="L10" i="2" l="1"/>
  <c r="N10" i="2"/>
  <c r="B29" i="3"/>
  <c r="E29" i="3"/>
  <c r="H29" i="3"/>
  <c r="G29" i="3"/>
  <c r="F29" i="3"/>
  <c r="E25" i="3"/>
  <c r="G25" i="3"/>
  <c r="M10" i="2"/>
  <c r="H25" i="3"/>
  <c r="I10" i="2"/>
  <c r="C25" i="3"/>
  <c r="D25" i="3"/>
  <c r="L14" i="2"/>
  <c r="E28" i="3"/>
  <c r="K14" i="2"/>
  <c r="D28" i="3"/>
  <c r="O14" i="2"/>
  <c r="H28" i="3"/>
  <c r="B28" i="3"/>
  <c r="I14" i="2"/>
  <c r="M14" i="2"/>
  <c r="F28" i="3"/>
  <c r="C28" i="3"/>
  <c r="J14" i="2"/>
  <c r="N14" i="2"/>
  <c r="G28" i="3"/>
  <c r="B30" i="3" l="1"/>
  <c r="B32" i="3" s="1"/>
  <c r="I16" i="2" s="1"/>
  <c r="F30" i="3"/>
  <c r="F32" i="3" s="1"/>
  <c r="M16" i="2" s="1"/>
  <c r="H30" i="3"/>
  <c r="H32" i="3" s="1"/>
  <c r="O16" i="2" s="1"/>
  <c r="E30" i="3"/>
  <c r="E32" i="3" s="1"/>
  <c r="L16" i="2" s="1"/>
  <c r="G30" i="3"/>
  <c r="G32" i="3" s="1"/>
  <c r="N16" i="2" s="1"/>
  <c r="C30" i="3"/>
  <c r="C32" i="3" s="1"/>
  <c r="J16" i="2" s="1"/>
  <c r="D30" i="3"/>
  <c r="D32" i="3" s="1"/>
  <c r="K16" i="2" s="1"/>
  <c r="B27" i="3" l="1"/>
  <c r="B12" i="14"/>
  <c r="B9" i="14"/>
  <c r="L4" i="13" s="1"/>
  <c r="J8" i="14" l="1"/>
  <c r="I8" i="2"/>
  <c r="J9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<sst xmlns="http://schemas.openxmlformats.org/spreadsheetml/2006/main" count="1033" uniqueCount="459">
  <si>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</si>
  <si>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</si>
  <si>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</si>
  <si>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</si>
  <si>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</si>
  <si>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</si>
  <si>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</si>
  <si>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</si>
  <si>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</si>
  <si>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</si>
  <si>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</si>
  <si>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</si>
  <si>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</si>
  <si>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</si>
  <si>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</si>
  <si>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</si>
  <si>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</si>
  <si>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</si>
  <si>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</si>
  <si>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</si>
  <si>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</si>
  <si>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</si>
  <si>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</si>
  <si>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</si>
  <si>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</si>
  <si>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</si>
  <si>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</si>
  <si>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</si>
  <si>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</si>
  <si>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</si>
  <si>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</si>
  <si>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</si>
  <si>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</si>
  <si>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</si>
  <si>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</si>
  <si>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</si>
  <si>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</si>
  <si>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</si>
  <si>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</si>
  <si>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</si>
  <si>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</si>
  <si>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</si>
  <si>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</si>
  <si>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</si>
  <si>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</si>
  <si>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</si>
  <si>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</si>
  <si>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</si>
  <si>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</si>
  <si>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</si>
  <si>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</si>
  <si>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</si>
  <si>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</si>
  <si>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</si>
  <si>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</si>
  <si>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</si>
  <si>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</si>
  <si>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</si>
  <si>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</si>
  <si>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</si>
  <si>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</si>
  <si>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</si>
  <si>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</si>
  <si>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</si>
  <si>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</si>
  <si>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</si>
  <si>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</si>
  <si>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</si>
  <si>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</si>
  <si>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</si>
  <si>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</si>
  <si>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</si>
  <si>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</si>
  <si>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</si>
  <si>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</si>
  <si>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</si>
  <si>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</si>
  <si>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</si>
  <si>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</si>
  <si>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</si>
  <si>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</si>
  <si>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</si>
  <si>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</si>
  <si>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</si>
  <si>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</si>
  <si>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</si>
  <si>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</si>
  <si>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</si>
  <si>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</si>
  <si>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</si>
  <si>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</si>
  <si>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</si>
  <si>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</si>
  <si>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</si>
  <si>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</si>
  <si>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</si>
  <si>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</si>
  <si>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</si>
  <si>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</si>
  <si>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</si>
  <si>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</si>
  <si>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</si>
  <si>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</si>
  <si>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</si>
  <si>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</si>
  <si>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</si>
  <si>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</si>
  <si>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</si>
  <si>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</si>
  <si>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</si>
  <si>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</si>
  <si>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</si>
  <si>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</si>
  <si>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</si>
  <si>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</si>
  <si>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</si>
  <si>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</si>
  <si>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</si>
  <si>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</si>
  <si>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</si>
  <si>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</si>
  <si>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</si>
  <si>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</si>
  <si>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</si>
  <si>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</si>
  <si>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</si>
  <si>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</si>
  <si>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</si>
  <si>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</si>
  <si>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</si>
  <si>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</si>
  <si>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</si>
  <si>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</si>
  <si>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</si>
  <si>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</si>
  <si>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</si>
  <si>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</si>
  <si>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</si>
  <si>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</si>
  <si>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</si>
  <si>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</si>
  <si>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</si>
  <si>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</si>
  <si>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</si>
  <si>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</si>
  <si>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</si>
  <si>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</si>
  <si>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</si>
  <si>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</si>
  <si>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</si>
  <si>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</si>
  <si>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</si>
  <si>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</si>
  <si>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</si>
  <si>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</si>
  <si>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</si>
  <si>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</si>
  <si>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</si>
  <si>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</si>
  <si>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</si>
  <si>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</si>
  <si>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</si>
  <si>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</si>
  <si>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</si>
  <si>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</si>
  <si>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</si>
  <si>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</si>
  <si>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</si>
  <si>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</si>
  <si>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</si>
  <si>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</si>
  <si>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</si>
  <si>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</si>
  <si>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</si>
  <si>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</si>
  <si>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</si>
  <si>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</si>
  <si>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</si>
  <si>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</si>
  <si>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</si>
  <si>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</si>
  <si>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</si>
  <si>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</si>
  <si>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</si>
  <si>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</si>
  <si>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</si>
  <si>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</si>
  <si>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</si>
  <si>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</si>
  <si>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</si>
  <si>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</si>
  <si>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</si>
  <si>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</si>
  <si>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</si>
  <si>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</si>
  <si>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</si>
  <si>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</si>
  <si>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</si>
  <si>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</si>
  <si>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</si>
  <si>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</si>
  <si>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</si>
  <si>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</si>
  <si>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</si>
  <si>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</si>
  <si>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</si>
  <si>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</si>
  <si>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</si>
  <si>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</si>
  <si>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</si>
  <si>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</si>
  <si>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</si>
  <si>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1/6</t>
  </si>
  <si>
    <t>1/4</t>
  </si>
  <si>
    <t>1/3</t>
  </si>
  <si>
    <t>1/2</t>
  </si>
  <si>
    <t>3/4</t>
  </si>
  <si>
    <t>4/4</t>
  </si>
  <si>
    <t>5/4</t>
  </si>
  <si>
    <t>7/5</t>
  </si>
  <si>
    <t>2,5/1</t>
  </si>
  <si>
    <t>5/1</t>
  </si>
  <si>
    <t>3/1</t>
  </si>
  <si>
    <t>3/2</t>
  </si>
  <si>
    <t>1/12</t>
  </si>
  <si>
    <t>G</t>
  </si>
  <si>
    <t>ML</t>
  </si>
  <si>
    <t>COMPO FAMILLE</t>
  </si>
  <si>
    <t>NB FAMILLES</t>
  </si>
  <si>
    <t>NB BENEFICIAIRES</t>
  </si>
  <si>
    <t>NB REPAS/FAMILLE</t>
  </si>
  <si>
    <t>HIVER</t>
  </si>
  <si>
    <t>NB REPAS TOTAL PAR SEMAINE</t>
  </si>
  <si>
    <t>NB POINTS A ATTEINDRE PAR FAMILLE DE PDTS</t>
  </si>
  <si>
    <t>SI DISTRIBUTION DE MIXTE =&gt; NB POINT A ATTEINDRE POUR ACCOMPAGNEMENT ET PROTEINES</t>
  </si>
  <si>
    <t>FAMILLES</t>
  </si>
  <si>
    <t>Total Portion unitaire</t>
  </si>
  <si>
    <t>Total NB POINTS</t>
  </si>
  <si>
    <t>Total A distribuer</t>
  </si>
  <si>
    <t>ECART/BESOIN</t>
  </si>
  <si>
    <t>BESOIN COUVERT</t>
  </si>
  <si>
    <t>LAIT ET ŒUFS</t>
  </si>
  <si>
    <t>Familles</t>
  </si>
  <si>
    <t>FRUITS ET LEGUMES</t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</si>
  <si>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</si>
  <si>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</si>
  <si>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</si>
  <si>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</si>
  <si>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</si>
  <si>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</si>
  <si>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</si>
  <si>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</si>
  <si>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</si>
  <si>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</si>
  <si>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</si>
  <si>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F1</t>
  </si>
  <si>
    <t>F2</t>
  </si>
  <si>
    <t>F3</t>
  </si>
  <si>
    <t>F4</t>
  </si>
  <si>
    <t>F5</t>
  </si>
  <si>
    <t>F6</t>
  </si>
  <si>
    <t>F7</t>
  </si>
  <si>
    <t>ROULEAU DE VIANDE 500G SURGELE</t>
  </si>
  <si>
    <t>CONSERVE LEGUME / 850ML Env.800G</t>
  </si>
  <si>
    <t>Numero Ligne</t>
  </si>
  <si>
    <t>5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</si>
  <si>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</si>
  <si>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</si>
  <si>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</si>
  <si>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</si>
  <si>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</si>
  <si>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</si>
  <si>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</si>
  <si>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</si>
  <si>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</si>
  <si>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</si>
  <si>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</si>
  <si>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</si>
  <si>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</si>
  <si>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</si>
  <si>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</si>
  <si>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</si>
  <si>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</si>
  <si>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</si>
  <si>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</si>
  <si>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</si>
  <si>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</si>
  <si>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</si>
  <si>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</si>
  <si>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MIXTE3/2</t>
  </si>
  <si>
    <t>CONSERVE MIXTE / 1275ML Env.1200G</t>
  </si>
  <si>
    <t>MIXTE1/2</t>
  </si>
  <si>
    <t>CONSERVE MIXTE / 425ML Env.400G</t>
  </si>
  <si>
    <t>SYNTHESE DISTRIBUTION</t>
  </si>
  <si>
    <t>NB THEORIQUE</t>
  </si>
  <si>
    <t>TOTAL NB POINTS VENTILES</t>
  </si>
  <si>
    <t>TAUX VENTIL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</si>
  <si>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</si>
  <si>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</si>
  <si>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</si>
  <si>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</si>
  <si>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</si>
  <si>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</si>
  <si>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</si>
  <si>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</si>
  <si>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</si>
  <si>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</si>
  <si>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</si>
  <si>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</si>
  <si>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</si>
  <si>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</si>
  <si>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</si>
  <si>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</si>
  <si>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</si>
  <si>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</si>
  <si>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</si>
  <si>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</si>
  <si>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</si>
  <si>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</si>
  <si>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</si>
  <si>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</si>
  <si>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</si>
  <si>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GLOBAL</t>
  </si>
  <si>
    <t>Equité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</si>
  <si>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</si>
  <si>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</si>
  <si>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</si>
  <si>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</si>
  <si>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</si>
  <si>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</si>
  <si>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</si>
  <si>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</si>
  <si>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</si>
  <si>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</si>
  <si>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</si>
  <si>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</si>
  <si>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</si>
  <si>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</si>
  <si>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</si>
  <si>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</si>
  <si>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</si>
  <si>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</si>
  <si>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</si>
  <si>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</si>
  <si>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</si>
  <si>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</si>
  <si>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</si>
  <si>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</si>
  <si>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</si>
  <si>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</si>
  <si>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</si>
  <si>
    <t>TOR1KG</t>
  </si>
  <si>
    <t>TORTI 1KG</t>
  </si>
  <si>
    <t>FOURONCHO300G</t>
  </si>
  <si>
    <t>FOURRE ROND CHOCOLAT 300G</t>
  </si>
  <si>
    <t>TREFRO440G</t>
  </si>
  <si>
    <t>TRESSES FROMAGE 440G</t>
  </si>
  <si>
    <t>PER25CL</t>
  </si>
  <si>
    <t>PERRIER 25CL</t>
  </si>
  <si>
    <t>CRA380G</t>
  </si>
  <si>
    <t>CRACKERS 380G</t>
  </si>
  <si>
    <t>FRICHO-200G</t>
  </si>
  <si>
    <t>FRIANDISES CHOCOLAT -200G</t>
  </si>
  <si>
    <t>BOISIR20CL</t>
  </si>
  <si>
    <t>BOISSON SIROP 20CL</t>
  </si>
  <si>
    <t>CE-STEHAC100G</t>
  </si>
  <si>
    <t>CE - STEACK HACHE 100G</t>
  </si>
  <si>
    <t>SARSUR500G</t>
  </si>
  <si>
    <t>SARDINES SURGELEES 500G</t>
  </si>
  <si>
    <t>FRIGO 4</t>
  </si>
  <si>
    <t>RAVCHI500G</t>
  </si>
  <si>
    <t>RAVIOLI CHINOIS 500G</t>
  </si>
  <si>
    <t>ECLMEL75G</t>
  </si>
  <si>
    <t>ECLAIR MELANGE 75G</t>
  </si>
  <si>
    <t>GATCHO100G</t>
  </si>
  <si>
    <t>GATEAU CHOCOLAT 100G</t>
  </si>
  <si>
    <t>FONCHO750G</t>
  </si>
  <si>
    <t>FONDANT CHOCOLAT 750G</t>
  </si>
  <si>
    <t>FROKIRPICCRO280G</t>
  </si>
  <si>
    <t>FROMAGE KIRI PIC ET CROQUE 280G</t>
  </si>
  <si>
    <t>FROBLA1KG</t>
  </si>
  <si>
    <t>FROMAGE BLANC 1KG</t>
  </si>
  <si>
    <t>NUGPOU500G</t>
  </si>
  <si>
    <t>NUGGET POULET 500G</t>
  </si>
  <si>
    <t>JAMSUP160G</t>
  </si>
  <si>
    <t>JAMBON SUPERIEUR 160G</t>
  </si>
  <si>
    <t>SAIPAU150G</t>
  </si>
  <si>
    <t>SAINT PAULIN 150G</t>
  </si>
  <si>
    <t>CE-RAT375G</t>
  </si>
  <si>
    <t xml:space="preserve">CE - RATATOUILLE 375G </t>
  </si>
  <si>
    <t>CE-CAFMOU250G</t>
  </si>
  <si>
    <t>CE - CAFE MOULU 250G</t>
  </si>
  <si>
    <t>MAC1/2</t>
  </si>
  <si>
    <t>MACEDOINE 425ML / 400G</t>
  </si>
  <si>
    <t>POICH1/2</t>
  </si>
  <si>
    <t>POIS CHICHE 1/2</t>
  </si>
  <si>
    <t>GOUCHOYAB85G</t>
  </si>
  <si>
    <t>GOURDE CHOCOLAT 85G</t>
  </si>
  <si>
    <t>MAD240G</t>
  </si>
  <si>
    <t>MADELEINE 240G</t>
  </si>
  <si>
    <t>YAORAM</t>
  </si>
  <si>
    <t>FROMAGE RAMASSE</t>
  </si>
  <si>
    <t>YAOURT RAMASSE</t>
  </si>
  <si>
    <t>KNA140G</t>
  </si>
  <si>
    <t>WKNACHI 140G</t>
  </si>
  <si>
    <t>SAL160GR</t>
  </si>
  <si>
    <t>SALAMI 160G</t>
  </si>
  <si>
    <t>VACQUIRIT35G</t>
  </si>
  <si>
    <t>VACHE QUI RIT PIC 35G</t>
  </si>
  <si>
    <t>PURCARPANBIO30G</t>
  </si>
  <si>
    <t>PUREE CAROTTES PANAIS BIO 30G</t>
  </si>
  <si>
    <t>PETPOI4/4</t>
  </si>
  <si>
    <t>PETIT POIS  / 850ML Env.800G</t>
  </si>
  <si>
    <t>HARVER1/3</t>
  </si>
  <si>
    <t>HARICOT VERT  / 280ML Env.300G</t>
  </si>
  <si>
    <t>GAUCHO150G</t>
  </si>
  <si>
    <t>GAUFRETTES CHOCOLAT 150G</t>
  </si>
  <si>
    <t>COMPOMVAN100G</t>
  </si>
  <si>
    <t>COMPOTE POMME VANILLE 100G</t>
  </si>
  <si>
    <t>PETPOI1/4</t>
  </si>
  <si>
    <t>PETIT POIS  / 212ML Env.200G</t>
  </si>
  <si>
    <t>CON750G</t>
  </si>
  <si>
    <t>CONFITURE 750G</t>
  </si>
  <si>
    <t>MINBAG75G</t>
  </si>
  <si>
    <t>MINI BAGUETTES 75G</t>
  </si>
  <si>
    <t>WRA370G</t>
  </si>
  <si>
    <t>WRAP 370G</t>
  </si>
  <si>
    <t>CACWAS</t>
  </si>
  <si>
    <t xml:space="preserve">CACAHUETES WASABI </t>
  </si>
  <si>
    <t>LAICOC400ML</t>
  </si>
  <si>
    <t>LAIT COCO 400ML</t>
  </si>
  <si>
    <t>MIE1KG</t>
  </si>
  <si>
    <t>MIEL 1KG</t>
  </si>
  <si>
    <t>BEUDOU250G</t>
  </si>
  <si>
    <t>BEURRE DOUX 250G</t>
  </si>
  <si>
    <t>FRIGO RAMASSE</t>
  </si>
  <si>
    <t>FROCHERAM</t>
  </si>
  <si>
    <t>FROMAGE CHEVRE RAMASSE</t>
  </si>
  <si>
    <t xml:space="preserve">FRIGO RAMASSE </t>
  </si>
  <si>
    <t>PAIRAM</t>
  </si>
  <si>
    <t>PAIN RAMASSE 175G</t>
  </si>
  <si>
    <t>MINTOARAM</t>
  </si>
  <si>
    <t>MINI TOASTS RAMASSE 255G</t>
  </si>
  <si>
    <t>GALROIRAM</t>
  </si>
  <si>
    <t>GALETTES DES ROIS RAMMASSE 400G</t>
  </si>
  <si>
    <t>PAICHORAM</t>
  </si>
  <si>
    <t>PAIN CHOCOLAT RAMMASSE 400G</t>
  </si>
  <si>
    <t>GATRAM</t>
  </si>
  <si>
    <t>GATEAU RAMMASSE 200G</t>
  </si>
  <si>
    <t>CHIRAM30G</t>
  </si>
  <si>
    <t>CHIPS RAMASSE 30G</t>
  </si>
  <si>
    <t>Points</t>
  </si>
  <si>
    <t>V</t>
  </si>
  <si>
    <t>Vrai/Faux</t>
  </si>
  <si>
    <t>unité</t>
  </si>
  <si>
    <t>Totals</t>
  </si>
  <si>
    <t>Ventilé</t>
  </si>
  <si>
    <t>Reste</t>
  </si>
  <si>
    <t>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</si>
</sst>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-* #,##0_-;\-* #,##0_-;_-* &quot;-&quot;??_-;_-@_-"/>
    <numFmt numFmtId="166" formatCode="_-* #,##0.00\ _€_-;\-* #,##0.00\ _€_-;_-* &quot;-&quot;??\ _€_-;_-@_-"/>
    <numFmt numFmtId="167" formatCode="_(* #,##0.000_);_(* \(#,##0.000\);_(* &quot;-&quot;??_);_(@_)"/>
    <numFmt numFmtId="168" formatCode="0.0"/>
    <numFmt numFmtId="169" formatCode="ddd\ dd/mm/yyyy\ hh:mm:ss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48"/>
      <name val="Calibri"/>
      <family val="2"/>
      <scheme val="minor"/>
    </font>
    <font>
      <b/>
      <sz val="36"/>
      <color rgb="FFFFFF00"/>
      <name val="Calibri"/>
      <family val="2"/>
      <scheme val="minor"/>
    </font>
    <font>
      <sz val="18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4"/>
      <color rgb="FFFF000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5"/>
      <color theme="1"/>
      <name val="Calibri"/>
      <family val="2"/>
      <scheme val="minor"/>
    </font>
    <font>
      <b/>
      <i/>
      <sz val="24"/>
      <color rgb="FFFF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9">
    <xf numFmtId="0" fontId="0" fillId="0" borderId="0" xfId="0"/>
    <xf numFmtId="0" fontId="0" fillId="0" borderId="0" xfId="0" applyAlignment="1" applyProtection="1">
      <alignment wrapText="1"/>
      <protection locked="0"/>
    </xf>
    <xf numFmtId="0" fontId="3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wrapText="1"/>
    </xf>
    <xf numFmtId="0" fontId="0" fillId="0" borderId="1" xfId="0" applyBorder="1" applyAlignment="1">
      <alignment horizontal="right" vertical="center" wrapText="1"/>
    </xf>
    <xf numFmtId="0" fontId="2" fillId="11" borderId="0" xfId="0" applyFont="1" applyFill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shrinkToFit="1"/>
    </xf>
    <xf numFmtId="0" fontId="3" fillId="0" borderId="18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" fontId="0" fillId="0" borderId="1" xfId="0" quotePrefix="1" applyNumberFormat="1" applyBorder="1"/>
    <xf numFmtId="0" fontId="0" fillId="0" borderId="6" xfId="0" applyBorder="1"/>
    <xf numFmtId="16" fontId="0" fillId="3" borderId="1" xfId="0" quotePrefix="1" applyNumberFormat="1" applyFill="1" applyBorder="1"/>
    <xf numFmtId="0" fontId="0" fillId="3" borderId="1" xfId="0" applyFill="1" applyBorder="1"/>
    <xf numFmtId="0" fontId="3" fillId="0" borderId="7" xfId="0" applyFont="1" applyBorder="1"/>
    <xf numFmtId="0" fontId="0" fillId="3" borderId="1" xfId="0" quotePrefix="1" applyFill="1" applyBorder="1"/>
    <xf numFmtId="0" fontId="0" fillId="0" borderId="1" xfId="0" quotePrefix="1" applyBorder="1"/>
    <xf numFmtId="0" fontId="3" fillId="0" borderId="8" xfId="0" applyFont="1" applyBorder="1"/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13" borderId="20" xfId="0" applyFont="1" applyFill="1" applyBorder="1" applyAlignment="1">
      <alignment horizontal="center" vertical="center" wrapText="1"/>
    </xf>
    <xf numFmtId="165" fontId="0" fillId="0" borderId="0" xfId="1" applyNumberFormat="1" applyFont="1" applyBorder="1"/>
    <xf numFmtId="165" fontId="0" fillId="0" borderId="15" xfId="1" applyNumberFormat="1" applyFont="1" applyBorder="1"/>
    <xf numFmtId="0" fontId="0" fillId="0" borderId="15" xfId="0" applyBorder="1"/>
    <xf numFmtId="165" fontId="0" fillId="0" borderId="11" xfId="1" applyNumberFormat="1" applyFont="1" applyBorder="1"/>
    <xf numFmtId="165" fontId="0" fillId="0" borderId="12" xfId="1" applyNumberFormat="1" applyFont="1" applyBorder="1"/>
    <xf numFmtId="9" fontId="0" fillId="14" borderId="16" xfId="2" applyFont="1" applyFill="1" applyBorder="1"/>
    <xf numFmtId="9" fontId="0" fillId="14" borderId="17" xfId="2" applyFont="1" applyFill="1" applyBorder="1"/>
    <xf numFmtId="0" fontId="0" fillId="0" borderId="11" xfId="0" applyBorder="1"/>
    <xf numFmtId="0" fontId="0" fillId="0" borderId="12" xfId="0" applyBorder="1"/>
    <xf numFmtId="0" fontId="0" fillId="0" borderId="22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0" fillId="14" borderId="14" xfId="0" applyFill="1" applyBorder="1" applyAlignment="1">
      <alignment horizontal="right" wrapText="1"/>
    </xf>
    <xf numFmtId="0" fontId="3" fillId="0" borderId="23" xfId="0" applyFont="1" applyBorder="1" applyProtection="1">
      <protection locked="0"/>
    </xf>
    <xf numFmtId="0" fontId="3" fillId="0" borderId="24" xfId="0" applyFont="1" applyBorder="1" applyProtection="1">
      <protection locked="0"/>
    </xf>
    <xf numFmtId="0" fontId="3" fillId="0" borderId="24" xfId="0" applyFont="1" applyBorder="1" applyAlignment="1" applyProtection="1">
      <alignment horizontal="center" vertical="center"/>
      <protection locked="0"/>
    </xf>
    <xf numFmtId="0" fontId="9" fillId="15" borderId="1" xfId="0" applyFont="1" applyFill="1" applyBorder="1" applyAlignment="1">
      <alignment horizontal="center" vertical="center"/>
    </xf>
    <xf numFmtId="0" fontId="11" fillId="0" borderId="1" xfId="0" applyFont="1" applyBorder="1"/>
    <xf numFmtId="164" fontId="10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locked="0"/>
    </xf>
    <xf numFmtId="0" fontId="0" fillId="16" borderId="0" xfId="0" applyFill="1"/>
    <xf numFmtId="0" fontId="11" fillId="17" borderId="1" xfId="0" applyFont="1" applyFill="1" applyBorder="1"/>
    <xf numFmtId="0" fontId="3" fillId="13" borderId="24" xfId="0" applyFont="1" applyFill="1" applyBorder="1" applyAlignment="1">
      <alignment horizontal="center"/>
    </xf>
    <xf numFmtId="0" fontId="12" fillId="13" borderId="25" xfId="0" applyFont="1" applyFill="1" applyBorder="1" applyAlignment="1">
      <alignment horizontal="center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/>
      <protection locked="0"/>
    </xf>
    <xf numFmtId="0" fontId="0" fillId="13" borderId="25" xfId="0" applyFill="1" applyBorder="1" applyAlignment="1">
      <alignment horizontal="center"/>
    </xf>
    <xf numFmtId="9" fontId="16" fillId="18" borderId="22" xfId="2" applyFont="1" applyFill="1" applyBorder="1"/>
    <xf numFmtId="3" fontId="16" fillId="18" borderId="22" xfId="2" applyNumberFormat="1" applyFont="1" applyFill="1" applyBorder="1"/>
    <xf numFmtId="167" fontId="0" fillId="0" borderId="0" xfId="1" applyNumberFormat="1" applyFont="1"/>
    <xf numFmtId="2" fontId="0" fillId="0" borderId="0" xfId="0" applyNumberFormat="1"/>
    <xf numFmtId="9" fontId="0" fillId="0" borderId="0" xfId="2" applyFont="1"/>
    <xf numFmtId="164" fontId="0" fillId="0" borderId="0" xfId="1" applyFont="1" applyAlignment="1">
      <alignment shrinkToFit="1"/>
    </xf>
    <xf numFmtId="166" fontId="0" fillId="18" borderId="0" xfId="0" applyNumberFormat="1" applyFill="1" applyAlignment="1">
      <alignment shrinkToFi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 wrapText="1"/>
    </xf>
    <xf numFmtId="0" fontId="0" fillId="19" borderId="5" xfId="0" applyFill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" fontId="17" fillId="5" borderId="1" xfId="0" applyNumberFormat="1" applyFont="1" applyFill="1" applyBorder="1" applyAlignment="1">
      <alignment horizontal="center" vertical="center" shrinkToFit="1"/>
    </xf>
    <xf numFmtId="0" fontId="0" fillId="0" borderId="0" xfId="0" applyAlignment="1" applyProtection="1">
      <alignment horizontal="center"/>
      <protection locked="0"/>
    </xf>
    <xf numFmtId="0" fontId="12" fillId="13" borderId="20" xfId="0" applyFont="1" applyFill="1" applyBorder="1" applyAlignment="1" applyProtection="1">
      <alignment horizontal="center" vertical="center" wrapText="1"/>
      <protection locked="0"/>
    </xf>
    <xf numFmtId="0" fontId="12" fillId="13" borderId="25" xfId="0" applyFont="1" applyFill="1" applyBorder="1" applyAlignment="1" applyProtection="1">
      <alignment horizontal="center"/>
      <protection locked="0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0" xfId="0" applyNumberFormat="1"/>
    <xf numFmtId="1" fontId="17" fillId="21" borderId="1" xfId="0" applyNumberFormat="1" applyFont="1" applyFill="1" applyBorder="1" applyAlignment="1">
      <alignment horizontal="center" vertical="center" shrinkToFit="1"/>
    </xf>
    <xf numFmtId="169" fontId="0" fillId="0" borderId="0" xfId="0" applyNumberFormat="1" applyAlignment="1">
      <alignment vertical="center"/>
    </xf>
    <xf numFmtId="168" fontId="18" fillId="0" borderId="0" xfId="0" applyNumberFormat="1" applyFont="1" applyAlignment="1">
      <alignment horizontal="center" vertical="center" shrinkToFit="1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15" fillId="15" borderId="25" xfId="0" applyFont="1" applyFill="1" applyBorder="1" applyAlignment="1">
      <alignment horizontal="center"/>
    </xf>
    <xf numFmtId="0" fontId="15" fillId="15" borderId="8" xfId="0" applyFont="1" applyFill="1" applyBorder="1" applyAlignment="1">
      <alignment horizontal="center"/>
    </xf>
    <xf numFmtId="0" fontId="15" fillId="15" borderId="23" xfId="0" applyFont="1" applyFill="1" applyBorder="1" applyAlignment="1">
      <alignment horizontal="center"/>
    </xf>
    <xf numFmtId="0" fontId="15" fillId="15" borderId="21" xfId="0" applyFont="1" applyFill="1" applyBorder="1" applyAlignment="1">
      <alignment horizontal="center"/>
    </xf>
    <xf numFmtId="0" fontId="15" fillId="15" borderId="6" xfId="0" applyFont="1" applyFill="1" applyBorder="1" applyAlignment="1">
      <alignment horizontal="center"/>
    </xf>
    <xf numFmtId="0" fontId="15" fillId="15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0" fillId="0" borderId="9" xfId="0" applyNumberFormat="1" applyFill="1" applyBorder="1" applyAlignment="1">
      <alignment horizontal="center" vertical="center" wrapText="1"/>
    </xf>
    <xf numFmtId="0" fontId="0" fillId="0" borderId="10" xfId="0" applyNumberForma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0" fontId="2" fillId="20" borderId="5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14" borderId="26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4" borderId="27" xfId="0" applyFill="1" applyBorder="1" applyAlignment="1">
      <alignment horizontal="center"/>
    </xf>
    <xf numFmtId="0" fontId="0" fillId="14" borderId="26" xfId="0" applyFill="1" applyBorder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4" borderId="27" xfId="0" applyFill="1" applyBorder="1" applyAlignment="1">
      <alignment horizontal="center" vertical="center" wrapText="1"/>
    </xf>
    <xf numFmtId="0" fontId="0" fillId="14" borderId="26" xfId="0" applyFill="1" applyBorder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0" fillId="14" borderId="27" xfId="0" applyFill="1" applyBorder="1" applyAlignment="1" applyProtection="1">
      <alignment horizontal="center" vertical="center"/>
      <protection locked="0"/>
    </xf>
    <xf numFmtId="0" fontId="0" fillId="18" borderId="0" xfId="0" applyFill="1" applyAlignment="1">
      <alignment horizontal="center"/>
    </xf>
  </cellXfs>
  <cellStyles count="4">
    <cellStyle name="Komma" xfId="1" builtinId="3"/>
    <cellStyle name="Milliers 2" xfId="3" xr:uid="{00000000-0005-0000-0000-000001000000}"/>
    <cellStyle name="Procent" xfId="2" builtinId="5"/>
    <cellStyle name="Standaard" xfId="0" builtinId="0"/>
  </cellStyles>
  <dxfs count="212">
    <dxf>
      <border>
        <bottom/>
      </border>
    </dxf>
    <dxf>
      <border>
        <top style="thin">
          <color auto="1"/>
        </top>
      </border>
    </dxf>
    <dxf>
      <font>
        <color rgb="FF9C0006"/>
      </font>
      <fill>
        <patternFill>
          <bgColor rgb="FFFFC7CE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/>
    </dxf>
    <dxf>
      <alignment wrapText="0"/>
    </dxf>
    <dxf>
      <alignment wrapText="0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general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horizontal="general" indent="0"/>
    </dxf>
    <dxf>
      <alignment horizontal="general" indent="0"/>
    </dxf>
    <dxf>
      <alignment horizontal="general" indent="0"/>
    </dxf>
    <dxf>
      <alignment horizontal="general" indent="0"/>
    </dxf>
    <dxf>
      <alignment horizontal="left"/>
    </dxf>
    <dxf>
      <alignment wrapText="0" indent="0"/>
    </dxf>
    <dxf>
      <alignment horizontal="general" indent="0"/>
    </dxf>
    <dxf>
      <alignment wrapText="0"/>
    </dxf>
    <dxf>
      <alignment horizontal="left"/>
    </dxf>
    <dxf>
      <alignment horizontal="general" indent="0"/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alignment horizontal="left"/>
    </dxf>
    <dxf>
      <alignment wrapText="0" indent="0"/>
    </dxf>
    <dxf>
      <alignment wrapText="0" indent="0"/>
    </dxf>
    <dxf>
      <alignment horizontal="general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wrapText="1"/>
    </dxf>
    <dxf>
      <alignment wrapText="0" indent="0"/>
    </dxf>
    <dxf>
      <alignment wrapText="0" indent="0"/>
    </dxf>
    <dxf>
      <alignment wrapText="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2</xdr:col>
      <xdr:colOff>5221</xdr:colOff>
      <xdr:row>16</xdr:row>
      <xdr:rowOff>42810</xdr:rowOff>
    </xdr:from>
    <xdr:to>
      <xdr:col>3</xdr:col>
      <xdr:colOff>74915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90137" y="42810"/>
          <a:ext cx="1182727" cy="3724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  <xdr:twoCellAnchor>
    <xdr:from>
      <xdr:col>0</xdr:col>
      <xdr:colOff>94180</xdr:colOff>
      <xdr:row>16</xdr:row>
      <xdr:rowOff>42808</xdr:rowOff>
    </xdr:from>
    <xdr:to>
      <xdr:col>1</xdr:col>
      <xdr:colOff>85618</xdr:colOff>
      <xdr:row>17</xdr:row>
      <xdr:rowOff>154111</xdr:rowOff>
    </xdr:to>
    <xdr:sp macro="[0]!Mise_à_zéro" textlink="" fLocksText="0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4180" y="42808"/>
          <a:ext cx="1258584" cy="3767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Mise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zéro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79376</xdr:colOff>
      <xdr:row>103</xdr:row>
      <xdr:rowOff>29766</xdr:rowOff>
    </xdr:from>
    <xdr:to>
      <xdr:col>47</xdr:col>
      <xdr:colOff>331391</xdr:colOff>
      <xdr:row>116</xdr:row>
      <xdr:rowOff>39291</xdr:rowOff>
    </xdr:to>
    <xdr:pic>
      <xdr:nvPicPr>
        <xdr:cNvPr id="18460" name="Picture 28">
          <a:extLst>
            <a:ext uri="{FF2B5EF4-FFF2-40B4-BE49-F238E27FC236}">
              <a16:creationId xmlns:a16="http://schemas.microsoft.com/office/drawing/2014/main" id="{00000000-0008-0000-0300-00001C4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1" y="1349375"/>
          <a:ext cx="10412015" cy="24602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0</xdr:row>
          <xdr:rowOff>171450</xdr:rowOff>
        </xdr:from>
        <xdr:to>
          <xdr:col>24</xdr:col>
          <xdr:colOff>190500</xdr:colOff>
          <xdr:row>4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nl-BE" sz="2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Diviser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iblioth&#232;que%20Ma&#226;tou\Desktop\00%20Ventilation%20CEE%20Prod.%20Compl\RESTOS%20OK\Archives\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>
            <v>0</v>
          </cell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>
            <v>0</v>
          </cell>
        </row>
        <row r="20">
          <cell r="AQ20">
            <v>0</v>
          </cell>
        </row>
        <row r="21">
          <cell r="AQ21">
            <v>0</v>
          </cell>
        </row>
        <row r="22">
          <cell r="AQ22">
            <v>0</v>
          </cell>
        </row>
        <row r="23">
          <cell r="AQ23">
            <v>0</v>
          </cell>
        </row>
        <row r="24">
          <cell r="AQ24">
            <v>0</v>
          </cell>
        </row>
        <row r="25">
          <cell r="AQ25">
            <v>0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76.657005671295" createdVersion="8" refreshedVersion="8" minRefreshableVersion="3" recordCount="187" xr:uid="{FE3352A5-37FD-4136-91BF-F139D630652A}">
  <cacheSource type="worksheet">
    <worksheetSource ref="B19:M206" sheet="BDD"/>
  </cacheSource>
  <cacheFields count="12">
    <cacheField name="Désignation" numFmtId="0">
      <sharedItems containsBlank="1" count="187">
        <m/>
        <s v="2 DEMI BAGUETTES PRECUITES"/>
        <s v="4 QUART 500G"/>
        <s v="ANANAS MORCEAUX / 637ML Env.600G"/>
        <s v="BANANES"/>
        <s v="BARRE CEREALE CHOCOLAT 22G"/>
        <s v="BETTERAVE EN CONSERVE / 4250ML Env.4KG"/>
        <s v="BEURRE DOUX 250G"/>
        <s v="BISCUIT CUILLERE 250G"/>
        <s v="BISCUITS TWINS 44G"/>
        <s v="BOISSON SIROP 20CL"/>
        <s v="BOULETTES BŒUF MONTFORT"/>
        <s v="BOUILLON EN POUDRE 110G"/>
        <s v="BRIOCHE 400G"/>
        <s v="BRIOCHE 500G"/>
        <s v="BRIOCHE CHOCOLAT 400G"/>
        <s v="BRIOCHE PEPITE CHOCOLAT 280G"/>
        <s v="BRIOCHE PEPITE CHOCOLAT 35G"/>
        <s v="BRIOCHE TRESSEE 450G"/>
        <s v="BUTTERNUT"/>
        <s v="CACAHUETES WASABI "/>
        <s v="CALAMAR 1KG SURGELE"/>
        <s v="CAMEMBERT 30G"/>
        <s v="CAROTTES"/>
        <s v="CASSOULET / 850ML Env.800G"/>
        <s v="CE - BEURRE DOUX"/>
        <s v="CE - CAFE MOULU 250G"/>
        <s v="CE - CHAMPIGNON / 425ML Env.400G"/>
        <s v="CE - CHOCO POUDRE 500G"/>
        <s v="CE - COCKTAIL FRUITS NATURE / 425ML Env.400G"/>
        <s v="CE - EMMENTAL 250G"/>
        <s v="CE - FILET LIEU NOIR à l'unité"/>
        <s v="CE - FLAGEOLETS VERTS / 425ML Env.400G"/>
        <s v="CE - HARICOTS VERTS / 850ML Env.800G"/>
        <s v="CE - LAIT DEMI-ECREME 1L"/>
        <s v="CE - PTI POIS CAROTTE / 850ML Env.800G"/>
        <s v="CE - PUREE DE PDT 125G"/>
        <s v="CE - RATATOUILLE 375G "/>
        <s v="CE - RAVIOLI BOLO / 850ML Env.800G"/>
        <s v="CE - SARDINES A L'HUILE / 142ML Env.130G"/>
        <s v="CE - SPHAGHETTI 500G"/>
        <s v="CE - STEACK HACHE 100G"/>
        <s v="CE - SUCRE EN MORCEAUX 1KG"/>
        <s v="CE - THON ENTIER / 212ML Env.200G"/>
        <s v="CE21 - VELOUTE DE POIREAUX PDT 1L"/>
        <s v="CHINOIS 500G"/>
        <s v="CHINOIS 600G"/>
        <s v="CHIPS ALGUES 20G"/>
        <s v="CHIPS CHEVRE PIMENT 130G"/>
        <s v="CHIPS RAMASSE 30G"/>
        <s v="CHOCOLAT 120G"/>
        <s v="CHOCOLAT CHAUD 50G"/>
        <s v="CHOCOLAT DIVERS 300G"/>
        <s v="CHOUX FLEUR"/>
        <s v="CHOUCROUTE GARNIE / 425ML Env.400G"/>
        <s v="CHOUX VERT"/>
        <s v="CLEMENTINE à l'unité"/>
        <s v="COCA COLA 12X1L"/>
        <s v="COEUR DE PALMIER 2,920KG"/>
        <s v="COMPOTE 100G"/>
        <s v="COMPOTE 125G"/>
        <s v="COMPOTE POMME VANILLE 100G"/>
        <s v="CONFITURE 30G"/>
        <s v="CONFITURE 335G"/>
        <s v="CONFITURE 370G"/>
        <s v="CONFITURE 750G"/>
        <s v="CONSERVE LEGUME / 850ML Env.800G"/>
        <s v="CONSERVE DE POISSON 200G"/>
        <s v="COTES DE PORC"/>
        <s v="COURGETTE"/>
        <s v="COUSCOUS MOYEN 1KG"/>
        <s v="CRACKERS 380G"/>
        <s v="CREME DE COCO 330ML"/>
        <s v="CREME DESSERT 570G"/>
        <s v="CREME DESSERT CHOCOLAT 4X120G"/>
        <s v="CUBE BOUILLON 150G"/>
        <s v="CUISSE POULET SURG 240/260G"/>
        <s v="EAU 1,5L"/>
        <s v="EAU AROMATISEE 1L"/>
        <s v="ECLAIR MELANGE 75G"/>
        <s v="ENDIVE à l'unité"/>
        <s v="FARINE 1KG"/>
        <s v="FILET LIEU NOIR 100G"/>
        <s v="FONDANT CHOCOLAT 750G"/>
        <s v="FOURRE ROND CHOCOLAT 300G"/>
        <s v="FRIANDISES CHOCOLAT -200G"/>
        <s v="FRITES SURGELE 2,5KG"/>
        <s v="FROMAGE RAMASSE"/>
        <s v="FROMAGE BLANC 1KG"/>
        <s v="FROMAGE CHEVRE RAMASSE"/>
        <s v="FROMAGE KIRI PIC ET CROQUE 280G"/>
        <s v="GALETTES DES ROIS RAMMASSE 400G"/>
        <s v="GATEAU - DE 40G"/>
        <s v="GATEAU CHOCOLAT 100G"/>
        <s v="GATEAU RAMMASSE 200G"/>
        <s v="GAUFRETTES CHOCOLAT 150G"/>
        <s v="GOURDE CHOCOLAT 85G"/>
        <s v="GRATIN DE POISSON 400G"/>
        <s v="GRAINE DE SESAME 500G"/>
        <s v="HACHIS PARMENTIER 400G"/>
        <s v="HAMBURGER 150G"/>
        <s v="HARICOT VERT  / 280ML Env.300G"/>
        <s v="HARICOTS VERTS / 850ML Env.800G"/>
        <s v="HUILE VEGETALE 1L"/>
        <s v="JAMBON SUPERIEUR 160G"/>
        <s v="JUS DE FRUITS DIVERS 1L"/>
        <s v="KIWIS"/>
        <s v="WKNACHI 140G"/>
        <s v="LAIT COCO 200ML"/>
        <s v="LAIT COCO 400ML"/>
        <s v="LEGUMES COUSCOUS 1KG SURGELE"/>
        <s v="LESSIVE POUDRE 840G"/>
        <s v="MACEDOINE 425ML / 400G"/>
        <s v="MACARONI 1KG"/>
        <s v="MADELEINE 240G"/>
        <s v="MADELEINE LONGUE 250G"/>
        <s v="MARSHMALLOW HALAL 1KG"/>
        <s v="MERGUEZ    "/>
        <s v="MIEL 1KG"/>
        <s v="MINI BAGUETTES 75G"/>
        <s v="MINI TOASTS RAMASSE 255G"/>
        <s v="CONSERVE MIXTE / 425ML Env.400G"/>
        <s v="CONSERVE MIXTE / 1275ML Env.1200G"/>
        <s v="CONSERVE MIXTE / 850ML Env.800G"/>
        <s v="MOUTARDE 175G"/>
        <s v="NAVET à l'unité"/>
        <s v="NUGGETS DE DINDE 200G"/>
        <s v="NUGGET POULET 500G"/>
        <s v="OASIS 33CL"/>
        <s v="OEUF"/>
        <s v="OIGNONS à l'unité"/>
        <s v="ORANGE"/>
        <s v="PAIN BURGER BRIOCHE 200G"/>
        <s v="PAIN AU CHOCOLAT 360G"/>
        <s v="PAIN CHOCOLAT RAMMASSE 400G"/>
        <s v="PAIN DE MIE NATURE 500G"/>
        <s v="PAIN RAMASSE 175G"/>
        <s v="PAIN VIENNOIS 340G"/>
        <s v="PATATE DOUCE à l'unité"/>
        <s v="PERRIER 1L"/>
        <s v="PERRIER 25CL"/>
        <s v="PETIT POIS  / 212ML Env.200G"/>
        <s v="PETIT POIS  / 850ML Env.800G"/>
        <s v="POIRES"/>
        <s v="POINTE DE BRIE 150G"/>
        <s v="POIS CHICHE 1/2"/>
        <s v="POIS CHICHE / 820ML Env.800G"/>
        <s v="POIS CHICHE 400G"/>
        <s v="POMMES"/>
        <s v="POMMES DE TERRE au Kilo"/>
        <s v="POUSSIN CHOCOLAT 130G"/>
        <s v="PREPARATION RISOTTO"/>
        <s v="PUREE 100G"/>
        <s v="PUREE CAROTTES PANAIS BIO 30G"/>
        <s v="TROPICANA SANS PULPE 100%"/>
        <s v="RAVIOLI CHINOIS 500G"/>
        <s v="RILLETTES DE VOLAILLE / 212ML Env.200G"/>
        <s v="RIZ 1KG"/>
        <s v="ROULEAU DE VIANDE 500G SURGELE"/>
        <s v="SAINT PAULIN 150G"/>
        <s v="SAINT PAULIN 30G"/>
        <s v="SALAMI 160G"/>
        <s v="SALADE CATALANE THON / 280ML Env.300G"/>
        <s v="SALADE MEXICAINE THON / 280ML Env.300G"/>
        <s v="SARDINES SURGELEES 500G"/>
        <s v="SAUMON FUME 1KG"/>
        <s v="SAUCISSES LENTILLES / 850ML Env.800G"/>
        <s v="SHAMPOING DOUCHE 300ML"/>
        <s v="SOUPE MAGGI HARIRA HALAL"/>
        <s v="SPHAGHETTI 500G"/>
        <s v="STEACK HACHE 100G"/>
        <s v="TABLETTE CHOCOLAT 100G"/>
        <s v="TARTELETTE CHOCOLAT 150G"/>
        <s v="TARTELETTES FRUIT 150G"/>
        <s v="TERRINE 180G"/>
        <s v="TERRINE 450G"/>
        <s v="TERRINE 80G"/>
        <s v="TERRINE VOLAILLE 180G"/>
        <s v="TOME NOIRE 30G"/>
        <s v="TORTI 1KG"/>
        <s v="TRESSES FROMAGE 440G"/>
        <s v="VACHE QUI RIT 192G"/>
        <s v="VACHE QUI RIT PIC 35G"/>
        <s v="VINAIGRE 500ML"/>
        <s v="WRAP 370G"/>
        <s v="YAOURT RAMASSE"/>
        <s v="YAOURTS VARIES 115G - 125G"/>
      </sharedItems>
    </cacheField>
    <cacheField name="Emplacement" numFmtId="0">
      <sharedItems containsBlank="1" count="17">
        <m/>
        <s v="CONGEL 5"/>
        <s v="AMBIANT 2"/>
        <s v="FRUITS ET LEGUMES"/>
        <s v="FRIGO RAMASSE"/>
        <s v="AMBIANT 1"/>
        <s v="CONGEL 7"/>
        <s v="FRIGO 1"/>
        <s v="FRIGO 2"/>
        <s v="CE-AMBIANT 2"/>
        <s v="CE-AMBIANT 1"/>
        <s v="FRIGO 3"/>
        <s v="CONGEL 6"/>
        <s v="LAIT ET ŒUFS"/>
        <s v="FRIGO 4"/>
        <s v="FRIGO RAMASSE "/>
        <s v="HYGIENE"/>
      </sharedItems>
    </cacheField>
    <cacheField name="Catégorie" numFmtId="0">
      <sharedItems containsBlank="1" count="9">
        <m/>
        <s v="COMPLEMENT"/>
        <s v="DESSERT"/>
        <s v="ACCOMPAGNEMENT"/>
        <s v="LAITAGE"/>
        <s v="PROTEINE"/>
        <s v="MIXTE"/>
        <s v="1LAIT"/>
        <s v="HYGIENE"/>
      </sharedItems>
    </cacheField>
    <cacheField name="Portion unitaire" numFmtId="0">
      <sharedItems containsBlank="1" containsMixedTypes="1" containsNumber="1" minValue="0.13" maxValue="16"/>
    </cacheField>
    <cacheField name="Stock après dernière distribution" numFmtId="0">
      <sharedItems containsNonDate="0" containsString="0" containsBlank="1"/>
    </cacheField>
    <cacheField name="Ramasse" numFmtId="0">
      <sharedItems containsString="0" containsBlank="1" containsNumber="1" containsInteger="1" minValue="1" maxValue="173"/>
    </cacheField>
    <cacheField name="Livraison du jour" numFmtId="0">
      <sharedItems containsString="0" containsBlank="1" containsNumber="1" containsInteger="1" minValue="6" maxValue="1152"/>
    </cacheField>
    <cacheField name="Ajout stock collecte" numFmtId="0">
      <sharedItems containsNonDate="0" containsString="0" containsBlank="1"/>
    </cacheField>
    <cacheField name="A distribuer" numFmtId="0">
      <sharedItems containsSemiMixedTypes="0" containsString="0" containsNumber="1" containsInteger="1" minValue="0" maxValue="1152" count="39">
        <n v="0"/>
        <n v="42"/>
        <n v="173"/>
        <n v="240"/>
        <n v="1152"/>
        <n v="17"/>
        <n v="30"/>
        <n v="85"/>
        <n v="6"/>
        <n v="80"/>
        <n v="248"/>
        <n v="48"/>
        <n v="14"/>
        <n v="150"/>
        <n v="120"/>
        <n v="12"/>
        <n v="360"/>
        <n v="18"/>
        <n v="24"/>
        <n v="15"/>
        <n v="1"/>
        <n v="2"/>
        <n v="638"/>
        <n v="16"/>
        <n v="84"/>
        <n v="60"/>
        <n v="20"/>
        <n v="28"/>
        <n v="8"/>
        <n v="578"/>
        <n v="70"/>
        <n v="154"/>
        <n v="4"/>
        <n v="45"/>
        <n v="640"/>
        <n v="72"/>
        <n v="420"/>
        <n v="31"/>
        <n v="576"/>
      </sharedItems>
    </cacheField>
    <cacheField name="Point par portion" numFmtId="0">
      <sharedItems containsSemiMixedTypes="0" containsString="0" containsNumber="1" minValue="0" maxValue="638"/>
    </cacheField>
    <cacheField name="NB POINTS" numFmtId="0">
      <sharedItems containsSemiMixedTypes="0" containsString="0" containsNumber="1" minValue="0" maxValue="638"/>
    </cacheField>
    <cacheField name="Vrai/Faux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7">
  <r>
    <x v="0"/>
    <x v="0"/>
    <x v="0"/>
    <m/>
    <m/>
    <m/>
    <m/>
    <m/>
    <x v="0"/>
    <n v="0"/>
    <n v="0"/>
    <x v="0"/>
  </r>
  <r>
    <x v="1"/>
    <x v="1"/>
    <x v="1"/>
    <n v="1"/>
    <m/>
    <m/>
    <m/>
    <m/>
    <x v="0"/>
    <n v="0"/>
    <n v="0"/>
    <x v="0"/>
  </r>
  <r>
    <x v="2"/>
    <x v="2"/>
    <x v="2"/>
    <n v="4"/>
    <m/>
    <m/>
    <n v="42"/>
    <m/>
    <x v="1"/>
    <n v="168"/>
    <n v="168"/>
    <x v="1"/>
  </r>
  <r>
    <x v="3"/>
    <x v="2"/>
    <x v="2"/>
    <n v="6"/>
    <m/>
    <m/>
    <m/>
    <m/>
    <x v="0"/>
    <n v="0"/>
    <n v="0"/>
    <x v="0"/>
  </r>
  <r>
    <x v="4"/>
    <x v="3"/>
    <x v="2"/>
    <n v="1.35"/>
    <m/>
    <m/>
    <m/>
    <m/>
    <x v="0"/>
    <n v="0"/>
    <n v="0"/>
    <x v="0"/>
  </r>
  <r>
    <x v="5"/>
    <x v="2"/>
    <x v="2"/>
    <n v="1"/>
    <m/>
    <m/>
    <m/>
    <m/>
    <x v="0"/>
    <n v="0"/>
    <n v="0"/>
    <x v="0"/>
  </r>
  <r>
    <x v="6"/>
    <x v="3"/>
    <x v="3"/>
    <n v="16"/>
    <m/>
    <m/>
    <m/>
    <m/>
    <x v="0"/>
    <n v="0"/>
    <n v="0"/>
    <x v="0"/>
  </r>
  <r>
    <x v="7"/>
    <x v="4"/>
    <x v="4"/>
    <n v="1"/>
    <m/>
    <n v="173"/>
    <m/>
    <m/>
    <x v="2"/>
    <n v="173"/>
    <n v="173"/>
    <x v="1"/>
  </r>
  <r>
    <x v="8"/>
    <x v="2"/>
    <x v="2"/>
    <n v="2"/>
    <m/>
    <m/>
    <m/>
    <m/>
    <x v="0"/>
    <n v="0"/>
    <n v="0"/>
    <x v="0"/>
  </r>
  <r>
    <x v="9"/>
    <x v="2"/>
    <x v="2"/>
    <n v="1"/>
    <m/>
    <m/>
    <m/>
    <m/>
    <x v="0"/>
    <n v="0"/>
    <n v="0"/>
    <x v="0"/>
  </r>
  <r>
    <x v="10"/>
    <x v="2"/>
    <x v="1"/>
    <n v="1"/>
    <m/>
    <m/>
    <n v="240"/>
    <m/>
    <x v="3"/>
    <n v="240"/>
    <n v="240"/>
    <x v="1"/>
  </r>
  <r>
    <x v="11"/>
    <x v="1"/>
    <x v="5"/>
    <n v="0.33"/>
    <m/>
    <m/>
    <n v="1152"/>
    <m/>
    <x v="4"/>
    <n v="380.16"/>
    <n v="380.16"/>
    <x v="1"/>
  </r>
  <r>
    <x v="12"/>
    <x v="5"/>
    <x v="1"/>
    <n v="1"/>
    <m/>
    <m/>
    <m/>
    <m/>
    <x v="0"/>
    <n v="0"/>
    <n v="0"/>
    <x v="0"/>
  </r>
  <r>
    <x v="13"/>
    <x v="2"/>
    <x v="1"/>
    <n v="1"/>
    <m/>
    <m/>
    <m/>
    <m/>
    <x v="0"/>
    <n v="0"/>
    <n v="0"/>
    <x v="0"/>
  </r>
  <r>
    <x v="14"/>
    <x v="2"/>
    <x v="1"/>
    <n v="1"/>
    <m/>
    <m/>
    <m/>
    <m/>
    <x v="0"/>
    <n v="0"/>
    <n v="0"/>
    <x v="0"/>
  </r>
  <r>
    <x v="15"/>
    <x v="2"/>
    <x v="2"/>
    <n v="4"/>
    <m/>
    <m/>
    <m/>
    <m/>
    <x v="0"/>
    <n v="0"/>
    <n v="0"/>
    <x v="0"/>
  </r>
  <r>
    <x v="16"/>
    <x v="2"/>
    <x v="1"/>
    <n v="1"/>
    <m/>
    <m/>
    <m/>
    <m/>
    <x v="0"/>
    <n v="0"/>
    <n v="0"/>
    <x v="0"/>
  </r>
  <r>
    <x v="17"/>
    <x v="2"/>
    <x v="1"/>
    <n v="1"/>
    <m/>
    <m/>
    <m/>
    <m/>
    <x v="0"/>
    <n v="0"/>
    <n v="0"/>
    <x v="0"/>
  </r>
  <r>
    <x v="18"/>
    <x v="2"/>
    <x v="2"/>
    <n v="4"/>
    <m/>
    <m/>
    <m/>
    <m/>
    <x v="0"/>
    <n v="0"/>
    <n v="0"/>
    <x v="0"/>
  </r>
  <r>
    <x v="19"/>
    <x v="3"/>
    <x v="3"/>
    <n v="2"/>
    <m/>
    <m/>
    <n v="17"/>
    <m/>
    <x v="5"/>
    <n v="34"/>
    <n v="34"/>
    <x v="1"/>
  </r>
  <r>
    <x v="20"/>
    <x v="5"/>
    <x v="1"/>
    <n v="1"/>
    <m/>
    <m/>
    <n v="30"/>
    <m/>
    <x v="6"/>
    <n v="30"/>
    <n v="30"/>
    <x v="1"/>
  </r>
  <r>
    <x v="21"/>
    <x v="6"/>
    <x v="5"/>
    <s v="5"/>
    <m/>
    <m/>
    <m/>
    <m/>
    <x v="0"/>
    <n v="0"/>
    <n v="0"/>
    <x v="0"/>
  </r>
  <r>
    <x v="22"/>
    <x v="7"/>
    <x v="4"/>
    <n v="1"/>
    <m/>
    <m/>
    <m/>
    <m/>
    <x v="0"/>
    <n v="0"/>
    <n v="0"/>
    <x v="0"/>
  </r>
  <r>
    <x v="23"/>
    <x v="3"/>
    <x v="3"/>
    <n v="0.5"/>
    <m/>
    <m/>
    <n v="85"/>
    <m/>
    <x v="7"/>
    <n v="42.5"/>
    <n v="42.5"/>
    <x v="1"/>
  </r>
  <r>
    <x v="24"/>
    <x v="5"/>
    <x v="6"/>
    <n v="2"/>
    <m/>
    <m/>
    <n v="6"/>
    <m/>
    <x v="8"/>
    <n v="12"/>
    <n v="12"/>
    <x v="1"/>
  </r>
  <r>
    <x v="25"/>
    <x v="8"/>
    <x v="1"/>
    <n v="1"/>
    <m/>
    <m/>
    <m/>
    <m/>
    <x v="0"/>
    <n v="0"/>
    <n v="0"/>
    <x v="0"/>
  </r>
  <r>
    <x v="26"/>
    <x v="9"/>
    <x v="1"/>
    <n v="1"/>
    <m/>
    <m/>
    <m/>
    <m/>
    <x v="0"/>
    <n v="0"/>
    <n v="0"/>
    <x v="0"/>
  </r>
  <r>
    <x v="27"/>
    <x v="10"/>
    <x v="3"/>
    <n v="1"/>
    <m/>
    <m/>
    <m/>
    <m/>
    <x v="0"/>
    <n v="0"/>
    <n v="0"/>
    <x v="0"/>
  </r>
  <r>
    <x v="28"/>
    <x v="9"/>
    <x v="1"/>
    <n v="1"/>
    <m/>
    <m/>
    <m/>
    <m/>
    <x v="0"/>
    <n v="0"/>
    <n v="0"/>
    <x v="0"/>
  </r>
  <r>
    <x v="29"/>
    <x v="9"/>
    <x v="2"/>
    <n v="3"/>
    <m/>
    <m/>
    <m/>
    <m/>
    <x v="0"/>
    <n v="0"/>
    <n v="0"/>
    <x v="0"/>
  </r>
  <r>
    <x v="30"/>
    <x v="11"/>
    <x v="4"/>
    <n v="6"/>
    <m/>
    <m/>
    <n v="80"/>
    <m/>
    <x v="9"/>
    <n v="480"/>
    <n v="480"/>
    <x v="1"/>
  </r>
  <r>
    <x v="31"/>
    <x v="12"/>
    <x v="5"/>
    <n v="1"/>
    <m/>
    <m/>
    <n v="248"/>
    <m/>
    <x v="10"/>
    <n v="248"/>
    <n v="248"/>
    <x v="1"/>
  </r>
  <r>
    <x v="32"/>
    <x v="10"/>
    <x v="3"/>
    <n v="1"/>
    <m/>
    <m/>
    <m/>
    <m/>
    <x v="0"/>
    <n v="0"/>
    <n v="0"/>
    <x v="0"/>
  </r>
  <r>
    <x v="33"/>
    <x v="10"/>
    <x v="3"/>
    <n v="2"/>
    <m/>
    <m/>
    <n v="48"/>
    <m/>
    <x v="11"/>
    <n v="96"/>
    <n v="96"/>
    <x v="1"/>
  </r>
  <r>
    <x v="34"/>
    <x v="13"/>
    <x v="7"/>
    <n v="1"/>
    <m/>
    <m/>
    <m/>
    <m/>
    <x v="0"/>
    <n v="0"/>
    <n v="0"/>
    <x v="0"/>
  </r>
  <r>
    <x v="35"/>
    <x v="10"/>
    <x v="3"/>
    <n v="2"/>
    <m/>
    <m/>
    <m/>
    <m/>
    <x v="0"/>
    <n v="0"/>
    <n v="0"/>
    <x v="0"/>
  </r>
  <r>
    <x v="36"/>
    <x v="10"/>
    <x v="3"/>
    <n v="4"/>
    <m/>
    <m/>
    <n v="14"/>
    <m/>
    <x v="12"/>
    <n v="56"/>
    <n v="56"/>
    <x v="1"/>
  </r>
  <r>
    <x v="37"/>
    <x v="10"/>
    <x v="3"/>
    <n v="1"/>
    <m/>
    <m/>
    <m/>
    <m/>
    <x v="0"/>
    <n v="0"/>
    <n v="0"/>
    <x v="0"/>
  </r>
  <r>
    <x v="38"/>
    <x v="10"/>
    <x v="6"/>
    <n v="2"/>
    <m/>
    <m/>
    <m/>
    <m/>
    <x v="0"/>
    <n v="0"/>
    <n v="0"/>
    <x v="0"/>
  </r>
  <r>
    <x v="39"/>
    <x v="10"/>
    <x v="5"/>
    <n v="1"/>
    <m/>
    <m/>
    <n v="150"/>
    <m/>
    <x v="13"/>
    <n v="150"/>
    <n v="150"/>
    <x v="1"/>
  </r>
  <r>
    <x v="40"/>
    <x v="10"/>
    <x v="3"/>
    <n v="4"/>
    <m/>
    <m/>
    <m/>
    <m/>
    <x v="0"/>
    <n v="0"/>
    <n v="0"/>
    <x v="0"/>
  </r>
  <r>
    <x v="41"/>
    <x v="1"/>
    <x v="5"/>
    <n v="1"/>
    <m/>
    <m/>
    <m/>
    <m/>
    <x v="0"/>
    <n v="0"/>
    <n v="0"/>
    <x v="0"/>
  </r>
  <r>
    <x v="42"/>
    <x v="9"/>
    <x v="1"/>
    <n v="1"/>
    <m/>
    <m/>
    <m/>
    <m/>
    <x v="0"/>
    <n v="0"/>
    <n v="0"/>
    <x v="0"/>
  </r>
  <r>
    <x v="43"/>
    <x v="10"/>
    <x v="5"/>
    <n v="1"/>
    <m/>
    <m/>
    <n v="120"/>
    <m/>
    <x v="14"/>
    <n v="120"/>
    <n v="120"/>
    <x v="1"/>
  </r>
  <r>
    <x v="44"/>
    <x v="10"/>
    <x v="3"/>
    <n v="4"/>
    <m/>
    <m/>
    <m/>
    <m/>
    <x v="0"/>
    <n v="0"/>
    <n v="0"/>
    <x v="0"/>
  </r>
  <r>
    <x v="45"/>
    <x v="5"/>
    <x v="2"/>
    <n v="4"/>
    <m/>
    <m/>
    <m/>
    <m/>
    <x v="0"/>
    <n v="0"/>
    <n v="0"/>
    <x v="0"/>
  </r>
  <r>
    <x v="46"/>
    <x v="5"/>
    <x v="2"/>
    <n v="6"/>
    <m/>
    <m/>
    <m/>
    <m/>
    <x v="0"/>
    <n v="0"/>
    <n v="0"/>
    <x v="0"/>
  </r>
  <r>
    <x v="47"/>
    <x v="5"/>
    <x v="1"/>
    <n v="1"/>
    <m/>
    <m/>
    <m/>
    <m/>
    <x v="0"/>
    <n v="0"/>
    <n v="0"/>
    <x v="0"/>
  </r>
  <r>
    <x v="48"/>
    <x v="5"/>
    <x v="1"/>
    <n v="1"/>
    <m/>
    <m/>
    <m/>
    <m/>
    <x v="0"/>
    <n v="0"/>
    <n v="0"/>
    <x v="0"/>
  </r>
  <r>
    <x v="49"/>
    <x v="5"/>
    <x v="1"/>
    <n v="1"/>
    <m/>
    <n v="12"/>
    <m/>
    <m/>
    <x v="15"/>
    <n v="12"/>
    <n v="12"/>
    <x v="1"/>
  </r>
  <r>
    <x v="50"/>
    <x v="2"/>
    <x v="1"/>
    <n v="1"/>
    <m/>
    <m/>
    <m/>
    <m/>
    <x v="0"/>
    <n v="0"/>
    <n v="0"/>
    <x v="0"/>
  </r>
  <r>
    <x v="51"/>
    <x v="2"/>
    <x v="1"/>
    <m/>
    <m/>
    <m/>
    <m/>
    <m/>
    <x v="0"/>
    <n v="0"/>
    <n v="0"/>
    <x v="0"/>
  </r>
  <r>
    <x v="52"/>
    <x v="2"/>
    <x v="1"/>
    <n v="1"/>
    <m/>
    <m/>
    <m/>
    <m/>
    <x v="0"/>
    <n v="0"/>
    <n v="0"/>
    <x v="0"/>
  </r>
  <r>
    <x v="53"/>
    <x v="3"/>
    <x v="3"/>
    <n v="6"/>
    <m/>
    <m/>
    <m/>
    <m/>
    <x v="0"/>
    <n v="0"/>
    <n v="0"/>
    <x v="0"/>
  </r>
  <r>
    <x v="54"/>
    <x v="5"/>
    <x v="6"/>
    <n v="1"/>
    <m/>
    <m/>
    <m/>
    <m/>
    <x v="0"/>
    <n v="0"/>
    <n v="0"/>
    <x v="0"/>
  </r>
  <r>
    <x v="55"/>
    <x v="3"/>
    <x v="3"/>
    <n v="8"/>
    <m/>
    <m/>
    <m/>
    <m/>
    <x v="0"/>
    <n v="0"/>
    <n v="0"/>
    <x v="0"/>
  </r>
  <r>
    <x v="56"/>
    <x v="3"/>
    <x v="2"/>
    <n v="0.5"/>
    <m/>
    <m/>
    <m/>
    <m/>
    <x v="0"/>
    <n v="0"/>
    <n v="0"/>
    <x v="0"/>
  </r>
  <r>
    <x v="57"/>
    <x v="2"/>
    <x v="1"/>
    <n v="1"/>
    <m/>
    <m/>
    <m/>
    <m/>
    <x v="0"/>
    <n v="0"/>
    <n v="0"/>
    <x v="0"/>
  </r>
  <r>
    <x v="58"/>
    <x v="5"/>
    <x v="3"/>
    <n v="8"/>
    <m/>
    <m/>
    <m/>
    <m/>
    <x v="0"/>
    <n v="0"/>
    <n v="0"/>
    <x v="0"/>
  </r>
  <r>
    <x v="59"/>
    <x v="2"/>
    <x v="2"/>
    <n v="1"/>
    <m/>
    <m/>
    <m/>
    <m/>
    <x v="0"/>
    <n v="0"/>
    <n v="0"/>
    <x v="0"/>
  </r>
  <r>
    <x v="60"/>
    <x v="2"/>
    <x v="2"/>
    <n v="1"/>
    <m/>
    <m/>
    <m/>
    <m/>
    <x v="0"/>
    <n v="0"/>
    <n v="0"/>
    <x v="0"/>
  </r>
  <r>
    <x v="61"/>
    <x v="2"/>
    <x v="2"/>
    <n v="1"/>
    <m/>
    <m/>
    <n v="360"/>
    <m/>
    <x v="16"/>
    <n v="360"/>
    <n v="360"/>
    <x v="1"/>
  </r>
  <r>
    <x v="62"/>
    <x v="2"/>
    <x v="1"/>
    <n v="1"/>
    <m/>
    <m/>
    <m/>
    <m/>
    <x v="0"/>
    <n v="0"/>
    <n v="0"/>
    <x v="0"/>
  </r>
  <r>
    <x v="63"/>
    <x v="2"/>
    <x v="1"/>
    <n v="1"/>
    <m/>
    <m/>
    <m/>
    <m/>
    <x v="0"/>
    <n v="0"/>
    <n v="0"/>
    <x v="0"/>
  </r>
  <r>
    <x v="64"/>
    <x v="2"/>
    <x v="1"/>
    <n v="1"/>
    <m/>
    <m/>
    <m/>
    <m/>
    <x v="0"/>
    <n v="0"/>
    <n v="0"/>
    <x v="0"/>
  </r>
  <r>
    <x v="65"/>
    <x v="2"/>
    <x v="1"/>
    <n v="1"/>
    <m/>
    <m/>
    <n v="18"/>
    <m/>
    <x v="17"/>
    <n v="18"/>
    <n v="18"/>
    <x v="1"/>
  </r>
  <r>
    <x v="66"/>
    <x v="5"/>
    <x v="3"/>
    <n v="2"/>
    <m/>
    <m/>
    <m/>
    <m/>
    <x v="0"/>
    <n v="0"/>
    <n v="0"/>
    <x v="0"/>
  </r>
  <r>
    <x v="67"/>
    <x v="5"/>
    <x v="5"/>
    <n v="2"/>
    <m/>
    <m/>
    <m/>
    <m/>
    <x v="0"/>
    <n v="0"/>
    <n v="0"/>
    <x v="0"/>
  </r>
  <r>
    <x v="68"/>
    <x v="1"/>
    <x v="5"/>
    <n v="1"/>
    <m/>
    <m/>
    <m/>
    <m/>
    <x v="0"/>
    <n v="0"/>
    <n v="0"/>
    <x v="0"/>
  </r>
  <r>
    <x v="69"/>
    <x v="3"/>
    <x v="3"/>
    <m/>
    <m/>
    <m/>
    <m/>
    <m/>
    <x v="0"/>
    <n v="0"/>
    <n v="0"/>
    <x v="0"/>
  </r>
  <r>
    <x v="70"/>
    <x v="5"/>
    <x v="3"/>
    <n v="8"/>
    <m/>
    <m/>
    <n v="24"/>
    <m/>
    <x v="18"/>
    <n v="192"/>
    <n v="192"/>
    <x v="1"/>
  </r>
  <r>
    <x v="71"/>
    <x v="5"/>
    <x v="1"/>
    <n v="1"/>
    <m/>
    <m/>
    <m/>
    <m/>
    <x v="0"/>
    <n v="0"/>
    <n v="0"/>
    <x v="0"/>
  </r>
  <r>
    <x v="72"/>
    <x v="2"/>
    <x v="1"/>
    <n v="1"/>
    <m/>
    <m/>
    <m/>
    <m/>
    <x v="0"/>
    <n v="0"/>
    <n v="0"/>
    <x v="0"/>
  </r>
  <r>
    <x v="73"/>
    <x v="2"/>
    <x v="2"/>
    <n v="4"/>
    <m/>
    <m/>
    <m/>
    <m/>
    <x v="0"/>
    <n v="0"/>
    <n v="0"/>
    <x v="0"/>
  </r>
  <r>
    <x v="74"/>
    <x v="2"/>
    <x v="2"/>
    <n v="1"/>
    <m/>
    <m/>
    <m/>
    <m/>
    <x v="0"/>
    <n v="0"/>
    <n v="0"/>
    <x v="0"/>
  </r>
  <r>
    <x v="75"/>
    <x v="5"/>
    <x v="1"/>
    <n v="1"/>
    <m/>
    <m/>
    <m/>
    <m/>
    <x v="0"/>
    <n v="0"/>
    <n v="0"/>
    <x v="0"/>
  </r>
  <r>
    <x v="76"/>
    <x v="1"/>
    <x v="5"/>
    <n v="0.8"/>
    <m/>
    <m/>
    <m/>
    <m/>
    <x v="0"/>
    <n v="0"/>
    <n v="0"/>
    <x v="0"/>
  </r>
  <r>
    <x v="77"/>
    <x v="5"/>
    <x v="1"/>
    <n v="1"/>
    <m/>
    <m/>
    <m/>
    <m/>
    <x v="0"/>
    <n v="0"/>
    <n v="0"/>
    <x v="0"/>
  </r>
  <r>
    <x v="78"/>
    <x v="5"/>
    <x v="1"/>
    <n v="1"/>
    <m/>
    <m/>
    <m/>
    <m/>
    <x v="0"/>
    <n v="0"/>
    <n v="0"/>
    <x v="0"/>
  </r>
  <r>
    <x v="79"/>
    <x v="6"/>
    <x v="2"/>
    <n v="1"/>
    <m/>
    <m/>
    <m/>
    <m/>
    <x v="0"/>
    <n v="0"/>
    <n v="0"/>
    <x v="0"/>
  </r>
  <r>
    <x v="80"/>
    <x v="3"/>
    <x v="3"/>
    <n v="0.5"/>
    <m/>
    <m/>
    <m/>
    <m/>
    <x v="0"/>
    <n v="0"/>
    <n v="0"/>
    <x v="0"/>
  </r>
  <r>
    <x v="81"/>
    <x v="5"/>
    <x v="1"/>
    <n v="1"/>
    <m/>
    <m/>
    <m/>
    <m/>
    <x v="0"/>
    <n v="0"/>
    <n v="0"/>
    <x v="0"/>
  </r>
  <r>
    <x v="82"/>
    <x v="12"/>
    <x v="5"/>
    <n v="1.5"/>
    <m/>
    <m/>
    <m/>
    <m/>
    <x v="0"/>
    <n v="0"/>
    <n v="0"/>
    <x v="0"/>
  </r>
  <r>
    <x v="83"/>
    <x v="6"/>
    <x v="2"/>
    <n v="7"/>
    <m/>
    <m/>
    <m/>
    <m/>
    <x v="0"/>
    <n v="0"/>
    <n v="0"/>
    <x v="0"/>
  </r>
  <r>
    <x v="84"/>
    <x v="2"/>
    <x v="2"/>
    <n v="9"/>
    <m/>
    <m/>
    <m/>
    <m/>
    <x v="0"/>
    <n v="0"/>
    <n v="0"/>
    <x v="0"/>
  </r>
  <r>
    <x v="85"/>
    <x v="2"/>
    <x v="1"/>
    <n v="1"/>
    <m/>
    <m/>
    <m/>
    <m/>
    <x v="0"/>
    <n v="0"/>
    <n v="0"/>
    <x v="0"/>
  </r>
  <r>
    <x v="86"/>
    <x v="1"/>
    <x v="3"/>
    <n v="10"/>
    <m/>
    <m/>
    <n v="15"/>
    <m/>
    <x v="19"/>
    <n v="150"/>
    <n v="150"/>
    <x v="1"/>
  </r>
  <r>
    <x v="87"/>
    <x v="14"/>
    <x v="4"/>
    <n v="1"/>
    <m/>
    <m/>
    <m/>
    <m/>
    <x v="0"/>
    <n v="0"/>
    <n v="0"/>
    <x v="0"/>
  </r>
  <r>
    <x v="88"/>
    <x v="8"/>
    <x v="4"/>
    <n v="10"/>
    <m/>
    <m/>
    <m/>
    <m/>
    <x v="0"/>
    <n v="0"/>
    <n v="0"/>
    <x v="0"/>
  </r>
  <r>
    <x v="89"/>
    <x v="15"/>
    <x v="1"/>
    <n v="1"/>
    <m/>
    <n v="1"/>
    <m/>
    <m/>
    <x v="20"/>
    <n v="1"/>
    <n v="1"/>
    <x v="1"/>
  </r>
  <r>
    <x v="90"/>
    <x v="7"/>
    <x v="4"/>
    <n v="3"/>
    <m/>
    <m/>
    <m/>
    <m/>
    <x v="0"/>
    <n v="0"/>
    <n v="0"/>
    <x v="0"/>
  </r>
  <r>
    <x v="91"/>
    <x v="2"/>
    <x v="1"/>
    <n v="1"/>
    <m/>
    <n v="2"/>
    <m/>
    <m/>
    <x v="21"/>
    <n v="2"/>
    <n v="2"/>
    <x v="1"/>
  </r>
  <r>
    <x v="92"/>
    <x v="2"/>
    <x v="2"/>
    <n v="1"/>
    <m/>
    <m/>
    <n v="638"/>
    <m/>
    <x v="22"/>
    <n v="638"/>
    <n v="638"/>
    <x v="1"/>
  </r>
  <r>
    <x v="93"/>
    <x v="6"/>
    <x v="2"/>
    <n v="1"/>
    <m/>
    <m/>
    <m/>
    <m/>
    <x v="0"/>
    <n v="0"/>
    <n v="0"/>
    <x v="0"/>
  </r>
  <r>
    <x v="94"/>
    <x v="2"/>
    <x v="1"/>
    <n v="1"/>
    <m/>
    <n v="1"/>
    <m/>
    <m/>
    <x v="20"/>
    <n v="1"/>
    <n v="1"/>
    <x v="1"/>
  </r>
  <r>
    <x v="95"/>
    <x v="2"/>
    <x v="2"/>
    <n v="5"/>
    <m/>
    <m/>
    <n v="16"/>
    <m/>
    <x v="23"/>
    <n v="80"/>
    <n v="80"/>
    <x v="1"/>
  </r>
  <r>
    <x v="96"/>
    <x v="2"/>
    <x v="2"/>
    <n v="1"/>
    <m/>
    <m/>
    <m/>
    <m/>
    <x v="0"/>
    <n v="0"/>
    <n v="0"/>
    <x v="0"/>
  </r>
  <r>
    <x v="97"/>
    <x v="12"/>
    <x v="6"/>
    <n v="2"/>
    <m/>
    <m/>
    <m/>
    <m/>
    <x v="0"/>
    <n v="0"/>
    <n v="0"/>
    <x v="0"/>
  </r>
  <r>
    <x v="98"/>
    <x v="5"/>
    <x v="1"/>
    <n v="1"/>
    <m/>
    <m/>
    <m/>
    <m/>
    <x v="0"/>
    <n v="0"/>
    <n v="0"/>
    <x v="0"/>
  </r>
  <r>
    <x v="99"/>
    <x v="6"/>
    <x v="6"/>
    <n v="2"/>
    <m/>
    <m/>
    <m/>
    <m/>
    <x v="0"/>
    <n v="0"/>
    <n v="0"/>
    <x v="0"/>
  </r>
  <r>
    <x v="100"/>
    <x v="5"/>
    <x v="1"/>
    <n v="1"/>
    <m/>
    <m/>
    <m/>
    <m/>
    <x v="0"/>
    <n v="0"/>
    <n v="0"/>
    <x v="0"/>
  </r>
  <r>
    <x v="101"/>
    <x v="5"/>
    <x v="3"/>
    <n v="1"/>
    <m/>
    <m/>
    <n v="30"/>
    <m/>
    <x v="6"/>
    <n v="30"/>
    <n v="30"/>
    <x v="1"/>
  </r>
  <r>
    <x v="102"/>
    <x v="5"/>
    <x v="3"/>
    <n v="2"/>
    <m/>
    <m/>
    <m/>
    <m/>
    <x v="0"/>
    <n v="0"/>
    <n v="0"/>
    <x v="0"/>
  </r>
  <r>
    <x v="103"/>
    <x v="5"/>
    <x v="1"/>
    <n v="1"/>
    <m/>
    <m/>
    <m/>
    <m/>
    <x v="0"/>
    <n v="0"/>
    <n v="0"/>
    <x v="0"/>
  </r>
  <r>
    <x v="104"/>
    <x v="11"/>
    <x v="5"/>
    <n v="2"/>
    <m/>
    <m/>
    <m/>
    <m/>
    <x v="0"/>
    <n v="0"/>
    <n v="0"/>
    <x v="0"/>
  </r>
  <r>
    <x v="105"/>
    <x v="2"/>
    <x v="1"/>
    <n v="1"/>
    <m/>
    <m/>
    <m/>
    <m/>
    <x v="0"/>
    <n v="0"/>
    <n v="0"/>
    <x v="0"/>
  </r>
  <r>
    <x v="106"/>
    <x v="3"/>
    <x v="2"/>
    <n v="0.5"/>
    <m/>
    <m/>
    <m/>
    <m/>
    <x v="0"/>
    <n v="0"/>
    <n v="0"/>
    <x v="0"/>
  </r>
  <r>
    <x v="107"/>
    <x v="11"/>
    <x v="5"/>
    <n v="1"/>
    <m/>
    <m/>
    <n v="84"/>
    <m/>
    <x v="24"/>
    <n v="84"/>
    <n v="84"/>
    <x v="1"/>
  </r>
  <r>
    <x v="108"/>
    <x v="2"/>
    <x v="1"/>
    <n v="1"/>
    <m/>
    <m/>
    <m/>
    <m/>
    <x v="0"/>
    <n v="0"/>
    <n v="0"/>
    <x v="0"/>
  </r>
  <r>
    <x v="109"/>
    <x v="5"/>
    <x v="1"/>
    <n v="1"/>
    <m/>
    <m/>
    <n v="60"/>
    <m/>
    <x v="25"/>
    <n v="60"/>
    <n v="60"/>
    <x v="1"/>
  </r>
  <r>
    <x v="110"/>
    <x v="1"/>
    <x v="3"/>
    <n v="4"/>
    <m/>
    <m/>
    <m/>
    <m/>
    <x v="0"/>
    <n v="0"/>
    <n v="0"/>
    <x v="0"/>
  </r>
  <r>
    <x v="111"/>
    <x v="16"/>
    <x v="8"/>
    <n v="1"/>
    <m/>
    <m/>
    <m/>
    <m/>
    <x v="0"/>
    <n v="0"/>
    <n v="0"/>
    <x v="0"/>
  </r>
  <r>
    <x v="112"/>
    <x v="5"/>
    <x v="3"/>
    <n v="1"/>
    <m/>
    <m/>
    <m/>
    <m/>
    <x v="0"/>
    <n v="0"/>
    <n v="0"/>
    <x v="0"/>
  </r>
  <r>
    <x v="113"/>
    <x v="5"/>
    <x v="3"/>
    <n v="8"/>
    <m/>
    <m/>
    <m/>
    <m/>
    <x v="0"/>
    <n v="0"/>
    <n v="0"/>
    <x v="0"/>
  </r>
  <r>
    <x v="114"/>
    <x v="2"/>
    <x v="2"/>
    <n v="3"/>
    <m/>
    <m/>
    <m/>
    <m/>
    <x v="0"/>
    <n v="0"/>
    <n v="0"/>
    <x v="0"/>
  </r>
  <r>
    <x v="115"/>
    <x v="2"/>
    <x v="2"/>
    <n v="2"/>
    <m/>
    <m/>
    <m/>
    <m/>
    <x v="0"/>
    <n v="0"/>
    <n v="0"/>
    <x v="0"/>
  </r>
  <r>
    <x v="116"/>
    <x v="2"/>
    <x v="1"/>
    <n v="1"/>
    <m/>
    <m/>
    <m/>
    <m/>
    <x v="0"/>
    <n v="0"/>
    <n v="0"/>
    <x v="0"/>
  </r>
  <r>
    <x v="117"/>
    <x v="1"/>
    <x v="5"/>
    <n v="0.5"/>
    <m/>
    <m/>
    <m/>
    <m/>
    <x v="0"/>
    <n v="0"/>
    <n v="0"/>
    <x v="0"/>
  </r>
  <r>
    <x v="118"/>
    <x v="2"/>
    <x v="1"/>
    <n v="1"/>
    <m/>
    <m/>
    <n v="20"/>
    <m/>
    <x v="26"/>
    <n v="20"/>
    <n v="20"/>
    <x v="1"/>
  </r>
  <r>
    <x v="119"/>
    <x v="5"/>
    <x v="1"/>
    <n v="1"/>
    <m/>
    <m/>
    <n v="28"/>
    <m/>
    <x v="27"/>
    <n v="28"/>
    <n v="28"/>
    <x v="1"/>
  </r>
  <r>
    <x v="120"/>
    <x v="2"/>
    <x v="1"/>
    <n v="1"/>
    <m/>
    <n v="8"/>
    <m/>
    <m/>
    <x v="28"/>
    <n v="8"/>
    <n v="8"/>
    <x v="1"/>
  </r>
  <r>
    <x v="121"/>
    <x v="5"/>
    <x v="6"/>
    <n v="1"/>
    <m/>
    <m/>
    <m/>
    <m/>
    <x v="0"/>
    <n v="0"/>
    <n v="0"/>
    <x v="0"/>
  </r>
  <r>
    <x v="122"/>
    <x v="5"/>
    <x v="6"/>
    <n v="3"/>
    <m/>
    <m/>
    <m/>
    <m/>
    <x v="0"/>
    <n v="0"/>
    <n v="0"/>
    <x v="0"/>
  </r>
  <r>
    <x v="123"/>
    <x v="5"/>
    <x v="6"/>
    <n v="4"/>
    <m/>
    <m/>
    <m/>
    <m/>
    <x v="0"/>
    <n v="0"/>
    <n v="0"/>
    <x v="0"/>
  </r>
  <r>
    <x v="124"/>
    <x v="5"/>
    <x v="1"/>
    <n v="1"/>
    <m/>
    <m/>
    <m/>
    <m/>
    <x v="0"/>
    <n v="0"/>
    <n v="0"/>
    <x v="0"/>
  </r>
  <r>
    <x v="125"/>
    <x v="3"/>
    <x v="3"/>
    <n v="0.5"/>
    <m/>
    <m/>
    <m/>
    <m/>
    <x v="0"/>
    <n v="0"/>
    <n v="0"/>
    <x v="0"/>
  </r>
  <r>
    <x v="126"/>
    <x v="1"/>
    <x v="5"/>
    <n v="2"/>
    <m/>
    <m/>
    <m/>
    <m/>
    <x v="0"/>
    <n v="0"/>
    <n v="0"/>
    <x v="0"/>
  </r>
  <r>
    <x v="127"/>
    <x v="6"/>
    <x v="5"/>
    <n v="6"/>
    <m/>
    <m/>
    <m/>
    <m/>
    <x v="0"/>
    <n v="0"/>
    <n v="0"/>
    <x v="0"/>
  </r>
  <r>
    <x v="128"/>
    <x v="2"/>
    <x v="1"/>
    <n v="1"/>
    <m/>
    <m/>
    <m/>
    <m/>
    <x v="0"/>
    <n v="0"/>
    <n v="0"/>
    <x v="0"/>
  </r>
  <r>
    <x v="129"/>
    <x v="13"/>
    <x v="5"/>
    <n v="0.5"/>
    <m/>
    <m/>
    <n v="578"/>
    <m/>
    <x v="29"/>
    <n v="289"/>
    <n v="289"/>
    <x v="1"/>
  </r>
  <r>
    <x v="130"/>
    <x v="3"/>
    <x v="3"/>
    <n v="0.33"/>
    <m/>
    <m/>
    <n v="70"/>
    <m/>
    <x v="30"/>
    <n v="23.1"/>
    <n v="23.1"/>
    <x v="1"/>
  </r>
  <r>
    <x v="131"/>
    <x v="3"/>
    <x v="2"/>
    <n v="1"/>
    <m/>
    <m/>
    <n v="154"/>
    <m/>
    <x v="31"/>
    <n v="154"/>
    <n v="154"/>
    <x v="1"/>
  </r>
  <r>
    <x v="132"/>
    <x v="2"/>
    <x v="1"/>
    <n v="1"/>
    <m/>
    <m/>
    <m/>
    <m/>
    <x v="0"/>
    <n v="0"/>
    <n v="0"/>
    <x v="0"/>
  </r>
  <r>
    <x v="133"/>
    <x v="2"/>
    <x v="1"/>
    <n v="1"/>
    <m/>
    <m/>
    <m/>
    <m/>
    <x v="0"/>
    <n v="0"/>
    <n v="0"/>
    <x v="0"/>
  </r>
  <r>
    <x v="134"/>
    <x v="2"/>
    <x v="1"/>
    <n v="1"/>
    <m/>
    <n v="2"/>
    <m/>
    <m/>
    <x v="21"/>
    <n v="2"/>
    <n v="2"/>
    <x v="1"/>
  </r>
  <r>
    <x v="135"/>
    <x v="2"/>
    <x v="1"/>
    <n v="1"/>
    <m/>
    <m/>
    <m/>
    <m/>
    <x v="0"/>
    <n v="0"/>
    <n v="0"/>
    <x v="0"/>
  </r>
  <r>
    <x v="136"/>
    <x v="2"/>
    <x v="1"/>
    <n v="1"/>
    <m/>
    <n v="4"/>
    <m/>
    <m/>
    <x v="32"/>
    <n v="4"/>
    <n v="4"/>
    <x v="1"/>
  </r>
  <r>
    <x v="137"/>
    <x v="2"/>
    <x v="1"/>
    <n v="1"/>
    <m/>
    <m/>
    <m/>
    <m/>
    <x v="0"/>
    <n v="0"/>
    <n v="0"/>
    <x v="0"/>
  </r>
  <r>
    <x v="138"/>
    <x v="3"/>
    <x v="3"/>
    <n v="4"/>
    <m/>
    <m/>
    <m/>
    <m/>
    <x v="0"/>
    <n v="0"/>
    <n v="0"/>
    <x v="0"/>
  </r>
  <r>
    <x v="139"/>
    <x v="5"/>
    <x v="1"/>
    <n v="1"/>
    <m/>
    <m/>
    <m/>
    <m/>
    <x v="0"/>
    <n v="0"/>
    <n v="0"/>
    <x v="0"/>
  </r>
  <r>
    <x v="140"/>
    <x v="2"/>
    <x v="1"/>
    <n v="1"/>
    <m/>
    <m/>
    <m/>
    <m/>
    <x v="0"/>
    <n v="0"/>
    <n v="0"/>
    <x v="0"/>
  </r>
  <r>
    <x v="141"/>
    <x v="5"/>
    <x v="3"/>
    <n v="1"/>
    <m/>
    <m/>
    <n v="45"/>
    <m/>
    <x v="33"/>
    <n v="45"/>
    <n v="45"/>
    <x v="1"/>
  </r>
  <r>
    <x v="142"/>
    <x v="5"/>
    <x v="3"/>
    <n v="2"/>
    <m/>
    <m/>
    <n v="60"/>
    <m/>
    <x v="25"/>
    <n v="120"/>
    <n v="120"/>
    <x v="1"/>
  </r>
  <r>
    <x v="143"/>
    <x v="3"/>
    <x v="2"/>
    <n v="1"/>
    <m/>
    <m/>
    <m/>
    <m/>
    <x v="0"/>
    <n v="0"/>
    <n v="0"/>
    <x v="0"/>
  </r>
  <r>
    <x v="144"/>
    <x v="7"/>
    <x v="4"/>
    <n v="5"/>
    <m/>
    <m/>
    <m/>
    <m/>
    <x v="0"/>
    <n v="0"/>
    <n v="0"/>
    <x v="0"/>
  </r>
  <r>
    <x v="145"/>
    <x v="5"/>
    <x v="3"/>
    <n v="1"/>
    <m/>
    <m/>
    <m/>
    <m/>
    <x v="0"/>
    <n v="0"/>
    <n v="0"/>
    <x v="0"/>
  </r>
  <r>
    <x v="146"/>
    <x v="5"/>
    <x v="3"/>
    <n v="2"/>
    <m/>
    <m/>
    <m/>
    <m/>
    <x v="0"/>
    <n v="0"/>
    <n v="0"/>
    <x v="0"/>
  </r>
  <r>
    <x v="147"/>
    <x v="5"/>
    <x v="3"/>
    <n v="1"/>
    <m/>
    <m/>
    <m/>
    <m/>
    <x v="0"/>
    <n v="0"/>
    <n v="0"/>
    <x v="0"/>
  </r>
  <r>
    <x v="148"/>
    <x v="3"/>
    <x v="2"/>
    <n v="1"/>
    <m/>
    <m/>
    <m/>
    <m/>
    <x v="0"/>
    <n v="0"/>
    <n v="0"/>
    <x v="0"/>
  </r>
  <r>
    <x v="149"/>
    <x v="3"/>
    <x v="3"/>
    <n v="1"/>
    <m/>
    <m/>
    <n v="48"/>
    <m/>
    <x v="11"/>
    <n v="48"/>
    <n v="48"/>
    <x v="1"/>
  </r>
  <r>
    <x v="150"/>
    <x v="2"/>
    <x v="1"/>
    <n v="1"/>
    <m/>
    <m/>
    <m/>
    <m/>
    <x v="0"/>
    <n v="0"/>
    <n v="0"/>
    <x v="0"/>
  </r>
  <r>
    <x v="151"/>
    <x v="5"/>
    <x v="1"/>
    <n v="1"/>
    <m/>
    <m/>
    <m/>
    <m/>
    <x v="0"/>
    <n v="0"/>
    <n v="0"/>
    <x v="0"/>
  </r>
  <r>
    <x v="152"/>
    <x v="5"/>
    <x v="3"/>
    <n v="1"/>
    <m/>
    <m/>
    <m/>
    <m/>
    <x v="0"/>
    <n v="0"/>
    <n v="0"/>
    <x v="0"/>
  </r>
  <r>
    <x v="153"/>
    <x v="6"/>
    <x v="3"/>
    <n v="0.13"/>
    <m/>
    <m/>
    <n v="640"/>
    <m/>
    <x v="34"/>
    <n v="83.2"/>
    <n v="83.2"/>
    <x v="1"/>
  </r>
  <r>
    <x v="154"/>
    <x v="2"/>
    <x v="1"/>
    <n v="1"/>
    <m/>
    <m/>
    <m/>
    <m/>
    <x v="0"/>
    <n v="0"/>
    <n v="0"/>
    <x v="0"/>
  </r>
  <r>
    <x v="155"/>
    <x v="6"/>
    <x v="6"/>
    <n v="2"/>
    <m/>
    <m/>
    <m/>
    <m/>
    <x v="0"/>
    <n v="0"/>
    <n v="0"/>
    <x v="0"/>
  </r>
  <r>
    <x v="156"/>
    <x v="5"/>
    <x v="5"/>
    <n v="2"/>
    <m/>
    <m/>
    <n v="72"/>
    <m/>
    <x v="35"/>
    <n v="144"/>
    <n v="144"/>
    <x v="1"/>
  </r>
  <r>
    <x v="157"/>
    <x v="5"/>
    <x v="3"/>
    <n v="8"/>
    <m/>
    <m/>
    <n v="20"/>
    <m/>
    <x v="26"/>
    <n v="160"/>
    <n v="160"/>
    <x v="1"/>
  </r>
  <r>
    <x v="158"/>
    <x v="6"/>
    <x v="5"/>
    <n v="4"/>
    <m/>
    <m/>
    <m/>
    <m/>
    <x v="0"/>
    <n v="0"/>
    <n v="0"/>
    <x v="0"/>
  </r>
  <r>
    <x v="159"/>
    <x v="7"/>
    <x v="4"/>
    <n v="5"/>
    <m/>
    <m/>
    <n v="24"/>
    <m/>
    <x v="18"/>
    <n v="120"/>
    <n v="120"/>
    <x v="1"/>
  </r>
  <r>
    <x v="160"/>
    <x v="7"/>
    <x v="4"/>
    <n v="1"/>
    <m/>
    <m/>
    <m/>
    <m/>
    <x v="0"/>
    <n v="0"/>
    <n v="0"/>
    <x v="0"/>
  </r>
  <r>
    <x v="161"/>
    <x v="11"/>
    <x v="5"/>
    <n v="2"/>
    <m/>
    <m/>
    <n v="6"/>
    <m/>
    <x v="8"/>
    <n v="12"/>
    <n v="12"/>
    <x v="1"/>
  </r>
  <r>
    <x v="162"/>
    <x v="5"/>
    <x v="6"/>
    <n v="1"/>
    <m/>
    <m/>
    <m/>
    <m/>
    <x v="0"/>
    <n v="0"/>
    <n v="0"/>
    <x v="0"/>
  </r>
  <r>
    <x v="163"/>
    <x v="5"/>
    <x v="6"/>
    <n v="1"/>
    <m/>
    <m/>
    <m/>
    <m/>
    <x v="0"/>
    <n v="0"/>
    <n v="0"/>
    <x v="0"/>
  </r>
  <r>
    <x v="164"/>
    <x v="12"/>
    <x v="5"/>
    <n v="5"/>
    <m/>
    <m/>
    <m/>
    <m/>
    <x v="0"/>
    <n v="0"/>
    <n v="0"/>
    <x v="0"/>
  </r>
  <r>
    <x v="165"/>
    <x v="11"/>
    <x v="5"/>
    <n v="14"/>
    <m/>
    <m/>
    <m/>
    <m/>
    <x v="0"/>
    <n v="0"/>
    <n v="0"/>
    <x v="0"/>
  </r>
  <r>
    <x v="166"/>
    <x v="5"/>
    <x v="6"/>
    <n v="2"/>
    <m/>
    <m/>
    <m/>
    <m/>
    <x v="0"/>
    <n v="0"/>
    <n v="0"/>
    <x v="0"/>
  </r>
  <r>
    <x v="167"/>
    <x v="16"/>
    <x v="8"/>
    <n v="1"/>
    <m/>
    <m/>
    <m/>
    <m/>
    <x v="0"/>
    <n v="0"/>
    <n v="0"/>
    <x v="0"/>
  </r>
  <r>
    <x v="168"/>
    <x v="5"/>
    <x v="1"/>
    <n v="1"/>
    <m/>
    <m/>
    <m/>
    <m/>
    <x v="0"/>
    <n v="0"/>
    <n v="0"/>
    <x v="0"/>
  </r>
  <r>
    <x v="169"/>
    <x v="5"/>
    <x v="3"/>
    <n v="4"/>
    <m/>
    <m/>
    <m/>
    <m/>
    <x v="0"/>
    <n v="0"/>
    <n v="0"/>
    <x v="0"/>
  </r>
  <r>
    <x v="170"/>
    <x v="1"/>
    <x v="5"/>
    <n v="1"/>
    <m/>
    <m/>
    <m/>
    <m/>
    <x v="0"/>
    <n v="0"/>
    <n v="0"/>
    <x v="0"/>
  </r>
  <r>
    <x v="171"/>
    <x v="2"/>
    <x v="2"/>
    <n v="1"/>
    <m/>
    <m/>
    <m/>
    <m/>
    <x v="0"/>
    <n v="0"/>
    <n v="0"/>
    <x v="0"/>
  </r>
  <r>
    <x v="172"/>
    <x v="2"/>
    <x v="2"/>
    <n v="1"/>
    <m/>
    <m/>
    <m/>
    <m/>
    <x v="0"/>
    <n v="0"/>
    <n v="0"/>
    <x v="0"/>
  </r>
  <r>
    <x v="173"/>
    <x v="2"/>
    <x v="2"/>
    <n v="5"/>
    <m/>
    <m/>
    <m/>
    <m/>
    <x v="0"/>
    <n v="0"/>
    <n v="0"/>
    <x v="0"/>
  </r>
  <r>
    <x v="174"/>
    <x v="5"/>
    <x v="5"/>
    <n v="4"/>
    <m/>
    <m/>
    <n v="12"/>
    <m/>
    <x v="15"/>
    <n v="48"/>
    <n v="48"/>
    <x v="1"/>
  </r>
  <r>
    <x v="175"/>
    <x v="5"/>
    <x v="5"/>
    <n v="10"/>
    <m/>
    <m/>
    <m/>
    <m/>
    <x v="0"/>
    <n v="0"/>
    <n v="0"/>
    <x v="0"/>
  </r>
  <r>
    <x v="176"/>
    <x v="5"/>
    <x v="5"/>
    <n v="2"/>
    <m/>
    <m/>
    <m/>
    <m/>
    <x v="0"/>
    <n v="0"/>
    <n v="0"/>
    <x v="0"/>
  </r>
  <r>
    <x v="177"/>
    <x v="5"/>
    <x v="5"/>
    <n v="2"/>
    <m/>
    <m/>
    <m/>
    <m/>
    <x v="0"/>
    <n v="0"/>
    <n v="0"/>
    <x v="0"/>
  </r>
  <r>
    <x v="178"/>
    <x v="8"/>
    <x v="4"/>
    <n v="1"/>
    <m/>
    <m/>
    <m/>
    <m/>
    <x v="0"/>
    <n v="0"/>
    <n v="0"/>
    <x v="0"/>
  </r>
  <r>
    <x v="179"/>
    <x v="5"/>
    <x v="3"/>
    <n v="8"/>
    <m/>
    <m/>
    <n v="12"/>
    <m/>
    <x v="15"/>
    <n v="96"/>
    <n v="96"/>
    <x v="1"/>
  </r>
  <r>
    <x v="180"/>
    <x v="2"/>
    <x v="2"/>
    <n v="3"/>
    <m/>
    <m/>
    <m/>
    <m/>
    <x v="0"/>
    <n v="0"/>
    <n v="0"/>
    <x v="0"/>
  </r>
  <r>
    <x v="181"/>
    <x v="7"/>
    <x v="4"/>
    <n v="6"/>
    <m/>
    <m/>
    <m/>
    <m/>
    <x v="0"/>
    <n v="0"/>
    <n v="0"/>
    <x v="0"/>
  </r>
  <r>
    <x v="182"/>
    <x v="7"/>
    <x v="4"/>
    <n v="1"/>
    <m/>
    <m/>
    <n v="420"/>
    <m/>
    <x v="36"/>
    <n v="420"/>
    <n v="420"/>
    <x v="1"/>
  </r>
  <r>
    <x v="183"/>
    <x v="5"/>
    <x v="1"/>
    <n v="1"/>
    <m/>
    <m/>
    <m/>
    <m/>
    <x v="0"/>
    <n v="0"/>
    <n v="0"/>
    <x v="0"/>
  </r>
  <r>
    <x v="184"/>
    <x v="5"/>
    <x v="1"/>
    <n v="1"/>
    <m/>
    <m/>
    <n v="18"/>
    <m/>
    <x v="17"/>
    <n v="18"/>
    <n v="18"/>
    <x v="1"/>
  </r>
  <r>
    <x v="185"/>
    <x v="4"/>
    <x v="4"/>
    <n v="1"/>
    <m/>
    <n v="31"/>
    <m/>
    <m/>
    <x v="37"/>
    <n v="31"/>
    <n v="31"/>
    <x v="1"/>
  </r>
  <r>
    <x v="186"/>
    <x v="8"/>
    <x v="4"/>
    <n v="1"/>
    <m/>
    <m/>
    <n v="576"/>
    <m/>
    <x v="38"/>
    <n v="576"/>
    <n v="57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5C01AC-6C07-426B-A885-9440954C6B7F}" name="Tableau croisé dynamique2" cacheId="268" applyNumberFormats="0" applyBorderFormats="0" applyFontFormats="0" applyPatternFormats="0" applyAlignmentFormats="0" applyWidthHeightFormats="1" dataCaption="V" updatedVersion="8" minRefreshableVersion="3" useAutoFormatting="1" rowGrandTotals="0" itemPrintTitles="1" createdVersion="8" indent="0" compact="0" compactData="0" gridDropZones="1" multipleFieldFilters="0" chartFormat="2" rowHeaderCaption="Désignation" fieldListSortAscending="1">
  <location ref="B4:G60" firstHeaderRow="1" firstDataRow="2" firstDataCol="3" rowPageCount="1" colPageCount="1"/>
  <pivotFields count="12">
    <pivotField axis="axisRow" compact="0" outline="0" showAll="0" includeNewItemsInFilter="1" sortType="descending" defaultSubtotal="0">
      <items count="187">
        <item x="0"/>
        <item x="186"/>
        <item x="185"/>
        <item x="184"/>
        <item x="107"/>
        <item x="183"/>
        <item x="182"/>
        <item x="181"/>
        <item x="154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5"/>
        <item x="166"/>
        <item x="164"/>
        <item x="161"/>
        <item x="163"/>
        <item x="162"/>
        <item x="160"/>
        <item x="159"/>
        <item x="158"/>
        <item x="157"/>
        <item x="156"/>
        <item x="155"/>
        <item x="153"/>
        <item x="152"/>
        <item x="151"/>
        <item x="150"/>
        <item x="149"/>
        <item x="148"/>
        <item x="147"/>
        <item x="145"/>
        <item x="146"/>
        <item x="143"/>
        <item x="144"/>
        <item x="142"/>
        <item x="141"/>
        <item x="140"/>
        <item x="139"/>
        <item x="138"/>
        <item x="137"/>
        <item x="136"/>
        <item x="135"/>
        <item x="134"/>
        <item x="132"/>
        <item x="133"/>
        <item x="131"/>
        <item x="130"/>
        <item x="129"/>
        <item x="128"/>
        <item x="126"/>
        <item x="127"/>
        <item x="125"/>
        <item x="124"/>
        <item x="120"/>
        <item x="119"/>
        <item x="118"/>
        <item x="117"/>
        <item x="116"/>
        <item x="115"/>
        <item x="114"/>
        <item x="112"/>
        <item x="113"/>
        <item x="111"/>
        <item x="110"/>
        <item x="109"/>
        <item x="108"/>
        <item x="106"/>
        <item x="105"/>
        <item x="104"/>
        <item x="103"/>
        <item x="102"/>
        <item x="101"/>
        <item x="100"/>
        <item x="99"/>
        <item x="97"/>
        <item x="98"/>
        <item x="96"/>
        <item x="95"/>
        <item x="94"/>
        <item x="93"/>
        <item x="92"/>
        <item x="91"/>
        <item x="87"/>
        <item x="90"/>
        <item x="89"/>
        <item x="88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123"/>
        <item x="121"/>
        <item x="122"/>
        <item x="66"/>
        <item x="67"/>
        <item x="65"/>
        <item x="64"/>
        <item x="63"/>
        <item x="62"/>
        <item x="61"/>
        <item x="60"/>
        <item x="59"/>
        <item x="58"/>
        <item x="57"/>
        <item x="56"/>
        <item x="55"/>
        <item x="53"/>
        <item x="54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1"/>
        <item x="12"/>
        <item x="10"/>
        <item x="9"/>
        <item x="8"/>
        <item x="7"/>
        <item x="6"/>
        <item x="5"/>
        <item x="4"/>
        <item x="3"/>
        <item x="2"/>
        <item x="1"/>
      </items>
    </pivotField>
    <pivotField axis="axisRow" compact="0" outline="0" showAll="0" defaultSubtotal="0">
      <items count="17">
        <item x="5"/>
        <item x="2"/>
        <item x="10"/>
        <item x="9"/>
        <item x="1"/>
        <item x="12"/>
        <item x="6"/>
        <item x="7"/>
        <item x="8"/>
        <item x="11"/>
        <item x="14"/>
        <item x="4"/>
        <item x="15"/>
        <item x="3"/>
        <item x="16"/>
        <item x="1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sertBlankRow="1" includeNewItemsInFilter="1" defaultSubtotal="0">
      <items count="9">
        <item x="7"/>
        <item x="3"/>
        <item x="1"/>
        <item x="2"/>
        <item x="8"/>
        <item x="4"/>
        <item x="6"/>
        <item x="5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includeNewItemsInFilter="1" defaultSubtotal="0">
      <items count="39">
        <item h="1" x="0"/>
        <item x="21"/>
        <item x="15"/>
        <item x="33"/>
        <item x="32"/>
        <item x="8"/>
        <item x="28"/>
        <item x="23"/>
        <item x="20"/>
        <item x="26"/>
        <item x="2"/>
        <item x="6"/>
        <item x="35"/>
        <item x="11"/>
        <item x="14"/>
        <item x="18"/>
        <item x="9"/>
        <item x="17"/>
        <item x="5"/>
        <item x="38"/>
        <item x="25"/>
        <item x="1"/>
        <item x="27"/>
        <item x="13"/>
        <item x="19"/>
        <item x="30"/>
        <item x="37"/>
        <item x="3"/>
        <item x="4"/>
        <item x="7"/>
        <item x="10"/>
        <item x="12"/>
        <item x="16"/>
        <item x="22"/>
        <item x="24"/>
        <item x="29"/>
        <item x="31"/>
        <item x="34"/>
        <item x="36"/>
      </items>
    </pivotField>
    <pivotField compact="0" outline="0" showAll="0"/>
    <pivotField dataField="1" compact="0" outline="0" showAll="0"/>
    <pivotField axis="axisPage" compact="0" outline="0" showAll="0">
      <items count="3">
        <item x="0"/>
        <item x="1"/>
        <item t="default"/>
      </items>
    </pivotField>
  </pivotFields>
  <rowFields count="3">
    <field x="2"/>
    <field x="1"/>
    <field x="0"/>
  </rowFields>
  <rowItems count="55">
    <i>
      <x v="1"/>
      <x/>
      <x v="10"/>
    </i>
    <i r="2">
      <x v="32"/>
    </i>
    <i r="2">
      <x v="46"/>
    </i>
    <i r="2">
      <x v="47"/>
    </i>
    <i r="2">
      <x v="83"/>
    </i>
    <i r="2">
      <x v="114"/>
    </i>
    <i r="1">
      <x v="2"/>
      <x v="151"/>
    </i>
    <i r="2">
      <x v="154"/>
    </i>
    <i r="1">
      <x v="4"/>
      <x v="98"/>
    </i>
    <i r="1">
      <x v="6"/>
      <x v="35"/>
    </i>
    <i r="1">
      <x v="13"/>
      <x v="39"/>
    </i>
    <i r="2">
      <x v="58"/>
    </i>
    <i r="2">
      <x v="164"/>
    </i>
    <i r="2">
      <x v="168"/>
    </i>
    <i t="blank">
      <x v="1"/>
    </i>
    <i>
      <x v="2"/>
      <x/>
      <x v="3"/>
    </i>
    <i r="2">
      <x v="66"/>
    </i>
    <i r="2">
      <x v="76"/>
    </i>
    <i r="2">
      <x v="138"/>
    </i>
    <i r="2">
      <x v="167"/>
    </i>
    <i r="1">
      <x v="1"/>
      <x v="52"/>
    </i>
    <i r="2">
      <x v="54"/>
    </i>
    <i r="2">
      <x v="65"/>
    </i>
    <i r="2">
      <x v="67"/>
    </i>
    <i r="2">
      <x v="90"/>
    </i>
    <i r="2">
      <x v="93"/>
    </i>
    <i r="2">
      <x v="122"/>
    </i>
    <i r="2">
      <x v="177"/>
    </i>
    <i r="1">
      <x v="12"/>
      <x v="96"/>
    </i>
    <i t="blank">
      <x v="2"/>
    </i>
    <i>
      <x v="3"/>
      <x v="1"/>
      <x v="89"/>
    </i>
    <i r="2">
      <x v="92"/>
    </i>
    <i r="2">
      <x v="126"/>
    </i>
    <i r="2">
      <x v="185"/>
    </i>
    <i r="1">
      <x v="13"/>
      <x v="57"/>
    </i>
    <i t="blank">
      <x v="3"/>
    </i>
    <i>
      <x v="5"/>
      <x v="7"/>
      <x v="6"/>
    </i>
    <i r="2">
      <x v="30"/>
    </i>
    <i r="1">
      <x v="8"/>
      <x v="1"/>
    </i>
    <i r="1">
      <x v="9"/>
      <x v="157"/>
    </i>
    <i r="1">
      <x v="11"/>
      <x v="2"/>
    </i>
    <i r="2">
      <x v="180"/>
    </i>
    <i t="blank">
      <x v="5"/>
    </i>
    <i>
      <x v="6"/>
      <x/>
      <x v="163"/>
    </i>
    <i t="blank">
      <x v="6"/>
    </i>
    <i>
      <x v="7"/>
      <x/>
      <x v="15"/>
    </i>
    <i r="2">
      <x v="33"/>
    </i>
    <i r="1">
      <x v="2"/>
      <x v="144"/>
    </i>
    <i r="2">
      <x v="148"/>
    </i>
    <i r="1">
      <x v="4"/>
      <x v="175"/>
    </i>
    <i r="1">
      <x v="5"/>
      <x v="156"/>
    </i>
    <i r="1">
      <x v="9"/>
      <x v="4"/>
    </i>
    <i r="2">
      <x v="26"/>
    </i>
    <i r="1">
      <x v="15"/>
      <x v="59"/>
    </i>
    <i t="blank">
      <x v="7"/>
    </i>
  </rowItems>
  <colFields count="1">
    <field x="-2"/>
  </colFields>
  <colItems count="3">
    <i>
      <x/>
    </i>
    <i i="1">
      <x v="1"/>
    </i>
    <i i="2">
      <x v="2"/>
    </i>
  </colItems>
  <pageFields count="1">
    <pageField fld="11" item="1" hier="-1"/>
  </pageFields>
  <dataFields count="3">
    <dataField name="Points" fld="8" baseField="3" baseItem="0"/>
    <dataField name="unité" fld="3" baseField="3" baseItem="7"/>
    <dataField name="Totals" fld="10" baseField="0" baseItem="0"/>
  </dataFields>
  <formats count="148">
    <format dxfId="150">
      <pivotArea collapsedLevelsAreSubtotals="1" fieldPosition="0">
        <references count="1">
          <reference field="2" count="0"/>
        </references>
      </pivotArea>
    </format>
    <format dxfId="149">
      <pivotArea dataOnly="0" labelOnly="1" fieldPosition="0">
        <references count="1">
          <reference field="2" count="0"/>
        </references>
      </pivotArea>
    </format>
    <format dxfId="148">
      <pivotArea type="all" dataOnly="0" outline="0" fieldPosition="0"/>
    </format>
    <format dxfId="147">
      <pivotArea type="all" dataOnly="0" outline="0" fieldPosition="0"/>
    </format>
    <format dxfId="146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45">
      <pivotArea type="all" dataOnly="0" outline="0" fieldPosition="0"/>
    </format>
    <format dxfId="144">
      <pivotArea field="2" type="button" dataOnly="0" labelOnly="1" outline="0" axis="axisRow" fieldPosition="0"/>
    </format>
    <format dxfId="143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42">
      <pivotArea collapsedLevelsAreSubtotals="1" fieldPosition="0">
        <references count="1">
          <reference field="2" count="0"/>
        </references>
      </pivotArea>
    </format>
    <format dxfId="141">
      <pivotArea collapsedLevelsAreSubtotals="1" fieldPosition="0">
        <references count="2">
          <reference field="0" count="1">
            <x v="153"/>
          </reference>
          <reference field="2" count="0" selected="0"/>
        </references>
      </pivotArea>
    </format>
    <format dxfId="140">
      <pivotArea dataOnly="0" labelOnly="1" fieldPosition="0">
        <references count="2">
          <reference field="0" count="1">
            <x v="153"/>
          </reference>
          <reference field="2" count="0" selected="0"/>
        </references>
      </pivotArea>
    </format>
    <format dxfId="13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38">
      <pivotArea dataOnly="0" labelOnly="1" fieldPosition="0">
        <references count="2">
          <reference field="0" count="2">
            <x v="63"/>
            <x v="98"/>
          </reference>
          <reference field="2" count="0" selected="0"/>
        </references>
      </pivotArea>
    </format>
    <format dxfId="137">
      <pivotArea dataOnly="0" labelOnly="1" fieldPosition="0">
        <references count="2">
          <reference field="0" count="2">
            <x v="63"/>
            <x v="98"/>
          </reference>
          <reference field="2" count="0" selected="0"/>
        </references>
      </pivotArea>
    </format>
    <format dxfId="136">
      <pivotArea dataOnly="0" labelOnly="1" fieldPosition="0">
        <references count="2">
          <reference field="0" count="2">
            <x v="155"/>
            <x v="164"/>
          </reference>
          <reference field="2" count="0" selected="0"/>
        </references>
      </pivotArea>
    </format>
    <format dxfId="135">
      <pivotArea dataOnly="0" labelOnly="1" fieldPosition="0">
        <references count="2">
          <reference field="0" count="2">
            <x v="155"/>
            <x v="164"/>
          </reference>
          <reference field="2" count="0" selected="0"/>
        </references>
      </pivotArea>
    </format>
    <format dxfId="134">
      <pivotArea dataOnly="0" labelOnly="1" fieldPosition="0">
        <references count="2">
          <reference field="0" count="2">
            <x v="171"/>
            <x v="186"/>
          </reference>
          <reference field="2" count="0" selected="0"/>
        </references>
      </pivotArea>
    </format>
    <format dxfId="133">
      <pivotArea dataOnly="0" labelOnly="1" fieldPosition="0">
        <references count="2">
          <reference field="0" count="2">
            <x v="171"/>
            <x v="186"/>
          </reference>
          <reference field="2" count="0" selected="0"/>
        </references>
      </pivotArea>
    </format>
    <format dxfId="132">
      <pivotArea dataOnly="0" labelOnly="1" fieldPosition="0">
        <references count="2">
          <reference field="0" count="1">
            <x v="178"/>
          </reference>
          <reference field="2" count="0" selected="0"/>
        </references>
      </pivotArea>
    </format>
    <format dxfId="131">
      <pivotArea dataOnly="0" labelOnly="1" fieldPosition="0">
        <references count="2">
          <reference field="0" count="1">
            <x v="74"/>
          </reference>
          <reference field="2" count="0" selected="0"/>
        </references>
      </pivotArea>
    </format>
    <format dxfId="130">
      <pivotArea dataOnly="0" labelOnly="1" fieldPosition="0">
        <references count="2">
          <reference field="0" count="1">
            <x v="74"/>
          </reference>
          <reference field="2" count="0" selected="0"/>
        </references>
      </pivotArea>
    </format>
    <format dxfId="129">
      <pivotArea dataOnly="0" labelOnly="1" fieldPosition="0">
        <references count="2">
          <reference field="0" count="2">
            <x v="7"/>
            <x v="45"/>
          </reference>
          <reference field="2" count="0" selected="0"/>
        </references>
      </pivotArea>
    </format>
    <format dxfId="128">
      <pivotArea dataOnly="0" labelOnly="1" fieldPosition="0">
        <references count="2">
          <reference field="0" count="2">
            <x v="7"/>
            <x v="45"/>
          </reference>
          <reference field="2" count="0" selected="0"/>
        </references>
      </pivotArea>
    </format>
    <format dxfId="127">
      <pivotArea dataOnly="0" labelOnly="1" fieldPosition="0">
        <references count="2">
          <reference field="0" count="3">
            <x v="27"/>
            <x v="85"/>
            <x v="117"/>
          </reference>
          <reference field="2" count="0" selected="0"/>
        </references>
      </pivotArea>
    </format>
    <format dxfId="126">
      <pivotArea dataOnly="0" labelOnly="1" fieldPosition="0">
        <references count="2">
          <reference field="0" count="3">
            <x v="27"/>
            <x v="85"/>
            <x v="117"/>
          </reference>
          <reference field="2" count="0" selected="0"/>
        </references>
      </pivotArea>
    </format>
    <format dxfId="125">
      <pivotArea field="2" type="button" dataOnly="0" labelOnly="1" outline="0" axis="axisRow" fieldPosition="0"/>
    </format>
    <format dxfId="124">
      <pivotArea dataOnly="0" labelOnly="1" fieldPosition="0">
        <references count="2">
          <reference field="0" count="3">
            <x v="14"/>
            <x v="68"/>
            <x v="166"/>
          </reference>
          <reference field="2" count="0" selected="0"/>
        </references>
      </pivotArea>
    </format>
    <format dxfId="123">
      <pivotArea field="2" type="button" dataOnly="0" labelOnly="1" outline="0" axis="axisRow" fieldPosition="0"/>
    </format>
    <format dxfId="122">
      <pivotArea type="all" dataOnly="0" outline="0" fieldPosition="0"/>
    </format>
    <format dxfId="121">
      <pivotArea field="2" type="button" dataOnly="0" labelOnly="1" outline="0" axis="axisRow" fieldPosition="0"/>
    </format>
    <format dxfId="12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19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118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117">
      <pivotArea dataOnly="0" labelOnly="1" fieldPosition="0">
        <references count="2">
          <reference field="0" count="8">
            <x v="12"/>
            <x v="13"/>
            <x v="14"/>
            <x v="15"/>
            <x v="59"/>
            <x v="68"/>
            <x v="166"/>
            <x v="175"/>
          </reference>
          <reference field="2" count="0" selected="0"/>
        </references>
      </pivotArea>
    </format>
    <format dxfId="116">
      <pivotArea dataOnly="0" labelOnly="1" fieldPosition="0">
        <references count="2">
          <reference field="0" count="9">
            <x v="12"/>
            <x v="13"/>
            <x v="14"/>
            <x v="15"/>
            <x v="31"/>
            <x v="59"/>
            <x v="68"/>
            <x v="166"/>
            <x v="175"/>
          </reference>
          <reference field="2" count="0" selected="0"/>
        </references>
      </pivotArea>
    </format>
    <format dxfId="115">
      <pivotArea dataOnly="0" labelOnly="1" fieldPosition="0">
        <references count="2">
          <reference field="0" count="7">
            <x v="12"/>
            <x v="23"/>
            <x v="33"/>
            <x v="59"/>
            <x v="102"/>
            <x v="108"/>
            <x v="144"/>
          </reference>
          <reference field="2" count="0" selected="0"/>
        </references>
      </pivotArea>
    </format>
    <format dxfId="114">
      <pivotArea dataOnly="0" labelOnly="1" fieldPosition="0">
        <references count="2">
          <reference field="0" count="7">
            <x v="12"/>
            <x v="23"/>
            <x v="33"/>
            <x v="59"/>
            <x v="102"/>
            <x v="108"/>
            <x v="144"/>
          </reference>
          <reference field="2" count="0" selected="0"/>
        </references>
      </pivotArea>
    </format>
    <format dxfId="113">
      <pivotArea field="8" type="button" dataOnly="0" labelOnly="1" outline="0"/>
    </format>
    <format dxfId="112">
      <pivotArea field="2" type="button" dataOnly="0" labelOnly="1" outline="0" axis="axisRow" fieldPosition="0"/>
    </format>
    <format dxfId="111">
      <pivotArea dataOnly="0" labelOnly="1" fieldPosition="0">
        <references count="1">
          <reference field="2" count="0"/>
        </references>
      </pivotArea>
    </format>
    <format dxfId="110">
      <pivotArea dataOnly="0" labelOnly="1" fieldPosition="0">
        <references count="2">
          <reference field="0" count="11">
            <x v="15"/>
            <x v="19"/>
            <x v="23"/>
            <x v="33"/>
            <x v="59"/>
            <x v="68"/>
            <x v="102"/>
            <x v="116"/>
            <x v="144"/>
            <x v="148"/>
            <x v="175"/>
          </reference>
          <reference field="2" count="0" selected="0"/>
        </references>
      </pivotArea>
    </format>
    <format dxfId="109">
      <pivotArea field="8" type="button" dataOnly="0" labelOnly="1" outline="0"/>
    </format>
    <format dxfId="108">
      <pivotArea field="2" type="button" dataOnly="0" labelOnly="1" outline="0" axis="axisRow" fieldPosition="0"/>
    </format>
    <format dxfId="107">
      <pivotArea dataOnly="0" labelOnly="1" fieldPosition="0">
        <references count="1">
          <reference field="2" count="0"/>
        </references>
      </pivotArea>
    </format>
    <format dxfId="106">
      <pivotArea dataOnly="0" labelOnly="1" fieldPosition="0">
        <references count="2">
          <reference field="0" count="9">
            <x v="15"/>
            <x v="19"/>
            <x v="59"/>
            <x v="61"/>
            <x v="116"/>
            <x v="121"/>
            <x v="148"/>
            <x v="156"/>
            <x v="175"/>
          </reference>
          <reference field="2" count="0" selected="0"/>
        </references>
      </pivotArea>
    </format>
    <format dxfId="105">
      <pivotArea dataOnly="0" labelOnly="1" fieldPosition="0">
        <references count="2">
          <reference field="0" count="9">
            <x v="15"/>
            <x v="19"/>
            <x v="59"/>
            <x v="61"/>
            <x v="116"/>
            <x v="121"/>
            <x v="148"/>
            <x v="156"/>
            <x v="175"/>
          </reference>
          <reference field="2" count="0" selected="0"/>
        </references>
      </pivotArea>
    </format>
    <format dxfId="104">
      <pivotArea dataOnly="0" labelOnly="1" fieldPosition="0">
        <references count="2">
          <reference field="0" count="2">
            <x v="166"/>
            <x v="175"/>
          </reference>
          <reference field="2" count="0" selected="0"/>
        </references>
      </pivotArea>
    </format>
    <format dxfId="103">
      <pivotArea dataOnly="0" labelOnly="1" fieldPosition="0">
        <references count="2">
          <reference field="0" count="1">
            <x v="175"/>
          </reference>
          <reference field="2" count="0" selected="0"/>
        </references>
      </pivotArea>
    </format>
    <format dxfId="102">
      <pivotArea dataOnly="0" labelOnly="1" fieldPosition="0">
        <references count="1">
          <reference field="2" count="0"/>
        </references>
      </pivotArea>
    </format>
    <format dxfId="101">
      <pivotArea dataOnly="0" labelOnly="1" fieldPosition="0">
        <references count="2">
          <reference field="0" count="1">
            <x v="166"/>
          </reference>
          <reference field="2" count="0" selected="0"/>
        </references>
      </pivotArea>
    </format>
    <format dxfId="100">
      <pivotArea field="8" type="button" dataOnly="0" labelOnly="1" outline="0"/>
    </format>
    <format dxfId="99">
      <pivotArea field="2" type="button" dataOnly="0" labelOnly="1" outline="0" axis="axisRow" fieldPosition="0"/>
    </format>
    <format dxfId="98">
      <pivotArea field="8" type="button" dataOnly="0" labelOnly="1" outline="0"/>
    </format>
    <format dxfId="97">
      <pivotArea field="8" type="button" dataOnly="0" labelOnly="1" outline="0"/>
    </format>
    <format dxfId="96">
      <pivotArea field="2" type="button" dataOnly="0" labelOnly="1" outline="0" axis="axisRow" fieldPosition="0"/>
    </format>
    <format dxfId="95">
      <pivotArea dataOnly="0" labelOnly="1" fieldPosition="0">
        <references count="1">
          <reference field="2" count="0"/>
        </references>
      </pivotArea>
    </format>
    <format dxfId="94">
      <pivotArea dataOnly="0" labelOnly="1" fieldPosition="0">
        <references count="2">
          <reference field="0" count="11">
            <x v="15"/>
            <x v="25"/>
            <x v="59"/>
            <x v="62"/>
            <x v="80"/>
            <x v="116"/>
            <x v="144"/>
            <x v="146"/>
            <x v="148"/>
            <x v="156"/>
            <x v="175"/>
          </reference>
          <reference field="2" count="0" selected="0"/>
        </references>
      </pivotArea>
    </format>
    <format dxfId="93">
      <pivotArea field="8" type="button" dataOnly="0" labelOnly="1" outline="0"/>
    </format>
    <format dxfId="92">
      <pivotArea field="2" type="button" dataOnly="0" labelOnly="1" outline="0" axis="axisRow" fieldPosition="0"/>
    </format>
    <format dxfId="91">
      <pivotArea dataOnly="0" labelOnly="1" fieldPosition="0">
        <references count="1">
          <reference field="2" count="0"/>
        </references>
      </pivotArea>
    </format>
    <format dxfId="90">
      <pivotArea dataOnly="0" labelOnly="1" fieldPosition="0">
        <references count="2">
          <reference field="0" count="11">
            <x v="15"/>
            <x v="25"/>
            <x v="59"/>
            <x v="62"/>
            <x v="80"/>
            <x v="116"/>
            <x v="144"/>
            <x v="146"/>
            <x v="148"/>
            <x v="156"/>
            <x v="175"/>
          </reference>
          <reference field="2" count="0" selected="0"/>
        </references>
      </pivotArea>
    </format>
    <format dxfId="89">
      <pivotArea field="8" type="button" dataOnly="0" labelOnly="1" outline="0"/>
    </format>
    <format dxfId="88">
      <pivotArea field="2" type="button" dataOnly="0" labelOnly="1" outline="0" axis="axisRow" fieldPosition="0"/>
    </format>
    <format dxfId="87">
      <pivotArea dataOnly="0" labelOnly="1" fieldPosition="0">
        <references count="1">
          <reference field="2" count="0"/>
        </references>
      </pivotArea>
    </format>
    <format dxfId="86">
      <pivotArea dataOnly="0" labelOnly="1" fieldPosition="0">
        <references count="2">
          <reference field="0" count="9">
            <x v="4"/>
            <x v="15"/>
            <x v="26"/>
            <x v="33"/>
            <x v="59"/>
            <x v="144"/>
            <x v="148"/>
            <x v="156"/>
            <x v="175"/>
          </reference>
          <reference field="2" count="0" selected="0"/>
        </references>
      </pivotArea>
    </format>
    <format dxfId="85">
      <pivotArea field="8" type="button" dataOnly="0" labelOnly="1" outline="0"/>
    </format>
    <format dxfId="84">
      <pivotArea field="2" type="button" dataOnly="0" labelOnly="1" outline="0" axis="axisRow" fieldPosition="0"/>
    </format>
    <format dxfId="83">
      <pivotArea dataOnly="0" labelOnly="1" fieldPosition="0">
        <references count="1">
          <reference field="2" count="0"/>
        </references>
      </pivotArea>
    </format>
    <format dxfId="82">
      <pivotArea dataOnly="0" labelOnly="1" fieldPosition="0">
        <references count="2">
          <reference field="0" count="9">
            <x v="4"/>
            <x v="15"/>
            <x v="26"/>
            <x v="33"/>
            <x v="59"/>
            <x v="144"/>
            <x v="148"/>
            <x v="156"/>
            <x v="175"/>
          </reference>
          <reference field="2" count="0" selected="0"/>
        </references>
      </pivotArea>
    </format>
    <format dxfId="81">
      <pivotArea type="origin" dataOnly="0" labelOnly="1" outline="0" fieldPosition="0"/>
    </format>
    <format dxfId="80">
      <pivotArea field="2" type="button" dataOnly="0" labelOnly="1" outline="0" axis="axisRow" fieldPosition="0"/>
    </format>
    <format dxfId="79">
      <pivotArea field="1" type="button" dataOnly="0" labelOnly="1" outline="0" axis="axisRow" fieldPosition="1"/>
    </format>
    <format dxfId="78">
      <pivotArea field="0" type="button" dataOnly="0" labelOnly="1" outline="0" axis="axisRow" fieldPosition="2"/>
    </format>
    <format dxfId="77">
      <pivotArea dataOnly="0" labelOnly="1" outline="0" fieldPosition="0">
        <references count="1">
          <reference field="2" count="6">
            <x v="1"/>
            <x v="2"/>
            <x v="3"/>
            <x v="5"/>
            <x v="6"/>
            <x v="7"/>
          </reference>
        </references>
      </pivotArea>
    </format>
    <format dxfId="76">
      <pivotArea dataOnly="0" labelOnly="1" outline="0" fieldPosition="0">
        <references count="2">
          <reference field="1" count="5">
            <x v="0"/>
            <x v="2"/>
            <x v="4"/>
            <x v="6"/>
            <x v="13"/>
          </reference>
          <reference field="2" count="1" selected="0">
            <x v="1"/>
          </reference>
        </references>
      </pivotArea>
    </format>
    <format dxfId="75">
      <pivotArea dataOnly="0" labelOnly="1" outline="0" fieldPosition="0">
        <references count="2">
          <reference field="1" count="3">
            <x v="0"/>
            <x v="1"/>
            <x v="12"/>
          </reference>
          <reference field="2" count="1" selected="0">
            <x v="2"/>
          </reference>
        </references>
      </pivotArea>
    </format>
    <format dxfId="74">
      <pivotArea dataOnly="0" labelOnly="1" outline="0" fieldPosition="0">
        <references count="2">
          <reference field="1" count="2">
            <x v="1"/>
            <x v="13"/>
          </reference>
          <reference field="2" count="1" selected="0">
            <x v="3"/>
          </reference>
        </references>
      </pivotArea>
    </format>
    <format dxfId="73">
      <pivotArea dataOnly="0" labelOnly="1" outline="0" fieldPosition="0">
        <references count="2">
          <reference field="1" count="4">
            <x v="7"/>
            <x v="8"/>
            <x v="9"/>
            <x v="11"/>
          </reference>
          <reference field="2" count="1" selected="0">
            <x v="5"/>
          </reference>
        </references>
      </pivotArea>
    </format>
    <format dxfId="72">
      <pivotArea dataOnly="0" labelOnly="1" outline="0" fieldPosition="0">
        <references count="2">
          <reference field="1" count="1">
            <x v="0"/>
          </reference>
          <reference field="2" count="1" selected="0">
            <x v="6"/>
          </reference>
        </references>
      </pivotArea>
    </format>
    <format dxfId="71">
      <pivotArea dataOnly="0" labelOnly="1" outline="0" fieldPosition="0">
        <references count="2">
          <reference field="1" count="6">
            <x v="0"/>
            <x v="2"/>
            <x v="4"/>
            <x v="5"/>
            <x v="9"/>
            <x v="15"/>
          </reference>
          <reference field="2" count="1" selected="0">
            <x v="7"/>
          </reference>
        </references>
      </pivotArea>
    </format>
    <format dxfId="70">
      <pivotArea dataOnly="0" labelOnly="1" outline="0" fieldPosition="0">
        <references count="3">
          <reference field="0" count="6">
            <x v="10"/>
            <x v="32"/>
            <x v="46"/>
            <x v="47"/>
            <x v="83"/>
            <x v="114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69">
      <pivotArea dataOnly="0" labelOnly="1" outline="0" fieldPosition="0">
        <references count="3">
          <reference field="0" count="2">
            <x v="151"/>
            <x v="154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68">
      <pivotArea dataOnly="0" labelOnly="1" outline="0" fieldPosition="0">
        <references count="3">
          <reference field="0" count="1">
            <x v="98"/>
          </reference>
          <reference field="1" count="1" selected="0">
            <x v="4"/>
          </reference>
          <reference field="2" count="1" selected="0">
            <x v="1"/>
          </reference>
        </references>
      </pivotArea>
    </format>
    <format dxfId="67">
      <pivotArea dataOnly="0" labelOnly="1" outline="0" fieldPosition="0">
        <references count="3">
          <reference field="0" count="1">
            <x v="35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66">
      <pivotArea dataOnly="0" labelOnly="1" outline="0" fieldPosition="0">
        <references count="3">
          <reference field="0" count="4">
            <x v="39"/>
            <x v="58"/>
            <x v="164"/>
            <x v="168"/>
          </reference>
          <reference field="1" count="1" selected="0">
            <x v="13"/>
          </reference>
          <reference field="2" count="1" selected="0">
            <x v="1"/>
          </reference>
        </references>
      </pivotArea>
    </format>
    <format dxfId="65">
      <pivotArea dataOnly="0" labelOnly="1" outline="0" fieldPosition="0">
        <references count="3">
          <reference field="0" count="5">
            <x v="3"/>
            <x v="66"/>
            <x v="76"/>
            <x v="138"/>
            <x v="167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64">
      <pivotArea dataOnly="0" labelOnly="1" outline="0" fieldPosition="0">
        <references count="3">
          <reference field="0" count="8">
            <x v="52"/>
            <x v="54"/>
            <x v="65"/>
            <x v="67"/>
            <x v="90"/>
            <x v="93"/>
            <x v="122"/>
            <x v="177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63">
      <pivotArea dataOnly="0" labelOnly="1" outline="0" fieldPosition="0">
        <references count="3">
          <reference field="0" count="1">
            <x v="96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62">
      <pivotArea dataOnly="0" labelOnly="1" outline="0" fieldPosition="0">
        <references count="3">
          <reference field="0" count="4">
            <x v="89"/>
            <x v="92"/>
            <x v="126"/>
            <x v="185"/>
          </reference>
          <reference field="1" count="1" selected="0">
            <x v="1"/>
          </reference>
          <reference field="2" count="1" selected="0">
            <x v="3"/>
          </reference>
        </references>
      </pivotArea>
    </format>
    <format dxfId="61">
      <pivotArea dataOnly="0" labelOnly="1" outline="0" fieldPosition="0">
        <references count="3">
          <reference field="0" count="1">
            <x v="57"/>
          </reference>
          <reference field="1" count="1" selected="0">
            <x v="13"/>
          </reference>
          <reference field="2" count="1" selected="0">
            <x v="3"/>
          </reference>
        </references>
      </pivotArea>
    </format>
    <format dxfId="60">
      <pivotArea dataOnly="0" labelOnly="1" outline="0" fieldPosition="0">
        <references count="3">
          <reference field="0" count="2">
            <x v="6"/>
            <x v="30"/>
          </reference>
          <reference field="1" count="1" selected="0">
            <x v="7"/>
          </reference>
          <reference field="2" count="1" selected="0">
            <x v="5"/>
          </reference>
        </references>
      </pivotArea>
    </format>
    <format dxfId="59">
      <pivotArea dataOnly="0" labelOnly="1" outline="0" fieldPosition="0">
        <references count="3">
          <reference field="0" count="1">
            <x v="1"/>
          </reference>
          <reference field="1" count="1" selected="0">
            <x v="8"/>
          </reference>
          <reference field="2" count="1" selected="0">
            <x v="5"/>
          </reference>
        </references>
      </pivotArea>
    </format>
    <format dxfId="58">
      <pivotArea dataOnly="0" labelOnly="1" outline="0" fieldPosition="0">
        <references count="3">
          <reference field="0" count="1">
            <x v="157"/>
          </reference>
          <reference field="1" count="1" selected="0">
            <x v="9"/>
          </reference>
          <reference field="2" count="1" selected="0">
            <x v="5"/>
          </reference>
        </references>
      </pivotArea>
    </format>
    <format dxfId="57">
      <pivotArea dataOnly="0" labelOnly="1" outline="0" fieldPosition="0">
        <references count="3">
          <reference field="0" count="2">
            <x v="2"/>
            <x v="180"/>
          </reference>
          <reference field="1" count="1" selected="0">
            <x v="11"/>
          </reference>
          <reference field="2" count="1" selected="0">
            <x v="5"/>
          </reference>
        </references>
      </pivotArea>
    </format>
    <format dxfId="56">
      <pivotArea dataOnly="0" labelOnly="1" outline="0" fieldPosition="0">
        <references count="3">
          <reference field="0" count="1">
            <x v="163"/>
          </reference>
          <reference field="1" count="1" selected="0">
            <x v="0"/>
          </reference>
          <reference field="2" count="1" selected="0">
            <x v="6"/>
          </reference>
        </references>
      </pivotArea>
    </format>
    <format dxfId="55">
      <pivotArea dataOnly="0" labelOnly="1" outline="0" fieldPosition="0">
        <references count="3">
          <reference field="0" count="2">
            <x v="15"/>
            <x v="33"/>
          </reference>
          <reference field="1" count="1" selected="0">
            <x v="0"/>
          </reference>
          <reference field="2" count="1" selected="0">
            <x v="7"/>
          </reference>
        </references>
      </pivotArea>
    </format>
    <format dxfId="54">
      <pivotArea dataOnly="0" labelOnly="1" outline="0" fieldPosition="0">
        <references count="3">
          <reference field="0" count="2">
            <x v="144"/>
            <x v="148"/>
          </reference>
          <reference field="1" count="1" selected="0">
            <x v="2"/>
          </reference>
          <reference field="2" count="1" selected="0">
            <x v="7"/>
          </reference>
        </references>
      </pivotArea>
    </format>
    <format dxfId="53">
      <pivotArea dataOnly="0" labelOnly="1" outline="0" fieldPosition="0">
        <references count="3">
          <reference field="0" count="1">
            <x v="175"/>
          </reference>
          <reference field="1" count="1" selected="0">
            <x v="4"/>
          </reference>
          <reference field="2" count="1" selected="0">
            <x v="7"/>
          </reference>
        </references>
      </pivotArea>
    </format>
    <format dxfId="52">
      <pivotArea dataOnly="0" labelOnly="1" outline="0" fieldPosition="0">
        <references count="3">
          <reference field="0" count="1">
            <x v="156"/>
          </reference>
          <reference field="1" count="1" selected="0">
            <x v="5"/>
          </reference>
          <reference field="2" count="1" selected="0">
            <x v="7"/>
          </reference>
        </references>
      </pivotArea>
    </format>
    <format dxfId="51">
      <pivotArea dataOnly="0" labelOnly="1" outline="0" fieldPosition="0">
        <references count="3">
          <reference field="0" count="2">
            <x v="4"/>
            <x v="26"/>
          </reference>
          <reference field="1" count="1" selected="0">
            <x v="9"/>
          </reference>
          <reference field="2" count="1" selected="0">
            <x v="7"/>
          </reference>
        </references>
      </pivotArea>
    </format>
    <format dxfId="50">
      <pivotArea dataOnly="0" labelOnly="1" outline="0" fieldPosition="0">
        <references count="3">
          <reference field="0" count="1">
            <x v="59"/>
          </reference>
          <reference field="1" count="1" selected="0">
            <x v="15"/>
          </reference>
          <reference field="2" count="1" selected="0">
            <x v="7"/>
          </reference>
        </references>
      </pivotArea>
    </format>
    <format dxfId="49">
      <pivotArea type="all" dataOnly="0" outline="0" fieldPosition="0"/>
    </format>
    <format dxfId="48">
      <pivotArea outline="0" collapsedLevelsAreSubtotals="1" fieldPosition="0"/>
    </format>
    <format dxfId="47">
      <pivotArea type="origin" dataOnly="0" labelOnly="1" outline="0" fieldPosition="0"/>
    </format>
    <format dxfId="46">
      <pivotArea field="-2" type="button" dataOnly="0" labelOnly="1" outline="0" axis="axisCol" fieldPosition="0"/>
    </format>
    <format dxfId="45">
      <pivotArea type="topRight" dataOnly="0" labelOnly="1" outline="0" fieldPosition="0"/>
    </format>
    <format dxfId="44">
      <pivotArea field="2" type="button" dataOnly="0" labelOnly="1" outline="0" axis="axisRow" fieldPosition="0"/>
    </format>
    <format dxfId="43">
      <pivotArea field="1" type="button" dataOnly="0" labelOnly="1" outline="0" axis="axisRow" fieldPosition="1"/>
    </format>
    <format dxfId="42">
      <pivotArea field="0" type="button" dataOnly="0" labelOnly="1" outline="0" axis="axisRow" fieldPosition="2"/>
    </format>
    <format dxfId="41">
      <pivotArea dataOnly="0" labelOnly="1" outline="0" fieldPosition="0">
        <references count="1">
          <reference field="2" count="6">
            <x v="1"/>
            <x v="2"/>
            <x v="3"/>
            <x v="5"/>
            <x v="6"/>
            <x v="7"/>
          </reference>
        </references>
      </pivotArea>
    </format>
    <format dxfId="40">
      <pivotArea dataOnly="0" labelOnly="1" outline="0" fieldPosition="0">
        <references count="2">
          <reference field="1" count="5">
            <x v="0"/>
            <x v="2"/>
            <x v="4"/>
            <x v="6"/>
            <x v="13"/>
          </reference>
          <reference field="2" count="1" selected="0">
            <x v="1"/>
          </reference>
        </references>
      </pivotArea>
    </format>
    <format dxfId="39">
      <pivotArea dataOnly="0" labelOnly="1" outline="0" fieldPosition="0">
        <references count="2">
          <reference field="1" count="3">
            <x v="0"/>
            <x v="1"/>
            <x v="12"/>
          </reference>
          <reference field="2" count="1" selected="0">
            <x v="2"/>
          </reference>
        </references>
      </pivotArea>
    </format>
    <format dxfId="38">
      <pivotArea dataOnly="0" labelOnly="1" outline="0" fieldPosition="0">
        <references count="2">
          <reference field="1" count="2">
            <x v="1"/>
            <x v="13"/>
          </reference>
          <reference field="2" count="1" selected="0">
            <x v="3"/>
          </reference>
        </references>
      </pivotArea>
    </format>
    <format dxfId="37">
      <pivotArea dataOnly="0" labelOnly="1" outline="0" fieldPosition="0">
        <references count="2">
          <reference field="1" count="4">
            <x v="7"/>
            <x v="8"/>
            <x v="9"/>
            <x v="11"/>
          </reference>
          <reference field="2" count="1" selected="0">
            <x v="5"/>
          </reference>
        </references>
      </pivotArea>
    </format>
    <format dxfId="36">
      <pivotArea dataOnly="0" labelOnly="1" outline="0" fieldPosition="0">
        <references count="2">
          <reference field="1" count="1">
            <x v="0"/>
          </reference>
          <reference field="2" count="1" selected="0">
            <x v="6"/>
          </reference>
        </references>
      </pivotArea>
    </format>
    <format dxfId="35">
      <pivotArea dataOnly="0" labelOnly="1" outline="0" fieldPosition="0">
        <references count="2">
          <reference field="1" count="6">
            <x v="0"/>
            <x v="2"/>
            <x v="4"/>
            <x v="5"/>
            <x v="9"/>
            <x v="15"/>
          </reference>
          <reference field="2" count="1" selected="0">
            <x v="7"/>
          </reference>
        </references>
      </pivotArea>
    </format>
    <format dxfId="34">
      <pivotArea dataOnly="0" labelOnly="1" outline="0" fieldPosition="0">
        <references count="3">
          <reference field="0" count="6">
            <x v="10"/>
            <x v="32"/>
            <x v="46"/>
            <x v="47"/>
            <x v="83"/>
            <x v="114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33">
      <pivotArea dataOnly="0" labelOnly="1" outline="0" fieldPosition="0">
        <references count="3">
          <reference field="0" count="2">
            <x v="151"/>
            <x v="154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32">
      <pivotArea dataOnly="0" labelOnly="1" outline="0" fieldPosition="0">
        <references count="3">
          <reference field="0" count="1">
            <x v="98"/>
          </reference>
          <reference field="1" count="1" selected="0">
            <x v="4"/>
          </reference>
          <reference field="2" count="1" selected="0">
            <x v="1"/>
          </reference>
        </references>
      </pivotArea>
    </format>
    <format dxfId="31">
      <pivotArea dataOnly="0" labelOnly="1" outline="0" fieldPosition="0">
        <references count="3">
          <reference field="0" count="1">
            <x v="35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30">
      <pivotArea dataOnly="0" labelOnly="1" outline="0" fieldPosition="0">
        <references count="3">
          <reference field="0" count="4">
            <x v="39"/>
            <x v="58"/>
            <x v="164"/>
            <x v="168"/>
          </reference>
          <reference field="1" count="1" selected="0">
            <x v="13"/>
          </reference>
          <reference field="2" count="1" selected="0">
            <x v="1"/>
          </reference>
        </references>
      </pivotArea>
    </format>
    <format dxfId="29">
      <pivotArea dataOnly="0" labelOnly="1" outline="0" fieldPosition="0">
        <references count="3">
          <reference field="0" count="5">
            <x v="3"/>
            <x v="66"/>
            <x v="76"/>
            <x v="138"/>
            <x v="167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28">
      <pivotArea dataOnly="0" labelOnly="1" outline="0" fieldPosition="0">
        <references count="3">
          <reference field="0" count="8">
            <x v="52"/>
            <x v="54"/>
            <x v="65"/>
            <x v="67"/>
            <x v="90"/>
            <x v="93"/>
            <x v="122"/>
            <x v="177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27">
      <pivotArea dataOnly="0" labelOnly="1" outline="0" fieldPosition="0">
        <references count="3">
          <reference field="0" count="1">
            <x v="96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26">
      <pivotArea dataOnly="0" labelOnly="1" outline="0" fieldPosition="0">
        <references count="3">
          <reference field="0" count="4">
            <x v="89"/>
            <x v="92"/>
            <x v="126"/>
            <x v="185"/>
          </reference>
          <reference field="1" count="1" selected="0">
            <x v="1"/>
          </reference>
          <reference field="2" count="1" selected="0">
            <x v="3"/>
          </reference>
        </references>
      </pivotArea>
    </format>
    <format dxfId="25">
      <pivotArea dataOnly="0" labelOnly="1" outline="0" fieldPosition="0">
        <references count="3">
          <reference field="0" count="1">
            <x v="57"/>
          </reference>
          <reference field="1" count="1" selected="0">
            <x v="13"/>
          </reference>
          <reference field="2" count="1" selected="0">
            <x v="3"/>
          </reference>
        </references>
      </pivotArea>
    </format>
    <format dxfId="24">
      <pivotArea dataOnly="0" labelOnly="1" outline="0" fieldPosition="0">
        <references count="3">
          <reference field="0" count="2">
            <x v="6"/>
            <x v="30"/>
          </reference>
          <reference field="1" count="1" selected="0">
            <x v="7"/>
          </reference>
          <reference field="2" count="1" selected="0">
            <x v="5"/>
          </reference>
        </references>
      </pivotArea>
    </format>
    <format dxfId="23">
      <pivotArea dataOnly="0" labelOnly="1" outline="0" fieldPosition="0">
        <references count="3">
          <reference field="0" count="1">
            <x v="1"/>
          </reference>
          <reference field="1" count="1" selected="0">
            <x v="8"/>
          </reference>
          <reference field="2" count="1" selected="0">
            <x v="5"/>
          </reference>
        </references>
      </pivotArea>
    </format>
    <format dxfId="22">
      <pivotArea dataOnly="0" labelOnly="1" outline="0" fieldPosition="0">
        <references count="3">
          <reference field="0" count="1">
            <x v="157"/>
          </reference>
          <reference field="1" count="1" selected="0">
            <x v="9"/>
          </reference>
          <reference field="2" count="1" selected="0">
            <x v="5"/>
          </reference>
        </references>
      </pivotArea>
    </format>
    <format dxfId="21">
      <pivotArea dataOnly="0" labelOnly="1" outline="0" fieldPosition="0">
        <references count="3">
          <reference field="0" count="2">
            <x v="2"/>
            <x v="180"/>
          </reference>
          <reference field="1" count="1" selected="0">
            <x v="11"/>
          </reference>
          <reference field="2" count="1" selected="0">
            <x v="5"/>
          </reference>
        </references>
      </pivotArea>
    </format>
    <format dxfId="20">
      <pivotArea dataOnly="0" labelOnly="1" outline="0" fieldPosition="0">
        <references count="3">
          <reference field="0" count="1">
            <x v="163"/>
          </reference>
          <reference field="1" count="1" selected="0">
            <x v="0"/>
          </reference>
          <reference field="2" count="1" selected="0">
            <x v="6"/>
          </reference>
        </references>
      </pivotArea>
    </format>
    <format dxfId="19">
      <pivotArea dataOnly="0" labelOnly="1" outline="0" fieldPosition="0">
        <references count="3">
          <reference field="0" count="2">
            <x v="15"/>
            <x v="33"/>
          </reference>
          <reference field="1" count="1" selected="0">
            <x v="0"/>
          </reference>
          <reference field="2" count="1" selected="0">
            <x v="7"/>
          </reference>
        </references>
      </pivotArea>
    </format>
    <format dxfId="18">
      <pivotArea dataOnly="0" labelOnly="1" outline="0" fieldPosition="0">
        <references count="3">
          <reference field="0" count="2">
            <x v="144"/>
            <x v="148"/>
          </reference>
          <reference field="1" count="1" selected="0">
            <x v="2"/>
          </reference>
          <reference field="2" count="1" selected="0">
            <x v="7"/>
          </reference>
        </references>
      </pivotArea>
    </format>
    <format dxfId="17">
      <pivotArea dataOnly="0" labelOnly="1" outline="0" fieldPosition="0">
        <references count="3">
          <reference field="0" count="1">
            <x v="175"/>
          </reference>
          <reference field="1" count="1" selected="0">
            <x v="4"/>
          </reference>
          <reference field="2" count="1" selected="0">
            <x v="7"/>
          </reference>
        </references>
      </pivotArea>
    </format>
    <format dxfId="16">
      <pivotArea dataOnly="0" labelOnly="1" outline="0" fieldPosition="0">
        <references count="3">
          <reference field="0" count="1">
            <x v="156"/>
          </reference>
          <reference field="1" count="1" selected="0">
            <x v="5"/>
          </reference>
          <reference field="2" count="1" selected="0">
            <x v="7"/>
          </reference>
        </references>
      </pivotArea>
    </format>
    <format dxfId="15">
      <pivotArea dataOnly="0" labelOnly="1" outline="0" fieldPosition="0">
        <references count="3">
          <reference field="0" count="2">
            <x v="4"/>
            <x v="26"/>
          </reference>
          <reference field="1" count="1" selected="0">
            <x v="9"/>
          </reference>
          <reference field="2" count="1" selected="0">
            <x v="7"/>
          </reference>
        </references>
      </pivotArea>
    </format>
    <format dxfId="14">
      <pivotArea dataOnly="0" labelOnly="1" outline="0" fieldPosition="0">
        <references count="3">
          <reference field="0" count="1">
            <x v="59"/>
          </reference>
          <reference field="1" count="1" selected="0">
            <x v="15"/>
          </reference>
          <reference field="2" count="1" selected="0">
            <x v="7"/>
          </reference>
        </references>
      </pivotArea>
    </format>
    <format dxfId="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">
      <pivotArea dataOnly="0" labelOnly="1" outline="0" fieldPosition="0">
        <references count="1">
          <reference field="2" count="1">
            <x v="1"/>
          </reference>
        </references>
      </pivotArea>
    </format>
    <format dxfId="11">
      <pivotArea dataOnly="0" labelOnly="1" outline="0" fieldPosition="0">
        <references count="1">
          <reference field="2" count="1">
            <x v="2"/>
          </reference>
        </references>
      </pivotArea>
    </format>
    <format dxfId="10">
      <pivotArea dataOnly="0" labelOnly="1" outline="0" fieldPosition="0">
        <references count="1">
          <reference field="2" count="1">
            <x v="3"/>
          </reference>
        </references>
      </pivotArea>
    </format>
    <format dxfId="9">
      <pivotArea dataOnly="0" labelOnly="1" outline="0" fieldPosition="0">
        <references count="1">
          <reference field="2" count="1">
            <x v="5"/>
          </reference>
        </references>
      </pivotArea>
    </format>
    <format dxfId="8">
      <pivotArea dataOnly="0" labelOnly="1" outline="0" fieldPosition="0">
        <references count="1">
          <reference field="2" count="1">
            <x v="6"/>
          </reference>
        </references>
      </pivotArea>
    </format>
    <format dxfId="7">
      <pivotArea dataOnly="0" labelOnly="1" outline="0" fieldPosition="0">
        <references count="1">
          <reference field="2" count="1">
            <x v="7"/>
          </reference>
        </references>
      </pivotArea>
    </format>
    <format dxfId="6">
      <pivotArea outline="0" collapsedLevelsAreSubtotals="1" fieldPosition="0"/>
    </format>
    <format dxfId="5">
      <pivotArea field="-2" type="button" dataOnly="0" labelOnly="1" outline="0" axis="axisCol" fieldPosition="0"/>
    </format>
    <format dxfId="4">
      <pivotArea type="topRight" dataOnly="0" labelOnly="1" outline="0" fieldPosition="0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DD" displayName="TBDD" ref="A19:L206" totalsRowShown="0" headerRowDxfId="208" dataDxfId="206" headerRowBorderDxfId="207" tableBorderDxfId="205" totalsRowBorderDxfId="204">
  <autoFilter ref="A19:L206" xr:uid="{00000000-0009-0000-0100-000005000000}"/>
  <sortState xmlns:xlrd2="http://schemas.microsoft.com/office/spreadsheetml/2017/richdata2" ref="A20:L206">
    <sortCondition ref="A20:A206"/>
  </sortState>
  <tableColumns count="12">
    <tableColumn id="1" xr3:uid="{00000000-0010-0000-0000-000001000000}" name="Référence" dataDxfId="203"/>
    <tableColumn id="2" xr3:uid="{00000000-0010-0000-0000-000002000000}" name="Désignation" dataDxfId="202"/>
    <tableColumn id="4" xr3:uid="{00000000-0010-0000-0000-000004000000}" name="Emplacement" dataDxfId="201"/>
    <tableColumn id="5" xr3:uid="{00000000-0010-0000-0000-000005000000}" name="Catégorie" dataDxfId="200"/>
    <tableColumn id="6" xr3:uid="{00000000-0010-0000-0000-000006000000}" name="Portion unitaire" dataDxfId="199"/>
    <tableColumn id="7" xr3:uid="{00000000-0010-0000-0000-000007000000}" name="Stock après dernière distribution" dataDxfId="198"/>
    <tableColumn id="8" xr3:uid="{00000000-0010-0000-0000-000008000000}" name="Ramasse" dataDxfId="197"/>
    <tableColumn id="9" xr3:uid="{00000000-0010-0000-0000-000009000000}" name="Livraison du jour" dataDxfId="196"/>
    <tableColumn id="10" xr3:uid="{00000000-0010-0000-0000-00000A000000}" name="Ajout stock collecte" dataDxfId="195"/>
    <tableColumn id="11" xr3:uid="{00000000-0010-0000-0000-00000B000000}" name="A distribuer" dataDxfId="194">
      <calculatedColumnFormula>TBDD[[#This Row],[Stock après dernière distribution]]+TBDD[[#This Row],[Ramasse]]+TBDD[[#This Row],[Livraison du jour]]+TBDD[[#This Row],[Ajout stock collecte]]</calculatedColumnFormula>
    </tableColumn>
    <tableColumn id="12" xr3:uid="{00000000-0010-0000-0000-00000C000000}" name="Point par portion" dataDxfId="193">
      <calculatedColumnFormula>IF(L20&gt;0,L20,0)</calculatedColumnFormula>
    </tableColumn>
    <tableColumn id="13" xr3:uid="{00000000-0010-0000-0000-00000D000000}" name="NB POINTS" dataDxfId="192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Catégorie" displayName="T_Catégorie" ref="S1:S9" totalsRowShown="0" headerRowDxfId="191" dataDxfId="189" headerRowBorderDxfId="190" tableBorderDxfId="188" totalsRowBorderDxfId="187">
  <autoFilter ref="S1:S9" xr:uid="{00000000-0009-0000-0100-000001000000}"/>
  <tableColumns count="1">
    <tableColumn id="1" xr3:uid="{00000000-0010-0000-0100-000001000000}" name="Catégorie" dataDxfId="1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mplacement" displayName="T_Emplacement" ref="T1:T16" totalsRowShown="0" headerRowDxfId="185" dataDxfId="183" headerRowBorderDxfId="184" tableBorderDxfId="182" totalsRowBorderDxfId="181">
  <autoFilter ref="T1:T16" xr:uid="{00000000-0009-0000-0100-000002000000}"/>
  <sortState xmlns:xlrd2="http://schemas.microsoft.com/office/spreadsheetml/2017/richdata2" ref="T2:T16">
    <sortCondition ref="T2:T16"/>
  </sortState>
  <tableColumns count="1">
    <tableColumn id="1" xr3:uid="{00000000-0010-0000-0200-000001000000}" name="Emplacement" dataDxfId="1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T206"/>
  <sheetViews>
    <sheetView showZeros="0" zoomScale="89" zoomScaleNormal="89" workbookViewId="0">
      <pane ySplit="19" topLeftCell="A21" activePane="bottomLeft" state="frozen"/>
      <selection pane="bottomLeft" activeCell="N19" sqref="N19"/>
    </sheetView>
  </sheetViews>
  <sheetFormatPr defaultColWidth="11.5703125" defaultRowHeight="15" x14ac:dyDescent="0.25"/>
  <cols>
    <col min="1" max="1" width="18.42578125" style="3" customWidth="1"/>
    <col min="2" max="2" width="39.85546875" style="3" bestFit="1" customWidth="1"/>
    <col min="3" max="3" width="16.7109375" style="3" customWidth="1"/>
    <col min="4" max="4" width="17.28515625" style="3" bestFit="1" customWidth="1"/>
    <col min="5" max="5" width="12" style="25" bestFit="1" customWidth="1"/>
    <col min="6" max="6" width="15" style="25" bestFit="1" customWidth="1"/>
    <col min="7" max="7" width="12.42578125" style="25" bestFit="1" customWidth="1"/>
    <col min="8" max="8" width="18.5703125" style="25" bestFit="1" customWidth="1"/>
    <col min="9" max="9" width="14.42578125" style="25" bestFit="1" customWidth="1"/>
    <col min="10" max="10" width="15" style="5" bestFit="1" customWidth="1"/>
    <col min="11" max="11" width="19" style="5" bestFit="1" customWidth="1"/>
    <col min="12" max="12" width="14.140625" style="5" bestFit="1" customWidth="1"/>
    <col min="13" max="13" width="14.140625" style="80" bestFit="1" customWidth="1"/>
    <col min="14" max="14" width="12.42578125" style="3" bestFit="1" customWidth="1"/>
    <col min="15" max="16384" width="11.5703125" style="3"/>
  </cols>
  <sheetData>
    <row r="1" spans="1:20" hidden="1" x14ac:dyDescent="0.25">
      <c r="A1"/>
      <c r="B1"/>
      <c r="C1"/>
      <c r="D1"/>
      <c r="E1" s="16"/>
      <c r="F1" s="16"/>
      <c r="G1" s="16"/>
      <c r="S1" s="27" t="s">
        <v>201</v>
      </c>
      <c r="T1" s="27" t="s">
        <v>1</v>
      </c>
    </row>
    <row r="2" spans="1:20" hidden="1" x14ac:dyDescent="0.25">
      <c r="A2"/>
      <c r="B2"/>
      <c r="C2"/>
      <c r="D2"/>
      <c r="E2" s="16"/>
      <c r="F2" s="16"/>
      <c r="G2" s="16"/>
      <c r="S2" s="30" t="s">
        <v>8</v>
      </c>
      <c r="T2" s="30" t="s">
        <v>247</v>
      </c>
    </row>
    <row r="3" spans="1:20" hidden="1" x14ac:dyDescent="0.25">
      <c r="A3"/>
      <c r="B3"/>
      <c r="C3"/>
      <c r="D3"/>
      <c r="E3" s="16"/>
      <c r="F3" s="16"/>
      <c r="G3" s="16"/>
      <c r="S3" s="30" t="s">
        <v>9</v>
      </c>
      <c r="T3" s="30" t="s">
        <v>244</v>
      </c>
    </row>
    <row r="4" spans="1:20" hidden="1" x14ac:dyDescent="0.25">
      <c r="A4"/>
      <c r="B4"/>
      <c r="C4"/>
      <c r="D4"/>
      <c r="E4" s="16"/>
      <c r="F4" s="16"/>
      <c r="G4" s="16"/>
      <c r="S4" s="30" t="s">
        <v>6</v>
      </c>
      <c r="T4" s="30" t="s">
        <v>248</v>
      </c>
    </row>
    <row r="5" spans="1:20" hidden="1" x14ac:dyDescent="0.25">
      <c r="A5"/>
      <c r="B5"/>
      <c r="C5"/>
      <c r="D5"/>
      <c r="E5" s="16"/>
      <c r="F5" s="16"/>
      <c r="G5" s="16"/>
      <c r="S5" s="30" t="s">
        <v>7</v>
      </c>
      <c r="T5" s="30" t="s">
        <v>249</v>
      </c>
    </row>
    <row r="6" spans="1:20" hidden="1" x14ac:dyDescent="0.25">
      <c r="A6"/>
      <c r="B6"/>
      <c r="C6"/>
      <c r="D6"/>
      <c r="E6" s="16"/>
      <c r="F6" s="16"/>
      <c r="G6" s="16"/>
      <c r="S6" s="30" t="s">
        <v>11</v>
      </c>
      <c r="T6" s="30" t="s">
        <v>251</v>
      </c>
    </row>
    <row r="7" spans="1:20" hidden="1" x14ac:dyDescent="0.25">
      <c r="A7"/>
      <c r="B7"/>
      <c r="C7"/>
      <c r="D7"/>
      <c r="E7" s="16"/>
      <c r="F7" s="16"/>
      <c r="G7" s="16"/>
      <c r="S7" s="30" t="s">
        <v>10</v>
      </c>
      <c r="T7" s="30" t="s">
        <v>252</v>
      </c>
    </row>
    <row r="8" spans="1:20" hidden="1" x14ac:dyDescent="0.25">
      <c r="A8"/>
      <c r="B8"/>
      <c r="C8"/>
      <c r="D8"/>
      <c r="E8" s="16"/>
      <c r="F8" s="16"/>
      <c r="G8" s="16"/>
      <c r="S8" s="30" t="s">
        <v>12</v>
      </c>
      <c r="T8" s="30" t="s">
        <v>253</v>
      </c>
    </row>
    <row r="9" spans="1:20" hidden="1" x14ac:dyDescent="0.25">
      <c r="A9"/>
      <c r="B9"/>
      <c r="C9"/>
      <c r="D9"/>
      <c r="E9" s="16"/>
      <c r="F9" s="16"/>
      <c r="G9" s="16"/>
      <c r="S9" s="33" t="s">
        <v>13</v>
      </c>
      <c r="T9" s="30" t="s">
        <v>245</v>
      </c>
    </row>
    <row r="10" spans="1:20" hidden="1" x14ac:dyDescent="0.25">
      <c r="A10"/>
      <c r="B10"/>
      <c r="C10"/>
      <c r="D10"/>
      <c r="E10" s="16"/>
      <c r="F10" s="16"/>
      <c r="G10" s="16"/>
      <c r="S10"/>
      <c r="T10" s="30" t="s">
        <v>246</v>
      </c>
    </row>
    <row r="11" spans="1:20" hidden="1" x14ac:dyDescent="0.25">
      <c r="A11"/>
      <c r="B11"/>
      <c r="C11"/>
      <c r="D11"/>
      <c r="E11" s="16"/>
      <c r="F11" s="16"/>
      <c r="G11" s="16"/>
      <c r="S11"/>
      <c r="T11" s="30" t="s">
        <v>277</v>
      </c>
    </row>
    <row r="12" spans="1:20" hidden="1" x14ac:dyDescent="0.25">
      <c r="A12"/>
      <c r="B12"/>
      <c r="C12"/>
      <c r="D12"/>
      <c r="E12" s="16"/>
      <c r="F12" s="16"/>
      <c r="G12" s="16"/>
      <c r="S12"/>
      <c r="T12" s="30" t="s">
        <v>369</v>
      </c>
    </row>
    <row r="13" spans="1:20" hidden="1" x14ac:dyDescent="0.25">
      <c r="A13"/>
      <c r="B13"/>
      <c r="C13"/>
      <c r="D13"/>
      <c r="E13" s="16"/>
      <c r="F13" s="16"/>
      <c r="G13" s="16"/>
      <c r="S13"/>
      <c r="T13" s="30" t="s">
        <v>435</v>
      </c>
    </row>
    <row r="14" spans="1:20" hidden="1" x14ac:dyDescent="0.25">
      <c r="A14"/>
      <c r="B14"/>
      <c r="C14"/>
      <c r="D14"/>
      <c r="E14" s="16"/>
      <c r="F14" s="16"/>
      <c r="G14" s="16"/>
      <c r="S14"/>
      <c r="T14" s="30" t="s">
        <v>243</v>
      </c>
    </row>
    <row r="15" spans="1:20" hidden="1" x14ac:dyDescent="0.25">
      <c r="A15"/>
      <c r="B15"/>
      <c r="C15"/>
      <c r="D15"/>
      <c r="E15" s="16"/>
      <c r="F15" s="16"/>
      <c r="G15" s="16"/>
      <c r="S15"/>
      <c r="T15" s="30" t="s">
        <v>11</v>
      </c>
    </row>
    <row r="16" spans="1:20" hidden="1" x14ac:dyDescent="0.25">
      <c r="A16"/>
      <c r="B16"/>
      <c r="C16"/>
      <c r="D16"/>
      <c r="E16" s="16"/>
      <c r="F16" s="16"/>
      <c r="G16" s="16"/>
      <c r="H16" s="16"/>
      <c r="I16" s="16"/>
      <c r="T16" s="33" t="s">
        <v>241</v>
      </c>
    </row>
    <row r="17" spans="1:14" ht="21" x14ac:dyDescent="0.25">
      <c r="A17"/>
      <c r="B17"/>
      <c r="C17"/>
      <c r="D17"/>
      <c r="E17" s="55"/>
      <c r="F17" s="55"/>
      <c r="G17" s="55"/>
      <c r="H17" s="55"/>
      <c r="I17" s="55"/>
      <c r="J17" s="55"/>
      <c r="K17" s="55"/>
    </row>
    <row r="18" spans="1:14" ht="21" x14ac:dyDescent="0.25">
      <c r="A18"/>
      <c r="B18"/>
      <c r="C18"/>
      <c r="D18"/>
      <c r="E18" s="56"/>
      <c r="F18" s="56"/>
      <c r="G18" s="56"/>
      <c r="H18" s="56"/>
      <c r="I18" s="56"/>
      <c r="J18" s="56"/>
      <c r="K18" s="56"/>
    </row>
    <row r="19" spans="1:14" s="1" customFormat="1" ht="38.25" x14ac:dyDescent="0.25">
      <c r="A19" s="34" t="s">
        <v>207</v>
      </c>
      <c r="B19" s="35" t="s">
        <v>0</v>
      </c>
      <c r="C19" s="35" t="s">
        <v>1</v>
      </c>
      <c r="D19" s="35" t="s">
        <v>201</v>
      </c>
      <c r="E19" s="35" t="s">
        <v>202</v>
      </c>
      <c r="F19" s="35" t="s">
        <v>206</v>
      </c>
      <c r="G19" s="35" t="s">
        <v>203</v>
      </c>
      <c r="H19" s="35" t="s">
        <v>204</v>
      </c>
      <c r="I19" s="35" t="s">
        <v>205</v>
      </c>
      <c r="J19" s="36" t="s">
        <v>2</v>
      </c>
      <c r="K19" s="36" t="s">
        <v>254</v>
      </c>
      <c r="L19" s="36" t="s">
        <v>3</v>
      </c>
      <c r="M19" s="81" t="s">
        <v>453</v>
      </c>
    </row>
    <row r="20" spans="1:14" hidden="1" x14ac:dyDescent="0.25">
      <c r="A20" s="61"/>
      <c r="B20" s="62"/>
      <c r="C20" s="62"/>
      <c r="D20" s="62"/>
      <c r="E20" s="63"/>
      <c r="F20" s="62"/>
      <c r="G20" s="62"/>
      <c r="H20" s="63"/>
      <c r="I20" s="63"/>
      <c r="J20" s="59">
        <f>TBDD[[#This Row],[Stock après dernière distribution]]+TBDD[[#This Row],[Ramasse]]+TBDD[[#This Row],[Livraison du jour]]+TBDD[[#This Row],[Ajout stock collecte]]</f>
        <v>0</v>
      </c>
      <c r="K20" s="59">
        <f t="shared" ref="K20:K51" si="0">IF(L20&gt;0,L20,0)</f>
        <v>0</v>
      </c>
      <c r="L20" s="60">
        <f t="shared" ref="L20:M51" si="1">E20*J20</f>
        <v>0</v>
      </c>
      <c r="M20" s="82">
        <f t="shared" si="1"/>
        <v>0</v>
      </c>
    </row>
    <row r="21" spans="1:14" x14ac:dyDescent="0.25">
      <c r="A21" s="49" t="s">
        <v>4</v>
      </c>
      <c r="B21" s="50" t="s">
        <v>5</v>
      </c>
      <c r="C21" s="50" t="s">
        <v>251</v>
      </c>
      <c r="D21" s="50" t="s">
        <v>6</v>
      </c>
      <c r="E21" s="51">
        <v>1</v>
      </c>
      <c r="F21" s="51"/>
      <c r="G21" s="51"/>
      <c r="H21" s="51"/>
      <c r="I21" s="51"/>
      <c r="J21" s="59">
        <f>TBDD[[#This Row],[Stock après dernière distribution]]+TBDD[[#This Row],[Ramasse]]+TBDD[[#This Row],[Livraison du jour]]+TBDD[[#This Row],[Ajout stock collecte]]</f>
        <v>0</v>
      </c>
      <c r="K21" s="59">
        <f t="shared" si="0"/>
        <v>0</v>
      </c>
      <c r="L21" s="60">
        <f t="shared" si="1"/>
        <v>0</v>
      </c>
      <c r="M21" s="82">
        <f>--(TBDD[[#This Row],[NB POINTS]]&gt;0)</f>
        <v>0</v>
      </c>
      <c r="N21" s="1"/>
    </row>
    <row r="22" spans="1:14" s="1" customFormat="1" x14ac:dyDescent="0.25">
      <c r="A22" s="23" t="s">
        <v>313</v>
      </c>
      <c r="B22" s="2" t="s">
        <v>314</v>
      </c>
      <c r="C22" s="2" t="s">
        <v>244</v>
      </c>
      <c r="D22" s="2" t="s">
        <v>7</v>
      </c>
      <c r="E22" s="24">
        <v>4</v>
      </c>
      <c r="F22" s="24"/>
      <c r="G22" s="24"/>
      <c r="H22" s="24">
        <v>42</v>
      </c>
      <c r="I22" s="24"/>
      <c r="J22" s="59">
        <f>TBDD[[#This Row],[Stock après dernière distribution]]+TBDD[[#This Row],[Ramasse]]+TBDD[[#This Row],[Livraison du jour]]+TBDD[[#This Row],[Ajout stock collecte]]</f>
        <v>42</v>
      </c>
      <c r="K22" s="59">
        <f t="shared" si="0"/>
        <v>168</v>
      </c>
      <c r="L22" s="60">
        <f t="shared" si="1"/>
        <v>168</v>
      </c>
      <c r="M22" s="82">
        <f>--(TBDD[[#This Row],[NB POINTS]]&gt;0)</f>
        <v>1</v>
      </c>
    </row>
    <row r="23" spans="1:14" x14ac:dyDescent="0.25">
      <c r="A23" s="23" t="s">
        <v>14</v>
      </c>
      <c r="B23" s="2" t="s">
        <v>15</v>
      </c>
      <c r="C23" s="2" t="s">
        <v>244</v>
      </c>
      <c r="D23" s="2" t="s">
        <v>7</v>
      </c>
      <c r="E23" s="24">
        <v>6</v>
      </c>
      <c r="F23" s="24"/>
      <c r="G23" s="24"/>
      <c r="H23" s="24"/>
      <c r="I23" s="24"/>
      <c r="J23" s="59">
        <f>TBDD[[#This Row],[Stock après dernière distribution]]+TBDD[[#This Row],[Ramasse]]+TBDD[[#This Row],[Livraison du jour]]+TBDD[[#This Row],[Ajout stock collecte]]</f>
        <v>0</v>
      </c>
      <c r="K23" s="59">
        <f t="shared" si="0"/>
        <v>0</v>
      </c>
      <c r="L23" s="60">
        <f t="shared" si="1"/>
        <v>0</v>
      </c>
      <c r="M23" s="82">
        <f>--(TBDD[[#This Row],[NB POINTS]]&gt;0)</f>
        <v>0</v>
      </c>
    </row>
    <row r="24" spans="1:14" x14ac:dyDescent="0.25">
      <c r="A24" s="23" t="s">
        <v>16</v>
      </c>
      <c r="B24" s="2" t="s">
        <v>17</v>
      </c>
      <c r="C24" s="2" t="s">
        <v>243</v>
      </c>
      <c r="D24" s="2" t="s">
        <v>7</v>
      </c>
      <c r="E24" s="24">
        <v>1.35</v>
      </c>
      <c r="F24" s="24"/>
      <c r="G24" s="24"/>
      <c r="H24" s="24"/>
      <c r="I24" s="24"/>
      <c r="J24" s="59">
        <f>TBDD[[#This Row],[Stock après dernière distribution]]+TBDD[[#This Row],[Ramasse]]+TBDD[[#This Row],[Livraison du jour]]+TBDD[[#This Row],[Ajout stock collecte]]</f>
        <v>0</v>
      </c>
      <c r="K24" s="59">
        <f t="shared" si="0"/>
        <v>0</v>
      </c>
      <c r="L24" s="60">
        <f t="shared" si="1"/>
        <v>0</v>
      </c>
      <c r="M24" s="82">
        <f>--(TBDD[[#This Row],[NB POINTS]]&gt;0)</f>
        <v>0</v>
      </c>
    </row>
    <row r="25" spans="1:14" x14ac:dyDescent="0.25">
      <c r="A25" s="23" t="s">
        <v>307</v>
      </c>
      <c r="B25" s="2" t="s">
        <v>308</v>
      </c>
      <c r="C25" s="2" t="s">
        <v>244</v>
      </c>
      <c r="D25" s="2" t="s">
        <v>7</v>
      </c>
      <c r="E25" s="24">
        <v>1</v>
      </c>
      <c r="F25" s="24"/>
      <c r="G25" s="24"/>
      <c r="H25" s="24"/>
      <c r="I25" s="24"/>
      <c r="J25" s="59">
        <f>TBDD[[#This Row],[Stock après dernière distribution]]+TBDD[[#This Row],[Ramasse]]+TBDD[[#This Row],[Livraison du jour]]+TBDD[[#This Row],[Ajout stock collecte]]</f>
        <v>0</v>
      </c>
      <c r="K25" s="59">
        <f t="shared" si="0"/>
        <v>0</v>
      </c>
      <c r="L25" s="60">
        <f t="shared" si="1"/>
        <v>0</v>
      </c>
      <c r="M25" s="82">
        <f>--(TBDD[[#This Row],[NB POINTS]]&gt;0)</f>
        <v>0</v>
      </c>
    </row>
    <row r="26" spans="1:14" x14ac:dyDescent="0.25">
      <c r="A26" s="23" t="s">
        <v>345</v>
      </c>
      <c r="B26" s="2" t="s">
        <v>346</v>
      </c>
      <c r="C26" s="2" t="s">
        <v>243</v>
      </c>
      <c r="D26" s="2" t="s">
        <v>9</v>
      </c>
      <c r="E26" s="24">
        <v>16</v>
      </c>
      <c r="F26" s="24"/>
      <c r="G26" s="24"/>
      <c r="H26" s="24"/>
      <c r="I26" s="24"/>
      <c r="J26" s="59">
        <f>TBDD[[#This Row],[Stock après dernière distribution]]+TBDD[[#This Row],[Ramasse]]+TBDD[[#This Row],[Livraison du jour]]+TBDD[[#This Row],[Ajout stock collecte]]</f>
        <v>0</v>
      </c>
      <c r="K26" s="59">
        <f t="shared" si="0"/>
        <v>0</v>
      </c>
      <c r="L26" s="60">
        <f t="shared" si="1"/>
        <v>0</v>
      </c>
      <c r="M26" s="82">
        <f>--(TBDD[[#This Row],[NB POINTS]]&gt;0)</f>
        <v>0</v>
      </c>
    </row>
    <row r="27" spans="1:14" x14ac:dyDescent="0.25">
      <c r="A27" s="23" t="s">
        <v>433</v>
      </c>
      <c r="B27" s="2" t="s">
        <v>434</v>
      </c>
      <c r="C27" s="2" t="s">
        <v>435</v>
      </c>
      <c r="D27" s="2" t="s">
        <v>10</v>
      </c>
      <c r="E27" s="24">
        <v>1</v>
      </c>
      <c r="F27" s="24"/>
      <c r="G27" s="24">
        <v>173</v>
      </c>
      <c r="H27" s="24"/>
      <c r="I27" s="24"/>
      <c r="J27" s="59">
        <f>TBDD[[#This Row],[Stock après dernière distribution]]+TBDD[[#This Row],[Ramasse]]+TBDD[[#This Row],[Livraison du jour]]+TBDD[[#This Row],[Ajout stock collecte]]</f>
        <v>173</v>
      </c>
      <c r="K27" s="59">
        <f t="shared" si="0"/>
        <v>173</v>
      </c>
      <c r="L27" s="60">
        <f t="shared" si="1"/>
        <v>173</v>
      </c>
      <c r="M27" s="82">
        <f>--(TBDD[[#This Row],[NB POINTS]]&gt;0)</f>
        <v>1</v>
      </c>
    </row>
    <row r="28" spans="1:14" x14ac:dyDescent="0.25">
      <c r="A28" s="23" t="s">
        <v>191</v>
      </c>
      <c r="B28" s="2" t="s">
        <v>192</v>
      </c>
      <c r="C28" s="2" t="s">
        <v>244</v>
      </c>
      <c r="D28" s="2" t="s">
        <v>7</v>
      </c>
      <c r="E28" s="24">
        <v>2</v>
      </c>
      <c r="F28" s="24"/>
      <c r="G28" s="24"/>
      <c r="H28" s="24"/>
      <c r="I28" s="24"/>
      <c r="J28" s="59">
        <f>TBDD[[#This Row],[Stock après dernière distribution]]+TBDD[[#This Row],[Ramasse]]+TBDD[[#This Row],[Livraison du jour]]+TBDD[[#This Row],[Ajout stock collecte]]</f>
        <v>0</v>
      </c>
      <c r="K28" s="59">
        <f t="shared" si="0"/>
        <v>0</v>
      </c>
      <c r="L28" s="60">
        <f t="shared" si="1"/>
        <v>0</v>
      </c>
      <c r="M28" s="82">
        <f>--(TBDD[[#This Row],[NB POINTS]]&gt;0)</f>
        <v>0</v>
      </c>
    </row>
    <row r="29" spans="1:14" x14ac:dyDescent="0.25">
      <c r="A29" s="23" t="s">
        <v>18</v>
      </c>
      <c r="B29" s="2" t="s">
        <v>347</v>
      </c>
      <c r="C29" s="2" t="s">
        <v>244</v>
      </c>
      <c r="D29" s="2" t="s">
        <v>7</v>
      </c>
      <c r="E29" s="24">
        <v>1</v>
      </c>
      <c r="F29" s="24"/>
      <c r="G29" s="24"/>
      <c r="H29" s="24"/>
      <c r="I29" s="24"/>
      <c r="J29" s="59">
        <f>TBDD[[#This Row],[Stock après dernière distribution]]+TBDD[[#This Row],[Ramasse]]+TBDD[[#This Row],[Livraison du jour]]+TBDD[[#This Row],[Ajout stock collecte]]</f>
        <v>0</v>
      </c>
      <c r="K29" s="59">
        <f t="shared" si="0"/>
        <v>0</v>
      </c>
      <c r="L29" s="60">
        <f t="shared" si="1"/>
        <v>0</v>
      </c>
      <c r="M29" s="82">
        <f>--(TBDD[[#This Row],[NB POINTS]]&gt;0)</f>
        <v>0</v>
      </c>
    </row>
    <row r="30" spans="1:14" x14ac:dyDescent="0.25">
      <c r="A30" s="23" t="s">
        <v>363</v>
      </c>
      <c r="B30" s="2" t="s">
        <v>364</v>
      </c>
      <c r="C30" s="2" t="s">
        <v>244</v>
      </c>
      <c r="D30" s="2" t="s">
        <v>6</v>
      </c>
      <c r="E30" s="24">
        <v>1</v>
      </c>
      <c r="F30" s="24"/>
      <c r="G30" s="24"/>
      <c r="H30" s="24">
        <v>240</v>
      </c>
      <c r="I30" s="24"/>
      <c r="J30" s="59">
        <f>TBDD[[#This Row],[Stock après dernière distribution]]+TBDD[[#This Row],[Ramasse]]+TBDD[[#This Row],[Livraison du jour]]+TBDD[[#This Row],[Ajout stock collecte]]</f>
        <v>240</v>
      </c>
      <c r="K30" s="59">
        <f t="shared" si="0"/>
        <v>240</v>
      </c>
      <c r="L30" s="60">
        <f t="shared" si="1"/>
        <v>240</v>
      </c>
      <c r="M30" s="82">
        <f>--(TBDD[[#This Row],[NB POINTS]]&gt;0)</f>
        <v>1</v>
      </c>
    </row>
    <row r="31" spans="1:14" x14ac:dyDescent="0.25">
      <c r="A31" s="23" t="s">
        <v>304</v>
      </c>
      <c r="B31" s="2" t="s">
        <v>348</v>
      </c>
      <c r="C31" s="2" t="s">
        <v>251</v>
      </c>
      <c r="D31" s="2" t="s">
        <v>13</v>
      </c>
      <c r="E31" s="24">
        <v>0.33</v>
      </c>
      <c r="F31" s="24"/>
      <c r="G31" s="24"/>
      <c r="H31" s="24">
        <v>1152</v>
      </c>
      <c r="I31" s="24"/>
      <c r="J31" s="59">
        <f>TBDD[[#This Row],[Stock après dernière distribution]]+TBDD[[#This Row],[Ramasse]]+TBDD[[#This Row],[Livraison du jour]]+TBDD[[#This Row],[Ajout stock collecte]]</f>
        <v>1152</v>
      </c>
      <c r="K31" s="59">
        <f t="shared" si="0"/>
        <v>380.16</v>
      </c>
      <c r="L31" s="60">
        <f t="shared" si="1"/>
        <v>380.16</v>
      </c>
      <c r="M31" s="82">
        <f>--(TBDD[[#This Row],[NB POINTS]]&gt;0)</f>
        <v>1</v>
      </c>
    </row>
    <row r="32" spans="1:14" x14ac:dyDescent="0.25">
      <c r="A32" s="23" t="s">
        <v>317</v>
      </c>
      <c r="B32" s="2" t="s">
        <v>318</v>
      </c>
      <c r="C32" s="2" t="s">
        <v>247</v>
      </c>
      <c r="D32" s="2" t="s">
        <v>6</v>
      </c>
      <c r="E32" s="24">
        <v>1</v>
      </c>
      <c r="F32" s="24"/>
      <c r="G32" s="24"/>
      <c r="H32" s="24"/>
      <c r="I32" s="24"/>
      <c r="J32" s="59">
        <f>TBDD[[#This Row],[Stock après dernière distribution]]+TBDD[[#This Row],[Ramasse]]+TBDD[[#This Row],[Livraison du jour]]+TBDD[[#This Row],[Ajout stock collecte]]</f>
        <v>0</v>
      </c>
      <c r="K32" s="59">
        <f t="shared" si="0"/>
        <v>0</v>
      </c>
      <c r="L32" s="60">
        <f t="shared" si="1"/>
        <v>0</v>
      </c>
      <c r="M32" s="82">
        <f>--(TBDD[[#This Row],[NB POINTS]]&gt;0)</f>
        <v>0</v>
      </c>
    </row>
    <row r="33" spans="1:13" x14ac:dyDescent="0.25">
      <c r="A33" s="23" t="s">
        <v>19</v>
      </c>
      <c r="B33" s="2" t="s">
        <v>349</v>
      </c>
      <c r="C33" s="2" t="s">
        <v>244</v>
      </c>
      <c r="D33" s="2" t="s">
        <v>6</v>
      </c>
      <c r="E33" s="24">
        <v>1</v>
      </c>
      <c r="F33" s="24"/>
      <c r="G33" s="24"/>
      <c r="H33" s="24"/>
      <c r="I33" s="24"/>
      <c r="J33" s="59">
        <f>TBDD[[#This Row],[Stock après dernière distribution]]+TBDD[[#This Row],[Ramasse]]+TBDD[[#This Row],[Livraison du jour]]+TBDD[[#This Row],[Ajout stock collecte]]</f>
        <v>0</v>
      </c>
      <c r="K33" s="59">
        <f t="shared" si="0"/>
        <v>0</v>
      </c>
      <c r="L33" s="60">
        <f t="shared" si="1"/>
        <v>0</v>
      </c>
      <c r="M33" s="82">
        <f>--(TBDD[[#This Row],[NB POINTS]]&gt;0)</f>
        <v>0</v>
      </c>
    </row>
    <row r="34" spans="1:13" x14ac:dyDescent="0.25">
      <c r="A34" s="23" t="s">
        <v>181</v>
      </c>
      <c r="B34" s="2" t="s">
        <v>350</v>
      </c>
      <c r="C34" s="2" t="s">
        <v>244</v>
      </c>
      <c r="D34" s="2" t="s">
        <v>6</v>
      </c>
      <c r="E34" s="24">
        <v>1</v>
      </c>
      <c r="F34" s="24"/>
      <c r="G34" s="24"/>
      <c r="H34" s="24"/>
      <c r="I34" s="24"/>
      <c r="J34" s="59">
        <f>TBDD[[#This Row],[Stock après dernière distribution]]+TBDD[[#This Row],[Ramasse]]+TBDD[[#This Row],[Livraison du jour]]+TBDD[[#This Row],[Ajout stock collecte]]</f>
        <v>0</v>
      </c>
      <c r="K34" s="59">
        <f t="shared" si="0"/>
        <v>0</v>
      </c>
      <c r="L34" s="60">
        <f t="shared" si="1"/>
        <v>0</v>
      </c>
      <c r="M34" s="82">
        <f>--(TBDD[[#This Row],[NB POINTS]]&gt;0)</f>
        <v>0</v>
      </c>
    </row>
    <row r="35" spans="1:13" x14ac:dyDescent="0.25">
      <c r="A35" s="23" t="s">
        <v>20</v>
      </c>
      <c r="B35" s="2" t="s">
        <v>21</v>
      </c>
      <c r="C35" s="2" t="s">
        <v>244</v>
      </c>
      <c r="D35" s="2" t="s">
        <v>7</v>
      </c>
      <c r="E35" s="24">
        <v>4</v>
      </c>
      <c r="F35" s="24"/>
      <c r="G35" s="24"/>
      <c r="H35" s="24"/>
      <c r="I35" s="24"/>
      <c r="J35" s="59">
        <f>TBDD[[#This Row],[Stock après dernière distribution]]+TBDD[[#This Row],[Ramasse]]+TBDD[[#This Row],[Livraison du jour]]+TBDD[[#This Row],[Ajout stock collecte]]</f>
        <v>0</v>
      </c>
      <c r="K35" s="59">
        <f t="shared" si="0"/>
        <v>0</v>
      </c>
      <c r="L35" s="60">
        <f t="shared" si="1"/>
        <v>0</v>
      </c>
      <c r="M35" s="82">
        <f>--(TBDD[[#This Row],[NB POINTS]]&gt;0)</f>
        <v>0</v>
      </c>
    </row>
    <row r="36" spans="1:13" x14ac:dyDescent="0.25">
      <c r="A36" s="23" t="s">
        <v>22</v>
      </c>
      <c r="B36" s="2" t="s">
        <v>23</v>
      </c>
      <c r="C36" s="2" t="s">
        <v>244</v>
      </c>
      <c r="D36" s="2" t="s">
        <v>6</v>
      </c>
      <c r="E36" s="24">
        <v>1</v>
      </c>
      <c r="F36" s="24"/>
      <c r="G36" s="24"/>
      <c r="H36" s="24"/>
      <c r="I36" s="24"/>
      <c r="J36" s="59">
        <f>TBDD[[#This Row],[Stock après dernière distribution]]+TBDD[[#This Row],[Ramasse]]+TBDD[[#This Row],[Livraison du jour]]+TBDD[[#This Row],[Ajout stock collecte]]</f>
        <v>0</v>
      </c>
      <c r="K36" s="59">
        <f t="shared" si="0"/>
        <v>0</v>
      </c>
      <c r="L36" s="60">
        <f t="shared" si="1"/>
        <v>0</v>
      </c>
      <c r="M36" s="82">
        <f>--(TBDD[[#This Row],[NB POINTS]]&gt;0)</f>
        <v>0</v>
      </c>
    </row>
    <row r="37" spans="1:13" x14ac:dyDescent="0.25">
      <c r="A37" s="23" t="s">
        <v>24</v>
      </c>
      <c r="B37" s="2" t="s">
        <v>25</v>
      </c>
      <c r="C37" s="2" t="s">
        <v>244</v>
      </c>
      <c r="D37" s="2" t="s">
        <v>6</v>
      </c>
      <c r="E37" s="24">
        <v>1</v>
      </c>
      <c r="F37" s="24"/>
      <c r="G37" s="24"/>
      <c r="H37" s="24"/>
      <c r="I37" s="24"/>
      <c r="J37" s="59">
        <f>TBDD[[#This Row],[Stock après dernière distribution]]+TBDD[[#This Row],[Ramasse]]+TBDD[[#This Row],[Livraison du jour]]+TBDD[[#This Row],[Ajout stock collecte]]</f>
        <v>0</v>
      </c>
      <c r="K37" s="59">
        <f t="shared" si="0"/>
        <v>0</v>
      </c>
      <c r="L37" s="60">
        <f t="shared" si="1"/>
        <v>0</v>
      </c>
      <c r="M37" s="82">
        <f>--(TBDD[[#This Row],[NB POINTS]]&gt;0)</f>
        <v>0</v>
      </c>
    </row>
    <row r="38" spans="1:13" x14ac:dyDescent="0.25">
      <c r="A38" s="23" t="s">
        <v>332</v>
      </c>
      <c r="B38" s="2" t="s">
        <v>333</v>
      </c>
      <c r="C38" s="2" t="s">
        <v>244</v>
      </c>
      <c r="D38" s="2" t="s">
        <v>7</v>
      </c>
      <c r="E38" s="24">
        <v>4</v>
      </c>
      <c r="F38" s="24"/>
      <c r="G38" s="24"/>
      <c r="H38" s="24"/>
      <c r="I38" s="24"/>
      <c r="J38" s="59">
        <f>TBDD[[#This Row],[Stock après dernière distribution]]+TBDD[[#This Row],[Ramasse]]+TBDD[[#This Row],[Livraison du jour]]+TBDD[[#This Row],[Ajout stock collecte]]</f>
        <v>0</v>
      </c>
      <c r="K38" s="59">
        <f t="shared" si="0"/>
        <v>0</v>
      </c>
      <c r="L38" s="60">
        <f t="shared" si="1"/>
        <v>0</v>
      </c>
      <c r="M38" s="82">
        <f>--(TBDD[[#This Row],[NB POINTS]]&gt;0)</f>
        <v>0</v>
      </c>
    </row>
    <row r="39" spans="1:13" x14ac:dyDescent="0.25">
      <c r="A39" s="23" t="s">
        <v>273</v>
      </c>
      <c r="B39" s="2" t="s">
        <v>274</v>
      </c>
      <c r="C39" s="2" t="s">
        <v>243</v>
      </c>
      <c r="D39" s="2" t="s">
        <v>9</v>
      </c>
      <c r="E39" s="24">
        <v>2</v>
      </c>
      <c r="F39" s="24"/>
      <c r="G39" s="24"/>
      <c r="H39" s="24">
        <v>17</v>
      </c>
      <c r="I39" s="24"/>
      <c r="J39" s="59">
        <f>TBDD[[#This Row],[Stock après dernière distribution]]+TBDD[[#This Row],[Ramasse]]+TBDD[[#This Row],[Livraison du jour]]+TBDD[[#This Row],[Ajout stock collecte]]</f>
        <v>17</v>
      </c>
      <c r="K39" s="59">
        <f t="shared" si="0"/>
        <v>34</v>
      </c>
      <c r="L39" s="60">
        <f t="shared" si="1"/>
        <v>34</v>
      </c>
      <c r="M39" s="82">
        <f>--(TBDD[[#This Row],[NB POINTS]]&gt;0)</f>
        <v>1</v>
      </c>
    </row>
    <row r="40" spans="1:13" x14ac:dyDescent="0.25">
      <c r="A40" s="23" t="s">
        <v>427</v>
      </c>
      <c r="B40" s="2" t="s">
        <v>428</v>
      </c>
      <c r="C40" s="2" t="s">
        <v>247</v>
      </c>
      <c r="D40" s="2" t="s">
        <v>6</v>
      </c>
      <c r="E40" s="24">
        <v>1</v>
      </c>
      <c r="F40" s="24"/>
      <c r="G40" s="24"/>
      <c r="H40" s="24">
        <v>30</v>
      </c>
      <c r="I40" s="24"/>
      <c r="J40" s="59">
        <f>TBDD[[#This Row],[Stock après dernière distribution]]+TBDD[[#This Row],[Ramasse]]+TBDD[[#This Row],[Livraison du jour]]+TBDD[[#This Row],[Ajout stock collecte]]</f>
        <v>30</v>
      </c>
      <c r="K40" s="59">
        <f t="shared" si="0"/>
        <v>30</v>
      </c>
      <c r="L40" s="60">
        <f t="shared" si="1"/>
        <v>30</v>
      </c>
      <c r="M40" s="82">
        <f>--(TBDD[[#This Row],[NB POINTS]]&gt;0)</f>
        <v>1</v>
      </c>
    </row>
    <row r="41" spans="1:13" x14ac:dyDescent="0.25">
      <c r="A41" s="23" t="s">
        <v>26</v>
      </c>
      <c r="B41" s="2" t="s">
        <v>27</v>
      </c>
      <c r="C41" s="2" t="s">
        <v>253</v>
      </c>
      <c r="D41" s="2" t="s">
        <v>13</v>
      </c>
      <c r="E41" s="24" t="s">
        <v>265</v>
      </c>
      <c r="F41" s="24"/>
      <c r="G41" s="24"/>
      <c r="H41" s="24"/>
      <c r="I41" s="24"/>
      <c r="J41" s="59">
        <f>TBDD[[#This Row],[Stock après dernière distribution]]+TBDD[[#This Row],[Ramasse]]+TBDD[[#This Row],[Livraison du jour]]+TBDD[[#This Row],[Ajout stock collecte]]</f>
        <v>0</v>
      </c>
      <c r="K41" s="59">
        <f t="shared" si="0"/>
        <v>0</v>
      </c>
      <c r="L41" s="60">
        <f t="shared" si="1"/>
        <v>0</v>
      </c>
      <c r="M41" s="82">
        <f>--(TBDD[[#This Row],[NB POINTS]]&gt;0)</f>
        <v>0</v>
      </c>
    </row>
    <row r="42" spans="1:13" x14ac:dyDescent="0.25">
      <c r="A42" s="23" t="s">
        <v>28</v>
      </c>
      <c r="B42" s="2" t="s">
        <v>29</v>
      </c>
      <c r="C42" s="2" t="s">
        <v>245</v>
      </c>
      <c r="D42" s="2" t="s">
        <v>10</v>
      </c>
      <c r="E42" s="24">
        <v>1</v>
      </c>
      <c r="F42" s="24"/>
      <c r="G42" s="24"/>
      <c r="H42" s="24"/>
      <c r="I42" s="24"/>
      <c r="J42" s="59">
        <f>TBDD[[#This Row],[Stock après dernière distribution]]+TBDD[[#This Row],[Ramasse]]+TBDD[[#This Row],[Livraison du jour]]+TBDD[[#This Row],[Ajout stock collecte]]</f>
        <v>0</v>
      </c>
      <c r="K42" s="59">
        <f t="shared" si="0"/>
        <v>0</v>
      </c>
      <c r="L42" s="60">
        <f t="shared" si="1"/>
        <v>0</v>
      </c>
      <c r="M42" s="82">
        <f>--(TBDD[[#This Row],[NB POINTS]]&gt;0)</f>
        <v>0</v>
      </c>
    </row>
    <row r="43" spans="1:13" x14ac:dyDescent="0.25">
      <c r="A43" s="23" t="s">
        <v>30</v>
      </c>
      <c r="B43" s="2" t="s">
        <v>209</v>
      </c>
      <c r="C43" s="2" t="s">
        <v>243</v>
      </c>
      <c r="D43" s="2" t="s">
        <v>9</v>
      </c>
      <c r="E43" s="24">
        <v>0.5</v>
      </c>
      <c r="F43" s="24"/>
      <c r="G43" s="24"/>
      <c r="H43" s="24">
        <v>85</v>
      </c>
      <c r="I43" s="24"/>
      <c r="J43" s="59">
        <f>TBDD[[#This Row],[Stock après dernière distribution]]+TBDD[[#This Row],[Ramasse]]+TBDD[[#This Row],[Livraison du jour]]+TBDD[[#This Row],[Ajout stock collecte]]</f>
        <v>85</v>
      </c>
      <c r="K43" s="59">
        <f t="shared" si="0"/>
        <v>42.5</v>
      </c>
      <c r="L43" s="60">
        <f t="shared" si="1"/>
        <v>42.5</v>
      </c>
      <c r="M43" s="82">
        <f>--(TBDD[[#This Row],[NB POINTS]]&gt;0)</f>
        <v>1</v>
      </c>
    </row>
    <row r="44" spans="1:13" x14ac:dyDescent="0.25">
      <c r="A44" s="23" t="s">
        <v>31</v>
      </c>
      <c r="B44" s="2" t="s">
        <v>32</v>
      </c>
      <c r="C44" s="2" t="s">
        <v>247</v>
      </c>
      <c r="D44" s="2" t="s">
        <v>12</v>
      </c>
      <c r="E44" s="24">
        <v>2</v>
      </c>
      <c r="F44" s="24"/>
      <c r="G44" s="24"/>
      <c r="H44" s="24">
        <v>6</v>
      </c>
      <c r="I44" s="24"/>
      <c r="J44" s="59">
        <f>TBDD[[#This Row],[Stock après dernière distribution]]+TBDD[[#This Row],[Ramasse]]+TBDD[[#This Row],[Livraison du jour]]+TBDD[[#This Row],[Ajout stock collecte]]</f>
        <v>6</v>
      </c>
      <c r="K44" s="59">
        <f t="shared" si="0"/>
        <v>12</v>
      </c>
      <c r="L44" s="60">
        <f t="shared" si="1"/>
        <v>12</v>
      </c>
      <c r="M44" s="82">
        <f>--(TBDD[[#This Row],[NB POINTS]]&gt;0)</f>
        <v>1</v>
      </c>
    </row>
    <row r="45" spans="1:13" x14ac:dyDescent="0.25">
      <c r="A45" s="23" t="s">
        <v>33</v>
      </c>
      <c r="B45" s="2" t="s">
        <v>34</v>
      </c>
      <c r="C45" s="2" t="s">
        <v>246</v>
      </c>
      <c r="D45" s="2" t="s">
        <v>6</v>
      </c>
      <c r="E45" s="24">
        <v>1</v>
      </c>
      <c r="F45" s="24"/>
      <c r="G45" s="24"/>
      <c r="H45" s="24"/>
      <c r="I45" s="24"/>
      <c r="J45" s="59">
        <f>TBDD[[#This Row],[Stock après dernière distribution]]+TBDD[[#This Row],[Ramasse]]+TBDD[[#This Row],[Livraison du jour]]+TBDD[[#This Row],[Ajout stock collecte]]</f>
        <v>0</v>
      </c>
      <c r="K45" s="59">
        <f t="shared" si="0"/>
        <v>0</v>
      </c>
      <c r="L45" s="60">
        <f t="shared" si="1"/>
        <v>0</v>
      </c>
      <c r="M45" s="82">
        <f>--(TBDD[[#This Row],[NB POINTS]]&gt;0)</f>
        <v>0</v>
      </c>
    </row>
    <row r="46" spans="1:13" x14ac:dyDescent="0.25">
      <c r="A46" s="23" t="s">
        <v>390</v>
      </c>
      <c r="B46" s="2" t="s">
        <v>391</v>
      </c>
      <c r="C46" s="2" t="s">
        <v>249</v>
      </c>
      <c r="D46" s="2" t="s">
        <v>6</v>
      </c>
      <c r="E46" s="24">
        <v>1</v>
      </c>
      <c r="F46" s="24"/>
      <c r="G46" s="24"/>
      <c r="H46" s="24"/>
      <c r="I46" s="24"/>
      <c r="J46" s="59">
        <f>TBDD[[#This Row],[Stock après dernière distribution]]+TBDD[[#This Row],[Ramasse]]+TBDD[[#This Row],[Livraison du jour]]+TBDD[[#This Row],[Ajout stock collecte]]</f>
        <v>0</v>
      </c>
      <c r="K46" s="59">
        <f t="shared" si="0"/>
        <v>0</v>
      </c>
      <c r="L46" s="60">
        <f t="shared" si="1"/>
        <v>0</v>
      </c>
      <c r="M46" s="82">
        <f>--(TBDD[[#This Row],[NB POINTS]]&gt;0)</f>
        <v>0</v>
      </c>
    </row>
    <row r="47" spans="1:13" x14ac:dyDescent="0.25">
      <c r="A47" s="23" t="s">
        <v>190</v>
      </c>
      <c r="B47" s="2" t="s">
        <v>211</v>
      </c>
      <c r="C47" s="2" t="s">
        <v>248</v>
      </c>
      <c r="D47" s="2" t="s">
        <v>9</v>
      </c>
      <c r="E47" s="24">
        <v>1</v>
      </c>
      <c r="F47" s="24"/>
      <c r="G47" s="24"/>
      <c r="H47" s="24"/>
      <c r="I47" s="24"/>
      <c r="J47" s="59">
        <f>TBDD[[#This Row],[Stock après dernière distribution]]+TBDD[[#This Row],[Ramasse]]+TBDD[[#This Row],[Livraison du jour]]+TBDD[[#This Row],[Ajout stock collecte]]</f>
        <v>0</v>
      </c>
      <c r="K47" s="59">
        <f t="shared" si="0"/>
        <v>0</v>
      </c>
      <c r="L47" s="60">
        <f t="shared" si="1"/>
        <v>0</v>
      </c>
      <c r="M47" s="82">
        <f>--(TBDD[[#This Row],[NB POINTS]]&gt;0)</f>
        <v>0</v>
      </c>
    </row>
    <row r="48" spans="1:13" x14ac:dyDescent="0.25">
      <c r="A48" s="23" t="s">
        <v>195</v>
      </c>
      <c r="B48" s="2" t="s">
        <v>196</v>
      </c>
      <c r="C48" s="2" t="s">
        <v>249</v>
      </c>
      <c r="D48" s="2" t="s">
        <v>6</v>
      </c>
      <c r="E48" s="24">
        <v>1</v>
      </c>
      <c r="F48" s="24"/>
      <c r="G48" s="24"/>
      <c r="H48" s="24"/>
      <c r="I48" s="24"/>
      <c r="J48" s="59">
        <f>TBDD[[#This Row],[Stock après dernière distribution]]+TBDD[[#This Row],[Ramasse]]+TBDD[[#This Row],[Livraison du jour]]+TBDD[[#This Row],[Ajout stock collecte]]</f>
        <v>0</v>
      </c>
      <c r="K48" s="59">
        <f t="shared" si="0"/>
        <v>0</v>
      </c>
      <c r="L48" s="60">
        <f t="shared" si="1"/>
        <v>0</v>
      </c>
      <c r="M48" s="82">
        <f>--(TBDD[[#This Row],[NB POINTS]]&gt;0)</f>
        <v>0</v>
      </c>
    </row>
    <row r="49" spans="1:13" x14ac:dyDescent="0.25">
      <c r="A49" s="23" t="s">
        <v>46</v>
      </c>
      <c r="B49" s="2" t="s">
        <v>47</v>
      </c>
      <c r="C49" s="2" t="s">
        <v>249</v>
      </c>
      <c r="D49" s="2" t="s">
        <v>7</v>
      </c>
      <c r="E49" s="24">
        <v>3</v>
      </c>
      <c r="F49" s="24"/>
      <c r="G49" s="24"/>
      <c r="H49" s="24"/>
      <c r="I49" s="24"/>
      <c r="J49" s="59">
        <f>TBDD[[#This Row],[Stock après dernière distribution]]+TBDD[[#This Row],[Ramasse]]+TBDD[[#This Row],[Livraison du jour]]+TBDD[[#This Row],[Ajout stock collecte]]</f>
        <v>0</v>
      </c>
      <c r="K49" s="59">
        <f t="shared" si="0"/>
        <v>0</v>
      </c>
      <c r="L49" s="60">
        <f t="shared" si="1"/>
        <v>0</v>
      </c>
      <c r="M49" s="82">
        <f>--(TBDD[[#This Row],[NB POINTS]]&gt;0)</f>
        <v>0</v>
      </c>
    </row>
    <row r="50" spans="1:13" x14ac:dyDescent="0.25">
      <c r="A50" s="23" t="s">
        <v>271</v>
      </c>
      <c r="B50" s="2" t="s">
        <v>272</v>
      </c>
      <c r="C50" s="2" t="s">
        <v>277</v>
      </c>
      <c r="D50" s="2" t="s">
        <v>10</v>
      </c>
      <c r="E50" s="24">
        <v>6</v>
      </c>
      <c r="F50" s="24"/>
      <c r="G50" s="24"/>
      <c r="H50" s="24">
        <v>80</v>
      </c>
      <c r="I50" s="24"/>
      <c r="J50" s="59">
        <f>TBDD[[#This Row],[Stock après dernière distribution]]+TBDD[[#This Row],[Ramasse]]+TBDD[[#This Row],[Livraison du jour]]+TBDD[[#This Row],[Ajout stock collecte]]</f>
        <v>80</v>
      </c>
      <c r="K50" s="59">
        <f t="shared" si="0"/>
        <v>480</v>
      </c>
      <c r="L50" s="60">
        <f t="shared" si="1"/>
        <v>480</v>
      </c>
      <c r="M50" s="82">
        <f>--(TBDD[[#This Row],[NB POINTS]]&gt;0)</f>
        <v>1</v>
      </c>
    </row>
    <row r="51" spans="1:13" x14ac:dyDescent="0.25">
      <c r="A51" s="23" t="s">
        <v>338</v>
      </c>
      <c r="B51" s="2" t="s">
        <v>339</v>
      </c>
      <c r="C51" s="2" t="s">
        <v>252</v>
      </c>
      <c r="D51" s="2" t="s">
        <v>13</v>
      </c>
      <c r="E51" s="24">
        <v>1</v>
      </c>
      <c r="F51" s="24"/>
      <c r="G51" s="24"/>
      <c r="H51" s="24">
        <v>248</v>
      </c>
      <c r="I51" s="24"/>
      <c r="J51" s="59">
        <f>TBDD[[#This Row],[Stock après dernière distribution]]+TBDD[[#This Row],[Ramasse]]+TBDD[[#This Row],[Livraison du jour]]+TBDD[[#This Row],[Ajout stock collecte]]</f>
        <v>248</v>
      </c>
      <c r="K51" s="59">
        <f t="shared" si="0"/>
        <v>248</v>
      </c>
      <c r="L51" s="60">
        <f t="shared" si="1"/>
        <v>248</v>
      </c>
      <c r="M51" s="82">
        <f>--(TBDD[[#This Row],[NB POINTS]]&gt;0)</f>
        <v>1</v>
      </c>
    </row>
    <row r="52" spans="1:13" x14ac:dyDescent="0.25">
      <c r="A52" s="23" t="s">
        <v>35</v>
      </c>
      <c r="B52" s="2" t="s">
        <v>36</v>
      </c>
      <c r="C52" s="2" t="s">
        <v>248</v>
      </c>
      <c r="D52" s="2" t="s">
        <v>9</v>
      </c>
      <c r="E52" s="24">
        <v>1</v>
      </c>
      <c r="F52" s="24"/>
      <c r="G52" s="24"/>
      <c r="H52" s="24"/>
      <c r="I52" s="24"/>
      <c r="J52" s="59">
        <f>TBDD[[#This Row],[Stock après dernière distribution]]+TBDD[[#This Row],[Ramasse]]+TBDD[[#This Row],[Livraison du jour]]+TBDD[[#This Row],[Ajout stock collecte]]</f>
        <v>0</v>
      </c>
      <c r="K52" s="59">
        <f t="shared" ref="K52:K83" si="2">IF(L52&gt;0,L52,0)</f>
        <v>0</v>
      </c>
      <c r="L52" s="60">
        <f t="shared" ref="L52:L83" si="3">E52*J52</f>
        <v>0</v>
      </c>
      <c r="M52" s="82">
        <f>--(TBDD[[#This Row],[NB POINTS]]&gt;0)</f>
        <v>0</v>
      </c>
    </row>
    <row r="53" spans="1:13" x14ac:dyDescent="0.25">
      <c r="A53" s="23" t="s">
        <v>37</v>
      </c>
      <c r="B53" s="2" t="s">
        <v>38</v>
      </c>
      <c r="C53" s="2" t="s">
        <v>248</v>
      </c>
      <c r="D53" s="2" t="s">
        <v>9</v>
      </c>
      <c r="E53" s="24">
        <v>2</v>
      </c>
      <c r="F53" s="24"/>
      <c r="G53" s="24"/>
      <c r="H53" s="24">
        <v>48</v>
      </c>
      <c r="I53" s="24"/>
      <c r="J53" s="59">
        <f>TBDD[[#This Row],[Stock après dernière distribution]]+TBDD[[#This Row],[Ramasse]]+TBDD[[#This Row],[Livraison du jour]]+TBDD[[#This Row],[Ajout stock collecte]]</f>
        <v>48</v>
      </c>
      <c r="K53" s="59">
        <f t="shared" si="2"/>
        <v>96</v>
      </c>
      <c r="L53" s="60">
        <f t="shared" si="3"/>
        <v>96</v>
      </c>
      <c r="M53" s="82">
        <f>--(TBDD[[#This Row],[NB POINTS]]&gt;0)</f>
        <v>1</v>
      </c>
    </row>
    <row r="54" spans="1:13" x14ac:dyDescent="0.25">
      <c r="A54" s="23" t="s">
        <v>39</v>
      </c>
      <c r="B54" s="2" t="s">
        <v>40</v>
      </c>
      <c r="C54" s="2" t="s">
        <v>241</v>
      </c>
      <c r="D54" s="2" t="s">
        <v>8</v>
      </c>
      <c r="E54" s="24">
        <v>1</v>
      </c>
      <c r="F54" s="24"/>
      <c r="G54" s="24"/>
      <c r="H54" s="24"/>
      <c r="I54" s="24"/>
      <c r="J54" s="59">
        <f>TBDD[[#This Row],[Stock après dernière distribution]]+TBDD[[#This Row],[Ramasse]]+TBDD[[#This Row],[Livraison du jour]]+TBDD[[#This Row],[Ajout stock collecte]]</f>
        <v>0</v>
      </c>
      <c r="K54" s="59">
        <f t="shared" si="2"/>
        <v>0</v>
      </c>
      <c r="L54" s="60">
        <f t="shared" si="3"/>
        <v>0</v>
      </c>
      <c r="M54" s="82">
        <f>--(TBDD[[#This Row],[NB POINTS]]&gt;0)</f>
        <v>0</v>
      </c>
    </row>
    <row r="55" spans="1:13" x14ac:dyDescent="0.25">
      <c r="A55" s="23" t="s">
        <v>51</v>
      </c>
      <c r="B55" s="2" t="s">
        <v>210</v>
      </c>
      <c r="C55" s="2" t="s">
        <v>248</v>
      </c>
      <c r="D55" s="2" t="s">
        <v>9</v>
      </c>
      <c r="E55" s="24">
        <v>2</v>
      </c>
      <c r="F55" s="24"/>
      <c r="G55" s="24"/>
      <c r="H55" s="24"/>
      <c r="I55" s="24"/>
      <c r="J55" s="59">
        <f>TBDD[[#This Row],[Stock après dernière distribution]]+TBDD[[#This Row],[Ramasse]]+TBDD[[#This Row],[Livraison du jour]]+TBDD[[#This Row],[Ajout stock collecte]]</f>
        <v>0</v>
      </c>
      <c r="K55" s="59">
        <f t="shared" si="2"/>
        <v>0</v>
      </c>
      <c r="L55" s="60">
        <f t="shared" si="3"/>
        <v>0</v>
      </c>
      <c r="M55" s="82">
        <f>--(TBDD[[#This Row],[NB POINTS]]&gt;0)</f>
        <v>0</v>
      </c>
    </row>
    <row r="56" spans="1:13" x14ac:dyDescent="0.25">
      <c r="A56" s="23" t="s">
        <v>52</v>
      </c>
      <c r="B56" s="2" t="s">
        <v>53</v>
      </c>
      <c r="C56" s="2" t="s">
        <v>248</v>
      </c>
      <c r="D56" s="2" t="s">
        <v>9</v>
      </c>
      <c r="E56" s="24">
        <v>4</v>
      </c>
      <c r="F56" s="24"/>
      <c r="G56" s="24"/>
      <c r="H56" s="24">
        <v>14</v>
      </c>
      <c r="I56" s="24"/>
      <c r="J56" s="59">
        <f>TBDD[[#This Row],[Stock après dernière distribution]]+TBDD[[#This Row],[Ramasse]]+TBDD[[#This Row],[Livraison du jour]]+TBDD[[#This Row],[Ajout stock collecte]]</f>
        <v>14</v>
      </c>
      <c r="K56" s="59">
        <f t="shared" si="2"/>
        <v>56</v>
      </c>
      <c r="L56" s="60">
        <f t="shared" si="3"/>
        <v>56</v>
      </c>
      <c r="M56" s="82">
        <f>--(TBDD[[#This Row],[NB POINTS]]&gt;0)</f>
        <v>1</v>
      </c>
    </row>
    <row r="57" spans="1:13" x14ac:dyDescent="0.25">
      <c r="A57" s="23" t="s">
        <v>388</v>
      </c>
      <c r="B57" s="2" t="s">
        <v>389</v>
      </c>
      <c r="C57" s="2" t="s">
        <v>248</v>
      </c>
      <c r="D57" s="2" t="s">
        <v>9</v>
      </c>
      <c r="E57" s="24">
        <v>1</v>
      </c>
      <c r="F57" s="24"/>
      <c r="G57" s="24"/>
      <c r="H57" s="24"/>
      <c r="I57" s="24"/>
      <c r="J57" s="59">
        <f>TBDD[[#This Row],[Stock après dernière distribution]]+TBDD[[#This Row],[Ramasse]]+TBDD[[#This Row],[Livraison du jour]]+TBDD[[#This Row],[Ajout stock collecte]]</f>
        <v>0</v>
      </c>
      <c r="K57" s="59">
        <f t="shared" si="2"/>
        <v>0</v>
      </c>
      <c r="L57" s="60">
        <f t="shared" si="3"/>
        <v>0</v>
      </c>
      <c r="M57" s="82">
        <f>--(TBDD[[#This Row],[NB POINTS]]&gt;0)</f>
        <v>0</v>
      </c>
    </row>
    <row r="58" spans="1:13" x14ac:dyDescent="0.25">
      <c r="A58" s="23" t="s">
        <v>43</v>
      </c>
      <c r="B58" s="2" t="s">
        <v>44</v>
      </c>
      <c r="C58" s="2" t="s">
        <v>248</v>
      </c>
      <c r="D58" s="2" t="s">
        <v>12</v>
      </c>
      <c r="E58" s="24">
        <v>2</v>
      </c>
      <c r="F58" s="24"/>
      <c r="G58" s="24"/>
      <c r="H58" s="24"/>
      <c r="I58" s="24"/>
      <c r="J58" s="59">
        <f>TBDD[[#This Row],[Stock après dernière distribution]]+TBDD[[#This Row],[Ramasse]]+TBDD[[#This Row],[Livraison du jour]]+TBDD[[#This Row],[Ajout stock collecte]]</f>
        <v>0</v>
      </c>
      <c r="K58" s="59">
        <f t="shared" si="2"/>
        <v>0</v>
      </c>
      <c r="L58" s="60">
        <f t="shared" si="3"/>
        <v>0</v>
      </c>
      <c r="M58" s="82">
        <f>--(TBDD[[#This Row],[NB POINTS]]&gt;0)</f>
        <v>0</v>
      </c>
    </row>
    <row r="59" spans="1:13" x14ac:dyDescent="0.25">
      <c r="A59" s="23" t="s">
        <v>45</v>
      </c>
      <c r="B59" s="2" t="s">
        <v>301</v>
      </c>
      <c r="C59" s="2" t="s">
        <v>248</v>
      </c>
      <c r="D59" s="2" t="s">
        <v>13</v>
      </c>
      <c r="E59" s="24">
        <v>1</v>
      </c>
      <c r="F59" s="24"/>
      <c r="G59" s="24"/>
      <c r="H59" s="24">
        <v>150</v>
      </c>
      <c r="I59" s="24"/>
      <c r="J59" s="59">
        <f>TBDD[[#This Row],[Stock après dernière distribution]]+TBDD[[#This Row],[Ramasse]]+TBDD[[#This Row],[Livraison du jour]]+TBDD[[#This Row],[Ajout stock collecte]]</f>
        <v>150</v>
      </c>
      <c r="K59" s="59">
        <f t="shared" si="2"/>
        <v>150</v>
      </c>
      <c r="L59" s="60">
        <f t="shared" si="3"/>
        <v>150</v>
      </c>
      <c r="M59" s="82">
        <f>--(TBDD[[#This Row],[NB POINTS]]&gt;0)</f>
        <v>1</v>
      </c>
    </row>
    <row r="60" spans="1:13" x14ac:dyDescent="0.25">
      <c r="A60" s="23" t="s">
        <v>50</v>
      </c>
      <c r="B60" s="2" t="s">
        <v>302</v>
      </c>
      <c r="C60" s="2" t="s">
        <v>248</v>
      </c>
      <c r="D60" s="2" t="s">
        <v>9</v>
      </c>
      <c r="E60" s="24">
        <v>4</v>
      </c>
      <c r="F60" s="24"/>
      <c r="G60" s="24"/>
      <c r="H60" s="24"/>
      <c r="I60" s="24"/>
      <c r="J60" s="59">
        <f>TBDD[[#This Row],[Stock après dernière distribution]]+TBDD[[#This Row],[Ramasse]]+TBDD[[#This Row],[Livraison du jour]]+TBDD[[#This Row],[Ajout stock collecte]]</f>
        <v>0</v>
      </c>
      <c r="K60" s="59">
        <f t="shared" si="2"/>
        <v>0</v>
      </c>
      <c r="L60" s="60">
        <f t="shared" si="3"/>
        <v>0</v>
      </c>
      <c r="M60" s="82">
        <f>--(TBDD[[#This Row],[NB POINTS]]&gt;0)</f>
        <v>0</v>
      </c>
    </row>
    <row r="61" spans="1:13" x14ac:dyDescent="0.25">
      <c r="A61" s="23" t="s">
        <v>365</v>
      </c>
      <c r="B61" s="2" t="s">
        <v>366</v>
      </c>
      <c r="C61" s="2" t="s">
        <v>251</v>
      </c>
      <c r="D61" s="2" t="s">
        <v>13</v>
      </c>
      <c r="E61" s="24">
        <v>1</v>
      </c>
      <c r="F61" s="24"/>
      <c r="G61" s="24"/>
      <c r="H61" s="24"/>
      <c r="I61" s="24"/>
      <c r="J61" s="59">
        <f>TBDD[[#This Row],[Stock après dernière distribution]]+TBDD[[#This Row],[Ramasse]]+TBDD[[#This Row],[Livraison du jour]]+TBDD[[#This Row],[Ajout stock collecte]]</f>
        <v>0</v>
      </c>
      <c r="K61" s="59">
        <f t="shared" si="2"/>
        <v>0</v>
      </c>
      <c r="L61" s="60">
        <f t="shared" si="3"/>
        <v>0</v>
      </c>
      <c r="M61" s="82">
        <f>--(TBDD[[#This Row],[NB POINTS]]&gt;0)</f>
        <v>0</v>
      </c>
    </row>
    <row r="62" spans="1:13" x14ac:dyDescent="0.25">
      <c r="A62" s="23" t="s">
        <v>153</v>
      </c>
      <c r="B62" s="2" t="s">
        <v>154</v>
      </c>
      <c r="C62" s="2" t="s">
        <v>249</v>
      </c>
      <c r="D62" s="2" t="s">
        <v>6</v>
      </c>
      <c r="E62" s="24">
        <v>1</v>
      </c>
      <c r="F62" s="24"/>
      <c r="G62" s="24"/>
      <c r="H62" s="24"/>
      <c r="I62" s="24"/>
      <c r="J62" s="59">
        <f>TBDD[[#This Row],[Stock après dernière distribution]]+TBDD[[#This Row],[Ramasse]]+TBDD[[#This Row],[Livraison du jour]]+TBDD[[#This Row],[Ajout stock collecte]]</f>
        <v>0</v>
      </c>
      <c r="K62" s="59">
        <f t="shared" si="2"/>
        <v>0</v>
      </c>
      <c r="L62" s="60">
        <f t="shared" si="3"/>
        <v>0</v>
      </c>
      <c r="M62" s="82">
        <f>--(TBDD[[#This Row],[NB POINTS]]&gt;0)</f>
        <v>0</v>
      </c>
    </row>
    <row r="63" spans="1:13" x14ac:dyDescent="0.25">
      <c r="A63" s="23" t="s">
        <v>42</v>
      </c>
      <c r="B63" s="2" t="s">
        <v>287</v>
      </c>
      <c r="C63" s="2" t="s">
        <v>248</v>
      </c>
      <c r="D63" s="2" t="s">
        <v>13</v>
      </c>
      <c r="E63" s="24">
        <v>1</v>
      </c>
      <c r="F63" s="24"/>
      <c r="G63" s="24"/>
      <c r="H63" s="24">
        <v>120</v>
      </c>
      <c r="I63" s="24"/>
      <c r="J63" s="59">
        <f>TBDD[[#This Row],[Stock après dernière distribution]]+TBDD[[#This Row],[Ramasse]]+TBDD[[#This Row],[Livraison du jour]]+TBDD[[#This Row],[Ajout stock collecte]]</f>
        <v>120</v>
      </c>
      <c r="K63" s="59">
        <f t="shared" si="2"/>
        <v>120</v>
      </c>
      <c r="L63" s="60">
        <f t="shared" si="3"/>
        <v>120</v>
      </c>
      <c r="M63" s="82">
        <f>--(TBDD[[#This Row],[NB POINTS]]&gt;0)</f>
        <v>1</v>
      </c>
    </row>
    <row r="64" spans="1:13" x14ac:dyDescent="0.25">
      <c r="A64" s="23" t="s">
        <v>48</v>
      </c>
      <c r="B64" s="2" t="s">
        <v>49</v>
      </c>
      <c r="C64" s="2" t="s">
        <v>248</v>
      </c>
      <c r="D64" s="2" t="s">
        <v>9</v>
      </c>
      <c r="E64" s="24">
        <v>4</v>
      </c>
      <c r="F64" s="24"/>
      <c r="G64" s="24"/>
      <c r="H64" s="24"/>
      <c r="I64" s="24"/>
      <c r="J64" s="59">
        <f>TBDD[[#This Row],[Stock après dernière distribution]]+TBDD[[#This Row],[Ramasse]]+TBDD[[#This Row],[Livraison du jour]]+TBDD[[#This Row],[Ajout stock collecte]]</f>
        <v>0</v>
      </c>
      <c r="K64" s="59">
        <f t="shared" si="2"/>
        <v>0</v>
      </c>
      <c r="L64" s="60">
        <f t="shared" si="3"/>
        <v>0</v>
      </c>
      <c r="M64" s="82">
        <f>--(TBDD[[#This Row],[NB POINTS]]&gt;0)</f>
        <v>0</v>
      </c>
    </row>
    <row r="65" spans="1:13" x14ac:dyDescent="0.25">
      <c r="A65" s="23" t="s">
        <v>54</v>
      </c>
      <c r="B65" s="2" t="s">
        <v>55</v>
      </c>
      <c r="C65" s="2" t="s">
        <v>247</v>
      </c>
      <c r="D65" s="2" t="s">
        <v>7</v>
      </c>
      <c r="E65" s="24">
        <v>4</v>
      </c>
      <c r="F65" s="24"/>
      <c r="G65" s="24"/>
      <c r="H65" s="24"/>
      <c r="I65" s="24"/>
      <c r="J65" s="59">
        <f>TBDD[[#This Row],[Stock après dernière distribution]]+TBDD[[#This Row],[Ramasse]]+TBDD[[#This Row],[Livraison du jour]]+TBDD[[#This Row],[Ajout stock collecte]]</f>
        <v>0</v>
      </c>
      <c r="K65" s="59">
        <f t="shared" si="2"/>
        <v>0</v>
      </c>
      <c r="L65" s="60">
        <f t="shared" si="3"/>
        <v>0</v>
      </c>
      <c r="M65" s="82">
        <f>--(TBDD[[#This Row],[NB POINTS]]&gt;0)</f>
        <v>0</v>
      </c>
    </row>
    <row r="66" spans="1:13" x14ac:dyDescent="0.25">
      <c r="A66" s="23" t="s">
        <v>56</v>
      </c>
      <c r="B66" s="2" t="s">
        <v>57</v>
      </c>
      <c r="C66" s="2" t="s">
        <v>247</v>
      </c>
      <c r="D66" s="2" t="s">
        <v>7</v>
      </c>
      <c r="E66" s="24">
        <v>6</v>
      </c>
      <c r="F66" s="24"/>
      <c r="G66" s="24"/>
      <c r="H66" s="24"/>
      <c r="I66" s="24"/>
      <c r="J66" s="59">
        <f>TBDD[[#This Row],[Stock après dernière distribution]]+TBDD[[#This Row],[Ramasse]]+TBDD[[#This Row],[Livraison du jour]]+TBDD[[#This Row],[Ajout stock collecte]]</f>
        <v>0</v>
      </c>
      <c r="K66" s="59">
        <f t="shared" si="2"/>
        <v>0</v>
      </c>
      <c r="L66" s="60">
        <f t="shared" si="3"/>
        <v>0</v>
      </c>
      <c r="M66" s="82">
        <f>--(TBDD[[#This Row],[NB POINTS]]&gt;0)</f>
        <v>0</v>
      </c>
    </row>
    <row r="67" spans="1:13" x14ac:dyDescent="0.25">
      <c r="A67" s="23" t="s">
        <v>58</v>
      </c>
      <c r="B67" s="2" t="s">
        <v>59</v>
      </c>
      <c r="C67" s="2" t="s">
        <v>247</v>
      </c>
      <c r="D67" s="2" t="s">
        <v>6</v>
      </c>
      <c r="E67" s="24">
        <v>1</v>
      </c>
      <c r="F67" s="24"/>
      <c r="G67" s="24"/>
      <c r="H67" s="24"/>
      <c r="I67" s="24"/>
      <c r="J67" s="59">
        <f>TBDD[[#This Row],[Stock après dernière distribution]]+TBDD[[#This Row],[Ramasse]]+TBDD[[#This Row],[Livraison du jour]]+TBDD[[#This Row],[Ajout stock collecte]]</f>
        <v>0</v>
      </c>
      <c r="K67" s="59">
        <f t="shared" si="2"/>
        <v>0</v>
      </c>
      <c r="L67" s="60">
        <f t="shared" si="3"/>
        <v>0</v>
      </c>
      <c r="M67" s="82">
        <f>--(TBDD[[#This Row],[NB POINTS]]&gt;0)</f>
        <v>0</v>
      </c>
    </row>
    <row r="68" spans="1:13" x14ac:dyDescent="0.25">
      <c r="A68" s="23" t="s">
        <v>336</v>
      </c>
      <c r="B68" s="2" t="s">
        <v>337</v>
      </c>
      <c r="C68" s="2" t="s">
        <v>247</v>
      </c>
      <c r="D68" s="2" t="s">
        <v>6</v>
      </c>
      <c r="E68" s="24">
        <v>1</v>
      </c>
      <c r="F68" s="24"/>
      <c r="G68" s="24"/>
      <c r="H68" s="24"/>
      <c r="I68" s="24"/>
      <c r="J68" s="59">
        <f>TBDD[[#This Row],[Stock après dernière distribution]]+TBDD[[#This Row],[Ramasse]]+TBDD[[#This Row],[Livraison du jour]]+TBDD[[#This Row],[Ajout stock collecte]]</f>
        <v>0</v>
      </c>
      <c r="K68" s="59">
        <f t="shared" si="2"/>
        <v>0</v>
      </c>
      <c r="L68" s="60">
        <f t="shared" si="3"/>
        <v>0</v>
      </c>
      <c r="M68" s="82">
        <f>--(TBDD[[#This Row],[NB POINTS]]&gt;0)</f>
        <v>0</v>
      </c>
    </row>
    <row r="69" spans="1:13" x14ac:dyDescent="0.25">
      <c r="A69" s="23" t="s">
        <v>449</v>
      </c>
      <c r="B69" s="2" t="s">
        <v>450</v>
      </c>
      <c r="C69" s="2" t="s">
        <v>247</v>
      </c>
      <c r="D69" s="2" t="s">
        <v>6</v>
      </c>
      <c r="E69" s="24">
        <v>1</v>
      </c>
      <c r="F69" s="24"/>
      <c r="G69" s="24">
        <v>12</v>
      </c>
      <c r="H69" s="24"/>
      <c r="I69" s="24"/>
      <c r="J69" s="59">
        <f>TBDD[[#This Row],[Stock après dernière distribution]]+TBDD[[#This Row],[Ramasse]]+TBDD[[#This Row],[Livraison du jour]]+TBDD[[#This Row],[Ajout stock collecte]]</f>
        <v>12</v>
      </c>
      <c r="K69" s="59">
        <f t="shared" si="2"/>
        <v>12</v>
      </c>
      <c r="L69" s="64">
        <f t="shared" si="3"/>
        <v>12</v>
      </c>
      <c r="M69" s="82">
        <f>--(TBDD[[#This Row],[NB POINTS]]&gt;0)</f>
        <v>1</v>
      </c>
    </row>
    <row r="70" spans="1:13" x14ac:dyDescent="0.25">
      <c r="A70" s="23" t="s">
        <v>184</v>
      </c>
      <c r="B70" s="2" t="s">
        <v>185</v>
      </c>
      <c r="C70" s="2" t="s">
        <v>244</v>
      </c>
      <c r="D70" s="2" t="s">
        <v>6</v>
      </c>
      <c r="E70" s="24">
        <v>1</v>
      </c>
      <c r="F70" s="24"/>
      <c r="G70" s="24"/>
      <c r="H70" s="24"/>
      <c r="I70" s="24"/>
      <c r="J70" s="59">
        <f>TBDD[[#This Row],[Stock après dernière distribution]]+TBDD[[#This Row],[Ramasse]]+TBDD[[#This Row],[Livraison du jour]]+TBDD[[#This Row],[Ajout stock collecte]]</f>
        <v>0</v>
      </c>
      <c r="K70" s="59">
        <f t="shared" si="2"/>
        <v>0</v>
      </c>
      <c r="L70" s="60">
        <f t="shared" si="3"/>
        <v>0</v>
      </c>
      <c r="M70" s="82">
        <f>--(TBDD[[#This Row],[NB POINTS]]&gt;0)</f>
        <v>0</v>
      </c>
    </row>
    <row r="71" spans="1:13" x14ac:dyDescent="0.25">
      <c r="A71" s="23" t="s">
        <v>193</v>
      </c>
      <c r="B71" s="2" t="s">
        <v>194</v>
      </c>
      <c r="C71" s="2" t="s">
        <v>244</v>
      </c>
      <c r="D71" s="2" t="s">
        <v>6</v>
      </c>
      <c r="E71" s="24"/>
      <c r="F71" s="24"/>
      <c r="G71" s="24"/>
      <c r="H71" s="24"/>
      <c r="I71" s="24"/>
      <c r="J71" s="59">
        <f>TBDD[[#This Row],[Stock après dernière distribution]]+TBDD[[#This Row],[Ramasse]]+TBDD[[#This Row],[Livraison du jour]]+TBDD[[#This Row],[Ajout stock collecte]]</f>
        <v>0</v>
      </c>
      <c r="K71" s="59">
        <f t="shared" si="2"/>
        <v>0</v>
      </c>
      <c r="L71" s="60">
        <f t="shared" si="3"/>
        <v>0</v>
      </c>
      <c r="M71" s="82">
        <f>--(TBDD[[#This Row],[NB POINTS]]&gt;0)</f>
        <v>0</v>
      </c>
    </row>
    <row r="72" spans="1:13" x14ac:dyDescent="0.25">
      <c r="A72" s="23" t="s">
        <v>60</v>
      </c>
      <c r="B72" s="2" t="s">
        <v>61</v>
      </c>
      <c r="C72" s="2" t="s">
        <v>244</v>
      </c>
      <c r="D72" s="2" t="s">
        <v>6</v>
      </c>
      <c r="E72" s="24">
        <v>1</v>
      </c>
      <c r="F72" s="24"/>
      <c r="G72" s="24"/>
      <c r="H72" s="24"/>
      <c r="I72" s="24"/>
      <c r="J72" s="59">
        <f>TBDD[[#This Row],[Stock après dernière distribution]]+TBDD[[#This Row],[Ramasse]]+TBDD[[#This Row],[Livraison du jour]]+TBDD[[#This Row],[Ajout stock collecte]]</f>
        <v>0</v>
      </c>
      <c r="K72" s="59">
        <f t="shared" si="2"/>
        <v>0</v>
      </c>
      <c r="L72" s="60">
        <f t="shared" si="3"/>
        <v>0</v>
      </c>
      <c r="M72" s="82">
        <f>--(TBDD[[#This Row],[NB POINTS]]&gt;0)</f>
        <v>0</v>
      </c>
    </row>
    <row r="73" spans="1:13" x14ac:dyDescent="0.25">
      <c r="A73" s="23" t="s">
        <v>284</v>
      </c>
      <c r="B73" s="2" t="s">
        <v>62</v>
      </c>
      <c r="C73" s="2" t="s">
        <v>243</v>
      </c>
      <c r="D73" s="2" t="s">
        <v>9</v>
      </c>
      <c r="E73" s="24">
        <v>6</v>
      </c>
      <c r="F73" s="24"/>
      <c r="G73" s="24"/>
      <c r="H73" s="24"/>
      <c r="I73" s="24"/>
      <c r="J73" s="59">
        <f>TBDD[[#This Row],[Stock après dernière distribution]]+TBDD[[#This Row],[Ramasse]]+TBDD[[#This Row],[Livraison du jour]]+TBDD[[#This Row],[Ajout stock collecte]]</f>
        <v>0</v>
      </c>
      <c r="K73" s="59">
        <f t="shared" si="2"/>
        <v>0</v>
      </c>
      <c r="L73" s="60">
        <f t="shared" si="3"/>
        <v>0</v>
      </c>
      <c r="M73" s="82">
        <f>--(TBDD[[#This Row],[NB POINTS]]&gt;0)</f>
        <v>0</v>
      </c>
    </row>
    <row r="74" spans="1:13" x14ac:dyDescent="0.25">
      <c r="A74" s="23" t="s">
        <v>330</v>
      </c>
      <c r="B74" s="2" t="s">
        <v>331</v>
      </c>
      <c r="C74" s="2" t="s">
        <v>247</v>
      </c>
      <c r="D74" s="2" t="s">
        <v>12</v>
      </c>
      <c r="E74" s="24">
        <v>1</v>
      </c>
      <c r="F74" s="24"/>
      <c r="G74" s="24"/>
      <c r="H74" s="24"/>
      <c r="I74" s="24"/>
      <c r="J74" s="59">
        <f>TBDD[[#This Row],[Stock après dernière distribution]]+TBDD[[#This Row],[Ramasse]]+TBDD[[#This Row],[Livraison du jour]]+TBDD[[#This Row],[Ajout stock collecte]]</f>
        <v>0</v>
      </c>
      <c r="K74" s="59">
        <f t="shared" si="2"/>
        <v>0</v>
      </c>
      <c r="L74" s="60">
        <f t="shared" si="3"/>
        <v>0</v>
      </c>
      <c r="M74" s="82">
        <f>--(TBDD[[#This Row],[NB POINTS]]&gt;0)</f>
        <v>0</v>
      </c>
    </row>
    <row r="75" spans="1:13" x14ac:dyDescent="0.25">
      <c r="A75" s="23" t="s">
        <v>63</v>
      </c>
      <c r="B75" s="2" t="s">
        <v>64</v>
      </c>
      <c r="C75" s="2" t="s">
        <v>243</v>
      </c>
      <c r="D75" s="2" t="s">
        <v>9</v>
      </c>
      <c r="E75" s="24">
        <v>8</v>
      </c>
      <c r="F75" s="24"/>
      <c r="G75" s="24"/>
      <c r="H75" s="24"/>
      <c r="I75" s="24"/>
      <c r="J75" s="59">
        <f>TBDD[[#This Row],[Stock après dernière distribution]]+TBDD[[#This Row],[Ramasse]]+TBDD[[#This Row],[Livraison du jour]]+TBDD[[#This Row],[Ajout stock collecte]]</f>
        <v>0</v>
      </c>
      <c r="K75" s="59">
        <f t="shared" si="2"/>
        <v>0</v>
      </c>
      <c r="L75" s="60">
        <f t="shared" si="3"/>
        <v>0</v>
      </c>
      <c r="M75" s="82">
        <f>--(TBDD[[#This Row],[NB POINTS]]&gt;0)</f>
        <v>0</v>
      </c>
    </row>
    <row r="76" spans="1:13" x14ac:dyDescent="0.25">
      <c r="A76" s="23" t="s">
        <v>65</v>
      </c>
      <c r="B76" s="2" t="s">
        <v>66</v>
      </c>
      <c r="C76" s="2" t="s">
        <v>243</v>
      </c>
      <c r="D76" s="2" t="s">
        <v>7</v>
      </c>
      <c r="E76" s="24">
        <v>0.5</v>
      </c>
      <c r="F76" s="24"/>
      <c r="G76" s="24"/>
      <c r="H76" s="24"/>
      <c r="I76" s="24"/>
      <c r="J76" s="59">
        <f>TBDD[[#This Row],[Stock après dernière distribution]]+TBDD[[#This Row],[Ramasse]]+TBDD[[#This Row],[Livraison du jour]]+TBDD[[#This Row],[Ajout stock collecte]]</f>
        <v>0</v>
      </c>
      <c r="K76" s="59">
        <f t="shared" si="2"/>
        <v>0</v>
      </c>
      <c r="L76" s="60">
        <f t="shared" si="3"/>
        <v>0</v>
      </c>
      <c r="M76" s="82">
        <f>--(TBDD[[#This Row],[NB POINTS]]&gt;0)</f>
        <v>0</v>
      </c>
    </row>
    <row r="77" spans="1:13" x14ac:dyDescent="0.25">
      <c r="A77" s="23" t="s">
        <v>67</v>
      </c>
      <c r="B77" s="2" t="s">
        <v>68</v>
      </c>
      <c r="C77" s="2" t="s">
        <v>244</v>
      </c>
      <c r="D77" s="2" t="s">
        <v>6</v>
      </c>
      <c r="E77" s="24">
        <v>1</v>
      </c>
      <c r="F77" s="24"/>
      <c r="G77" s="24"/>
      <c r="H77" s="24"/>
      <c r="I77" s="24"/>
      <c r="J77" s="59">
        <f>TBDD[[#This Row],[Stock après dernière distribution]]+TBDD[[#This Row],[Ramasse]]+TBDD[[#This Row],[Livraison du jour]]+TBDD[[#This Row],[Ajout stock collecte]]</f>
        <v>0</v>
      </c>
      <c r="K77" s="59">
        <f t="shared" si="2"/>
        <v>0</v>
      </c>
      <c r="L77" s="60">
        <f t="shared" si="3"/>
        <v>0</v>
      </c>
      <c r="M77" s="82">
        <f>--(TBDD[[#This Row],[NB POINTS]]&gt;0)</f>
        <v>0</v>
      </c>
    </row>
    <row r="78" spans="1:13" x14ac:dyDescent="0.25">
      <c r="A78" s="23" t="s">
        <v>309</v>
      </c>
      <c r="B78" s="2" t="s">
        <v>310</v>
      </c>
      <c r="C78" s="2" t="s">
        <v>247</v>
      </c>
      <c r="D78" s="2" t="s">
        <v>9</v>
      </c>
      <c r="E78" s="24">
        <v>8</v>
      </c>
      <c r="F78" s="24"/>
      <c r="G78" s="24"/>
      <c r="H78" s="24"/>
      <c r="I78" s="24"/>
      <c r="J78" s="59">
        <f>TBDD[[#This Row],[Stock après dernière distribution]]+TBDD[[#This Row],[Ramasse]]+TBDD[[#This Row],[Livraison du jour]]+TBDD[[#This Row],[Ajout stock collecte]]</f>
        <v>0</v>
      </c>
      <c r="K78" s="59">
        <f t="shared" si="2"/>
        <v>0</v>
      </c>
      <c r="L78" s="60">
        <f t="shared" si="3"/>
        <v>0</v>
      </c>
      <c r="M78" s="82">
        <f>--(TBDD[[#This Row],[NB POINTS]]&gt;0)</f>
        <v>0</v>
      </c>
    </row>
    <row r="79" spans="1:13" x14ac:dyDescent="0.25">
      <c r="A79" s="23" t="s">
        <v>69</v>
      </c>
      <c r="B79" s="2" t="s">
        <v>70</v>
      </c>
      <c r="C79" s="2" t="s">
        <v>244</v>
      </c>
      <c r="D79" s="2" t="s">
        <v>7</v>
      </c>
      <c r="E79" s="24">
        <v>1</v>
      </c>
      <c r="F79" s="24"/>
      <c r="G79" s="24"/>
      <c r="H79" s="24"/>
      <c r="I79" s="24"/>
      <c r="J79" s="59">
        <f>TBDD[[#This Row],[Stock après dernière distribution]]+TBDD[[#This Row],[Ramasse]]+TBDD[[#This Row],[Livraison du jour]]+TBDD[[#This Row],[Ajout stock collecte]]</f>
        <v>0</v>
      </c>
      <c r="K79" s="59">
        <f t="shared" si="2"/>
        <v>0</v>
      </c>
      <c r="L79" s="60">
        <f t="shared" si="3"/>
        <v>0</v>
      </c>
      <c r="M79" s="82">
        <f>--(TBDD[[#This Row],[NB POINTS]]&gt;0)</f>
        <v>0</v>
      </c>
    </row>
    <row r="80" spans="1:13" x14ac:dyDescent="0.25">
      <c r="A80" s="23" t="s">
        <v>311</v>
      </c>
      <c r="B80" s="2" t="s">
        <v>312</v>
      </c>
      <c r="C80" s="2" t="s">
        <v>244</v>
      </c>
      <c r="D80" s="2" t="s">
        <v>7</v>
      </c>
      <c r="E80" s="24">
        <v>1</v>
      </c>
      <c r="F80" s="24"/>
      <c r="G80" s="24"/>
      <c r="H80" s="24"/>
      <c r="I80" s="24"/>
      <c r="J80" s="59">
        <f>TBDD[[#This Row],[Stock après dernière distribution]]+TBDD[[#This Row],[Ramasse]]+TBDD[[#This Row],[Livraison du jour]]+TBDD[[#This Row],[Ajout stock collecte]]</f>
        <v>0</v>
      </c>
      <c r="K80" s="59">
        <f t="shared" si="2"/>
        <v>0</v>
      </c>
      <c r="L80" s="60">
        <f t="shared" si="3"/>
        <v>0</v>
      </c>
      <c r="M80" s="82">
        <f>--(TBDD[[#This Row],[NB POINTS]]&gt;0)</f>
        <v>0</v>
      </c>
    </row>
    <row r="81" spans="1:13" x14ac:dyDescent="0.25">
      <c r="A81" s="23" t="s">
        <v>417</v>
      </c>
      <c r="B81" s="2" t="s">
        <v>418</v>
      </c>
      <c r="C81" s="2" t="s">
        <v>244</v>
      </c>
      <c r="D81" s="2" t="s">
        <v>7</v>
      </c>
      <c r="E81" s="24">
        <v>1</v>
      </c>
      <c r="F81" s="24"/>
      <c r="G81" s="24"/>
      <c r="H81" s="24">
        <v>360</v>
      </c>
      <c r="I81" s="24"/>
      <c r="J81" s="59">
        <f>TBDD[[#This Row],[Stock après dernière distribution]]+TBDD[[#This Row],[Ramasse]]+TBDD[[#This Row],[Livraison du jour]]+TBDD[[#This Row],[Ajout stock collecte]]</f>
        <v>360</v>
      </c>
      <c r="K81" s="59">
        <f t="shared" si="2"/>
        <v>360</v>
      </c>
      <c r="L81" s="60">
        <f t="shared" si="3"/>
        <v>360</v>
      </c>
      <c r="M81" s="82">
        <f>--(TBDD[[#This Row],[NB POINTS]]&gt;0)</f>
        <v>1</v>
      </c>
    </row>
    <row r="82" spans="1:13" x14ac:dyDescent="0.25">
      <c r="A82" s="23" t="s">
        <v>71</v>
      </c>
      <c r="B82" s="2" t="s">
        <v>72</v>
      </c>
      <c r="C82" s="2" t="s">
        <v>244</v>
      </c>
      <c r="D82" s="2" t="s">
        <v>6</v>
      </c>
      <c r="E82" s="24">
        <v>1</v>
      </c>
      <c r="F82" s="24"/>
      <c r="G82" s="24"/>
      <c r="H82" s="24"/>
      <c r="I82" s="24"/>
      <c r="J82" s="59">
        <f>TBDD[[#This Row],[Stock après dernière distribution]]+TBDD[[#This Row],[Ramasse]]+TBDD[[#This Row],[Livraison du jour]]+TBDD[[#This Row],[Ajout stock collecte]]</f>
        <v>0</v>
      </c>
      <c r="K82" s="59">
        <f t="shared" si="2"/>
        <v>0</v>
      </c>
      <c r="L82" s="60">
        <f t="shared" si="3"/>
        <v>0</v>
      </c>
      <c r="M82" s="82">
        <f>--(TBDD[[#This Row],[NB POINTS]]&gt;0)</f>
        <v>0</v>
      </c>
    </row>
    <row r="83" spans="1:13" x14ac:dyDescent="0.25">
      <c r="A83" s="23" t="s">
        <v>282</v>
      </c>
      <c r="B83" s="2" t="s">
        <v>283</v>
      </c>
      <c r="C83" s="2" t="s">
        <v>244</v>
      </c>
      <c r="D83" s="2" t="s">
        <v>6</v>
      </c>
      <c r="E83" s="24">
        <v>1</v>
      </c>
      <c r="F83" s="24"/>
      <c r="G83" s="24"/>
      <c r="H83" s="24"/>
      <c r="I83" s="24"/>
      <c r="J83" s="59">
        <f>TBDD[[#This Row],[Stock après dernière distribution]]+TBDD[[#This Row],[Ramasse]]+TBDD[[#This Row],[Livraison du jour]]+TBDD[[#This Row],[Ajout stock collecte]]</f>
        <v>0</v>
      </c>
      <c r="K83" s="59">
        <f t="shared" si="2"/>
        <v>0</v>
      </c>
      <c r="L83" s="60">
        <f t="shared" si="3"/>
        <v>0</v>
      </c>
      <c r="M83" s="82">
        <f>--(TBDD[[#This Row],[NB POINTS]]&gt;0)</f>
        <v>0</v>
      </c>
    </row>
    <row r="84" spans="1:13" x14ac:dyDescent="0.25">
      <c r="A84" s="23" t="s">
        <v>73</v>
      </c>
      <c r="B84" s="2" t="s">
        <v>74</v>
      </c>
      <c r="C84" s="2" t="s">
        <v>244</v>
      </c>
      <c r="D84" s="2" t="s">
        <v>6</v>
      </c>
      <c r="E84" s="24">
        <v>1</v>
      </c>
      <c r="F84" s="24"/>
      <c r="G84" s="24"/>
      <c r="H84" s="24"/>
      <c r="I84" s="24"/>
      <c r="J84" s="59">
        <f>TBDD[[#This Row],[Stock après dernière distribution]]+TBDD[[#This Row],[Ramasse]]+TBDD[[#This Row],[Livraison du jour]]+TBDD[[#This Row],[Ajout stock collecte]]</f>
        <v>0</v>
      </c>
      <c r="K84" s="59">
        <f t="shared" ref="K84:K115" si="4">IF(L84&gt;0,L84,0)</f>
        <v>0</v>
      </c>
      <c r="L84" s="60">
        <f t="shared" ref="L84:L115" si="5">E84*J84</f>
        <v>0</v>
      </c>
      <c r="M84" s="82">
        <f>--(TBDD[[#This Row],[NB POINTS]]&gt;0)</f>
        <v>0</v>
      </c>
    </row>
    <row r="85" spans="1:13" x14ac:dyDescent="0.25">
      <c r="A85" s="23" t="s">
        <v>421</v>
      </c>
      <c r="B85" s="2" t="s">
        <v>422</v>
      </c>
      <c r="C85" s="2" t="s">
        <v>244</v>
      </c>
      <c r="D85" s="2" t="s">
        <v>6</v>
      </c>
      <c r="E85" s="24">
        <v>1</v>
      </c>
      <c r="F85" s="24"/>
      <c r="G85" s="24"/>
      <c r="H85" s="24">
        <v>18</v>
      </c>
      <c r="I85" s="24"/>
      <c r="J85" s="59">
        <f>TBDD[[#This Row],[Stock après dernière distribution]]+TBDD[[#This Row],[Ramasse]]+TBDD[[#This Row],[Livraison du jour]]+TBDD[[#This Row],[Ajout stock collecte]]</f>
        <v>18</v>
      </c>
      <c r="K85" s="59">
        <f t="shared" si="4"/>
        <v>18</v>
      </c>
      <c r="L85" s="60">
        <f t="shared" si="5"/>
        <v>18</v>
      </c>
      <c r="M85" s="82">
        <f>--(TBDD[[#This Row],[NB POINTS]]&gt;0)</f>
        <v>1</v>
      </c>
    </row>
    <row r="86" spans="1:13" x14ac:dyDescent="0.25">
      <c r="A86" s="23" t="s">
        <v>75</v>
      </c>
      <c r="B86" s="2" t="s">
        <v>263</v>
      </c>
      <c r="C86" s="2" t="s">
        <v>247</v>
      </c>
      <c r="D86" s="2" t="s">
        <v>9</v>
      </c>
      <c r="E86" s="24">
        <v>2</v>
      </c>
      <c r="F86" s="24"/>
      <c r="G86" s="24"/>
      <c r="H86" s="24"/>
      <c r="I86" s="24"/>
      <c r="J86" s="59">
        <f>TBDD[[#This Row],[Stock après dernière distribution]]+TBDD[[#This Row],[Ramasse]]+TBDD[[#This Row],[Livraison du jour]]+TBDD[[#This Row],[Ajout stock collecte]]</f>
        <v>0</v>
      </c>
      <c r="K86" s="59">
        <f t="shared" si="4"/>
        <v>0</v>
      </c>
      <c r="L86" s="60">
        <f t="shared" si="5"/>
        <v>0</v>
      </c>
      <c r="M86" s="82">
        <f>--(TBDD[[#This Row],[NB POINTS]]&gt;0)</f>
        <v>0</v>
      </c>
    </row>
    <row r="87" spans="1:13" x14ac:dyDescent="0.25">
      <c r="A87" s="23" t="s">
        <v>342</v>
      </c>
      <c r="B87" s="2" t="s">
        <v>343</v>
      </c>
      <c r="C87" s="2" t="s">
        <v>247</v>
      </c>
      <c r="D87" s="2" t="s">
        <v>13</v>
      </c>
      <c r="E87" s="24">
        <v>2</v>
      </c>
      <c r="F87" s="24"/>
      <c r="G87" s="24"/>
      <c r="H87" s="24"/>
      <c r="I87" s="24"/>
      <c r="J87" s="59">
        <f>TBDD[[#This Row],[Stock après dernière distribution]]+TBDD[[#This Row],[Ramasse]]+TBDD[[#This Row],[Livraison du jour]]+TBDD[[#This Row],[Ajout stock collecte]]</f>
        <v>0</v>
      </c>
      <c r="K87" s="59">
        <f t="shared" si="4"/>
        <v>0</v>
      </c>
      <c r="L87" s="60">
        <f t="shared" si="5"/>
        <v>0</v>
      </c>
      <c r="M87" s="82">
        <f>--(TBDD[[#This Row],[NB POINTS]]&gt;0)</f>
        <v>0</v>
      </c>
    </row>
    <row r="88" spans="1:13" x14ac:dyDescent="0.25">
      <c r="A88" s="23" t="s">
        <v>319</v>
      </c>
      <c r="B88" s="2" t="s">
        <v>288</v>
      </c>
      <c r="C88" s="2" t="s">
        <v>251</v>
      </c>
      <c r="D88" s="2" t="s">
        <v>13</v>
      </c>
      <c r="E88" s="24">
        <v>1</v>
      </c>
      <c r="F88" s="24"/>
      <c r="G88" s="24"/>
      <c r="H88" s="24"/>
      <c r="I88" s="24"/>
      <c r="J88" s="59">
        <f>TBDD[[#This Row],[Stock après dernière distribution]]+TBDD[[#This Row],[Ramasse]]+TBDD[[#This Row],[Livraison du jour]]+TBDD[[#This Row],[Ajout stock collecte]]</f>
        <v>0</v>
      </c>
      <c r="K88" s="59">
        <f t="shared" si="4"/>
        <v>0</v>
      </c>
      <c r="L88" s="60">
        <f t="shared" si="5"/>
        <v>0</v>
      </c>
      <c r="M88" s="82">
        <f>--(TBDD[[#This Row],[NB POINTS]]&gt;0)</f>
        <v>0</v>
      </c>
    </row>
    <row r="89" spans="1:13" x14ac:dyDescent="0.25">
      <c r="A89" s="23" t="s">
        <v>199</v>
      </c>
      <c r="B89" s="2" t="s">
        <v>200</v>
      </c>
      <c r="C89" s="2" t="s">
        <v>243</v>
      </c>
      <c r="D89" s="2" t="s">
        <v>9</v>
      </c>
      <c r="E89" s="24"/>
      <c r="F89" s="24"/>
      <c r="G89" s="24"/>
      <c r="H89" s="24"/>
      <c r="I89" s="24"/>
      <c r="J89" s="59">
        <f>TBDD[[#This Row],[Stock après dernière distribution]]+TBDD[[#This Row],[Ramasse]]+TBDD[[#This Row],[Livraison du jour]]+TBDD[[#This Row],[Ajout stock collecte]]</f>
        <v>0</v>
      </c>
      <c r="K89" s="59">
        <f t="shared" si="4"/>
        <v>0</v>
      </c>
      <c r="L89" s="60">
        <f t="shared" si="5"/>
        <v>0</v>
      </c>
      <c r="M89" s="82">
        <f>--(TBDD[[#This Row],[NB POINTS]]&gt;0)</f>
        <v>0</v>
      </c>
    </row>
    <row r="90" spans="1:13" x14ac:dyDescent="0.25">
      <c r="A90" s="23" t="s">
        <v>78</v>
      </c>
      <c r="B90" s="2" t="s">
        <v>79</v>
      </c>
      <c r="C90" s="2" t="s">
        <v>247</v>
      </c>
      <c r="D90" s="2" t="s">
        <v>9</v>
      </c>
      <c r="E90" s="24">
        <v>8</v>
      </c>
      <c r="F90" s="24"/>
      <c r="G90" s="24"/>
      <c r="H90" s="24">
        <v>24</v>
      </c>
      <c r="I90" s="24"/>
      <c r="J90" s="59">
        <f>TBDD[[#This Row],[Stock après dernière distribution]]+TBDD[[#This Row],[Ramasse]]+TBDD[[#This Row],[Livraison du jour]]+TBDD[[#This Row],[Ajout stock collecte]]</f>
        <v>24</v>
      </c>
      <c r="K90" s="59">
        <f t="shared" si="4"/>
        <v>192</v>
      </c>
      <c r="L90" s="60">
        <f t="shared" si="5"/>
        <v>192</v>
      </c>
      <c r="M90" s="82">
        <f>--(TBDD[[#This Row],[NB POINTS]]&gt;0)</f>
        <v>1</v>
      </c>
    </row>
    <row r="91" spans="1:13" x14ac:dyDescent="0.25">
      <c r="A91" s="23" t="s">
        <v>359</v>
      </c>
      <c r="B91" s="2" t="s">
        <v>360</v>
      </c>
      <c r="C91" s="2" t="s">
        <v>247</v>
      </c>
      <c r="D91" s="2" t="s">
        <v>6</v>
      </c>
      <c r="E91" s="24">
        <v>1</v>
      </c>
      <c r="F91" s="24"/>
      <c r="G91" s="24"/>
      <c r="H91" s="24"/>
      <c r="I91" s="24"/>
      <c r="J91" s="59">
        <f>TBDD[[#This Row],[Stock après dernière distribution]]+TBDD[[#This Row],[Ramasse]]+TBDD[[#This Row],[Livraison du jour]]+TBDD[[#This Row],[Ajout stock collecte]]</f>
        <v>0</v>
      </c>
      <c r="K91" s="59">
        <f t="shared" si="4"/>
        <v>0</v>
      </c>
      <c r="L91" s="60">
        <f t="shared" si="5"/>
        <v>0</v>
      </c>
      <c r="M91" s="82">
        <f>--(TBDD[[#This Row],[NB POINTS]]&gt;0)</f>
        <v>0</v>
      </c>
    </row>
    <row r="92" spans="1:13" x14ac:dyDescent="0.25">
      <c r="A92" s="23" t="s">
        <v>186</v>
      </c>
      <c r="B92" s="2" t="s">
        <v>187</v>
      </c>
      <c r="C92" s="2" t="s">
        <v>244</v>
      </c>
      <c r="D92" s="2" t="s">
        <v>6</v>
      </c>
      <c r="E92" s="24">
        <v>1</v>
      </c>
      <c r="F92" s="24"/>
      <c r="G92" s="24"/>
      <c r="H92" s="24"/>
      <c r="I92" s="24"/>
      <c r="J92" s="59">
        <f>TBDD[[#This Row],[Stock après dernière distribution]]+TBDD[[#This Row],[Ramasse]]+TBDD[[#This Row],[Livraison du jour]]+TBDD[[#This Row],[Ajout stock collecte]]</f>
        <v>0</v>
      </c>
      <c r="K92" s="59">
        <f t="shared" si="4"/>
        <v>0</v>
      </c>
      <c r="L92" s="60">
        <f t="shared" si="5"/>
        <v>0</v>
      </c>
      <c r="M92" s="82">
        <f>--(TBDD[[#This Row],[NB POINTS]]&gt;0)</f>
        <v>0</v>
      </c>
    </row>
    <row r="93" spans="1:13" x14ac:dyDescent="0.25">
      <c r="A93" s="23" t="s">
        <v>80</v>
      </c>
      <c r="B93" s="2" t="s">
        <v>81</v>
      </c>
      <c r="C93" s="2" t="s">
        <v>244</v>
      </c>
      <c r="D93" s="2" t="s">
        <v>7</v>
      </c>
      <c r="E93" s="24">
        <v>4</v>
      </c>
      <c r="F93" s="24"/>
      <c r="G93" s="24"/>
      <c r="H93" s="24"/>
      <c r="I93" s="24"/>
      <c r="J93" s="59">
        <f>TBDD[[#This Row],[Stock après dernière distribution]]+TBDD[[#This Row],[Ramasse]]+TBDD[[#This Row],[Livraison du jour]]+TBDD[[#This Row],[Ajout stock collecte]]</f>
        <v>0</v>
      </c>
      <c r="K93" s="59">
        <f t="shared" si="4"/>
        <v>0</v>
      </c>
      <c r="L93" s="60">
        <f t="shared" si="5"/>
        <v>0</v>
      </c>
      <c r="M93" s="82">
        <f>--(TBDD[[#This Row],[NB POINTS]]&gt;0)</f>
        <v>0</v>
      </c>
    </row>
    <row r="94" spans="1:13" x14ac:dyDescent="0.25">
      <c r="A94" s="23" t="s">
        <v>82</v>
      </c>
      <c r="B94" s="2" t="s">
        <v>83</v>
      </c>
      <c r="C94" s="2" t="s">
        <v>244</v>
      </c>
      <c r="D94" s="2" t="s">
        <v>7</v>
      </c>
      <c r="E94" s="24">
        <v>1</v>
      </c>
      <c r="F94" s="24"/>
      <c r="G94" s="24"/>
      <c r="H94" s="24"/>
      <c r="I94" s="24"/>
      <c r="J94" s="59">
        <f>TBDD[[#This Row],[Stock après dernière distribution]]+TBDD[[#This Row],[Ramasse]]+TBDD[[#This Row],[Livraison du jour]]+TBDD[[#This Row],[Ajout stock collecte]]</f>
        <v>0</v>
      </c>
      <c r="K94" s="59">
        <f t="shared" si="4"/>
        <v>0</v>
      </c>
      <c r="L94" s="60">
        <f t="shared" si="5"/>
        <v>0</v>
      </c>
      <c r="M94" s="82">
        <f>--(TBDD[[#This Row],[NB POINTS]]&gt;0)</f>
        <v>0</v>
      </c>
    </row>
    <row r="95" spans="1:13" x14ac:dyDescent="0.25">
      <c r="A95" s="23" t="s">
        <v>334</v>
      </c>
      <c r="B95" s="2" t="s">
        <v>335</v>
      </c>
      <c r="C95" s="2" t="s">
        <v>247</v>
      </c>
      <c r="D95" s="2" t="s">
        <v>6</v>
      </c>
      <c r="E95" s="24">
        <v>1</v>
      </c>
      <c r="F95" s="24"/>
      <c r="G95" s="24"/>
      <c r="H95" s="24"/>
      <c r="I95" s="24"/>
      <c r="J95" s="59">
        <f>TBDD[[#This Row],[Stock après dernière distribution]]+TBDD[[#This Row],[Ramasse]]+TBDD[[#This Row],[Livraison du jour]]+TBDD[[#This Row],[Ajout stock collecte]]</f>
        <v>0</v>
      </c>
      <c r="K95" s="59">
        <f t="shared" si="4"/>
        <v>0</v>
      </c>
      <c r="L95" s="60">
        <f t="shared" si="5"/>
        <v>0</v>
      </c>
      <c r="M95" s="82">
        <f>--(TBDD[[#This Row],[NB POINTS]]&gt;0)</f>
        <v>0</v>
      </c>
    </row>
    <row r="96" spans="1:13" x14ac:dyDescent="0.25">
      <c r="A96" s="23" t="s">
        <v>84</v>
      </c>
      <c r="B96" s="2" t="s">
        <v>270</v>
      </c>
      <c r="C96" s="2" t="s">
        <v>251</v>
      </c>
      <c r="D96" s="2" t="s">
        <v>13</v>
      </c>
      <c r="E96" s="24">
        <v>0.8</v>
      </c>
      <c r="F96" s="24"/>
      <c r="G96" s="24"/>
      <c r="H96" s="24"/>
      <c r="I96" s="24"/>
      <c r="J96" s="59">
        <f>TBDD[[#This Row],[Stock après dernière distribution]]+TBDD[[#This Row],[Ramasse]]+TBDD[[#This Row],[Livraison du jour]]+TBDD[[#This Row],[Ajout stock collecte]]</f>
        <v>0</v>
      </c>
      <c r="K96" s="59">
        <f t="shared" si="4"/>
        <v>0</v>
      </c>
      <c r="L96" s="60">
        <f t="shared" si="5"/>
        <v>0</v>
      </c>
      <c r="M96" s="82">
        <f>--(TBDD[[#This Row],[NB POINTS]]&gt;0)</f>
        <v>0</v>
      </c>
    </row>
    <row r="97" spans="1:13" x14ac:dyDescent="0.25">
      <c r="A97" s="23" t="s">
        <v>85</v>
      </c>
      <c r="B97" s="2" t="s">
        <v>86</v>
      </c>
      <c r="C97" s="2" t="s">
        <v>247</v>
      </c>
      <c r="D97" s="2" t="s">
        <v>6</v>
      </c>
      <c r="E97" s="24">
        <v>1</v>
      </c>
      <c r="F97" s="24"/>
      <c r="G97" s="24"/>
      <c r="H97" s="24"/>
      <c r="I97" s="24"/>
      <c r="J97" s="59">
        <f>TBDD[[#This Row],[Stock après dernière distribution]]+TBDD[[#This Row],[Ramasse]]+TBDD[[#This Row],[Livraison du jour]]+TBDD[[#This Row],[Ajout stock collecte]]</f>
        <v>0</v>
      </c>
      <c r="K97" s="59">
        <f t="shared" si="4"/>
        <v>0</v>
      </c>
      <c r="L97" s="60">
        <f t="shared" si="5"/>
        <v>0</v>
      </c>
      <c r="M97" s="82">
        <f>--(TBDD[[#This Row],[NB POINTS]]&gt;0)</f>
        <v>0</v>
      </c>
    </row>
    <row r="98" spans="1:13" x14ac:dyDescent="0.25">
      <c r="A98" s="23" t="s">
        <v>299</v>
      </c>
      <c r="B98" s="2" t="s">
        <v>300</v>
      </c>
      <c r="C98" s="2" t="s">
        <v>247</v>
      </c>
      <c r="D98" s="2" t="s">
        <v>6</v>
      </c>
      <c r="E98" s="24">
        <v>1</v>
      </c>
      <c r="F98" s="24"/>
      <c r="G98" s="24"/>
      <c r="H98" s="24"/>
      <c r="I98" s="24"/>
      <c r="J98" s="59">
        <f>TBDD[[#This Row],[Stock après dernière distribution]]+TBDD[[#This Row],[Ramasse]]+TBDD[[#This Row],[Livraison du jour]]+TBDD[[#This Row],[Ajout stock collecte]]</f>
        <v>0</v>
      </c>
      <c r="K98" s="59">
        <f t="shared" si="4"/>
        <v>0</v>
      </c>
      <c r="L98" s="60">
        <f t="shared" si="5"/>
        <v>0</v>
      </c>
      <c r="M98" s="82">
        <f>--(TBDD[[#This Row],[NB POINTS]]&gt;0)</f>
        <v>0</v>
      </c>
    </row>
    <row r="99" spans="1:13" x14ac:dyDescent="0.25">
      <c r="A99" s="23" t="s">
        <v>372</v>
      </c>
      <c r="B99" s="2" t="s">
        <v>373</v>
      </c>
      <c r="C99" s="2" t="s">
        <v>253</v>
      </c>
      <c r="D99" s="2" t="s">
        <v>7</v>
      </c>
      <c r="E99" s="24">
        <v>1</v>
      </c>
      <c r="F99" s="24"/>
      <c r="G99" s="24"/>
      <c r="H99" s="24"/>
      <c r="I99" s="24"/>
      <c r="J99" s="59">
        <f>TBDD[[#This Row],[Stock après dernière distribution]]+TBDD[[#This Row],[Ramasse]]+TBDD[[#This Row],[Livraison du jour]]+TBDD[[#This Row],[Ajout stock collecte]]</f>
        <v>0</v>
      </c>
      <c r="K99" s="59">
        <f t="shared" si="4"/>
        <v>0</v>
      </c>
      <c r="L99" s="60">
        <f t="shared" si="5"/>
        <v>0</v>
      </c>
      <c r="M99" s="82">
        <f>--(TBDD[[#This Row],[NB POINTS]]&gt;0)</f>
        <v>0</v>
      </c>
    </row>
    <row r="100" spans="1:13" x14ac:dyDescent="0.25">
      <c r="A100" s="23" t="s">
        <v>326</v>
      </c>
      <c r="B100" s="2" t="s">
        <v>327</v>
      </c>
      <c r="C100" s="2" t="s">
        <v>243</v>
      </c>
      <c r="D100" s="2" t="s">
        <v>9</v>
      </c>
      <c r="E100" s="24">
        <v>0.5</v>
      </c>
      <c r="F100" s="24"/>
      <c r="G100" s="24"/>
      <c r="H100" s="24"/>
      <c r="I100" s="24"/>
      <c r="J100" s="59">
        <f>TBDD[[#This Row],[Stock après dernière distribution]]+TBDD[[#This Row],[Ramasse]]+TBDD[[#This Row],[Livraison du jour]]+TBDD[[#This Row],[Ajout stock collecte]]</f>
        <v>0</v>
      </c>
      <c r="K100" s="59">
        <f t="shared" si="4"/>
        <v>0</v>
      </c>
      <c r="L100" s="60">
        <f t="shared" si="5"/>
        <v>0</v>
      </c>
      <c r="M100" s="82">
        <f>--(TBDD[[#This Row],[NB POINTS]]&gt;0)</f>
        <v>0</v>
      </c>
    </row>
    <row r="101" spans="1:13" x14ac:dyDescent="0.25">
      <c r="A101" s="23" t="s">
        <v>87</v>
      </c>
      <c r="B101" s="2" t="s">
        <v>88</v>
      </c>
      <c r="C101" s="2" t="s">
        <v>247</v>
      </c>
      <c r="D101" s="2" t="s">
        <v>6</v>
      </c>
      <c r="E101" s="24">
        <v>1</v>
      </c>
      <c r="F101" s="24"/>
      <c r="G101" s="24"/>
      <c r="H101" s="24"/>
      <c r="I101" s="24"/>
      <c r="J101" s="59">
        <f>TBDD[[#This Row],[Stock après dernière distribution]]+TBDD[[#This Row],[Ramasse]]+TBDD[[#This Row],[Livraison du jour]]+TBDD[[#This Row],[Ajout stock collecte]]</f>
        <v>0</v>
      </c>
      <c r="K101" s="59">
        <f t="shared" si="4"/>
        <v>0</v>
      </c>
      <c r="L101" s="60">
        <f t="shared" si="5"/>
        <v>0</v>
      </c>
      <c r="M101" s="82">
        <f>--(TBDD[[#This Row],[NB POINTS]]&gt;0)</f>
        <v>0</v>
      </c>
    </row>
    <row r="102" spans="1:13" x14ac:dyDescent="0.25">
      <c r="A102" s="23" t="s">
        <v>268</v>
      </c>
      <c r="B102" s="2" t="s">
        <v>269</v>
      </c>
      <c r="C102" s="2" t="s">
        <v>252</v>
      </c>
      <c r="D102" s="2" t="s">
        <v>13</v>
      </c>
      <c r="E102" s="24">
        <v>1.5</v>
      </c>
      <c r="F102" s="24"/>
      <c r="G102" s="24"/>
      <c r="H102" s="24"/>
      <c r="I102" s="24"/>
      <c r="J102" s="59">
        <f>TBDD[[#This Row],[Stock après dernière distribution]]+TBDD[[#This Row],[Ramasse]]+TBDD[[#This Row],[Livraison du jour]]+TBDD[[#This Row],[Ajout stock collecte]]</f>
        <v>0</v>
      </c>
      <c r="K102" s="59">
        <f t="shared" si="4"/>
        <v>0</v>
      </c>
      <c r="L102" s="60">
        <f t="shared" si="5"/>
        <v>0</v>
      </c>
      <c r="M102" s="82">
        <f>--(TBDD[[#This Row],[NB POINTS]]&gt;0)</f>
        <v>0</v>
      </c>
    </row>
    <row r="103" spans="1:13" x14ac:dyDescent="0.25">
      <c r="A103" s="23" t="s">
        <v>376</v>
      </c>
      <c r="B103" s="2" t="s">
        <v>377</v>
      </c>
      <c r="C103" s="2" t="s">
        <v>253</v>
      </c>
      <c r="D103" s="2" t="s">
        <v>7</v>
      </c>
      <c r="E103" s="24">
        <v>7</v>
      </c>
      <c r="F103" s="24"/>
      <c r="G103" s="24"/>
      <c r="H103" s="24"/>
      <c r="I103" s="24"/>
      <c r="J103" s="59">
        <f>TBDD[[#This Row],[Stock après dernière distribution]]+TBDD[[#This Row],[Ramasse]]+TBDD[[#This Row],[Livraison du jour]]+TBDD[[#This Row],[Ajout stock collecte]]</f>
        <v>0</v>
      </c>
      <c r="K103" s="59">
        <f t="shared" si="4"/>
        <v>0</v>
      </c>
      <c r="L103" s="60">
        <f t="shared" si="5"/>
        <v>0</v>
      </c>
      <c r="M103" s="82">
        <f>--(TBDD[[#This Row],[NB POINTS]]&gt;0)</f>
        <v>0</v>
      </c>
    </row>
    <row r="104" spans="1:13" x14ac:dyDescent="0.25">
      <c r="A104" s="23" t="s">
        <v>353</v>
      </c>
      <c r="B104" s="2" t="s">
        <v>354</v>
      </c>
      <c r="C104" s="2" t="s">
        <v>244</v>
      </c>
      <c r="D104" s="2" t="s">
        <v>7</v>
      </c>
      <c r="E104" s="24">
        <v>9</v>
      </c>
      <c r="F104" s="24"/>
      <c r="G104" s="24"/>
      <c r="H104" s="24"/>
      <c r="I104" s="24"/>
      <c r="J104" s="59">
        <f>TBDD[[#This Row],[Stock après dernière distribution]]+TBDD[[#This Row],[Ramasse]]+TBDD[[#This Row],[Livraison du jour]]+TBDD[[#This Row],[Ajout stock collecte]]</f>
        <v>0</v>
      </c>
      <c r="K104" s="59">
        <f t="shared" si="4"/>
        <v>0</v>
      </c>
      <c r="L104" s="60">
        <f t="shared" si="5"/>
        <v>0</v>
      </c>
      <c r="M104" s="82">
        <f>--(TBDD[[#This Row],[NB POINTS]]&gt;0)</f>
        <v>0</v>
      </c>
    </row>
    <row r="105" spans="1:13" x14ac:dyDescent="0.25">
      <c r="A105" s="23" t="s">
        <v>361</v>
      </c>
      <c r="B105" s="2" t="s">
        <v>362</v>
      </c>
      <c r="C105" s="2" t="s">
        <v>244</v>
      </c>
      <c r="D105" s="2" t="s">
        <v>6</v>
      </c>
      <c r="E105" s="24">
        <v>1</v>
      </c>
      <c r="F105" s="24"/>
      <c r="G105" s="24"/>
      <c r="H105" s="24"/>
      <c r="I105" s="24"/>
      <c r="J105" s="59">
        <f>TBDD[[#This Row],[Stock après dernière distribution]]+TBDD[[#This Row],[Ramasse]]+TBDD[[#This Row],[Livraison du jour]]+TBDD[[#This Row],[Ajout stock collecte]]</f>
        <v>0</v>
      </c>
      <c r="K105" s="59">
        <f t="shared" si="4"/>
        <v>0</v>
      </c>
      <c r="L105" s="60">
        <f t="shared" si="5"/>
        <v>0</v>
      </c>
      <c r="M105" s="82">
        <f>--(TBDD[[#This Row],[NB POINTS]]&gt;0)</f>
        <v>0</v>
      </c>
    </row>
    <row r="106" spans="1:13" x14ac:dyDescent="0.25">
      <c r="A106" s="23" t="s">
        <v>90</v>
      </c>
      <c r="B106" s="2" t="s">
        <v>91</v>
      </c>
      <c r="C106" s="2" t="s">
        <v>251</v>
      </c>
      <c r="D106" s="2" t="s">
        <v>9</v>
      </c>
      <c r="E106" s="24">
        <v>10</v>
      </c>
      <c r="F106" s="24"/>
      <c r="G106" s="24"/>
      <c r="H106" s="24">
        <v>15</v>
      </c>
      <c r="I106" s="24"/>
      <c r="J106" s="59">
        <f>TBDD[[#This Row],[Stock après dernière distribution]]+TBDD[[#This Row],[Ramasse]]+TBDD[[#This Row],[Livraison du jour]]+TBDD[[#This Row],[Ajout stock collecte]]</f>
        <v>15</v>
      </c>
      <c r="K106" s="59">
        <f t="shared" si="4"/>
        <v>150</v>
      </c>
      <c r="L106" s="60">
        <f t="shared" si="5"/>
        <v>150</v>
      </c>
      <c r="M106" s="82">
        <f>--(TBDD[[#This Row],[NB POINTS]]&gt;0)</f>
        <v>1</v>
      </c>
    </row>
    <row r="107" spans="1:13" x14ac:dyDescent="0.25">
      <c r="A107" s="23" t="s">
        <v>92</v>
      </c>
      <c r="B107" s="2" t="s">
        <v>401</v>
      </c>
      <c r="C107" s="2" t="s">
        <v>369</v>
      </c>
      <c r="D107" s="2" t="s">
        <v>10</v>
      </c>
      <c r="E107" s="24">
        <v>1</v>
      </c>
      <c r="F107" s="24"/>
      <c r="G107" s="24"/>
      <c r="H107" s="24"/>
      <c r="I107" s="24"/>
      <c r="J107" s="59">
        <f>TBDD[[#This Row],[Stock après dernière distribution]]+TBDD[[#This Row],[Ramasse]]+TBDD[[#This Row],[Livraison du jour]]+TBDD[[#This Row],[Ajout stock collecte]]</f>
        <v>0</v>
      </c>
      <c r="K107" s="59">
        <f t="shared" si="4"/>
        <v>0</v>
      </c>
      <c r="L107" s="60">
        <f t="shared" si="5"/>
        <v>0</v>
      </c>
      <c r="M107" s="82">
        <f>--(TBDD[[#This Row],[NB POINTS]]&gt;0)</f>
        <v>0</v>
      </c>
    </row>
    <row r="108" spans="1:13" x14ac:dyDescent="0.25">
      <c r="A108" s="23" t="s">
        <v>380</v>
      </c>
      <c r="B108" s="2" t="s">
        <v>381</v>
      </c>
      <c r="C108" s="2" t="s">
        <v>246</v>
      </c>
      <c r="D108" s="2" t="s">
        <v>10</v>
      </c>
      <c r="E108" s="24">
        <v>10</v>
      </c>
      <c r="F108" s="24"/>
      <c r="G108" s="24"/>
      <c r="H108" s="24"/>
      <c r="I108" s="24"/>
      <c r="J108" s="59">
        <f>TBDD[[#This Row],[Stock après dernière distribution]]+TBDD[[#This Row],[Ramasse]]+TBDD[[#This Row],[Livraison du jour]]+TBDD[[#This Row],[Ajout stock collecte]]</f>
        <v>0</v>
      </c>
      <c r="K108" s="59">
        <f t="shared" si="4"/>
        <v>0</v>
      </c>
      <c r="L108" s="60">
        <f t="shared" si="5"/>
        <v>0</v>
      </c>
      <c r="M108" s="82">
        <f>--(TBDD[[#This Row],[NB POINTS]]&gt;0)</f>
        <v>0</v>
      </c>
    </row>
    <row r="109" spans="1:13" x14ac:dyDescent="0.25">
      <c r="A109" s="23" t="s">
        <v>436</v>
      </c>
      <c r="B109" s="2" t="s">
        <v>437</v>
      </c>
      <c r="C109" s="2" t="s">
        <v>438</v>
      </c>
      <c r="D109" s="2" t="s">
        <v>6</v>
      </c>
      <c r="E109" s="24">
        <v>1</v>
      </c>
      <c r="F109" s="24"/>
      <c r="G109" s="24">
        <v>1</v>
      </c>
      <c r="H109" s="24"/>
      <c r="I109" s="24"/>
      <c r="J109" s="59">
        <f>TBDD[[#This Row],[Stock après dernière distribution]]+TBDD[[#This Row],[Ramasse]]+TBDD[[#This Row],[Livraison du jour]]+TBDD[[#This Row],[Ajout stock collecte]]</f>
        <v>1</v>
      </c>
      <c r="K109" s="59">
        <f t="shared" si="4"/>
        <v>1</v>
      </c>
      <c r="L109" s="64">
        <f t="shared" si="5"/>
        <v>1</v>
      </c>
      <c r="M109" s="82">
        <f>--(TBDD[[#This Row],[NB POINTS]]&gt;0)</f>
        <v>1</v>
      </c>
    </row>
    <row r="110" spans="1:13" x14ac:dyDescent="0.25">
      <c r="A110" s="23" t="s">
        <v>378</v>
      </c>
      <c r="B110" s="2" t="s">
        <v>379</v>
      </c>
      <c r="C110" s="2" t="s">
        <v>245</v>
      </c>
      <c r="D110" s="2" t="s">
        <v>10</v>
      </c>
      <c r="E110" s="24">
        <v>3</v>
      </c>
      <c r="F110" s="24"/>
      <c r="G110" s="24"/>
      <c r="H110" s="24"/>
      <c r="I110" s="24"/>
      <c r="J110" s="59">
        <f>TBDD[[#This Row],[Stock après dernière distribution]]+TBDD[[#This Row],[Ramasse]]+TBDD[[#This Row],[Livraison du jour]]+TBDD[[#This Row],[Ajout stock collecte]]</f>
        <v>0</v>
      </c>
      <c r="K110" s="59">
        <f t="shared" si="4"/>
        <v>0</v>
      </c>
      <c r="L110" s="60">
        <f t="shared" si="5"/>
        <v>0</v>
      </c>
      <c r="M110" s="82">
        <f>--(TBDD[[#This Row],[NB POINTS]]&gt;0)</f>
        <v>0</v>
      </c>
    </row>
    <row r="111" spans="1:13" x14ac:dyDescent="0.25">
      <c r="A111" s="23" t="s">
        <v>443</v>
      </c>
      <c r="B111" s="2" t="s">
        <v>444</v>
      </c>
      <c r="C111" s="2" t="s">
        <v>244</v>
      </c>
      <c r="D111" s="2" t="s">
        <v>6</v>
      </c>
      <c r="E111" s="24">
        <v>1</v>
      </c>
      <c r="F111" s="24"/>
      <c r="G111" s="24">
        <v>2</v>
      </c>
      <c r="H111" s="24"/>
      <c r="I111" s="24"/>
      <c r="J111" s="59">
        <f>TBDD[[#This Row],[Stock après dernière distribution]]+TBDD[[#This Row],[Ramasse]]+TBDD[[#This Row],[Livraison du jour]]+TBDD[[#This Row],[Ajout stock collecte]]</f>
        <v>2</v>
      </c>
      <c r="K111" s="59">
        <f t="shared" si="4"/>
        <v>2</v>
      </c>
      <c r="L111" s="64">
        <f t="shared" si="5"/>
        <v>2</v>
      </c>
      <c r="M111" s="82">
        <f>--(TBDD[[#This Row],[NB POINTS]]&gt;0)</f>
        <v>1</v>
      </c>
    </row>
    <row r="112" spans="1:13" x14ac:dyDescent="0.25">
      <c r="A112" s="23" t="s">
        <v>285</v>
      </c>
      <c r="B112" s="2" t="s">
        <v>286</v>
      </c>
      <c r="C112" s="2" t="s">
        <v>244</v>
      </c>
      <c r="D112" s="2" t="s">
        <v>7</v>
      </c>
      <c r="E112" s="24">
        <v>1</v>
      </c>
      <c r="F112" s="24"/>
      <c r="G112" s="24"/>
      <c r="H112" s="24">
        <v>638</v>
      </c>
      <c r="I112" s="24"/>
      <c r="J112" s="59">
        <f>TBDD[[#This Row],[Stock après dernière distribution]]+TBDD[[#This Row],[Ramasse]]+TBDD[[#This Row],[Livraison du jour]]+TBDD[[#This Row],[Ajout stock collecte]]</f>
        <v>638</v>
      </c>
      <c r="K112" s="59">
        <f t="shared" si="4"/>
        <v>638</v>
      </c>
      <c r="L112" s="60">
        <f t="shared" si="5"/>
        <v>638</v>
      </c>
      <c r="M112" s="82">
        <f>--(TBDD[[#This Row],[NB POINTS]]&gt;0)</f>
        <v>1</v>
      </c>
    </row>
    <row r="113" spans="1:13" x14ac:dyDescent="0.25">
      <c r="A113" s="23" t="s">
        <v>374</v>
      </c>
      <c r="B113" s="2" t="s">
        <v>375</v>
      </c>
      <c r="C113" s="2" t="s">
        <v>253</v>
      </c>
      <c r="D113" s="2" t="s">
        <v>7</v>
      </c>
      <c r="E113" s="24">
        <v>1</v>
      </c>
      <c r="F113" s="24"/>
      <c r="G113" s="24"/>
      <c r="H113" s="24"/>
      <c r="I113" s="24"/>
      <c r="J113" s="59">
        <f>TBDD[[#This Row],[Stock après dernière distribution]]+TBDD[[#This Row],[Ramasse]]+TBDD[[#This Row],[Livraison du jour]]+TBDD[[#This Row],[Ajout stock collecte]]</f>
        <v>0</v>
      </c>
      <c r="K113" s="59">
        <f t="shared" si="4"/>
        <v>0</v>
      </c>
      <c r="L113" s="60">
        <f t="shared" si="5"/>
        <v>0</v>
      </c>
      <c r="M113" s="82">
        <f>--(TBDD[[#This Row],[NB POINTS]]&gt;0)</f>
        <v>0</v>
      </c>
    </row>
    <row r="114" spans="1:13" x14ac:dyDescent="0.25">
      <c r="A114" s="23" t="s">
        <v>447</v>
      </c>
      <c r="B114" s="2" t="s">
        <v>448</v>
      </c>
      <c r="C114" s="2" t="s">
        <v>244</v>
      </c>
      <c r="D114" s="2" t="s">
        <v>6</v>
      </c>
      <c r="E114" s="24">
        <v>1</v>
      </c>
      <c r="F114" s="24"/>
      <c r="G114" s="24">
        <v>1</v>
      </c>
      <c r="H114" s="24"/>
      <c r="I114" s="24"/>
      <c r="J114" s="59">
        <f>TBDD[[#This Row],[Stock après dernière distribution]]+TBDD[[#This Row],[Ramasse]]+TBDD[[#This Row],[Livraison du jour]]+TBDD[[#This Row],[Ajout stock collecte]]</f>
        <v>1</v>
      </c>
      <c r="K114" s="59">
        <f t="shared" si="4"/>
        <v>1</v>
      </c>
      <c r="L114" s="64">
        <f t="shared" si="5"/>
        <v>1</v>
      </c>
      <c r="M114" s="82">
        <f>--(TBDD[[#This Row],[NB POINTS]]&gt;0)</f>
        <v>1</v>
      </c>
    </row>
    <row r="115" spans="1:13" x14ac:dyDescent="0.25">
      <c r="A115" s="23" t="s">
        <v>415</v>
      </c>
      <c r="B115" s="2" t="s">
        <v>416</v>
      </c>
      <c r="C115" s="2" t="s">
        <v>244</v>
      </c>
      <c r="D115" s="2" t="s">
        <v>7</v>
      </c>
      <c r="E115" s="24">
        <v>5</v>
      </c>
      <c r="F115" s="24"/>
      <c r="G115" s="24"/>
      <c r="H115" s="24">
        <v>16</v>
      </c>
      <c r="I115" s="24"/>
      <c r="J115" s="59">
        <f>TBDD[[#This Row],[Stock après dernière distribution]]+TBDD[[#This Row],[Ramasse]]+TBDD[[#This Row],[Livraison du jour]]+TBDD[[#This Row],[Ajout stock collecte]]</f>
        <v>16</v>
      </c>
      <c r="K115" s="59">
        <f t="shared" si="4"/>
        <v>80</v>
      </c>
      <c r="L115" s="60">
        <f t="shared" si="5"/>
        <v>80</v>
      </c>
      <c r="M115" s="82">
        <f>--(TBDD[[#This Row],[NB POINTS]]&gt;0)</f>
        <v>1</v>
      </c>
    </row>
    <row r="116" spans="1:13" x14ac:dyDescent="0.25">
      <c r="A116" s="23" t="s">
        <v>396</v>
      </c>
      <c r="B116" s="2" t="s">
        <v>397</v>
      </c>
      <c r="C116" s="2" t="s">
        <v>244</v>
      </c>
      <c r="D116" s="2" t="s">
        <v>7</v>
      </c>
      <c r="E116" s="24">
        <v>1</v>
      </c>
      <c r="F116" s="24"/>
      <c r="G116" s="24"/>
      <c r="H116" s="24"/>
      <c r="I116" s="24"/>
      <c r="J116" s="59">
        <f>TBDD[[#This Row],[Stock après dernière distribution]]+TBDD[[#This Row],[Ramasse]]+TBDD[[#This Row],[Livraison du jour]]+TBDD[[#This Row],[Ajout stock collecte]]</f>
        <v>0</v>
      </c>
      <c r="K116" s="59">
        <f t="shared" ref="K116:K147" si="6">IF(L116&gt;0,L116,0)</f>
        <v>0</v>
      </c>
      <c r="L116" s="60">
        <f t="shared" ref="L116:L147" si="7">E116*J116</f>
        <v>0</v>
      </c>
      <c r="M116" s="82">
        <f>--(TBDD[[#This Row],[NB POINTS]]&gt;0)</f>
        <v>0</v>
      </c>
    </row>
    <row r="117" spans="1:13" x14ac:dyDescent="0.25">
      <c r="A117" s="23" t="s">
        <v>95</v>
      </c>
      <c r="B117" s="2" t="s">
        <v>96</v>
      </c>
      <c r="C117" s="2" t="s">
        <v>252</v>
      </c>
      <c r="D117" s="2" t="s">
        <v>12</v>
      </c>
      <c r="E117" s="24">
        <v>2</v>
      </c>
      <c r="F117" s="24"/>
      <c r="G117" s="24"/>
      <c r="H117" s="24"/>
      <c r="I117" s="24"/>
      <c r="J117" s="59">
        <f>TBDD[[#This Row],[Stock après dernière distribution]]+TBDD[[#This Row],[Ramasse]]+TBDD[[#This Row],[Livraison du jour]]+TBDD[[#This Row],[Ajout stock collecte]]</f>
        <v>0</v>
      </c>
      <c r="K117" s="59">
        <f t="shared" si="6"/>
        <v>0</v>
      </c>
      <c r="L117" s="60">
        <f t="shared" si="7"/>
        <v>0</v>
      </c>
      <c r="M117" s="82">
        <f>--(TBDD[[#This Row],[NB POINTS]]&gt;0)</f>
        <v>0</v>
      </c>
    </row>
    <row r="118" spans="1:13" x14ac:dyDescent="0.25">
      <c r="A118" s="23" t="s">
        <v>93</v>
      </c>
      <c r="B118" s="2" t="s">
        <v>94</v>
      </c>
      <c r="C118" s="2" t="s">
        <v>247</v>
      </c>
      <c r="D118" s="2" t="s">
        <v>6</v>
      </c>
      <c r="E118" s="24">
        <v>1</v>
      </c>
      <c r="F118" s="24"/>
      <c r="G118" s="24"/>
      <c r="H118" s="24"/>
      <c r="I118" s="24"/>
      <c r="J118" s="59">
        <f>TBDD[[#This Row],[Stock après dernière distribution]]+TBDD[[#This Row],[Ramasse]]+TBDD[[#This Row],[Livraison du jour]]+TBDD[[#This Row],[Ajout stock collecte]]</f>
        <v>0</v>
      </c>
      <c r="K118" s="59">
        <f t="shared" si="6"/>
        <v>0</v>
      </c>
      <c r="L118" s="60">
        <f t="shared" si="7"/>
        <v>0</v>
      </c>
      <c r="M118" s="82">
        <f>--(TBDD[[#This Row],[NB POINTS]]&gt;0)</f>
        <v>0</v>
      </c>
    </row>
    <row r="119" spans="1:13" x14ac:dyDescent="0.25">
      <c r="A119" s="23" t="s">
        <v>97</v>
      </c>
      <c r="B119" s="2" t="s">
        <v>98</v>
      </c>
      <c r="C119" s="2" t="s">
        <v>253</v>
      </c>
      <c r="D119" s="2" t="s">
        <v>12</v>
      </c>
      <c r="E119" s="24">
        <v>2</v>
      </c>
      <c r="F119" s="24"/>
      <c r="G119" s="24"/>
      <c r="H119" s="24"/>
      <c r="I119" s="24"/>
      <c r="J119" s="59">
        <f>TBDD[[#This Row],[Stock après dernière distribution]]+TBDD[[#This Row],[Ramasse]]+TBDD[[#This Row],[Livraison du jour]]+TBDD[[#This Row],[Ajout stock collecte]]</f>
        <v>0</v>
      </c>
      <c r="K119" s="59">
        <f t="shared" si="6"/>
        <v>0</v>
      </c>
      <c r="L119" s="60">
        <f t="shared" si="7"/>
        <v>0</v>
      </c>
      <c r="M119" s="82">
        <f>--(TBDD[[#This Row],[NB POINTS]]&gt;0)</f>
        <v>0</v>
      </c>
    </row>
    <row r="120" spans="1:13" x14ac:dyDescent="0.25">
      <c r="A120" s="23" t="s">
        <v>99</v>
      </c>
      <c r="B120" s="2" t="s">
        <v>100</v>
      </c>
      <c r="C120" s="2" t="s">
        <v>247</v>
      </c>
      <c r="D120" s="2" t="s">
        <v>6</v>
      </c>
      <c r="E120" s="24">
        <v>1</v>
      </c>
      <c r="F120" s="24"/>
      <c r="G120" s="24"/>
      <c r="H120" s="24"/>
      <c r="I120" s="24"/>
      <c r="J120" s="59">
        <f>TBDD[[#This Row],[Stock après dernière distribution]]+TBDD[[#This Row],[Ramasse]]+TBDD[[#This Row],[Livraison du jour]]+TBDD[[#This Row],[Ajout stock collecte]]</f>
        <v>0</v>
      </c>
      <c r="K120" s="59">
        <f t="shared" si="6"/>
        <v>0</v>
      </c>
      <c r="L120" s="60">
        <f t="shared" si="7"/>
        <v>0</v>
      </c>
      <c r="M120" s="82">
        <f>--(TBDD[[#This Row],[NB POINTS]]&gt;0)</f>
        <v>0</v>
      </c>
    </row>
    <row r="121" spans="1:13" x14ac:dyDescent="0.25">
      <c r="A121" s="23" t="s">
        <v>413</v>
      </c>
      <c r="B121" s="2" t="s">
        <v>414</v>
      </c>
      <c r="C121" s="2" t="s">
        <v>247</v>
      </c>
      <c r="D121" s="2" t="s">
        <v>9</v>
      </c>
      <c r="E121" s="24">
        <v>1</v>
      </c>
      <c r="F121" s="24"/>
      <c r="G121" s="24"/>
      <c r="H121" s="24">
        <v>30</v>
      </c>
      <c r="I121" s="24"/>
      <c r="J121" s="59">
        <f>TBDD[[#This Row],[Stock après dernière distribution]]+TBDD[[#This Row],[Ramasse]]+TBDD[[#This Row],[Livraison du jour]]+TBDD[[#This Row],[Ajout stock collecte]]</f>
        <v>30</v>
      </c>
      <c r="K121" s="59">
        <f t="shared" si="6"/>
        <v>30</v>
      </c>
      <c r="L121" s="60">
        <f t="shared" si="7"/>
        <v>30</v>
      </c>
      <c r="M121" s="82">
        <f>--(TBDD[[#This Row],[NB POINTS]]&gt;0)</f>
        <v>1</v>
      </c>
    </row>
    <row r="122" spans="1:13" x14ac:dyDescent="0.25">
      <c r="A122" s="23" t="s">
        <v>328</v>
      </c>
      <c r="B122" s="2" t="s">
        <v>329</v>
      </c>
      <c r="C122" s="2" t="s">
        <v>247</v>
      </c>
      <c r="D122" s="2" t="s">
        <v>9</v>
      </c>
      <c r="E122" s="24">
        <v>2</v>
      </c>
      <c r="F122" s="24"/>
      <c r="G122" s="24"/>
      <c r="H122" s="24"/>
      <c r="I122" s="24"/>
      <c r="J122" s="59">
        <f>TBDD[[#This Row],[Stock après dernière distribution]]+TBDD[[#This Row],[Ramasse]]+TBDD[[#This Row],[Livraison du jour]]+TBDD[[#This Row],[Ajout stock collecte]]</f>
        <v>0</v>
      </c>
      <c r="K122" s="59">
        <f t="shared" si="6"/>
        <v>0</v>
      </c>
      <c r="L122" s="60">
        <f t="shared" si="7"/>
        <v>0</v>
      </c>
      <c r="M122" s="82">
        <f>--(TBDD[[#This Row],[NB POINTS]]&gt;0)</f>
        <v>0</v>
      </c>
    </row>
    <row r="123" spans="1:13" x14ac:dyDescent="0.25">
      <c r="A123" s="23" t="s">
        <v>101</v>
      </c>
      <c r="B123" s="2" t="s">
        <v>102</v>
      </c>
      <c r="C123" s="2" t="s">
        <v>247</v>
      </c>
      <c r="D123" s="2" t="s">
        <v>6</v>
      </c>
      <c r="E123" s="24">
        <v>1</v>
      </c>
      <c r="F123" s="24"/>
      <c r="G123" s="24"/>
      <c r="H123" s="24"/>
      <c r="I123" s="24"/>
      <c r="J123" s="59">
        <f>TBDD[[#This Row],[Stock après dernière distribution]]+TBDD[[#This Row],[Ramasse]]+TBDD[[#This Row],[Livraison du jour]]+TBDD[[#This Row],[Ajout stock collecte]]</f>
        <v>0</v>
      </c>
      <c r="K123" s="59">
        <f t="shared" si="6"/>
        <v>0</v>
      </c>
      <c r="L123" s="60">
        <f t="shared" si="7"/>
        <v>0</v>
      </c>
      <c r="M123" s="82">
        <f>--(TBDD[[#This Row],[NB POINTS]]&gt;0)</f>
        <v>0</v>
      </c>
    </row>
    <row r="124" spans="1:13" x14ac:dyDescent="0.25">
      <c r="A124" s="23" t="s">
        <v>384</v>
      </c>
      <c r="B124" s="2" t="s">
        <v>385</v>
      </c>
      <c r="C124" s="2" t="s">
        <v>277</v>
      </c>
      <c r="D124" s="2" t="s">
        <v>13</v>
      </c>
      <c r="E124" s="24">
        <v>2</v>
      </c>
      <c r="F124" s="24"/>
      <c r="G124" s="24"/>
      <c r="H124" s="24"/>
      <c r="I124" s="24"/>
      <c r="J124" s="59">
        <f>TBDD[[#This Row],[Stock après dernière distribution]]+TBDD[[#This Row],[Ramasse]]+TBDD[[#This Row],[Livraison du jour]]+TBDD[[#This Row],[Ajout stock collecte]]</f>
        <v>0</v>
      </c>
      <c r="K124" s="59">
        <f t="shared" si="6"/>
        <v>0</v>
      </c>
      <c r="L124" s="60">
        <f t="shared" si="7"/>
        <v>0</v>
      </c>
      <c r="M124" s="82">
        <f>--(TBDD[[#This Row],[NB POINTS]]&gt;0)</f>
        <v>0</v>
      </c>
    </row>
    <row r="125" spans="1:13" x14ac:dyDescent="0.25">
      <c r="A125" s="23" t="s">
        <v>298</v>
      </c>
      <c r="B125" s="2" t="s">
        <v>297</v>
      </c>
      <c r="C125" s="2" t="s">
        <v>244</v>
      </c>
      <c r="D125" s="2" t="s">
        <v>6</v>
      </c>
      <c r="E125" s="24">
        <v>1</v>
      </c>
      <c r="F125" s="24"/>
      <c r="G125" s="24"/>
      <c r="H125" s="24"/>
      <c r="I125" s="24"/>
      <c r="J125" s="59">
        <f>TBDD[[#This Row],[Stock après dernière distribution]]+TBDD[[#This Row],[Ramasse]]+TBDD[[#This Row],[Livraison du jour]]+TBDD[[#This Row],[Ajout stock collecte]]</f>
        <v>0</v>
      </c>
      <c r="K125" s="59">
        <f t="shared" si="6"/>
        <v>0</v>
      </c>
      <c r="L125" s="60">
        <f t="shared" si="7"/>
        <v>0</v>
      </c>
      <c r="M125" s="82">
        <f>--(TBDD[[#This Row],[NB POINTS]]&gt;0)</f>
        <v>0</v>
      </c>
    </row>
    <row r="126" spans="1:13" x14ac:dyDescent="0.25">
      <c r="A126" s="23" t="s">
        <v>303</v>
      </c>
      <c r="B126" s="2" t="s">
        <v>208</v>
      </c>
      <c r="C126" s="2" t="s">
        <v>243</v>
      </c>
      <c r="D126" s="2" t="s">
        <v>7</v>
      </c>
      <c r="E126" s="24">
        <v>0.5</v>
      </c>
      <c r="F126" s="24"/>
      <c r="G126" s="24"/>
      <c r="H126" s="24"/>
      <c r="I126" s="24"/>
      <c r="J126" s="59">
        <f>TBDD[[#This Row],[Stock après dernière distribution]]+TBDD[[#This Row],[Ramasse]]+TBDD[[#This Row],[Livraison du jour]]+TBDD[[#This Row],[Ajout stock collecte]]</f>
        <v>0</v>
      </c>
      <c r="K126" s="59">
        <f t="shared" si="6"/>
        <v>0</v>
      </c>
      <c r="L126" s="60">
        <f t="shared" si="7"/>
        <v>0</v>
      </c>
      <c r="M126" s="82">
        <f>--(TBDD[[#This Row],[NB POINTS]]&gt;0)</f>
        <v>0</v>
      </c>
    </row>
    <row r="127" spans="1:13" x14ac:dyDescent="0.25">
      <c r="A127" s="23" t="s">
        <v>403</v>
      </c>
      <c r="B127" s="2" t="s">
        <v>404</v>
      </c>
      <c r="C127" s="2" t="s">
        <v>277</v>
      </c>
      <c r="D127" s="2" t="s">
        <v>13</v>
      </c>
      <c r="E127" s="24">
        <v>1</v>
      </c>
      <c r="F127" s="24"/>
      <c r="G127" s="24"/>
      <c r="H127" s="24">
        <v>84</v>
      </c>
      <c r="I127" s="24"/>
      <c r="J127" s="59">
        <f>TBDD[[#This Row],[Stock après dernière distribution]]+TBDD[[#This Row],[Ramasse]]+TBDD[[#This Row],[Livraison du jour]]+TBDD[[#This Row],[Ajout stock collecte]]</f>
        <v>84</v>
      </c>
      <c r="K127" s="59">
        <f t="shared" si="6"/>
        <v>84</v>
      </c>
      <c r="L127" s="60">
        <f t="shared" si="7"/>
        <v>84</v>
      </c>
      <c r="M127" s="82">
        <f>--(TBDD[[#This Row],[NB POINTS]]&gt;0)</f>
        <v>1</v>
      </c>
    </row>
    <row r="128" spans="1:13" x14ac:dyDescent="0.25">
      <c r="A128" s="23" t="s">
        <v>103</v>
      </c>
      <c r="B128" s="2" t="s">
        <v>104</v>
      </c>
      <c r="C128" s="2" t="s">
        <v>244</v>
      </c>
      <c r="D128" s="2" t="s">
        <v>6</v>
      </c>
      <c r="E128" s="24">
        <v>1</v>
      </c>
      <c r="F128" s="24"/>
      <c r="G128" s="24"/>
      <c r="H128" s="24"/>
      <c r="I128" s="24"/>
      <c r="J128" s="59">
        <f>TBDD[[#This Row],[Stock après dernière distribution]]+TBDD[[#This Row],[Ramasse]]+TBDD[[#This Row],[Livraison du jour]]+TBDD[[#This Row],[Ajout stock collecte]]</f>
        <v>0</v>
      </c>
      <c r="K128" s="59">
        <f t="shared" si="6"/>
        <v>0</v>
      </c>
      <c r="L128" s="60">
        <f t="shared" si="7"/>
        <v>0</v>
      </c>
      <c r="M128" s="82">
        <f>--(TBDD[[#This Row],[NB POINTS]]&gt;0)</f>
        <v>0</v>
      </c>
    </row>
    <row r="129" spans="1:13" x14ac:dyDescent="0.25">
      <c r="A129" s="23" t="s">
        <v>429</v>
      </c>
      <c r="B129" s="2" t="s">
        <v>430</v>
      </c>
      <c r="C129" s="2" t="s">
        <v>247</v>
      </c>
      <c r="D129" s="2" t="s">
        <v>6</v>
      </c>
      <c r="E129" s="24">
        <v>1</v>
      </c>
      <c r="F129" s="24"/>
      <c r="G129" s="24"/>
      <c r="H129" s="24">
        <v>60</v>
      </c>
      <c r="I129" s="24"/>
      <c r="J129" s="59">
        <f>TBDD[[#This Row],[Stock après dernière distribution]]+TBDD[[#This Row],[Ramasse]]+TBDD[[#This Row],[Livraison du jour]]+TBDD[[#This Row],[Ajout stock collecte]]</f>
        <v>60</v>
      </c>
      <c r="K129" s="59">
        <f t="shared" si="6"/>
        <v>60</v>
      </c>
      <c r="L129" s="60">
        <f t="shared" si="7"/>
        <v>60</v>
      </c>
      <c r="M129" s="82">
        <f>--(TBDD[[#This Row],[NB POINTS]]&gt;0)</f>
        <v>1</v>
      </c>
    </row>
    <row r="130" spans="1:13" x14ac:dyDescent="0.25">
      <c r="A130" s="23" t="s">
        <v>105</v>
      </c>
      <c r="B130" s="2" t="s">
        <v>106</v>
      </c>
      <c r="C130" s="2" t="s">
        <v>251</v>
      </c>
      <c r="D130" s="2" t="s">
        <v>9</v>
      </c>
      <c r="E130" s="24">
        <v>4</v>
      </c>
      <c r="F130" s="24"/>
      <c r="G130" s="24"/>
      <c r="H130" s="24"/>
      <c r="I130" s="24"/>
      <c r="J130" s="59">
        <f>TBDD[[#This Row],[Stock après dernière distribution]]+TBDD[[#This Row],[Ramasse]]+TBDD[[#This Row],[Livraison du jour]]+TBDD[[#This Row],[Ajout stock collecte]]</f>
        <v>0</v>
      </c>
      <c r="K130" s="59">
        <f t="shared" si="6"/>
        <v>0</v>
      </c>
      <c r="L130" s="60">
        <f t="shared" si="7"/>
        <v>0</v>
      </c>
      <c r="M130" s="82">
        <f>--(TBDD[[#This Row],[NB POINTS]]&gt;0)</f>
        <v>0</v>
      </c>
    </row>
    <row r="131" spans="1:13" x14ac:dyDescent="0.25">
      <c r="A131" s="23" t="s">
        <v>107</v>
      </c>
      <c r="B131" s="2" t="s">
        <v>108</v>
      </c>
      <c r="C131" s="2" t="s">
        <v>11</v>
      </c>
      <c r="D131" s="2" t="s">
        <v>11</v>
      </c>
      <c r="E131" s="24">
        <v>1</v>
      </c>
      <c r="F131" s="24"/>
      <c r="G131" s="24"/>
      <c r="H131" s="24"/>
      <c r="I131" s="24"/>
      <c r="J131" s="59">
        <f>TBDD[[#This Row],[Stock après dernière distribution]]+TBDD[[#This Row],[Ramasse]]+TBDD[[#This Row],[Livraison du jour]]+TBDD[[#This Row],[Ajout stock collecte]]</f>
        <v>0</v>
      </c>
      <c r="K131" s="59">
        <f t="shared" si="6"/>
        <v>0</v>
      </c>
      <c r="L131" s="60">
        <f t="shared" si="7"/>
        <v>0</v>
      </c>
      <c r="M131" s="82">
        <f>--(TBDD[[#This Row],[NB POINTS]]&gt;0)</f>
        <v>0</v>
      </c>
    </row>
    <row r="132" spans="1:13" x14ac:dyDescent="0.25">
      <c r="A132" s="23" t="s">
        <v>392</v>
      </c>
      <c r="B132" s="2" t="s">
        <v>393</v>
      </c>
      <c r="C132" s="2" t="s">
        <v>247</v>
      </c>
      <c r="D132" s="2" t="s">
        <v>9</v>
      </c>
      <c r="E132" s="24">
        <v>1</v>
      </c>
      <c r="F132" s="24"/>
      <c r="G132" s="24"/>
      <c r="H132" s="24"/>
      <c r="I132" s="24"/>
      <c r="J132" s="59">
        <f>TBDD[[#This Row],[Stock après dernière distribution]]+TBDD[[#This Row],[Ramasse]]+TBDD[[#This Row],[Livraison du jour]]+TBDD[[#This Row],[Ajout stock collecte]]</f>
        <v>0</v>
      </c>
      <c r="K132" s="59">
        <f t="shared" si="6"/>
        <v>0</v>
      </c>
      <c r="L132" s="60">
        <f t="shared" si="7"/>
        <v>0</v>
      </c>
      <c r="M132" s="82">
        <f>--(TBDD[[#This Row],[NB POINTS]]&gt;0)</f>
        <v>0</v>
      </c>
    </row>
    <row r="133" spans="1:13" x14ac:dyDescent="0.25">
      <c r="A133" s="23" t="s">
        <v>109</v>
      </c>
      <c r="B133" s="2" t="s">
        <v>110</v>
      </c>
      <c r="C133" s="2" t="s">
        <v>247</v>
      </c>
      <c r="D133" s="2" t="s">
        <v>9</v>
      </c>
      <c r="E133" s="24">
        <v>8</v>
      </c>
      <c r="F133" s="24"/>
      <c r="G133" s="24"/>
      <c r="H133" s="24"/>
      <c r="I133" s="24"/>
      <c r="J133" s="59">
        <f>TBDD[[#This Row],[Stock après dernière distribution]]+TBDD[[#This Row],[Ramasse]]+TBDD[[#This Row],[Livraison du jour]]+TBDD[[#This Row],[Ajout stock collecte]]</f>
        <v>0</v>
      </c>
      <c r="K133" s="59">
        <f t="shared" si="6"/>
        <v>0</v>
      </c>
      <c r="L133" s="60">
        <f t="shared" si="7"/>
        <v>0</v>
      </c>
      <c r="M133" s="82">
        <f>--(TBDD[[#This Row],[NB POINTS]]&gt;0)</f>
        <v>0</v>
      </c>
    </row>
    <row r="134" spans="1:13" x14ac:dyDescent="0.25">
      <c r="A134" s="23" t="s">
        <v>398</v>
      </c>
      <c r="B134" s="2" t="s">
        <v>399</v>
      </c>
      <c r="C134" s="2" t="s">
        <v>244</v>
      </c>
      <c r="D134" s="2" t="s">
        <v>7</v>
      </c>
      <c r="E134" s="24">
        <v>3</v>
      </c>
      <c r="F134" s="24"/>
      <c r="G134" s="24"/>
      <c r="H134" s="24"/>
      <c r="I134" s="24"/>
      <c r="J134" s="59">
        <f>TBDD[[#This Row],[Stock après dernière distribution]]+TBDD[[#This Row],[Ramasse]]+TBDD[[#This Row],[Livraison du jour]]+TBDD[[#This Row],[Ajout stock collecte]]</f>
        <v>0</v>
      </c>
      <c r="K134" s="59">
        <f t="shared" si="6"/>
        <v>0</v>
      </c>
      <c r="L134" s="60">
        <f t="shared" si="7"/>
        <v>0</v>
      </c>
      <c r="M134" s="82">
        <f>--(TBDD[[#This Row],[NB POINTS]]&gt;0)</f>
        <v>0</v>
      </c>
    </row>
    <row r="135" spans="1:13" x14ac:dyDescent="0.25">
      <c r="A135" s="23" t="s">
        <v>315</v>
      </c>
      <c r="B135" s="2" t="s">
        <v>316</v>
      </c>
      <c r="C135" s="2" t="s">
        <v>244</v>
      </c>
      <c r="D135" s="2" t="s">
        <v>7</v>
      </c>
      <c r="E135" s="24">
        <v>2</v>
      </c>
      <c r="F135" s="24"/>
      <c r="G135" s="24"/>
      <c r="H135" s="24"/>
      <c r="I135" s="24"/>
      <c r="J135" s="59">
        <f>TBDD[[#This Row],[Stock après dernière distribution]]+TBDD[[#This Row],[Ramasse]]+TBDD[[#This Row],[Livraison du jour]]+TBDD[[#This Row],[Ajout stock collecte]]</f>
        <v>0</v>
      </c>
      <c r="K135" s="59">
        <f t="shared" si="6"/>
        <v>0</v>
      </c>
      <c r="L135" s="60">
        <f t="shared" si="7"/>
        <v>0</v>
      </c>
      <c r="M135" s="82">
        <f>--(TBDD[[#This Row],[NB POINTS]]&gt;0)</f>
        <v>0</v>
      </c>
    </row>
    <row r="136" spans="1:13" x14ac:dyDescent="0.25">
      <c r="A136" s="23" t="s">
        <v>111</v>
      </c>
      <c r="B136" s="2" t="s">
        <v>112</v>
      </c>
      <c r="C136" s="2" t="s">
        <v>244</v>
      </c>
      <c r="D136" s="2" t="s">
        <v>6</v>
      </c>
      <c r="E136" s="24">
        <v>1</v>
      </c>
      <c r="F136" s="24"/>
      <c r="G136" s="24"/>
      <c r="H136" s="24"/>
      <c r="I136" s="24"/>
      <c r="J136" s="59">
        <f>TBDD[[#This Row],[Stock après dernière distribution]]+TBDD[[#This Row],[Ramasse]]+TBDD[[#This Row],[Livraison du jour]]+TBDD[[#This Row],[Ajout stock collecte]]</f>
        <v>0</v>
      </c>
      <c r="K136" s="59">
        <f t="shared" si="6"/>
        <v>0</v>
      </c>
      <c r="L136" s="60">
        <f t="shared" si="7"/>
        <v>0</v>
      </c>
      <c r="M136" s="82">
        <f>--(TBDD[[#This Row],[NB POINTS]]&gt;0)</f>
        <v>0</v>
      </c>
    </row>
    <row r="137" spans="1:13" x14ac:dyDescent="0.25">
      <c r="A137" s="23" t="s">
        <v>113</v>
      </c>
      <c r="B137" s="2" t="s">
        <v>114</v>
      </c>
      <c r="C137" s="2" t="s">
        <v>251</v>
      </c>
      <c r="D137" s="2" t="s">
        <v>13</v>
      </c>
      <c r="E137" s="24">
        <v>0.5</v>
      </c>
      <c r="F137" s="24"/>
      <c r="G137" s="24"/>
      <c r="H137" s="24"/>
      <c r="I137" s="24"/>
      <c r="J137" s="59">
        <f>TBDD[[#This Row],[Stock après dernière distribution]]+TBDD[[#This Row],[Ramasse]]+TBDD[[#This Row],[Livraison du jour]]+TBDD[[#This Row],[Ajout stock collecte]]</f>
        <v>0</v>
      </c>
      <c r="K137" s="59">
        <f t="shared" si="6"/>
        <v>0</v>
      </c>
      <c r="L137" s="60">
        <f t="shared" si="7"/>
        <v>0</v>
      </c>
      <c r="M137" s="82">
        <f>--(TBDD[[#This Row],[NB POINTS]]&gt;0)</f>
        <v>0</v>
      </c>
    </row>
    <row r="138" spans="1:13" x14ac:dyDescent="0.25">
      <c r="A138" s="23" t="s">
        <v>431</v>
      </c>
      <c r="B138" s="2" t="s">
        <v>432</v>
      </c>
      <c r="C138" s="2" t="s">
        <v>244</v>
      </c>
      <c r="D138" s="2" t="s">
        <v>6</v>
      </c>
      <c r="E138" s="24">
        <v>1</v>
      </c>
      <c r="F138" s="24"/>
      <c r="G138" s="24"/>
      <c r="H138" s="24">
        <v>20</v>
      </c>
      <c r="I138" s="24"/>
      <c r="J138" s="59">
        <f>TBDD[[#This Row],[Stock après dernière distribution]]+TBDD[[#This Row],[Ramasse]]+TBDD[[#This Row],[Livraison du jour]]+TBDD[[#This Row],[Ajout stock collecte]]</f>
        <v>20</v>
      </c>
      <c r="K138" s="59">
        <f t="shared" si="6"/>
        <v>20</v>
      </c>
      <c r="L138" s="60">
        <f t="shared" si="7"/>
        <v>20</v>
      </c>
      <c r="M138" s="82">
        <f>--(TBDD[[#This Row],[NB POINTS]]&gt;0)</f>
        <v>1</v>
      </c>
    </row>
    <row r="139" spans="1:13" x14ac:dyDescent="0.25">
      <c r="A139" s="23" t="s">
        <v>423</v>
      </c>
      <c r="B139" s="2" t="s">
        <v>424</v>
      </c>
      <c r="C139" s="2" t="s">
        <v>247</v>
      </c>
      <c r="D139" s="2" t="s">
        <v>6</v>
      </c>
      <c r="E139" s="24">
        <v>1</v>
      </c>
      <c r="F139" s="24"/>
      <c r="G139" s="24"/>
      <c r="H139" s="24">
        <v>28</v>
      </c>
      <c r="I139" s="24"/>
      <c r="J139" s="59">
        <f>TBDD[[#This Row],[Stock après dernière distribution]]+TBDD[[#This Row],[Ramasse]]+TBDD[[#This Row],[Livraison du jour]]+TBDD[[#This Row],[Ajout stock collecte]]</f>
        <v>28</v>
      </c>
      <c r="K139" s="59">
        <f t="shared" si="6"/>
        <v>28</v>
      </c>
      <c r="L139" s="60">
        <f t="shared" si="7"/>
        <v>28</v>
      </c>
      <c r="M139" s="82">
        <f>--(TBDD[[#This Row],[NB POINTS]]&gt;0)</f>
        <v>1</v>
      </c>
    </row>
    <row r="140" spans="1:13" x14ac:dyDescent="0.25">
      <c r="A140" s="23" t="s">
        <v>441</v>
      </c>
      <c r="B140" s="2" t="s">
        <v>442</v>
      </c>
      <c r="C140" s="2" t="s">
        <v>244</v>
      </c>
      <c r="D140" s="2" t="s">
        <v>6</v>
      </c>
      <c r="E140" s="24">
        <v>1</v>
      </c>
      <c r="F140" s="24"/>
      <c r="G140" s="24">
        <v>8</v>
      </c>
      <c r="H140" s="24"/>
      <c r="I140" s="24"/>
      <c r="J140" s="59">
        <f>TBDD[[#This Row],[Stock après dernière distribution]]+TBDD[[#This Row],[Ramasse]]+TBDD[[#This Row],[Livraison du jour]]+TBDD[[#This Row],[Ajout stock collecte]]</f>
        <v>8</v>
      </c>
      <c r="K140" s="59">
        <f t="shared" si="6"/>
        <v>8</v>
      </c>
      <c r="L140" s="64">
        <f t="shared" si="7"/>
        <v>8</v>
      </c>
      <c r="M140" s="82">
        <f>--(TBDD[[#This Row],[NB POINTS]]&gt;0)</f>
        <v>1</v>
      </c>
    </row>
    <row r="141" spans="1:13" x14ac:dyDescent="0.25">
      <c r="A141" s="23" t="s">
        <v>291</v>
      </c>
      <c r="B141" s="2" t="s">
        <v>292</v>
      </c>
      <c r="C141" s="2" t="s">
        <v>247</v>
      </c>
      <c r="D141" s="2" t="s">
        <v>12</v>
      </c>
      <c r="E141" s="24">
        <v>1</v>
      </c>
      <c r="F141" s="24"/>
      <c r="G141" s="24"/>
      <c r="H141" s="24"/>
      <c r="I141" s="24"/>
      <c r="J141" s="59">
        <f>TBDD[[#This Row],[Stock après dernière distribution]]+TBDD[[#This Row],[Ramasse]]+TBDD[[#This Row],[Livraison du jour]]+TBDD[[#This Row],[Ajout stock collecte]]</f>
        <v>0</v>
      </c>
      <c r="K141" s="59">
        <f t="shared" si="6"/>
        <v>0</v>
      </c>
      <c r="L141" s="60">
        <f t="shared" si="7"/>
        <v>0</v>
      </c>
      <c r="M141" s="82">
        <f>--(TBDD[[#This Row],[NB POINTS]]&gt;0)</f>
        <v>0</v>
      </c>
    </row>
    <row r="142" spans="1:13" x14ac:dyDescent="0.25">
      <c r="A142" s="49" t="s">
        <v>289</v>
      </c>
      <c r="B142" s="50" t="s">
        <v>290</v>
      </c>
      <c r="C142" s="50" t="s">
        <v>247</v>
      </c>
      <c r="D142" s="50" t="s">
        <v>12</v>
      </c>
      <c r="E142" s="51">
        <v>3</v>
      </c>
      <c r="F142" s="51"/>
      <c r="G142" s="51"/>
      <c r="H142" s="51"/>
      <c r="I142" s="51"/>
      <c r="J142" s="59">
        <f>TBDD[[#This Row],[Stock après dernière distribution]]+TBDD[[#This Row],[Ramasse]]+TBDD[[#This Row],[Livraison du jour]]+TBDD[[#This Row],[Ajout stock collecte]]</f>
        <v>0</v>
      </c>
      <c r="K142" s="59">
        <f t="shared" si="6"/>
        <v>0</v>
      </c>
      <c r="L142" s="60">
        <f t="shared" si="7"/>
        <v>0</v>
      </c>
      <c r="M142" s="82">
        <f>--(TBDD[[#This Row],[NB POINTS]]&gt;0)</f>
        <v>0</v>
      </c>
    </row>
    <row r="143" spans="1:13" x14ac:dyDescent="0.25">
      <c r="A143" s="49" t="s">
        <v>76</v>
      </c>
      <c r="B143" s="50" t="s">
        <v>77</v>
      </c>
      <c r="C143" s="50" t="s">
        <v>247</v>
      </c>
      <c r="D143" s="50" t="s">
        <v>12</v>
      </c>
      <c r="E143" s="51">
        <v>4</v>
      </c>
      <c r="F143" s="51"/>
      <c r="G143" s="51"/>
      <c r="H143" s="51"/>
      <c r="I143" s="51"/>
      <c r="J143" s="59">
        <f>TBDD[[#This Row],[Stock après dernière distribution]]+TBDD[[#This Row],[Ramasse]]+TBDD[[#This Row],[Livraison du jour]]+TBDD[[#This Row],[Ajout stock collecte]]</f>
        <v>0</v>
      </c>
      <c r="K143" s="59">
        <f t="shared" si="6"/>
        <v>0</v>
      </c>
      <c r="L143" s="60">
        <f t="shared" si="7"/>
        <v>0</v>
      </c>
      <c r="M143" s="82">
        <f>--(TBDD[[#This Row],[NB POINTS]]&gt;0)</f>
        <v>0</v>
      </c>
    </row>
    <row r="144" spans="1:13" x14ac:dyDescent="0.25">
      <c r="A144" s="49" t="s">
        <v>115</v>
      </c>
      <c r="B144" s="50" t="s">
        <v>116</v>
      </c>
      <c r="C144" s="50" t="s">
        <v>247</v>
      </c>
      <c r="D144" s="50" t="s">
        <v>6</v>
      </c>
      <c r="E144" s="51">
        <v>1</v>
      </c>
      <c r="F144" s="51"/>
      <c r="G144" s="51"/>
      <c r="H144" s="51"/>
      <c r="I144" s="51"/>
      <c r="J144" s="59">
        <f>TBDD[[#This Row],[Stock après dernière distribution]]+TBDD[[#This Row],[Ramasse]]+TBDD[[#This Row],[Livraison du jour]]+TBDD[[#This Row],[Ajout stock collecte]]</f>
        <v>0</v>
      </c>
      <c r="K144" s="59">
        <f t="shared" si="6"/>
        <v>0</v>
      </c>
      <c r="L144" s="60">
        <f t="shared" si="7"/>
        <v>0</v>
      </c>
      <c r="M144" s="82">
        <f>--(TBDD[[#This Row],[NB POINTS]]&gt;0)</f>
        <v>0</v>
      </c>
    </row>
    <row r="145" spans="1:13" x14ac:dyDescent="0.25">
      <c r="A145" s="49" t="s">
        <v>117</v>
      </c>
      <c r="B145" s="50" t="s">
        <v>118</v>
      </c>
      <c r="C145" s="50" t="s">
        <v>243</v>
      </c>
      <c r="D145" s="50" t="s">
        <v>9</v>
      </c>
      <c r="E145" s="51">
        <v>0.5</v>
      </c>
      <c r="F145" s="51"/>
      <c r="G145" s="51"/>
      <c r="H145" s="51"/>
      <c r="I145" s="51"/>
      <c r="J145" s="59">
        <f>TBDD[[#This Row],[Stock après dernière distribution]]+TBDD[[#This Row],[Ramasse]]+TBDD[[#This Row],[Livraison du jour]]+TBDD[[#This Row],[Ajout stock collecte]]</f>
        <v>0</v>
      </c>
      <c r="K145" s="59">
        <f t="shared" si="6"/>
        <v>0</v>
      </c>
      <c r="L145" s="60">
        <f t="shared" si="7"/>
        <v>0</v>
      </c>
      <c r="M145" s="82">
        <f>--(TBDD[[#This Row],[NB POINTS]]&gt;0)</f>
        <v>0</v>
      </c>
    </row>
    <row r="146" spans="1:13" x14ac:dyDescent="0.25">
      <c r="A146" s="49" t="s">
        <v>340</v>
      </c>
      <c r="B146" s="50" t="s">
        <v>341</v>
      </c>
      <c r="C146" s="50" t="s">
        <v>251</v>
      </c>
      <c r="D146" s="50" t="s">
        <v>13</v>
      </c>
      <c r="E146" s="51">
        <v>2</v>
      </c>
      <c r="F146" s="51"/>
      <c r="G146" s="51"/>
      <c r="H146" s="51"/>
      <c r="I146" s="51"/>
      <c r="J146" s="59">
        <f>TBDD[[#This Row],[Stock après dernière distribution]]+TBDD[[#This Row],[Ramasse]]+TBDD[[#This Row],[Livraison du jour]]+TBDD[[#This Row],[Ajout stock collecte]]</f>
        <v>0</v>
      </c>
      <c r="K146" s="59">
        <f t="shared" si="6"/>
        <v>0</v>
      </c>
      <c r="L146" s="60">
        <f t="shared" si="7"/>
        <v>0</v>
      </c>
      <c r="M146" s="82">
        <f>--(TBDD[[#This Row],[NB POINTS]]&gt;0)</f>
        <v>0</v>
      </c>
    </row>
    <row r="147" spans="1:13" x14ac:dyDescent="0.25">
      <c r="A147" s="49" t="s">
        <v>382</v>
      </c>
      <c r="B147" s="50" t="s">
        <v>383</v>
      </c>
      <c r="C147" s="50" t="s">
        <v>253</v>
      </c>
      <c r="D147" s="50" t="s">
        <v>13</v>
      </c>
      <c r="E147" s="51">
        <v>6</v>
      </c>
      <c r="F147" s="51"/>
      <c r="G147" s="51"/>
      <c r="H147" s="51"/>
      <c r="I147" s="51"/>
      <c r="J147" s="59">
        <f>TBDD[[#This Row],[Stock après dernière distribution]]+TBDD[[#This Row],[Ramasse]]+TBDD[[#This Row],[Livraison du jour]]+TBDD[[#This Row],[Ajout stock collecte]]</f>
        <v>0</v>
      </c>
      <c r="K147" s="59">
        <f t="shared" si="6"/>
        <v>0</v>
      </c>
      <c r="L147" s="60">
        <f t="shared" si="7"/>
        <v>0</v>
      </c>
      <c r="M147" s="82">
        <f>--(TBDD[[#This Row],[NB POINTS]]&gt;0)</f>
        <v>0</v>
      </c>
    </row>
    <row r="148" spans="1:13" x14ac:dyDescent="0.25">
      <c r="A148" s="49" t="s">
        <v>119</v>
      </c>
      <c r="B148" s="50" t="s">
        <v>120</v>
      </c>
      <c r="C148" s="50" t="s">
        <v>244</v>
      </c>
      <c r="D148" s="50" t="s">
        <v>6</v>
      </c>
      <c r="E148" s="51">
        <v>1</v>
      </c>
      <c r="F148" s="51"/>
      <c r="G148" s="51"/>
      <c r="H148" s="51"/>
      <c r="I148" s="51"/>
      <c r="J148" s="59">
        <f>TBDD[[#This Row],[Stock après dernière distribution]]+TBDD[[#This Row],[Ramasse]]+TBDD[[#This Row],[Livraison du jour]]+TBDD[[#This Row],[Ajout stock collecte]]</f>
        <v>0</v>
      </c>
      <c r="K148" s="59">
        <f t="shared" ref="K148:K179" si="8">IF(L148&gt;0,L148,0)</f>
        <v>0</v>
      </c>
      <c r="L148" s="60">
        <f t="shared" ref="L148:L179" si="9">E148*J148</f>
        <v>0</v>
      </c>
      <c r="M148" s="82">
        <f>--(TBDD[[#This Row],[NB POINTS]]&gt;0)</f>
        <v>0</v>
      </c>
    </row>
    <row r="149" spans="1:13" x14ac:dyDescent="0.25">
      <c r="A149" s="49" t="s">
        <v>89</v>
      </c>
      <c r="B149" s="50" t="s">
        <v>89</v>
      </c>
      <c r="C149" s="50" t="s">
        <v>241</v>
      </c>
      <c r="D149" s="50" t="s">
        <v>13</v>
      </c>
      <c r="E149" s="51">
        <v>0.5</v>
      </c>
      <c r="F149" s="51"/>
      <c r="G149" s="51"/>
      <c r="H149" s="51">
        <v>578</v>
      </c>
      <c r="I149" s="51"/>
      <c r="J149" s="59">
        <f>TBDD[[#This Row],[Stock après dernière distribution]]+TBDD[[#This Row],[Ramasse]]+TBDD[[#This Row],[Livraison du jour]]+TBDD[[#This Row],[Ajout stock collecte]]</f>
        <v>578</v>
      </c>
      <c r="K149" s="59">
        <f t="shared" si="8"/>
        <v>289</v>
      </c>
      <c r="L149" s="60">
        <f t="shared" si="9"/>
        <v>289</v>
      </c>
      <c r="M149" s="82">
        <f>--(TBDD[[#This Row],[NB POINTS]]&gt;0)</f>
        <v>1</v>
      </c>
    </row>
    <row r="150" spans="1:13" x14ac:dyDescent="0.25">
      <c r="A150" s="49" t="s">
        <v>121</v>
      </c>
      <c r="B150" s="50" t="s">
        <v>122</v>
      </c>
      <c r="C150" s="50" t="s">
        <v>243</v>
      </c>
      <c r="D150" s="50" t="s">
        <v>9</v>
      </c>
      <c r="E150" s="51">
        <v>0.33</v>
      </c>
      <c r="F150" s="51"/>
      <c r="G150" s="51"/>
      <c r="H150" s="51">
        <v>70</v>
      </c>
      <c r="I150" s="51"/>
      <c r="J150" s="59">
        <f>TBDD[[#This Row],[Stock après dernière distribution]]+TBDD[[#This Row],[Ramasse]]+TBDD[[#This Row],[Livraison du jour]]+TBDD[[#This Row],[Ajout stock collecte]]</f>
        <v>70</v>
      </c>
      <c r="K150" s="59">
        <f t="shared" si="8"/>
        <v>23.1</v>
      </c>
      <c r="L150" s="60">
        <f t="shared" si="9"/>
        <v>23.1</v>
      </c>
      <c r="M150" s="82">
        <f>--(TBDD[[#This Row],[NB POINTS]]&gt;0)</f>
        <v>1</v>
      </c>
    </row>
    <row r="151" spans="1:13" x14ac:dyDescent="0.25">
      <c r="A151" s="49" t="s">
        <v>123</v>
      </c>
      <c r="B151" s="50" t="s">
        <v>124</v>
      </c>
      <c r="C151" s="50" t="s">
        <v>243</v>
      </c>
      <c r="D151" s="50" t="s">
        <v>7</v>
      </c>
      <c r="E151" s="51">
        <v>1</v>
      </c>
      <c r="F151" s="51"/>
      <c r="G151" s="51"/>
      <c r="H151" s="51">
        <v>154</v>
      </c>
      <c r="I151" s="51"/>
      <c r="J151" s="59">
        <f>TBDD[[#This Row],[Stock après dernière distribution]]+TBDD[[#This Row],[Ramasse]]+TBDD[[#This Row],[Livraison du jour]]+TBDD[[#This Row],[Ajout stock collecte]]</f>
        <v>154</v>
      </c>
      <c r="K151" s="59">
        <f t="shared" si="8"/>
        <v>154</v>
      </c>
      <c r="L151" s="60">
        <f t="shared" si="9"/>
        <v>154</v>
      </c>
      <c r="M151" s="82">
        <f>--(TBDD[[#This Row],[NB POINTS]]&gt;0)</f>
        <v>1</v>
      </c>
    </row>
    <row r="152" spans="1:13" x14ac:dyDescent="0.25">
      <c r="A152" s="49" t="s">
        <v>125</v>
      </c>
      <c r="B152" s="50" t="s">
        <v>126</v>
      </c>
      <c r="C152" s="50" t="s">
        <v>244</v>
      </c>
      <c r="D152" s="50" t="s">
        <v>6</v>
      </c>
      <c r="E152" s="51">
        <v>1</v>
      </c>
      <c r="F152" s="51"/>
      <c r="G152" s="51"/>
      <c r="H152" s="51"/>
      <c r="I152" s="51"/>
      <c r="J152" s="59">
        <f>TBDD[[#This Row],[Stock après dernière distribution]]+TBDD[[#This Row],[Ramasse]]+TBDD[[#This Row],[Livraison du jour]]+TBDD[[#This Row],[Ajout stock collecte]]</f>
        <v>0</v>
      </c>
      <c r="K152" s="59">
        <f t="shared" si="8"/>
        <v>0</v>
      </c>
      <c r="L152" s="60">
        <f t="shared" si="9"/>
        <v>0</v>
      </c>
      <c r="M152" s="82">
        <f>--(TBDD[[#This Row],[NB POINTS]]&gt;0)</f>
        <v>0</v>
      </c>
    </row>
    <row r="153" spans="1:13" x14ac:dyDescent="0.25">
      <c r="A153" s="49" t="s">
        <v>280</v>
      </c>
      <c r="B153" s="50" t="s">
        <v>281</v>
      </c>
      <c r="C153" s="50" t="s">
        <v>244</v>
      </c>
      <c r="D153" s="50" t="s">
        <v>6</v>
      </c>
      <c r="E153" s="51">
        <v>1</v>
      </c>
      <c r="F153" s="51"/>
      <c r="G153" s="51"/>
      <c r="H153" s="51"/>
      <c r="I153" s="51"/>
      <c r="J153" s="59">
        <f>TBDD[[#This Row],[Stock après dernière distribution]]+TBDD[[#This Row],[Ramasse]]+TBDD[[#This Row],[Livraison du jour]]+TBDD[[#This Row],[Ajout stock collecte]]</f>
        <v>0</v>
      </c>
      <c r="K153" s="59">
        <f t="shared" si="8"/>
        <v>0</v>
      </c>
      <c r="L153" s="60">
        <f t="shared" si="9"/>
        <v>0</v>
      </c>
      <c r="M153" s="82">
        <f>--(TBDD[[#This Row],[NB POINTS]]&gt;0)</f>
        <v>0</v>
      </c>
    </row>
    <row r="154" spans="1:13" x14ac:dyDescent="0.25">
      <c r="A154" s="49" t="s">
        <v>445</v>
      </c>
      <c r="B154" s="50" t="s">
        <v>446</v>
      </c>
      <c r="C154" s="50" t="s">
        <v>244</v>
      </c>
      <c r="D154" s="50" t="s">
        <v>6</v>
      </c>
      <c r="E154" s="51">
        <v>1</v>
      </c>
      <c r="F154" s="51"/>
      <c r="G154" s="51">
        <v>2</v>
      </c>
      <c r="H154" s="51"/>
      <c r="I154" s="51"/>
      <c r="J154" s="59">
        <f>TBDD[[#This Row],[Stock après dernière distribution]]+TBDD[[#This Row],[Ramasse]]+TBDD[[#This Row],[Livraison du jour]]+TBDD[[#This Row],[Ajout stock collecte]]</f>
        <v>2</v>
      </c>
      <c r="K154" s="59">
        <f t="shared" si="8"/>
        <v>2</v>
      </c>
      <c r="L154" s="64">
        <f t="shared" si="9"/>
        <v>2</v>
      </c>
      <c r="M154" s="82">
        <f>--(TBDD[[#This Row],[NB POINTS]]&gt;0)</f>
        <v>1</v>
      </c>
    </row>
    <row r="155" spans="1:13" x14ac:dyDescent="0.25">
      <c r="A155" s="49" t="s">
        <v>179</v>
      </c>
      <c r="B155" s="50" t="s">
        <v>180</v>
      </c>
      <c r="C155" s="50" t="s">
        <v>244</v>
      </c>
      <c r="D155" s="50" t="s">
        <v>6</v>
      </c>
      <c r="E155" s="51">
        <v>1</v>
      </c>
      <c r="F155" s="51"/>
      <c r="G155" s="51"/>
      <c r="H155" s="51"/>
      <c r="I155" s="51"/>
      <c r="J155" s="59">
        <f>TBDD[[#This Row],[Stock après dernière distribution]]+TBDD[[#This Row],[Ramasse]]+TBDD[[#This Row],[Livraison du jour]]+TBDD[[#This Row],[Ajout stock collecte]]</f>
        <v>0</v>
      </c>
      <c r="K155" s="59">
        <f t="shared" si="8"/>
        <v>0</v>
      </c>
      <c r="L155" s="60">
        <f t="shared" si="9"/>
        <v>0</v>
      </c>
      <c r="M155" s="82">
        <f>--(TBDD[[#This Row],[NB POINTS]]&gt;0)</f>
        <v>0</v>
      </c>
    </row>
    <row r="156" spans="1:13" x14ac:dyDescent="0.25">
      <c r="A156" s="49" t="s">
        <v>439</v>
      </c>
      <c r="B156" s="50" t="s">
        <v>440</v>
      </c>
      <c r="C156" s="50" t="s">
        <v>244</v>
      </c>
      <c r="D156" s="50" t="s">
        <v>6</v>
      </c>
      <c r="E156" s="51">
        <v>1</v>
      </c>
      <c r="F156" s="51"/>
      <c r="G156" s="51">
        <v>4</v>
      </c>
      <c r="H156" s="51"/>
      <c r="I156" s="51"/>
      <c r="J156" s="59">
        <f>TBDD[[#This Row],[Stock après dernière distribution]]+TBDD[[#This Row],[Ramasse]]+TBDD[[#This Row],[Livraison du jour]]+TBDD[[#This Row],[Ajout stock collecte]]</f>
        <v>4</v>
      </c>
      <c r="K156" s="59">
        <f t="shared" si="8"/>
        <v>4</v>
      </c>
      <c r="L156" s="64">
        <f t="shared" si="9"/>
        <v>4</v>
      </c>
      <c r="M156" s="82">
        <f>--(TBDD[[#This Row],[NB POINTS]]&gt;0)</f>
        <v>1</v>
      </c>
    </row>
    <row r="157" spans="1:13" x14ac:dyDescent="0.25">
      <c r="A157" s="49" t="s">
        <v>188</v>
      </c>
      <c r="B157" s="50" t="s">
        <v>189</v>
      </c>
      <c r="C157" s="50" t="s">
        <v>244</v>
      </c>
      <c r="D157" s="50" t="s">
        <v>6</v>
      </c>
      <c r="E157" s="51">
        <v>1</v>
      </c>
      <c r="F157" s="51"/>
      <c r="G157" s="51"/>
      <c r="H157" s="51"/>
      <c r="I157" s="51"/>
      <c r="J157" s="59">
        <f>TBDD[[#This Row],[Stock après dernière distribution]]+TBDD[[#This Row],[Ramasse]]+TBDD[[#This Row],[Livraison du jour]]+TBDD[[#This Row],[Ajout stock collecte]]</f>
        <v>0</v>
      </c>
      <c r="K157" s="59">
        <f t="shared" si="8"/>
        <v>0</v>
      </c>
      <c r="L157" s="60">
        <f t="shared" si="9"/>
        <v>0</v>
      </c>
      <c r="M157" s="82">
        <f>--(TBDD[[#This Row],[NB POINTS]]&gt;0)</f>
        <v>0</v>
      </c>
    </row>
    <row r="158" spans="1:13" x14ac:dyDescent="0.25">
      <c r="A158" s="49" t="s">
        <v>127</v>
      </c>
      <c r="B158" s="50" t="s">
        <v>128</v>
      </c>
      <c r="C158" s="50" t="s">
        <v>243</v>
      </c>
      <c r="D158" s="50" t="s">
        <v>9</v>
      </c>
      <c r="E158" s="51">
        <v>4</v>
      </c>
      <c r="F158" s="51"/>
      <c r="G158" s="51"/>
      <c r="H158" s="51"/>
      <c r="I158" s="51"/>
      <c r="J158" s="59">
        <f>TBDD[[#This Row],[Stock après dernière distribution]]+TBDD[[#This Row],[Ramasse]]+TBDD[[#This Row],[Livraison du jour]]+TBDD[[#This Row],[Ajout stock collecte]]</f>
        <v>0</v>
      </c>
      <c r="K158" s="59">
        <f t="shared" si="8"/>
        <v>0</v>
      </c>
      <c r="L158" s="60">
        <f t="shared" si="9"/>
        <v>0</v>
      </c>
      <c r="M158" s="82">
        <f>--(TBDD[[#This Row],[NB POINTS]]&gt;0)</f>
        <v>0</v>
      </c>
    </row>
    <row r="159" spans="1:13" x14ac:dyDescent="0.25">
      <c r="A159" s="49" t="s">
        <v>182</v>
      </c>
      <c r="B159" s="50" t="s">
        <v>183</v>
      </c>
      <c r="C159" s="50" t="s">
        <v>247</v>
      </c>
      <c r="D159" s="50" t="s">
        <v>6</v>
      </c>
      <c r="E159" s="51">
        <v>1</v>
      </c>
      <c r="F159" s="51"/>
      <c r="G159" s="51"/>
      <c r="H159" s="51"/>
      <c r="I159" s="51"/>
      <c r="J159" s="59">
        <f>TBDD[[#This Row],[Stock après dernière distribution]]+TBDD[[#This Row],[Ramasse]]+TBDD[[#This Row],[Livraison du jour]]+TBDD[[#This Row],[Ajout stock collecte]]</f>
        <v>0</v>
      </c>
      <c r="K159" s="59">
        <f t="shared" si="8"/>
        <v>0</v>
      </c>
      <c r="L159" s="60">
        <f t="shared" si="9"/>
        <v>0</v>
      </c>
      <c r="M159" s="82">
        <f>--(TBDD[[#This Row],[NB POINTS]]&gt;0)</f>
        <v>0</v>
      </c>
    </row>
    <row r="160" spans="1:13" x14ac:dyDescent="0.25">
      <c r="A160" s="49" t="s">
        <v>357</v>
      </c>
      <c r="B160" s="50" t="s">
        <v>358</v>
      </c>
      <c r="C160" s="50" t="s">
        <v>244</v>
      </c>
      <c r="D160" s="50" t="s">
        <v>6</v>
      </c>
      <c r="E160" s="51">
        <v>1</v>
      </c>
      <c r="F160" s="51"/>
      <c r="G160" s="51"/>
      <c r="H160" s="51"/>
      <c r="I160" s="51"/>
      <c r="J160" s="59">
        <f>TBDD[[#This Row],[Stock après dernière distribution]]+TBDD[[#This Row],[Ramasse]]+TBDD[[#This Row],[Livraison du jour]]+TBDD[[#This Row],[Ajout stock collecte]]</f>
        <v>0</v>
      </c>
      <c r="K160" s="59">
        <f t="shared" si="8"/>
        <v>0</v>
      </c>
      <c r="L160" s="60">
        <f t="shared" si="9"/>
        <v>0</v>
      </c>
      <c r="M160" s="82">
        <f>--(TBDD[[#This Row],[NB POINTS]]&gt;0)</f>
        <v>0</v>
      </c>
    </row>
    <row r="161" spans="1:13" x14ac:dyDescent="0.25">
      <c r="A161" s="49" t="s">
        <v>419</v>
      </c>
      <c r="B161" s="50" t="s">
        <v>420</v>
      </c>
      <c r="C161" s="50" t="s">
        <v>247</v>
      </c>
      <c r="D161" s="50" t="s">
        <v>9</v>
      </c>
      <c r="E161" s="51">
        <v>1</v>
      </c>
      <c r="F161" s="51"/>
      <c r="G161" s="51"/>
      <c r="H161" s="51">
        <v>45</v>
      </c>
      <c r="I161" s="51"/>
      <c r="J161" s="59">
        <f>TBDD[[#This Row],[Stock après dernière distribution]]+TBDD[[#This Row],[Ramasse]]+TBDD[[#This Row],[Livraison du jour]]+TBDD[[#This Row],[Ajout stock collecte]]</f>
        <v>45</v>
      </c>
      <c r="K161" s="59">
        <f t="shared" si="8"/>
        <v>45</v>
      </c>
      <c r="L161" s="60">
        <f t="shared" si="9"/>
        <v>45</v>
      </c>
      <c r="M161" s="82">
        <f>--(TBDD[[#This Row],[NB POINTS]]&gt;0)</f>
        <v>1</v>
      </c>
    </row>
    <row r="162" spans="1:13" x14ac:dyDescent="0.25">
      <c r="A162" s="49" t="s">
        <v>411</v>
      </c>
      <c r="B162" s="50" t="s">
        <v>412</v>
      </c>
      <c r="C162" s="50" t="s">
        <v>247</v>
      </c>
      <c r="D162" s="50" t="s">
        <v>9</v>
      </c>
      <c r="E162" s="51">
        <v>2</v>
      </c>
      <c r="F162" s="51"/>
      <c r="G162" s="51"/>
      <c r="H162" s="51">
        <v>60</v>
      </c>
      <c r="I162" s="51"/>
      <c r="J162" s="59">
        <f>TBDD[[#This Row],[Stock après dernière distribution]]+TBDD[[#This Row],[Ramasse]]+TBDD[[#This Row],[Livraison du jour]]+TBDD[[#This Row],[Ajout stock collecte]]</f>
        <v>60</v>
      </c>
      <c r="K162" s="59">
        <f t="shared" si="8"/>
        <v>120</v>
      </c>
      <c r="L162" s="60">
        <f t="shared" si="9"/>
        <v>120</v>
      </c>
      <c r="M162" s="82">
        <f>--(TBDD[[#This Row],[NB POINTS]]&gt;0)</f>
        <v>1</v>
      </c>
    </row>
    <row r="163" spans="1:13" x14ac:dyDescent="0.25">
      <c r="A163" s="49" t="s">
        <v>131</v>
      </c>
      <c r="B163" s="50" t="s">
        <v>132</v>
      </c>
      <c r="C163" s="50" t="s">
        <v>243</v>
      </c>
      <c r="D163" s="50" t="s">
        <v>7</v>
      </c>
      <c r="E163" s="51">
        <v>1</v>
      </c>
      <c r="F163" s="51"/>
      <c r="G163" s="51"/>
      <c r="H163" s="51"/>
      <c r="I163" s="51"/>
      <c r="J163" s="59">
        <f>TBDD[[#This Row],[Stock après dernière distribution]]+TBDD[[#This Row],[Ramasse]]+TBDD[[#This Row],[Livraison du jour]]+TBDD[[#This Row],[Ajout stock collecte]]</f>
        <v>0</v>
      </c>
      <c r="K163" s="59">
        <f t="shared" si="8"/>
        <v>0</v>
      </c>
      <c r="L163" s="60">
        <f t="shared" si="9"/>
        <v>0</v>
      </c>
      <c r="M163" s="82">
        <f>--(TBDD[[#This Row],[NB POINTS]]&gt;0)</f>
        <v>0</v>
      </c>
    </row>
    <row r="164" spans="1:13" x14ac:dyDescent="0.25">
      <c r="A164" s="49" t="s">
        <v>129</v>
      </c>
      <c r="B164" s="50" t="s">
        <v>130</v>
      </c>
      <c r="C164" s="50" t="s">
        <v>245</v>
      </c>
      <c r="D164" s="50" t="s">
        <v>10</v>
      </c>
      <c r="E164" s="51">
        <v>5</v>
      </c>
      <c r="F164" s="51"/>
      <c r="G164" s="51"/>
      <c r="H164" s="51"/>
      <c r="I164" s="51"/>
      <c r="J164" s="59">
        <f>TBDD[[#This Row],[Stock après dernière distribution]]+TBDD[[#This Row],[Ramasse]]+TBDD[[#This Row],[Livraison du jour]]+TBDD[[#This Row],[Ajout stock collecte]]</f>
        <v>0</v>
      </c>
      <c r="K164" s="59">
        <f t="shared" si="8"/>
        <v>0</v>
      </c>
      <c r="L164" s="60">
        <f t="shared" si="9"/>
        <v>0</v>
      </c>
      <c r="M164" s="82">
        <f>--(TBDD[[#This Row],[NB POINTS]]&gt;0)</f>
        <v>0</v>
      </c>
    </row>
    <row r="165" spans="1:13" x14ac:dyDescent="0.25">
      <c r="A165" s="49" t="s">
        <v>394</v>
      </c>
      <c r="B165" s="50" t="s">
        <v>395</v>
      </c>
      <c r="C165" s="50" t="s">
        <v>247</v>
      </c>
      <c r="D165" s="50" t="s">
        <v>9</v>
      </c>
      <c r="E165" s="51">
        <v>1</v>
      </c>
      <c r="F165" s="51"/>
      <c r="G165" s="51"/>
      <c r="H165" s="51"/>
      <c r="I165" s="51"/>
      <c r="J165" s="59">
        <f>TBDD[[#This Row],[Stock après dernière distribution]]+TBDD[[#This Row],[Ramasse]]+TBDD[[#This Row],[Livraison du jour]]+TBDD[[#This Row],[Ajout stock collecte]]</f>
        <v>0</v>
      </c>
      <c r="K165" s="59">
        <f t="shared" si="8"/>
        <v>0</v>
      </c>
      <c r="L165" s="60">
        <f t="shared" si="9"/>
        <v>0</v>
      </c>
      <c r="M165" s="82">
        <f>--(TBDD[[#This Row],[NB POINTS]]&gt;0)</f>
        <v>0</v>
      </c>
    </row>
    <row r="166" spans="1:13" x14ac:dyDescent="0.25">
      <c r="A166" s="49" t="s">
        <v>305</v>
      </c>
      <c r="B166" s="50" t="s">
        <v>306</v>
      </c>
      <c r="C166" s="50" t="s">
        <v>247</v>
      </c>
      <c r="D166" s="50" t="s">
        <v>9</v>
      </c>
      <c r="E166" s="51">
        <v>2</v>
      </c>
      <c r="F166" s="51"/>
      <c r="G166" s="51"/>
      <c r="H166" s="51"/>
      <c r="I166" s="51"/>
      <c r="J166" s="59">
        <f>TBDD[[#This Row],[Stock après dernière distribution]]+TBDD[[#This Row],[Ramasse]]+TBDD[[#This Row],[Livraison du jour]]+TBDD[[#This Row],[Ajout stock collecte]]</f>
        <v>0</v>
      </c>
      <c r="K166" s="59">
        <f t="shared" si="8"/>
        <v>0</v>
      </c>
      <c r="L166" s="60">
        <f t="shared" si="9"/>
        <v>0</v>
      </c>
      <c r="M166" s="82">
        <f>--(TBDD[[#This Row],[NB POINTS]]&gt;0)</f>
        <v>0</v>
      </c>
    </row>
    <row r="167" spans="1:13" x14ac:dyDescent="0.25">
      <c r="A167" s="49" t="s">
        <v>41</v>
      </c>
      <c r="B167" s="50" t="s">
        <v>344</v>
      </c>
      <c r="C167" s="50" t="s">
        <v>247</v>
      </c>
      <c r="D167" s="50" t="s">
        <v>9</v>
      </c>
      <c r="E167" s="51">
        <v>1</v>
      </c>
      <c r="F167" s="51"/>
      <c r="G167" s="51"/>
      <c r="H167" s="51"/>
      <c r="I167" s="51"/>
      <c r="J167" s="59">
        <f>TBDD[[#This Row],[Stock après dernière distribution]]+TBDD[[#This Row],[Ramasse]]+TBDD[[#This Row],[Livraison du jour]]+TBDD[[#This Row],[Ajout stock collecte]]</f>
        <v>0</v>
      </c>
      <c r="K167" s="59">
        <f t="shared" si="8"/>
        <v>0</v>
      </c>
      <c r="L167" s="60">
        <f t="shared" si="9"/>
        <v>0</v>
      </c>
      <c r="M167" s="82">
        <f>--(TBDD[[#This Row],[NB POINTS]]&gt;0)</f>
        <v>0</v>
      </c>
    </row>
    <row r="168" spans="1:13" x14ac:dyDescent="0.25">
      <c r="A168" s="49" t="s">
        <v>133</v>
      </c>
      <c r="B168" s="50" t="s">
        <v>134</v>
      </c>
      <c r="C168" s="50" t="s">
        <v>243</v>
      </c>
      <c r="D168" s="50" t="s">
        <v>7</v>
      </c>
      <c r="E168" s="51">
        <v>1</v>
      </c>
      <c r="F168" s="51"/>
      <c r="G168" s="51"/>
      <c r="H168" s="51"/>
      <c r="I168" s="51"/>
      <c r="J168" s="59">
        <f>TBDD[[#This Row],[Stock après dernière distribution]]+TBDD[[#This Row],[Ramasse]]+TBDD[[#This Row],[Livraison du jour]]+TBDD[[#This Row],[Ajout stock collecte]]</f>
        <v>0</v>
      </c>
      <c r="K168" s="59">
        <f t="shared" si="8"/>
        <v>0</v>
      </c>
      <c r="L168" s="60">
        <f t="shared" si="9"/>
        <v>0</v>
      </c>
      <c r="M168" s="82">
        <f>--(TBDD[[#This Row],[NB POINTS]]&gt;0)</f>
        <v>0</v>
      </c>
    </row>
    <row r="169" spans="1:13" x14ac:dyDescent="0.25">
      <c r="A169" s="49" t="s">
        <v>135</v>
      </c>
      <c r="B169" s="50" t="s">
        <v>250</v>
      </c>
      <c r="C169" s="50" t="s">
        <v>243</v>
      </c>
      <c r="D169" s="50" t="s">
        <v>9</v>
      </c>
      <c r="E169" s="51">
        <v>1</v>
      </c>
      <c r="F169" s="51"/>
      <c r="G169" s="51"/>
      <c r="H169" s="51">
        <v>48</v>
      </c>
      <c r="I169" s="51"/>
      <c r="J169" s="59">
        <f>TBDD[[#This Row],[Stock après dernière distribution]]+TBDD[[#This Row],[Ramasse]]+TBDD[[#This Row],[Livraison du jour]]+TBDD[[#This Row],[Ajout stock collecte]]</f>
        <v>48</v>
      </c>
      <c r="K169" s="59">
        <f t="shared" si="8"/>
        <v>48</v>
      </c>
      <c r="L169" s="60">
        <f t="shared" si="9"/>
        <v>48</v>
      </c>
      <c r="M169" s="82">
        <f>--(TBDD[[#This Row],[NB POINTS]]&gt;0)</f>
        <v>1</v>
      </c>
    </row>
    <row r="170" spans="1:13" x14ac:dyDescent="0.25">
      <c r="A170" s="49" t="s">
        <v>266</v>
      </c>
      <c r="B170" s="50" t="s">
        <v>267</v>
      </c>
      <c r="C170" s="50" t="s">
        <v>244</v>
      </c>
      <c r="D170" s="50" t="s">
        <v>6</v>
      </c>
      <c r="E170" s="51">
        <v>1</v>
      </c>
      <c r="F170" s="51"/>
      <c r="G170" s="51"/>
      <c r="H170" s="51"/>
      <c r="I170" s="51"/>
      <c r="J170" s="59">
        <f>TBDD[[#This Row],[Stock après dernière distribution]]+TBDD[[#This Row],[Ramasse]]+TBDD[[#This Row],[Livraison du jour]]+TBDD[[#This Row],[Ajout stock collecte]]</f>
        <v>0</v>
      </c>
      <c r="K170" s="59">
        <f t="shared" si="8"/>
        <v>0</v>
      </c>
      <c r="L170" s="60">
        <f t="shared" si="9"/>
        <v>0</v>
      </c>
      <c r="M170" s="82">
        <f>--(TBDD[[#This Row],[NB POINTS]]&gt;0)</f>
        <v>0</v>
      </c>
    </row>
    <row r="171" spans="1:13" x14ac:dyDescent="0.25">
      <c r="A171" s="49" t="s">
        <v>136</v>
      </c>
      <c r="B171" s="50" t="s">
        <v>137</v>
      </c>
      <c r="C171" s="50" t="s">
        <v>247</v>
      </c>
      <c r="D171" s="50" t="s">
        <v>6</v>
      </c>
      <c r="E171" s="51">
        <v>1</v>
      </c>
      <c r="F171" s="51"/>
      <c r="G171" s="51"/>
      <c r="H171" s="51"/>
      <c r="I171" s="51"/>
      <c r="J171" s="59">
        <f>TBDD[[#This Row],[Stock après dernière distribution]]+TBDD[[#This Row],[Ramasse]]+TBDD[[#This Row],[Livraison du jour]]+TBDD[[#This Row],[Ajout stock collecte]]</f>
        <v>0</v>
      </c>
      <c r="K171" s="59">
        <f t="shared" si="8"/>
        <v>0</v>
      </c>
      <c r="L171" s="60">
        <f t="shared" si="9"/>
        <v>0</v>
      </c>
      <c r="M171" s="82">
        <f>--(TBDD[[#This Row],[NB POINTS]]&gt;0)</f>
        <v>0</v>
      </c>
    </row>
    <row r="172" spans="1:13" x14ac:dyDescent="0.25">
      <c r="A172" s="49" t="s">
        <v>138</v>
      </c>
      <c r="B172" s="50" t="s">
        <v>139</v>
      </c>
      <c r="C172" s="50" t="s">
        <v>247</v>
      </c>
      <c r="D172" s="50" t="s">
        <v>9</v>
      </c>
      <c r="E172" s="51">
        <v>1</v>
      </c>
      <c r="F172" s="51"/>
      <c r="G172" s="51"/>
      <c r="H172" s="51"/>
      <c r="I172" s="51"/>
      <c r="J172" s="59">
        <f>TBDD[[#This Row],[Stock après dernière distribution]]+TBDD[[#This Row],[Ramasse]]+TBDD[[#This Row],[Livraison du jour]]+TBDD[[#This Row],[Ajout stock collecte]]</f>
        <v>0</v>
      </c>
      <c r="K172" s="59">
        <f t="shared" si="8"/>
        <v>0</v>
      </c>
      <c r="L172" s="60">
        <f t="shared" si="9"/>
        <v>0</v>
      </c>
      <c r="M172" s="82">
        <f>--(TBDD[[#This Row],[NB POINTS]]&gt;0)</f>
        <v>0</v>
      </c>
    </row>
    <row r="173" spans="1:13" x14ac:dyDescent="0.25">
      <c r="A173" s="49" t="s">
        <v>409</v>
      </c>
      <c r="B173" s="50" t="s">
        <v>410</v>
      </c>
      <c r="C173" s="50" t="s">
        <v>253</v>
      </c>
      <c r="D173" s="50" t="s">
        <v>9</v>
      </c>
      <c r="E173" s="51">
        <v>0.13</v>
      </c>
      <c r="F173" s="51"/>
      <c r="G173" s="51"/>
      <c r="H173" s="51">
        <v>640</v>
      </c>
      <c r="I173" s="51"/>
      <c r="J173" s="59">
        <f>TBDD[[#This Row],[Stock après dernière distribution]]+TBDD[[#This Row],[Ramasse]]+TBDD[[#This Row],[Livraison du jour]]+TBDD[[#This Row],[Ajout stock collecte]]</f>
        <v>640</v>
      </c>
      <c r="K173" s="59">
        <f t="shared" si="8"/>
        <v>83.2</v>
      </c>
      <c r="L173" s="60">
        <f t="shared" si="9"/>
        <v>83.2</v>
      </c>
      <c r="M173" s="82">
        <f>--(TBDD[[#This Row],[NB POINTS]]&gt;0)</f>
        <v>1</v>
      </c>
    </row>
    <row r="174" spans="1:13" x14ac:dyDescent="0.25">
      <c r="A174" s="49" t="s">
        <v>171</v>
      </c>
      <c r="B174" s="50" t="s">
        <v>172</v>
      </c>
      <c r="C174" s="50" t="s">
        <v>244</v>
      </c>
      <c r="D174" s="50" t="s">
        <v>6</v>
      </c>
      <c r="E174" s="51">
        <v>1</v>
      </c>
      <c r="F174" s="51"/>
      <c r="G174" s="51"/>
      <c r="H174" s="51"/>
      <c r="I174" s="51"/>
      <c r="J174" s="59">
        <f>TBDD[[#This Row],[Stock après dernière distribution]]+TBDD[[#This Row],[Ramasse]]+TBDD[[#This Row],[Livraison du jour]]+TBDD[[#This Row],[Ajout stock collecte]]</f>
        <v>0</v>
      </c>
      <c r="K174" s="59">
        <f t="shared" si="8"/>
        <v>0</v>
      </c>
      <c r="L174" s="60">
        <f t="shared" si="9"/>
        <v>0</v>
      </c>
      <c r="M174" s="82">
        <f>--(TBDD[[#This Row],[NB POINTS]]&gt;0)</f>
        <v>0</v>
      </c>
    </row>
    <row r="175" spans="1:13" x14ac:dyDescent="0.25">
      <c r="A175" s="49" t="s">
        <v>370</v>
      </c>
      <c r="B175" s="50" t="s">
        <v>371</v>
      </c>
      <c r="C175" s="50" t="s">
        <v>253</v>
      </c>
      <c r="D175" s="50" t="s">
        <v>12</v>
      </c>
      <c r="E175" s="51">
        <v>2</v>
      </c>
      <c r="F175" s="51"/>
      <c r="G175" s="51"/>
      <c r="H175" s="51"/>
      <c r="I175" s="51"/>
      <c r="J175" s="59">
        <f>TBDD[[#This Row],[Stock après dernière distribution]]+TBDD[[#This Row],[Ramasse]]+TBDD[[#This Row],[Livraison du jour]]+TBDD[[#This Row],[Ajout stock collecte]]</f>
        <v>0</v>
      </c>
      <c r="K175" s="59">
        <f t="shared" si="8"/>
        <v>0</v>
      </c>
      <c r="L175" s="60">
        <f t="shared" si="9"/>
        <v>0</v>
      </c>
      <c r="M175" s="82">
        <f>--(TBDD[[#This Row],[NB POINTS]]&gt;0)</f>
        <v>0</v>
      </c>
    </row>
    <row r="176" spans="1:13" x14ac:dyDescent="0.25">
      <c r="A176" s="49" t="s">
        <v>278</v>
      </c>
      <c r="B176" s="50" t="s">
        <v>279</v>
      </c>
      <c r="C176" s="50" t="s">
        <v>247</v>
      </c>
      <c r="D176" s="50" t="s">
        <v>13</v>
      </c>
      <c r="E176" s="51">
        <v>2</v>
      </c>
      <c r="F176" s="51"/>
      <c r="G176" s="51"/>
      <c r="H176" s="51">
        <v>72</v>
      </c>
      <c r="I176" s="51"/>
      <c r="J176" s="59">
        <f>TBDD[[#This Row],[Stock après dernière distribution]]+TBDD[[#This Row],[Ramasse]]+TBDD[[#This Row],[Livraison du jour]]+TBDD[[#This Row],[Ajout stock collecte]]</f>
        <v>72</v>
      </c>
      <c r="K176" s="59">
        <f t="shared" si="8"/>
        <v>144</v>
      </c>
      <c r="L176" s="60">
        <f t="shared" si="9"/>
        <v>144</v>
      </c>
      <c r="M176" s="82">
        <f>--(TBDD[[#This Row],[NB POINTS]]&gt;0)</f>
        <v>1</v>
      </c>
    </row>
    <row r="177" spans="1:13" x14ac:dyDescent="0.25">
      <c r="A177" s="49" t="s">
        <v>140</v>
      </c>
      <c r="B177" s="50" t="s">
        <v>141</v>
      </c>
      <c r="C177" s="50" t="s">
        <v>247</v>
      </c>
      <c r="D177" s="50" t="s">
        <v>9</v>
      </c>
      <c r="E177" s="51">
        <v>8</v>
      </c>
      <c r="F177" s="51"/>
      <c r="G177" s="51"/>
      <c r="H177" s="51">
        <v>20</v>
      </c>
      <c r="I177" s="51"/>
      <c r="J177" s="59">
        <f>TBDD[[#This Row],[Stock après dernière distribution]]+TBDD[[#This Row],[Ramasse]]+TBDD[[#This Row],[Livraison du jour]]+TBDD[[#This Row],[Ajout stock collecte]]</f>
        <v>20</v>
      </c>
      <c r="K177" s="59">
        <f t="shared" si="8"/>
        <v>160</v>
      </c>
      <c r="L177" s="60">
        <f t="shared" si="9"/>
        <v>160</v>
      </c>
      <c r="M177" s="82">
        <f>--(TBDD[[#This Row],[NB POINTS]]&gt;0)</f>
        <v>1</v>
      </c>
    </row>
    <row r="178" spans="1:13" x14ac:dyDescent="0.25">
      <c r="A178" s="49" t="s">
        <v>142</v>
      </c>
      <c r="B178" s="50" t="s">
        <v>262</v>
      </c>
      <c r="C178" s="50" t="s">
        <v>253</v>
      </c>
      <c r="D178" s="50" t="s">
        <v>13</v>
      </c>
      <c r="E178" s="51">
        <v>4</v>
      </c>
      <c r="F178" s="51"/>
      <c r="G178" s="51"/>
      <c r="H178" s="51"/>
      <c r="I178" s="51"/>
      <c r="J178" s="59">
        <f>TBDD[[#This Row],[Stock après dernière distribution]]+TBDD[[#This Row],[Ramasse]]+TBDD[[#This Row],[Livraison du jour]]+TBDD[[#This Row],[Ajout stock collecte]]</f>
        <v>0</v>
      </c>
      <c r="K178" s="59">
        <f t="shared" si="8"/>
        <v>0</v>
      </c>
      <c r="L178" s="60">
        <f t="shared" si="9"/>
        <v>0</v>
      </c>
      <c r="M178" s="82">
        <f>--(TBDD[[#This Row],[NB POINTS]]&gt;0)</f>
        <v>0</v>
      </c>
    </row>
    <row r="179" spans="1:13" x14ac:dyDescent="0.25">
      <c r="A179" s="49" t="s">
        <v>386</v>
      </c>
      <c r="B179" s="50" t="s">
        <v>387</v>
      </c>
      <c r="C179" s="50" t="s">
        <v>245</v>
      </c>
      <c r="D179" s="50" t="s">
        <v>10</v>
      </c>
      <c r="E179" s="51">
        <v>5</v>
      </c>
      <c r="F179" s="51"/>
      <c r="G179" s="51"/>
      <c r="H179" s="51">
        <v>24</v>
      </c>
      <c r="I179" s="51"/>
      <c r="J179" s="59">
        <f>TBDD[[#This Row],[Stock après dernière distribution]]+TBDD[[#This Row],[Ramasse]]+TBDD[[#This Row],[Livraison du jour]]+TBDD[[#This Row],[Ajout stock collecte]]</f>
        <v>24</v>
      </c>
      <c r="K179" s="59">
        <f t="shared" si="8"/>
        <v>120</v>
      </c>
      <c r="L179" s="60">
        <f t="shared" si="9"/>
        <v>120</v>
      </c>
      <c r="M179" s="82">
        <f>--(TBDD[[#This Row],[NB POINTS]]&gt;0)</f>
        <v>1</v>
      </c>
    </row>
    <row r="180" spans="1:13" x14ac:dyDescent="0.25">
      <c r="A180" s="49" t="s">
        <v>324</v>
      </c>
      <c r="B180" s="50" t="s">
        <v>325</v>
      </c>
      <c r="C180" s="50" t="s">
        <v>245</v>
      </c>
      <c r="D180" s="50" t="s">
        <v>10</v>
      </c>
      <c r="E180" s="51">
        <v>1</v>
      </c>
      <c r="F180" s="51"/>
      <c r="G180" s="51"/>
      <c r="H180" s="51"/>
      <c r="I180" s="51"/>
      <c r="J180" s="59">
        <f>TBDD[[#This Row],[Stock après dernière distribution]]+TBDD[[#This Row],[Ramasse]]+TBDD[[#This Row],[Livraison du jour]]+TBDD[[#This Row],[Ajout stock collecte]]</f>
        <v>0</v>
      </c>
      <c r="K180" s="59">
        <f t="shared" ref="K180:K206" si="10">IF(L180&gt;0,L180,0)</f>
        <v>0</v>
      </c>
      <c r="L180" s="60">
        <f t="shared" ref="L180:L206" si="11">E180*J180</f>
        <v>0</v>
      </c>
      <c r="M180" s="82">
        <f>--(TBDD[[#This Row],[NB POINTS]]&gt;0)</f>
        <v>0</v>
      </c>
    </row>
    <row r="181" spans="1:13" x14ac:dyDescent="0.25">
      <c r="A181" s="49" t="s">
        <v>405</v>
      </c>
      <c r="B181" s="50" t="s">
        <v>406</v>
      </c>
      <c r="C181" s="50" t="s">
        <v>277</v>
      </c>
      <c r="D181" s="50" t="s">
        <v>13</v>
      </c>
      <c r="E181" s="51">
        <v>2</v>
      </c>
      <c r="F181" s="51"/>
      <c r="G181" s="51"/>
      <c r="H181" s="51">
        <v>6</v>
      </c>
      <c r="I181" s="51"/>
      <c r="J181" s="59">
        <f>TBDD[[#This Row],[Stock après dernière distribution]]+TBDD[[#This Row],[Ramasse]]+TBDD[[#This Row],[Livraison du jour]]+TBDD[[#This Row],[Ajout stock collecte]]</f>
        <v>6</v>
      </c>
      <c r="K181" s="59">
        <f t="shared" si="10"/>
        <v>12</v>
      </c>
      <c r="L181" s="60">
        <f t="shared" si="11"/>
        <v>12</v>
      </c>
      <c r="M181" s="82">
        <f>--(TBDD[[#This Row],[NB POINTS]]&gt;0)</f>
        <v>1</v>
      </c>
    </row>
    <row r="182" spans="1:13" x14ac:dyDescent="0.25">
      <c r="A182" s="49" t="s">
        <v>143</v>
      </c>
      <c r="B182" s="50" t="s">
        <v>144</v>
      </c>
      <c r="C182" s="50" t="s">
        <v>247</v>
      </c>
      <c r="D182" s="50" t="s">
        <v>12</v>
      </c>
      <c r="E182" s="51">
        <v>1</v>
      </c>
      <c r="F182" s="51"/>
      <c r="G182" s="51"/>
      <c r="H182" s="51"/>
      <c r="I182" s="51"/>
      <c r="J182" s="59">
        <f>TBDD[[#This Row],[Stock après dernière distribution]]+TBDD[[#This Row],[Ramasse]]+TBDD[[#This Row],[Livraison du jour]]+TBDD[[#This Row],[Ajout stock collecte]]</f>
        <v>0</v>
      </c>
      <c r="K182" s="59">
        <f t="shared" si="10"/>
        <v>0</v>
      </c>
      <c r="L182" s="60">
        <f t="shared" si="11"/>
        <v>0</v>
      </c>
      <c r="M182" s="82">
        <f>--(TBDD[[#This Row],[NB POINTS]]&gt;0)</f>
        <v>0</v>
      </c>
    </row>
    <row r="183" spans="1:13" x14ac:dyDescent="0.25">
      <c r="A183" s="49" t="s">
        <v>145</v>
      </c>
      <c r="B183" s="50" t="s">
        <v>146</v>
      </c>
      <c r="C183" s="50" t="s">
        <v>247</v>
      </c>
      <c r="D183" s="50" t="s">
        <v>12</v>
      </c>
      <c r="E183" s="51">
        <v>1</v>
      </c>
      <c r="F183" s="51"/>
      <c r="G183" s="51"/>
      <c r="H183" s="51"/>
      <c r="I183" s="51"/>
      <c r="J183" s="59">
        <f>TBDD[[#This Row],[Stock après dernière distribution]]+TBDD[[#This Row],[Ramasse]]+TBDD[[#This Row],[Livraison du jour]]+TBDD[[#This Row],[Ajout stock collecte]]</f>
        <v>0</v>
      </c>
      <c r="K183" s="59">
        <f t="shared" si="10"/>
        <v>0</v>
      </c>
      <c r="L183" s="60">
        <f t="shared" si="11"/>
        <v>0</v>
      </c>
      <c r="M183" s="82">
        <f>--(TBDD[[#This Row],[NB POINTS]]&gt;0)</f>
        <v>0</v>
      </c>
    </row>
    <row r="184" spans="1:13" x14ac:dyDescent="0.25">
      <c r="A184" s="49" t="s">
        <v>367</v>
      </c>
      <c r="B184" s="50" t="s">
        <v>368</v>
      </c>
      <c r="C184" s="50" t="s">
        <v>252</v>
      </c>
      <c r="D184" s="50" t="s">
        <v>13</v>
      </c>
      <c r="E184" s="51">
        <v>5</v>
      </c>
      <c r="F184" s="51"/>
      <c r="G184" s="51"/>
      <c r="H184" s="51"/>
      <c r="I184" s="51"/>
      <c r="J184" s="59">
        <f>TBDD[[#This Row],[Stock après dernière distribution]]+TBDD[[#This Row],[Ramasse]]+TBDD[[#This Row],[Livraison du jour]]+TBDD[[#This Row],[Ajout stock collecte]]</f>
        <v>0</v>
      </c>
      <c r="K184" s="59">
        <f t="shared" si="10"/>
        <v>0</v>
      </c>
      <c r="L184" s="60">
        <f t="shared" si="11"/>
        <v>0</v>
      </c>
      <c r="M184" s="82">
        <f>--(TBDD[[#This Row],[NB POINTS]]&gt;0)</f>
        <v>0</v>
      </c>
    </row>
    <row r="185" spans="1:13" x14ac:dyDescent="0.25">
      <c r="A185" s="49" t="s">
        <v>275</v>
      </c>
      <c r="B185" s="50" t="s">
        <v>276</v>
      </c>
      <c r="C185" s="50" t="s">
        <v>277</v>
      </c>
      <c r="D185" s="50" t="s">
        <v>13</v>
      </c>
      <c r="E185" s="51">
        <v>14</v>
      </c>
      <c r="F185" s="51"/>
      <c r="G185" s="51"/>
      <c r="H185" s="51"/>
      <c r="I185" s="51"/>
      <c r="J185" s="59">
        <f>TBDD[[#This Row],[Stock après dernière distribution]]+TBDD[[#This Row],[Ramasse]]+TBDD[[#This Row],[Livraison du jour]]+TBDD[[#This Row],[Ajout stock collecte]]</f>
        <v>0</v>
      </c>
      <c r="K185" s="59">
        <f t="shared" si="10"/>
        <v>0</v>
      </c>
      <c r="L185" s="60">
        <f t="shared" si="11"/>
        <v>0</v>
      </c>
      <c r="M185" s="82">
        <f>--(TBDD[[#This Row],[NB POINTS]]&gt;0)</f>
        <v>0</v>
      </c>
    </row>
    <row r="186" spans="1:13" x14ac:dyDescent="0.25">
      <c r="A186" s="49" t="s">
        <v>147</v>
      </c>
      <c r="B186" s="50" t="s">
        <v>148</v>
      </c>
      <c r="C186" s="50" t="s">
        <v>247</v>
      </c>
      <c r="D186" s="50" t="s">
        <v>12</v>
      </c>
      <c r="E186" s="51">
        <v>2</v>
      </c>
      <c r="F186" s="51"/>
      <c r="G186" s="51"/>
      <c r="H186" s="51"/>
      <c r="I186" s="51"/>
      <c r="J186" s="59">
        <f>TBDD[[#This Row],[Stock après dernière distribution]]+TBDD[[#This Row],[Ramasse]]+TBDD[[#This Row],[Livraison du jour]]+TBDD[[#This Row],[Ajout stock collecte]]</f>
        <v>0</v>
      </c>
      <c r="K186" s="59">
        <f t="shared" si="10"/>
        <v>0</v>
      </c>
      <c r="L186" s="60">
        <f t="shared" si="11"/>
        <v>0</v>
      </c>
      <c r="M186" s="82">
        <f>--(TBDD[[#This Row],[NB POINTS]]&gt;0)</f>
        <v>0</v>
      </c>
    </row>
    <row r="187" spans="1:13" x14ac:dyDescent="0.25">
      <c r="A187" s="49" t="s">
        <v>149</v>
      </c>
      <c r="B187" s="50" t="s">
        <v>150</v>
      </c>
      <c r="C187" s="50" t="s">
        <v>11</v>
      </c>
      <c r="D187" s="50" t="s">
        <v>11</v>
      </c>
      <c r="E187" s="51">
        <v>1</v>
      </c>
      <c r="F187" s="51"/>
      <c r="G187" s="51"/>
      <c r="H187" s="51"/>
      <c r="I187" s="51"/>
      <c r="J187" s="59">
        <f>TBDD[[#This Row],[Stock après dernière distribution]]+TBDD[[#This Row],[Ramasse]]+TBDD[[#This Row],[Livraison du jour]]+TBDD[[#This Row],[Ajout stock collecte]]</f>
        <v>0</v>
      </c>
      <c r="K187" s="59">
        <f t="shared" si="10"/>
        <v>0</v>
      </c>
      <c r="L187" s="60">
        <f t="shared" si="11"/>
        <v>0</v>
      </c>
      <c r="M187" s="82">
        <f>--(TBDD[[#This Row],[NB POINTS]]&gt;0)</f>
        <v>0</v>
      </c>
    </row>
    <row r="188" spans="1:13" x14ac:dyDescent="0.25">
      <c r="A188" s="49" t="s">
        <v>151</v>
      </c>
      <c r="B188" s="50" t="s">
        <v>152</v>
      </c>
      <c r="C188" s="50" t="s">
        <v>247</v>
      </c>
      <c r="D188" s="50" t="s">
        <v>6</v>
      </c>
      <c r="E188" s="51">
        <v>1</v>
      </c>
      <c r="F188" s="51"/>
      <c r="G188" s="51"/>
      <c r="H188" s="51"/>
      <c r="I188" s="51"/>
      <c r="J188" s="59">
        <f>TBDD[[#This Row],[Stock après dernière distribution]]+TBDD[[#This Row],[Ramasse]]+TBDD[[#This Row],[Livraison du jour]]+TBDD[[#This Row],[Ajout stock collecte]]</f>
        <v>0</v>
      </c>
      <c r="K188" s="59">
        <f t="shared" si="10"/>
        <v>0</v>
      </c>
      <c r="L188" s="60">
        <f t="shared" si="11"/>
        <v>0</v>
      </c>
      <c r="M188" s="82">
        <f>--(TBDD[[#This Row],[NB POINTS]]&gt;0)</f>
        <v>0</v>
      </c>
    </row>
    <row r="189" spans="1:13" x14ac:dyDescent="0.25">
      <c r="A189" s="49" t="s">
        <v>197</v>
      </c>
      <c r="B189" s="50" t="s">
        <v>198</v>
      </c>
      <c r="C189" s="50" t="s">
        <v>247</v>
      </c>
      <c r="D189" s="50" t="s">
        <v>9</v>
      </c>
      <c r="E189" s="51">
        <v>4</v>
      </c>
      <c r="F189" s="51"/>
      <c r="G189" s="51"/>
      <c r="H189" s="51"/>
      <c r="I189" s="51"/>
      <c r="J189" s="59">
        <f>TBDD[[#This Row],[Stock après dernière distribution]]+TBDD[[#This Row],[Ramasse]]+TBDD[[#This Row],[Livraison du jour]]+TBDD[[#This Row],[Ajout stock collecte]]</f>
        <v>0</v>
      </c>
      <c r="K189" s="59">
        <f t="shared" si="10"/>
        <v>0</v>
      </c>
      <c r="L189" s="60">
        <f t="shared" si="11"/>
        <v>0</v>
      </c>
      <c r="M189" s="82">
        <f>--(TBDD[[#This Row],[NB POINTS]]&gt;0)</f>
        <v>0</v>
      </c>
    </row>
    <row r="190" spans="1:13" x14ac:dyDescent="0.25">
      <c r="A190" s="49" t="s">
        <v>320</v>
      </c>
      <c r="B190" s="50" t="s">
        <v>321</v>
      </c>
      <c r="C190" s="50" t="s">
        <v>251</v>
      </c>
      <c r="D190" s="50" t="s">
        <v>13</v>
      </c>
      <c r="E190" s="51">
        <v>1</v>
      </c>
      <c r="F190" s="51"/>
      <c r="G190" s="51"/>
      <c r="H190" s="51"/>
      <c r="I190" s="51"/>
      <c r="J190" s="59">
        <f>TBDD[[#This Row],[Stock après dernière distribution]]+TBDD[[#This Row],[Ramasse]]+TBDD[[#This Row],[Livraison du jour]]+TBDD[[#This Row],[Ajout stock collecte]]</f>
        <v>0</v>
      </c>
      <c r="K190" s="59">
        <f t="shared" si="10"/>
        <v>0</v>
      </c>
      <c r="L190" s="60">
        <f t="shared" si="11"/>
        <v>0</v>
      </c>
      <c r="M190" s="82">
        <f>--(TBDD[[#This Row],[NB POINTS]]&gt;0)</f>
        <v>0</v>
      </c>
    </row>
    <row r="191" spans="1:13" x14ac:dyDescent="0.25">
      <c r="A191" s="49" t="s">
        <v>155</v>
      </c>
      <c r="B191" s="50" t="s">
        <v>156</v>
      </c>
      <c r="C191" s="50" t="s">
        <v>244</v>
      </c>
      <c r="D191" s="50" t="s">
        <v>7</v>
      </c>
      <c r="E191" s="51">
        <v>1</v>
      </c>
      <c r="F191" s="51"/>
      <c r="G191" s="51"/>
      <c r="H191" s="51"/>
      <c r="I191" s="51"/>
      <c r="J191" s="59">
        <f>TBDD[[#This Row],[Stock après dernière distribution]]+TBDD[[#This Row],[Ramasse]]+TBDD[[#This Row],[Livraison du jour]]+TBDD[[#This Row],[Ajout stock collecte]]</f>
        <v>0</v>
      </c>
      <c r="K191" s="59">
        <f t="shared" si="10"/>
        <v>0</v>
      </c>
      <c r="L191" s="60">
        <f t="shared" si="11"/>
        <v>0</v>
      </c>
      <c r="M191" s="82">
        <f>--(TBDD[[#This Row],[NB POINTS]]&gt;0)</f>
        <v>0</v>
      </c>
    </row>
    <row r="192" spans="1:13" x14ac:dyDescent="0.25">
      <c r="A192" s="49" t="s">
        <v>157</v>
      </c>
      <c r="B192" s="50" t="s">
        <v>158</v>
      </c>
      <c r="C192" s="50" t="s">
        <v>244</v>
      </c>
      <c r="D192" s="50" t="s">
        <v>7</v>
      </c>
      <c r="E192" s="51">
        <v>1</v>
      </c>
      <c r="F192" s="51"/>
      <c r="G192" s="51"/>
      <c r="H192" s="51"/>
      <c r="I192" s="51"/>
      <c r="J192" s="59">
        <f>TBDD[[#This Row],[Stock après dernière distribution]]+TBDD[[#This Row],[Ramasse]]+TBDD[[#This Row],[Livraison du jour]]+TBDD[[#This Row],[Ajout stock collecte]]</f>
        <v>0</v>
      </c>
      <c r="K192" s="59">
        <f t="shared" si="10"/>
        <v>0</v>
      </c>
      <c r="L192" s="60">
        <f t="shared" si="11"/>
        <v>0</v>
      </c>
      <c r="M192" s="82">
        <f>--(TBDD[[#This Row],[NB POINTS]]&gt;0)</f>
        <v>0</v>
      </c>
    </row>
    <row r="193" spans="1:13" x14ac:dyDescent="0.25">
      <c r="A193" s="49" t="s">
        <v>159</v>
      </c>
      <c r="B193" s="50" t="s">
        <v>160</v>
      </c>
      <c r="C193" s="50" t="s">
        <v>244</v>
      </c>
      <c r="D193" s="50" t="s">
        <v>7</v>
      </c>
      <c r="E193" s="51">
        <v>5</v>
      </c>
      <c r="F193" s="51"/>
      <c r="G193" s="51"/>
      <c r="H193" s="51"/>
      <c r="I193" s="51"/>
      <c r="J193" s="59">
        <f>TBDD[[#This Row],[Stock après dernière distribution]]+TBDD[[#This Row],[Ramasse]]+TBDD[[#This Row],[Livraison du jour]]+TBDD[[#This Row],[Ajout stock collecte]]</f>
        <v>0</v>
      </c>
      <c r="K193" s="59">
        <f t="shared" si="10"/>
        <v>0</v>
      </c>
      <c r="L193" s="60">
        <f t="shared" si="11"/>
        <v>0</v>
      </c>
      <c r="M193" s="82">
        <f>--(TBDD[[#This Row],[NB POINTS]]&gt;0)</f>
        <v>0</v>
      </c>
    </row>
    <row r="194" spans="1:13" x14ac:dyDescent="0.25">
      <c r="A194" s="49" t="s">
        <v>161</v>
      </c>
      <c r="B194" s="50" t="s">
        <v>162</v>
      </c>
      <c r="C194" s="50" t="s">
        <v>247</v>
      </c>
      <c r="D194" s="50" t="s">
        <v>13</v>
      </c>
      <c r="E194" s="51">
        <v>4</v>
      </c>
      <c r="F194" s="51"/>
      <c r="G194" s="51"/>
      <c r="H194" s="51">
        <v>12</v>
      </c>
      <c r="I194" s="51"/>
      <c r="J194" s="59">
        <f>TBDD[[#This Row],[Stock après dernière distribution]]+TBDD[[#This Row],[Ramasse]]+TBDD[[#This Row],[Livraison du jour]]+TBDD[[#This Row],[Ajout stock collecte]]</f>
        <v>12</v>
      </c>
      <c r="K194" s="59">
        <f t="shared" si="10"/>
        <v>48</v>
      </c>
      <c r="L194" s="60">
        <f t="shared" si="11"/>
        <v>48</v>
      </c>
      <c r="M194" s="82">
        <f>--(TBDD[[#This Row],[NB POINTS]]&gt;0)</f>
        <v>1</v>
      </c>
    </row>
    <row r="195" spans="1:13" x14ac:dyDescent="0.25">
      <c r="A195" s="49" t="s">
        <v>163</v>
      </c>
      <c r="B195" s="50" t="s">
        <v>164</v>
      </c>
      <c r="C195" s="50" t="s">
        <v>247</v>
      </c>
      <c r="D195" s="50" t="s">
        <v>13</v>
      </c>
      <c r="E195" s="51">
        <v>10</v>
      </c>
      <c r="F195" s="51"/>
      <c r="G195" s="51"/>
      <c r="H195" s="51"/>
      <c r="I195" s="51"/>
      <c r="J195" s="59">
        <f>TBDD[[#This Row],[Stock après dernière distribution]]+TBDD[[#This Row],[Ramasse]]+TBDD[[#This Row],[Livraison du jour]]+TBDD[[#This Row],[Ajout stock collecte]]</f>
        <v>0</v>
      </c>
      <c r="K195" s="59">
        <f t="shared" si="10"/>
        <v>0</v>
      </c>
      <c r="L195" s="60">
        <f t="shared" si="11"/>
        <v>0</v>
      </c>
      <c r="M195" s="82">
        <f>--(TBDD[[#This Row],[NB POINTS]]&gt;0)</f>
        <v>0</v>
      </c>
    </row>
    <row r="196" spans="1:13" x14ac:dyDescent="0.25">
      <c r="A196" s="49" t="s">
        <v>165</v>
      </c>
      <c r="B196" s="50" t="s">
        <v>166</v>
      </c>
      <c r="C196" s="50" t="s">
        <v>247</v>
      </c>
      <c r="D196" s="50" t="s">
        <v>13</v>
      </c>
      <c r="E196" s="51">
        <v>2</v>
      </c>
      <c r="F196" s="51"/>
      <c r="G196" s="51"/>
      <c r="H196" s="51"/>
      <c r="I196" s="51"/>
      <c r="J196" s="59">
        <f>TBDD[[#This Row],[Stock après dernière distribution]]+TBDD[[#This Row],[Ramasse]]+TBDD[[#This Row],[Livraison du jour]]+TBDD[[#This Row],[Ajout stock collecte]]</f>
        <v>0</v>
      </c>
      <c r="K196" s="59">
        <f t="shared" si="10"/>
        <v>0</v>
      </c>
      <c r="L196" s="60">
        <f t="shared" si="11"/>
        <v>0</v>
      </c>
      <c r="M196" s="82">
        <f>--(TBDD[[#This Row],[NB POINTS]]&gt;0)</f>
        <v>0</v>
      </c>
    </row>
    <row r="197" spans="1:13" x14ac:dyDescent="0.25">
      <c r="A197" s="49" t="s">
        <v>167</v>
      </c>
      <c r="B197" s="50" t="s">
        <v>168</v>
      </c>
      <c r="C197" s="50" t="s">
        <v>247</v>
      </c>
      <c r="D197" s="50" t="s">
        <v>13</v>
      </c>
      <c r="E197" s="51">
        <v>2</v>
      </c>
      <c r="F197" s="51"/>
      <c r="G197" s="51"/>
      <c r="H197" s="51"/>
      <c r="I197" s="51"/>
      <c r="J197" s="59">
        <f>TBDD[[#This Row],[Stock après dernière distribution]]+TBDD[[#This Row],[Ramasse]]+TBDD[[#This Row],[Livraison du jour]]+TBDD[[#This Row],[Ajout stock collecte]]</f>
        <v>0</v>
      </c>
      <c r="K197" s="59">
        <f t="shared" si="10"/>
        <v>0</v>
      </c>
      <c r="L197" s="60">
        <f t="shared" si="11"/>
        <v>0</v>
      </c>
      <c r="M197" s="82">
        <f>--(TBDD[[#This Row],[NB POINTS]]&gt;0)</f>
        <v>0</v>
      </c>
    </row>
    <row r="198" spans="1:13" x14ac:dyDescent="0.25">
      <c r="A198" s="49" t="s">
        <v>169</v>
      </c>
      <c r="B198" s="50" t="s">
        <v>170</v>
      </c>
      <c r="C198" s="50" t="s">
        <v>246</v>
      </c>
      <c r="D198" s="50" t="s">
        <v>10</v>
      </c>
      <c r="E198" s="51">
        <v>1</v>
      </c>
      <c r="F198" s="51"/>
      <c r="G198" s="51"/>
      <c r="H198" s="51"/>
      <c r="I198" s="51"/>
      <c r="J198" s="59">
        <f>TBDD[[#This Row],[Stock après dernière distribution]]+TBDD[[#This Row],[Ramasse]]+TBDD[[#This Row],[Livraison du jour]]+TBDD[[#This Row],[Ajout stock collecte]]</f>
        <v>0</v>
      </c>
      <c r="K198" s="59">
        <f t="shared" si="10"/>
        <v>0</v>
      </c>
      <c r="L198" s="60">
        <f t="shared" si="11"/>
        <v>0</v>
      </c>
      <c r="M198" s="82">
        <f>--(TBDD[[#This Row],[NB POINTS]]&gt;0)</f>
        <v>0</v>
      </c>
    </row>
    <row r="199" spans="1:13" x14ac:dyDescent="0.25">
      <c r="A199" s="49" t="s">
        <v>351</v>
      </c>
      <c r="B199" s="50" t="s">
        <v>352</v>
      </c>
      <c r="C199" s="50" t="s">
        <v>247</v>
      </c>
      <c r="D199" s="50" t="s">
        <v>9</v>
      </c>
      <c r="E199" s="51">
        <v>8</v>
      </c>
      <c r="F199" s="51"/>
      <c r="G199" s="51"/>
      <c r="H199" s="51">
        <v>12</v>
      </c>
      <c r="I199" s="51"/>
      <c r="J199" s="59">
        <f>TBDD[[#This Row],[Stock après dernière distribution]]+TBDD[[#This Row],[Ramasse]]+TBDD[[#This Row],[Livraison du jour]]+TBDD[[#This Row],[Ajout stock collecte]]</f>
        <v>12</v>
      </c>
      <c r="K199" s="59">
        <f t="shared" si="10"/>
        <v>96</v>
      </c>
      <c r="L199" s="60">
        <f t="shared" si="11"/>
        <v>96</v>
      </c>
      <c r="M199" s="82">
        <f>--(TBDD[[#This Row],[NB POINTS]]&gt;0)</f>
        <v>1</v>
      </c>
    </row>
    <row r="200" spans="1:13" x14ac:dyDescent="0.25">
      <c r="A200" s="49" t="s">
        <v>355</v>
      </c>
      <c r="B200" s="50" t="s">
        <v>356</v>
      </c>
      <c r="C200" s="50" t="s">
        <v>244</v>
      </c>
      <c r="D200" s="50" t="s">
        <v>7</v>
      </c>
      <c r="E200" s="51">
        <v>3</v>
      </c>
      <c r="F200" s="51"/>
      <c r="G200" s="51"/>
      <c r="H200" s="51"/>
      <c r="I200" s="51"/>
      <c r="J200" s="59">
        <f>TBDD[[#This Row],[Stock après dernière distribution]]+TBDD[[#This Row],[Ramasse]]+TBDD[[#This Row],[Livraison du jour]]+TBDD[[#This Row],[Ajout stock collecte]]</f>
        <v>0</v>
      </c>
      <c r="K200" s="59">
        <f t="shared" si="10"/>
        <v>0</v>
      </c>
      <c r="L200" s="60">
        <f t="shared" si="11"/>
        <v>0</v>
      </c>
      <c r="M200" s="82">
        <f>--(TBDD[[#This Row],[NB POINTS]]&gt;0)</f>
        <v>0</v>
      </c>
    </row>
    <row r="201" spans="1:13" x14ac:dyDescent="0.25">
      <c r="A201" s="49" t="s">
        <v>173</v>
      </c>
      <c r="B201" s="50" t="s">
        <v>174</v>
      </c>
      <c r="C201" s="50" t="s">
        <v>245</v>
      </c>
      <c r="D201" s="50" t="s">
        <v>10</v>
      </c>
      <c r="E201" s="51">
        <v>6</v>
      </c>
      <c r="F201" s="51"/>
      <c r="G201" s="51"/>
      <c r="H201" s="51"/>
      <c r="I201" s="51"/>
      <c r="J201" s="59">
        <f>TBDD[[#This Row],[Stock après dernière distribution]]+TBDD[[#This Row],[Ramasse]]+TBDD[[#This Row],[Livraison du jour]]+TBDD[[#This Row],[Ajout stock collecte]]</f>
        <v>0</v>
      </c>
      <c r="K201" s="59">
        <f t="shared" si="10"/>
        <v>0</v>
      </c>
      <c r="L201" s="60">
        <f t="shared" si="11"/>
        <v>0</v>
      </c>
      <c r="M201" s="82">
        <f>--(TBDD[[#This Row],[NB POINTS]]&gt;0)</f>
        <v>0</v>
      </c>
    </row>
    <row r="202" spans="1:13" x14ac:dyDescent="0.25">
      <c r="A202" s="49" t="s">
        <v>407</v>
      </c>
      <c r="B202" s="50" t="s">
        <v>408</v>
      </c>
      <c r="C202" s="50" t="s">
        <v>245</v>
      </c>
      <c r="D202" s="50" t="s">
        <v>10</v>
      </c>
      <c r="E202" s="51">
        <v>1</v>
      </c>
      <c r="F202" s="51"/>
      <c r="G202" s="51"/>
      <c r="H202" s="51">
        <v>420</v>
      </c>
      <c r="I202" s="51"/>
      <c r="J202" s="59">
        <f>TBDD[[#This Row],[Stock après dernière distribution]]+TBDD[[#This Row],[Ramasse]]+TBDD[[#This Row],[Livraison du jour]]+TBDD[[#This Row],[Ajout stock collecte]]</f>
        <v>420</v>
      </c>
      <c r="K202" s="59">
        <f t="shared" si="10"/>
        <v>420</v>
      </c>
      <c r="L202" s="60">
        <f t="shared" si="11"/>
        <v>420</v>
      </c>
      <c r="M202" s="82">
        <f>--(TBDD[[#This Row],[NB POINTS]]&gt;0)</f>
        <v>1</v>
      </c>
    </row>
    <row r="203" spans="1:13" x14ac:dyDescent="0.25">
      <c r="A203" s="49" t="s">
        <v>175</v>
      </c>
      <c r="B203" s="50" t="s">
        <v>176</v>
      </c>
      <c r="C203" s="50" t="s">
        <v>247</v>
      </c>
      <c r="D203" s="50" t="s">
        <v>6</v>
      </c>
      <c r="E203" s="51">
        <v>1</v>
      </c>
      <c r="F203" s="51"/>
      <c r="G203" s="51"/>
      <c r="H203" s="51"/>
      <c r="I203" s="51"/>
      <c r="J203" s="59">
        <f>TBDD[[#This Row],[Stock après dernière distribution]]+TBDD[[#This Row],[Ramasse]]+TBDD[[#This Row],[Livraison du jour]]+TBDD[[#This Row],[Ajout stock collecte]]</f>
        <v>0</v>
      </c>
      <c r="K203" s="59">
        <f t="shared" si="10"/>
        <v>0</v>
      </c>
      <c r="L203" s="60">
        <f t="shared" si="11"/>
        <v>0</v>
      </c>
      <c r="M203" s="82">
        <f>--(TBDD[[#This Row],[NB POINTS]]&gt;0)</f>
        <v>0</v>
      </c>
    </row>
    <row r="204" spans="1:13" x14ac:dyDescent="0.25">
      <c r="A204" s="49" t="s">
        <v>425</v>
      </c>
      <c r="B204" s="50" t="s">
        <v>426</v>
      </c>
      <c r="C204" s="50" t="s">
        <v>247</v>
      </c>
      <c r="D204" s="50" t="s">
        <v>6</v>
      </c>
      <c r="E204" s="51">
        <v>1</v>
      </c>
      <c r="F204" s="51"/>
      <c r="G204" s="51"/>
      <c r="H204" s="51">
        <v>18</v>
      </c>
      <c r="I204" s="51"/>
      <c r="J204" s="59">
        <f>TBDD[[#This Row],[Stock après dernière distribution]]+TBDD[[#This Row],[Ramasse]]+TBDD[[#This Row],[Livraison du jour]]+TBDD[[#This Row],[Ajout stock collecte]]</f>
        <v>18</v>
      </c>
      <c r="K204" s="59">
        <f t="shared" si="10"/>
        <v>18</v>
      </c>
      <c r="L204" s="60">
        <f t="shared" si="11"/>
        <v>18</v>
      </c>
      <c r="M204" s="82">
        <f>--(TBDD[[#This Row],[NB POINTS]]&gt;0)</f>
        <v>1</v>
      </c>
    </row>
    <row r="205" spans="1:13" x14ac:dyDescent="0.25">
      <c r="A205" s="49" t="s">
        <v>400</v>
      </c>
      <c r="B205" s="50" t="s">
        <v>402</v>
      </c>
      <c r="C205" s="50" t="s">
        <v>435</v>
      </c>
      <c r="D205" s="50" t="s">
        <v>10</v>
      </c>
      <c r="E205" s="51">
        <v>1</v>
      </c>
      <c r="F205" s="51"/>
      <c r="G205" s="51">
        <v>31</v>
      </c>
      <c r="H205" s="51"/>
      <c r="I205" s="51"/>
      <c r="J205" s="59">
        <f>TBDD[[#This Row],[Stock après dernière distribution]]+TBDD[[#This Row],[Ramasse]]+TBDD[[#This Row],[Livraison du jour]]+TBDD[[#This Row],[Ajout stock collecte]]</f>
        <v>31</v>
      </c>
      <c r="K205" s="59">
        <f t="shared" si="10"/>
        <v>31</v>
      </c>
      <c r="L205" s="60">
        <f t="shared" si="11"/>
        <v>31</v>
      </c>
      <c r="M205" s="82">
        <f>--(TBDD[[#This Row],[NB POINTS]]&gt;0)</f>
        <v>1</v>
      </c>
    </row>
    <row r="206" spans="1:13" x14ac:dyDescent="0.25">
      <c r="A206" s="49" t="s">
        <v>177</v>
      </c>
      <c r="B206" s="50" t="s">
        <v>178</v>
      </c>
      <c r="C206" s="50" t="s">
        <v>246</v>
      </c>
      <c r="D206" s="50" t="s">
        <v>10</v>
      </c>
      <c r="E206" s="51">
        <v>1</v>
      </c>
      <c r="F206" s="51"/>
      <c r="G206" s="51"/>
      <c r="H206" s="51">
        <v>576</v>
      </c>
      <c r="I206" s="51"/>
      <c r="J206" s="59">
        <f>TBDD[[#This Row],[Stock après dernière distribution]]+TBDD[[#This Row],[Ramasse]]+TBDD[[#This Row],[Livraison du jour]]+TBDD[[#This Row],[Ajout stock collecte]]</f>
        <v>576</v>
      </c>
      <c r="K206" s="59">
        <f t="shared" si="10"/>
        <v>576</v>
      </c>
      <c r="L206" s="60">
        <f t="shared" si="11"/>
        <v>576</v>
      </c>
      <c r="M206" s="82">
        <f>--(TBDD[[#This Row],[NB POINTS]]&gt;0)</f>
        <v>1</v>
      </c>
    </row>
  </sheetData>
  <sheetProtection sheet="1" objects="1" scenarios="1" autoFilter="0"/>
  <conditionalFormatting sqref="A19:A1048576">
    <cfRule type="duplicateValues" dxfId="211" priority="19"/>
  </conditionalFormatting>
  <conditionalFormatting sqref="A20:L206">
    <cfRule type="expression" dxfId="210" priority="20">
      <formula>IF($J20&gt;0,TRUE,FALSE)</formula>
    </cfRule>
  </conditionalFormatting>
  <conditionalFormatting sqref="M20:M206">
    <cfRule type="expression" dxfId="209" priority="1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16"/>
  <sheetViews>
    <sheetView workbookViewId="0"/>
  </sheetViews>
  <sheetFormatPr defaultColWidth="11.42578125" defaultRowHeight="15" x14ac:dyDescent="0.25"/>
  <cols>
    <col min="1" max="1" width="7" bestFit="1" customWidth="1"/>
    <col min="2" max="2" width="5" bestFit="1" customWidth="1"/>
    <col min="3" max="3" width="3" bestFit="1" customWidth="1"/>
    <col min="4" max="4" width="5.7109375" bestFit="1" customWidth="1"/>
    <col min="5" max="5" width="2.28515625" bestFit="1" customWidth="1"/>
    <col min="8" max="8" width="30.42578125" bestFit="1" customWidth="1"/>
    <col min="9" max="15" width="14.85546875" customWidth="1"/>
  </cols>
  <sheetData>
    <row r="1" spans="1:15" x14ac:dyDescent="0.25">
      <c r="A1" s="26" t="s">
        <v>224</v>
      </c>
      <c r="B1" s="6">
        <v>71</v>
      </c>
      <c r="C1" s="6" t="s">
        <v>226</v>
      </c>
      <c r="D1" s="6">
        <v>67</v>
      </c>
      <c r="E1" s="6" t="s">
        <v>225</v>
      </c>
      <c r="K1" s="6" t="s">
        <v>264</v>
      </c>
    </row>
    <row r="2" spans="1:15" x14ac:dyDescent="0.25">
      <c r="A2" s="28" t="s">
        <v>212</v>
      </c>
      <c r="B2" s="29">
        <v>142</v>
      </c>
      <c r="C2" s="29" t="s">
        <v>226</v>
      </c>
      <c r="D2" s="29">
        <v>133</v>
      </c>
      <c r="E2" s="29" t="s">
        <v>225</v>
      </c>
      <c r="K2" s="6">
        <v>68</v>
      </c>
    </row>
    <row r="3" spans="1:15" x14ac:dyDescent="0.25">
      <c r="A3" s="31" t="s">
        <v>213</v>
      </c>
      <c r="B3" s="29">
        <v>212</v>
      </c>
      <c r="C3" s="29" t="s">
        <v>226</v>
      </c>
      <c r="D3" s="29">
        <v>200</v>
      </c>
      <c r="E3" s="29" t="s">
        <v>225</v>
      </c>
    </row>
    <row r="4" spans="1:15" x14ac:dyDescent="0.25">
      <c r="A4" s="28" t="s">
        <v>214</v>
      </c>
      <c r="B4" s="29">
        <v>283</v>
      </c>
      <c r="C4" s="29" t="s">
        <v>226</v>
      </c>
      <c r="D4" s="29">
        <v>267</v>
      </c>
      <c r="E4" s="29" t="s">
        <v>225</v>
      </c>
    </row>
    <row r="5" spans="1:15" x14ac:dyDescent="0.25">
      <c r="A5" s="31" t="s">
        <v>215</v>
      </c>
      <c r="B5" s="29">
        <v>425</v>
      </c>
      <c r="C5" s="29" t="s">
        <v>226</v>
      </c>
      <c r="D5" s="29">
        <v>400</v>
      </c>
      <c r="E5" s="29" t="s">
        <v>225</v>
      </c>
      <c r="H5" s="96" t="s">
        <v>323</v>
      </c>
      <c r="I5" s="97"/>
      <c r="J5" s="97"/>
      <c r="K5" s="97"/>
      <c r="L5" s="97"/>
      <c r="M5" s="97"/>
      <c r="N5" s="97"/>
      <c r="O5" s="98"/>
    </row>
    <row r="6" spans="1:15" x14ac:dyDescent="0.25">
      <c r="A6" s="28" t="s">
        <v>216</v>
      </c>
      <c r="B6" s="29">
        <v>637</v>
      </c>
      <c r="C6" s="29" t="s">
        <v>226</v>
      </c>
      <c r="D6" s="29">
        <v>600</v>
      </c>
      <c r="E6" s="29" t="s">
        <v>225</v>
      </c>
      <c r="H6" s="99"/>
      <c r="I6" s="100"/>
      <c r="J6" s="100"/>
      <c r="K6" s="100"/>
      <c r="L6" s="100"/>
      <c r="M6" s="100"/>
      <c r="N6" s="100"/>
      <c r="O6" s="101"/>
    </row>
    <row r="7" spans="1:15" ht="23.25" x14ac:dyDescent="0.25">
      <c r="A7" s="28" t="s">
        <v>217</v>
      </c>
      <c r="B7" s="29">
        <v>850</v>
      </c>
      <c r="C7" s="29" t="s">
        <v>226</v>
      </c>
      <c r="D7" s="29">
        <v>800</v>
      </c>
      <c r="E7" s="29" t="s">
        <v>225</v>
      </c>
      <c r="H7" s="52"/>
      <c r="I7" s="52" t="s">
        <v>255</v>
      </c>
      <c r="J7" s="52" t="s">
        <v>256</v>
      </c>
      <c r="K7" s="52" t="s">
        <v>257</v>
      </c>
      <c r="L7" s="52" t="s">
        <v>258</v>
      </c>
      <c r="M7" s="52" t="s">
        <v>259</v>
      </c>
      <c r="N7" s="52" t="s">
        <v>260</v>
      </c>
      <c r="O7" s="52" t="s">
        <v>261</v>
      </c>
    </row>
    <row r="8" spans="1:15" ht="23.25" x14ac:dyDescent="0.35">
      <c r="A8" s="32" t="s">
        <v>218</v>
      </c>
      <c r="B8" s="6">
        <v>1063</v>
      </c>
      <c r="C8" s="6" t="s">
        <v>226</v>
      </c>
      <c r="D8" s="6">
        <v>1000</v>
      </c>
      <c r="E8" s="6" t="s">
        <v>225</v>
      </c>
      <c r="H8" s="53" t="s">
        <v>13</v>
      </c>
      <c r="I8" s="54">
        <f ca="1">Camera!B9</f>
        <v>100</v>
      </c>
      <c r="J8" s="54">
        <f ca="1">Camera!C9</f>
        <v>100</v>
      </c>
      <c r="K8" s="54">
        <f ca="1">Camera!D9</f>
        <v>100</v>
      </c>
      <c r="L8" s="54">
        <f ca="1">Camera!E9</f>
        <v>100</v>
      </c>
      <c r="M8" s="54">
        <f ca="1">Camera!F9</f>
        <v>100</v>
      </c>
      <c r="N8" s="54">
        <f ca="1">Camera!G9</f>
        <v>100</v>
      </c>
      <c r="O8" s="54">
        <f ca="1">Camera!H9</f>
        <v>100</v>
      </c>
    </row>
    <row r="9" spans="1:15" x14ac:dyDescent="0.25">
      <c r="A9" s="26" t="s">
        <v>219</v>
      </c>
      <c r="B9" s="6">
        <v>1190</v>
      </c>
      <c r="C9" s="6" t="s">
        <v>226</v>
      </c>
      <c r="D9" s="6">
        <v>1120</v>
      </c>
      <c r="E9" s="6" t="s">
        <v>225</v>
      </c>
      <c r="H9" s="57"/>
      <c r="I9" s="57"/>
      <c r="J9" s="57"/>
      <c r="K9" s="57"/>
      <c r="L9" s="57"/>
      <c r="M9" s="57"/>
      <c r="N9" s="57"/>
      <c r="O9" s="57"/>
    </row>
    <row r="10" spans="1:15" ht="23.25" x14ac:dyDescent="0.35">
      <c r="A10" s="26" t="s">
        <v>223</v>
      </c>
      <c r="B10" s="6">
        <v>1275</v>
      </c>
      <c r="C10" s="6" t="s">
        <v>226</v>
      </c>
      <c r="D10" s="6">
        <v>1200</v>
      </c>
      <c r="E10" s="6" t="s">
        <v>225</v>
      </c>
      <c r="H10" s="53" t="s">
        <v>9</v>
      </c>
      <c r="I10" s="54" t="e">
        <f>#REF!</f>
        <v>#REF!</v>
      </c>
      <c r="J10" s="54" t="e">
        <f>#REF!</f>
        <v>#REF!</v>
      </c>
      <c r="K10" s="54" t="e">
        <f>#REF!</f>
        <v>#REF!</v>
      </c>
      <c r="L10" s="54" t="e">
        <f>#REF!</f>
        <v>#REF!</v>
      </c>
      <c r="M10" s="54" t="e">
        <f>#REF!</f>
        <v>#REF!</v>
      </c>
      <c r="N10" s="54" t="e">
        <f>#REF!</f>
        <v>#REF!</v>
      </c>
      <c r="O10" s="54" t="e">
        <f>#REF!</f>
        <v>#REF!</v>
      </c>
    </row>
    <row r="11" spans="1:15" x14ac:dyDescent="0.25">
      <c r="A11" s="32" t="s">
        <v>220</v>
      </c>
      <c r="B11" s="6">
        <v>2125</v>
      </c>
      <c r="C11" s="6" t="s">
        <v>226</v>
      </c>
      <c r="D11" s="6">
        <v>2000</v>
      </c>
      <c r="E11" s="6" t="s">
        <v>225</v>
      </c>
      <c r="H11" s="57"/>
      <c r="I11" s="57"/>
      <c r="J11" s="57"/>
      <c r="K11" s="57"/>
      <c r="L11" s="57"/>
      <c r="M11" s="57"/>
      <c r="N11" s="57"/>
      <c r="O11" s="57"/>
    </row>
    <row r="12" spans="1:15" ht="23.25" x14ac:dyDescent="0.35">
      <c r="A12" s="26" t="s">
        <v>222</v>
      </c>
      <c r="B12" s="6">
        <v>2550</v>
      </c>
      <c r="C12" s="6" t="s">
        <v>226</v>
      </c>
      <c r="D12" s="6">
        <v>2400</v>
      </c>
      <c r="E12" s="6" t="s">
        <v>225</v>
      </c>
      <c r="H12" s="53" t="s">
        <v>10</v>
      </c>
      <c r="I12" s="54" t="e">
        <f>#REF!</f>
        <v>#REF!</v>
      </c>
      <c r="J12" s="54" t="e">
        <f>#REF!</f>
        <v>#REF!</v>
      </c>
      <c r="K12" s="54" t="e">
        <f>#REF!</f>
        <v>#REF!</v>
      </c>
      <c r="L12" s="54" t="e">
        <f>#REF!</f>
        <v>#REF!</v>
      </c>
      <c r="M12" s="54" t="e">
        <f>#REF!</f>
        <v>#REF!</v>
      </c>
      <c r="N12" s="54" t="e">
        <f>#REF!</f>
        <v>#REF!</v>
      </c>
      <c r="O12" s="54" t="e">
        <f>#REF!</f>
        <v>#REF!</v>
      </c>
    </row>
    <row r="13" spans="1:15" x14ac:dyDescent="0.25">
      <c r="A13" s="32" t="s">
        <v>221</v>
      </c>
      <c r="B13" s="6">
        <v>4250</v>
      </c>
      <c r="C13" s="6" t="s">
        <v>226</v>
      </c>
      <c r="D13" s="6">
        <v>4000</v>
      </c>
      <c r="E13" s="6" t="s">
        <v>225</v>
      </c>
      <c r="H13" s="57"/>
      <c r="I13" s="57"/>
      <c r="J13" s="57"/>
      <c r="K13" s="57"/>
      <c r="L13" s="57"/>
      <c r="M13" s="57"/>
      <c r="N13" s="57"/>
      <c r="O13" s="57"/>
    </row>
    <row r="14" spans="1:15" ht="23.25" x14ac:dyDescent="0.35">
      <c r="H14" s="53" t="s">
        <v>7</v>
      </c>
      <c r="I14" s="54" t="e">
        <f>#REF!</f>
        <v>#REF!</v>
      </c>
      <c r="J14" s="54" t="e">
        <f>#REF!</f>
        <v>#REF!</v>
      </c>
      <c r="K14" s="54" t="e">
        <f>#REF!</f>
        <v>#REF!</v>
      </c>
      <c r="L14" s="54" t="e">
        <f>#REF!</f>
        <v>#REF!</v>
      </c>
      <c r="M14" s="54" t="e">
        <f>#REF!</f>
        <v>#REF!</v>
      </c>
      <c r="N14" s="54" t="e">
        <f>#REF!</f>
        <v>#REF!</v>
      </c>
      <c r="O14" s="54" t="e">
        <f>#REF!</f>
        <v>#REF!</v>
      </c>
    </row>
    <row r="15" spans="1:15" x14ac:dyDescent="0.25">
      <c r="H15" s="57"/>
      <c r="I15" s="57"/>
      <c r="J15" s="57"/>
      <c r="K15" s="57"/>
      <c r="L15" s="57"/>
      <c r="M15" s="57"/>
      <c r="N15" s="57"/>
      <c r="O15" s="57"/>
    </row>
    <row r="16" spans="1:15" ht="23.25" x14ac:dyDescent="0.35">
      <c r="H16" s="58" t="s">
        <v>322</v>
      </c>
      <c r="I16" s="54" t="e">
        <f>Bénéficiaires!B32</f>
        <v>#REF!</v>
      </c>
      <c r="J16" s="54" t="e">
        <f>Bénéficiaires!C32</f>
        <v>#REF!</v>
      </c>
      <c r="K16" s="54" t="e">
        <f>Bénéficiaires!D32</f>
        <v>#REF!</v>
      </c>
      <c r="L16" s="54" t="e">
        <f>Bénéficiaires!E32</f>
        <v>#REF!</v>
      </c>
      <c r="M16" s="54" t="e">
        <f>Bénéficiaires!F32</f>
        <v>#REF!</v>
      </c>
      <c r="N16" s="54" t="e">
        <f>Bénéficiaires!G32</f>
        <v>#REF!</v>
      </c>
      <c r="O16" s="54" t="e">
        <f>Bénéficiaires!H32</f>
        <v>#REF!</v>
      </c>
    </row>
  </sheetData>
  <sheetProtection sheet="1" autoFilter="0"/>
  <sortState xmlns:xlrd2="http://schemas.microsoft.com/office/spreadsheetml/2017/richdata2" ref="A2:E13">
    <sortCondition ref="B1:B13"/>
  </sortState>
  <mergeCells count="1">
    <mergeCell ref="H5:O6"/>
  </mergeCells>
  <phoneticPr fontId="14" type="noConversion"/>
  <conditionalFormatting sqref="I8:O8">
    <cfRule type="expression" dxfId="179" priority="29">
      <formula>IF(I8&lt;100,TRUE,FALSE)</formula>
    </cfRule>
  </conditionalFormatting>
  <conditionalFormatting sqref="O10">
    <cfRule type="expression" dxfId="178" priority="28">
      <formula>IF(O10&lt;100,TRUE,FALSE)</formula>
    </cfRule>
  </conditionalFormatting>
  <conditionalFormatting sqref="O12">
    <cfRule type="expression" dxfId="177" priority="27">
      <formula>IF(O12&lt;100,TRUE,FALSE)</formula>
    </cfRule>
  </conditionalFormatting>
  <conditionalFormatting sqref="O14">
    <cfRule type="expression" dxfId="176" priority="26">
      <formula>IF(O14&lt;100,TRUE,FALSE)</formula>
    </cfRule>
  </conditionalFormatting>
  <conditionalFormatting sqref="O16">
    <cfRule type="expression" dxfId="175" priority="25">
      <formula>IF(O16&lt;100,TRUE,FALSE)</formula>
    </cfRule>
  </conditionalFormatting>
  <conditionalFormatting sqref="N16">
    <cfRule type="expression" dxfId="174" priority="24">
      <formula>IF(N16&lt;100,TRUE,FALSE)</formula>
    </cfRule>
  </conditionalFormatting>
  <conditionalFormatting sqref="N14">
    <cfRule type="expression" dxfId="173" priority="23">
      <formula>IF(N14&lt;100,TRUE,FALSE)</formula>
    </cfRule>
  </conditionalFormatting>
  <conditionalFormatting sqref="N12">
    <cfRule type="expression" dxfId="172" priority="22">
      <formula>IF(N12&lt;100,TRUE,FALSE)</formula>
    </cfRule>
  </conditionalFormatting>
  <conditionalFormatting sqref="N10">
    <cfRule type="expression" dxfId="171" priority="21">
      <formula>IF(N10&lt;100,TRUE,FALSE)</formula>
    </cfRule>
  </conditionalFormatting>
  <conditionalFormatting sqref="M10">
    <cfRule type="expression" dxfId="170" priority="20">
      <formula>IF(M10&lt;100,TRUE,FALSE)</formula>
    </cfRule>
  </conditionalFormatting>
  <conditionalFormatting sqref="M12">
    <cfRule type="expression" dxfId="169" priority="19">
      <formula>IF(M12&lt;100,TRUE,FALSE)</formula>
    </cfRule>
  </conditionalFormatting>
  <conditionalFormatting sqref="M14">
    <cfRule type="expression" dxfId="168" priority="18">
      <formula>IF(M14&lt;100,TRUE,FALSE)</formula>
    </cfRule>
  </conditionalFormatting>
  <conditionalFormatting sqref="M16">
    <cfRule type="expression" dxfId="167" priority="17">
      <formula>IF(M16&lt;100,TRUE,FALSE)</formula>
    </cfRule>
  </conditionalFormatting>
  <conditionalFormatting sqref="L16">
    <cfRule type="expression" dxfId="166" priority="16">
      <formula>IF(L16&lt;100,TRUE,FALSE)</formula>
    </cfRule>
  </conditionalFormatting>
  <conditionalFormatting sqref="L14">
    <cfRule type="expression" dxfId="165" priority="15">
      <formula>IF(L14&lt;100,TRUE,FALSE)</formula>
    </cfRule>
  </conditionalFormatting>
  <conditionalFormatting sqref="L12">
    <cfRule type="expression" dxfId="164" priority="14">
      <formula>IF(L12&lt;100,TRUE,FALSE)</formula>
    </cfRule>
  </conditionalFormatting>
  <conditionalFormatting sqref="L10">
    <cfRule type="expression" dxfId="163" priority="13">
      <formula>IF(L10&lt;100,TRUE,FALSE)</formula>
    </cfRule>
  </conditionalFormatting>
  <conditionalFormatting sqref="K10">
    <cfRule type="expression" dxfId="162" priority="12">
      <formula>IF(K10&lt;100,TRUE,FALSE)</formula>
    </cfRule>
  </conditionalFormatting>
  <conditionalFormatting sqref="K12">
    <cfRule type="expression" dxfId="161" priority="11">
      <formula>IF(K12&lt;100,TRUE,FALSE)</formula>
    </cfRule>
  </conditionalFormatting>
  <conditionalFormatting sqref="K14">
    <cfRule type="expression" dxfId="160" priority="10">
      <formula>IF(K14&lt;100,TRUE,FALSE)</formula>
    </cfRule>
  </conditionalFormatting>
  <conditionalFormatting sqref="K16">
    <cfRule type="expression" dxfId="159" priority="9">
      <formula>IF(K16&lt;100,TRUE,FALSE)</formula>
    </cfRule>
  </conditionalFormatting>
  <conditionalFormatting sqref="J16">
    <cfRule type="expression" dxfId="158" priority="8">
      <formula>IF(J16&lt;100,TRUE,FALSE)</formula>
    </cfRule>
  </conditionalFormatting>
  <conditionalFormatting sqref="J14">
    <cfRule type="expression" dxfId="157" priority="7">
      <formula>IF(J14&lt;100,TRUE,FALSE)</formula>
    </cfRule>
  </conditionalFormatting>
  <conditionalFormatting sqref="J12">
    <cfRule type="expression" dxfId="156" priority="6">
      <formula>IF(J12&lt;100,TRUE,FALSE)</formula>
    </cfRule>
  </conditionalFormatting>
  <conditionalFormatting sqref="J10">
    <cfRule type="expression" dxfId="155" priority="5">
      <formula>IF(J10&lt;100,TRUE,FALSE)</formula>
    </cfRule>
  </conditionalFormatting>
  <conditionalFormatting sqref="I10">
    <cfRule type="expression" dxfId="154" priority="4">
      <formula>IF(I10&lt;100,TRUE,FALSE)</formula>
    </cfRule>
  </conditionalFormatting>
  <conditionalFormatting sqref="I12">
    <cfRule type="expression" dxfId="153" priority="3">
      <formula>IF(I12&lt;100,TRUE,FALSE)</formula>
    </cfRule>
  </conditionalFormatting>
  <conditionalFormatting sqref="I14">
    <cfRule type="expression" dxfId="152" priority="2">
      <formula>IF(I14&lt;100,TRUE,FALSE)</formula>
    </cfRule>
  </conditionalFormatting>
  <conditionalFormatting sqref="I16">
    <cfRule type="expression" dxfId="151" priority="1">
      <formula>IF(I16&lt;100,TRUE,FALSE)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32"/>
  <sheetViews>
    <sheetView zoomScale="85" zoomScaleNormal="85" workbookViewId="0">
      <selection activeCell="B9" sqref="B9"/>
    </sheetView>
  </sheetViews>
  <sheetFormatPr defaultColWidth="11.42578125" defaultRowHeight="15" x14ac:dyDescent="0.25"/>
  <cols>
    <col min="1" max="1" width="36.28515625" style="17" bestFit="1" customWidth="1"/>
    <col min="2" max="2" width="15.28515625" bestFit="1" customWidth="1"/>
    <col min="3" max="3" width="18.85546875" bestFit="1" customWidth="1"/>
    <col min="4" max="4" width="14.85546875" bestFit="1" customWidth="1"/>
    <col min="5" max="5" width="13.7109375" bestFit="1" customWidth="1"/>
    <col min="6" max="6" width="20" bestFit="1" customWidth="1"/>
  </cols>
  <sheetData>
    <row r="1" spans="1:9" ht="23.25" x14ac:dyDescent="0.25">
      <c r="B1" s="102" t="s">
        <v>235</v>
      </c>
      <c r="C1" s="103"/>
      <c r="D1" s="103"/>
      <c r="E1" s="103"/>
      <c r="F1" s="103"/>
      <c r="G1" s="103"/>
      <c r="H1" s="104"/>
    </row>
    <row r="2" spans="1:9" ht="61.5" x14ac:dyDescent="0.25">
      <c r="A2" s="18" t="s">
        <v>227</v>
      </c>
      <c r="B2" s="8">
        <v>1</v>
      </c>
      <c r="C2" s="8">
        <v>2</v>
      </c>
      <c r="D2" s="8">
        <v>3</v>
      </c>
      <c r="E2" s="8">
        <v>4</v>
      </c>
      <c r="F2" s="8">
        <v>5</v>
      </c>
      <c r="G2" s="8">
        <v>6</v>
      </c>
      <c r="H2" s="8">
        <v>7</v>
      </c>
    </row>
    <row r="3" spans="1:9" ht="46.5" x14ac:dyDescent="0.25">
      <c r="A3" s="18" t="s">
        <v>228</v>
      </c>
      <c r="B3" s="9">
        <v>37</v>
      </c>
      <c r="C3" s="9">
        <v>15</v>
      </c>
      <c r="D3" s="9">
        <v>9</v>
      </c>
      <c r="E3" s="9">
        <v>12</v>
      </c>
      <c r="F3" s="9">
        <v>6</v>
      </c>
      <c r="G3" s="9">
        <v>4</v>
      </c>
      <c r="H3" s="9">
        <v>1</v>
      </c>
      <c r="I3" s="9">
        <f>SUM(B3:H3)</f>
        <v>84</v>
      </c>
    </row>
    <row r="4" spans="1:9" ht="23.25" x14ac:dyDescent="0.25">
      <c r="A4" s="18" t="s">
        <v>229</v>
      </c>
      <c r="B4" s="10">
        <f>B2*B3*9/6</f>
        <v>55.5</v>
      </c>
      <c r="C4" s="10">
        <f>C2*C3</f>
        <v>30</v>
      </c>
      <c r="D4" s="10">
        <f t="shared" ref="D4:H4" si="0">D2*D3</f>
        <v>27</v>
      </c>
      <c r="E4" s="10">
        <f t="shared" si="0"/>
        <v>48</v>
      </c>
      <c r="F4" s="10">
        <f t="shared" si="0"/>
        <v>30</v>
      </c>
      <c r="G4" s="10">
        <f t="shared" si="0"/>
        <v>24</v>
      </c>
      <c r="H4" s="10">
        <f t="shared" si="0"/>
        <v>7</v>
      </c>
      <c r="I4" s="10">
        <f>SUM(B4:H4)</f>
        <v>221.5</v>
      </c>
    </row>
    <row r="5" spans="1:9" ht="23.25" x14ac:dyDescent="0.25">
      <c r="A5" s="18"/>
      <c r="B5" s="11">
        <f t="shared" ref="B5:H5" si="1">B3*B2</f>
        <v>37</v>
      </c>
      <c r="C5" s="11">
        <f t="shared" si="1"/>
        <v>30</v>
      </c>
      <c r="D5" s="11">
        <f t="shared" si="1"/>
        <v>27</v>
      </c>
      <c r="E5" s="11">
        <f t="shared" si="1"/>
        <v>48</v>
      </c>
      <c r="F5" s="11">
        <f t="shared" si="1"/>
        <v>30</v>
      </c>
      <c r="G5" s="11">
        <f t="shared" si="1"/>
        <v>24</v>
      </c>
      <c r="H5" s="11">
        <f t="shared" si="1"/>
        <v>7</v>
      </c>
      <c r="I5" s="11">
        <f>SUM(B5:H5)</f>
        <v>203</v>
      </c>
    </row>
    <row r="6" spans="1:9" ht="23.25" x14ac:dyDescent="0.25">
      <c r="A6" s="18" t="s">
        <v>230</v>
      </c>
      <c r="B6" s="12">
        <v>9</v>
      </c>
      <c r="C6" s="12">
        <f>+C2*6</f>
        <v>12</v>
      </c>
      <c r="D6" s="12">
        <f>D2*6</f>
        <v>18</v>
      </c>
      <c r="E6" s="12">
        <f t="shared" ref="E6:H6" si="2">E2*6</f>
        <v>24</v>
      </c>
      <c r="F6" s="12">
        <f t="shared" si="2"/>
        <v>30</v>
      </c>
      <c r="G6" s="12">
        <f t="shared" si="2"/>
        <v>36</v>
      </c>
      <c r="H6" s="12">
        <f t="shared" si="2"/>
        <v>42</v>
      </c>
      <c r="I6" s="13" t="s">
        <v>231</v>
      </c>
    </row>
    <row r="7" spans="1:9" ht="23.25" x14ac:dyDescent="0.25">
      <c r="A7" s="18" t="s">
        <v>232</v>
      </c>
      <c r="B7" s="14">
        <f t="shared" ref="B7:H7" si="3">B3*B6</f>
        <v>333</v>
      </c>
      <c r="C7" s="14">
        <f t="shared" si="3"/>
        <v>180</v>
      </c>
      <c r="D7" s="14">
        <f t="shared" si="3"/>
        <v>162</v>
      </c>
      <c r="E7" s="14">
        <f t="shared" si="3"/>
        <v>288</v>
      </c>
      <c r="F7" s="14">
        <f t="shared" si="3"/>
        <v>180</v>
      </c>
      <c r="G7" s="14">
        <f t="shared" si="3"/>
        <v>144</v>
      </c>
      <c r="H7" s="14">
        <f t="shared" si="3"/>
        <v>42</v>
      </c>
      <c r="I7" s="14">
        <f>IF(I6="HIVER", SUM(B7:H7),2*SUM(B7:H7))</f>
        <v>1329</v>
      </c>
    </row>
    <row r="8" spans="1:9" ht="30" x14ac:dyDescent="0.25">
      <c r="A8" s="18" t="s">
        <v>233</v>
      </c>
      <c r="B8" s="15">
        <f>IF($I$6="HIVER",B6,B6*2)</f>
        <v>9</v>
      </c>
      <c r="C8" s="15">
        <f>IF($I$6="HIVER",C6,C6*2)</f>
        <v>12</v>
      </c>
      <c r="D8" s="15">
        <f>IF($I$6="HIVER",D6,D6*2)</f>
        <v>18</v>
      </c>
      <c r="E8" s="15">
        <f t="shared" ref="E8:H8" si="4">IF($I$6="HIVER",E6,E6*2)</f>
        <v>24</v>
      </c>
      <c r="F8" s="15">
        <f t="shared" si="4"/>
        <v>30</v>
      </c>
      <c r="G8" s="15">
        <f t="shared" si="4"/>
        <v>36</v>
      </c>
      <c r="H8" s="15">
        <f t="shared" si="4"/>
        <v>42</v>
      </c>
    </row>
    <row r="9" spans="1:9" ht="45" x14ac:dyDescent="0.25">
      <c r="A9" s="18" t="s">
        <v>234</v>
      </c>
      <c r="B9" s="14">
        <f>B8-B34/2</f>
        <v>9</v>
      </c>
      <c r="C9" s="14">
        <f t="shared" ref="C9:H9" si="5">C8-C34/2</f>
        <v>12</v>
      </c>
      <c r="D9" s="14">
        <f t="shared" si="5"/>
        <v>18</v>
      </c>
      <c r="E9" s="14">
        <f t="shared" si="5"/>
        <v>24</v>
      </c>
      <c r="F9" s="14">
        <f t="shared" si="5"/>
        <v>30</v>
      </c>
      <c r="G9" s="14">
        <f t="shared" si="5"/>
        <v>36</v>
      </c>
      <c r="H9" s="14">
        <f t="shared" si="5"/>
        <v>42</v>
      </c>
    </row>
    <row r="13" spans="1:9" x14ac:dyDescent="0.25">
      <c r="A13" s="19" t="s">
        <v>201</v>
      </c>
      <c r="B13" s="19" t="s">
        <v>238</v>
      </c>
      <c r="C13" s="19" t="s">
        <v>236</v>
      </c>
      <c r="D13" s="19" t="s">
        <v>237</v>
      </c>
      <c r="E13" s="19" t="s">
        <v>239</v>
      </c>
      <c r="F13" s="19" t="s">
        <v>240</v>
      </c>
    </row>
    <row r="14" spans="1:9" x14ac:dyDescent="0.25">
      <c r="A14" s="4" t="s">
        <v>8</v>
      </c>
      <c r="B14" s="4">
        <f ca="1">SUMIF(BDD!$D$20:$J$206,Bénéficiaires!$A14,BDD!$J$20:$J$206)</f>
        <v>0</v>
      </c>
      <c r="C14" s="4">
        <f ca="1">SUMIF(BDD!$D$20:$J$206,$A14,BDD!$E$20:$E$206)</f>
        <v>1</v>
      </c>
      <c r="D14" s="4">
        <f ca="1">SUMIF(BDD!$D$20:$J$206,$A14,BDD!$L$20:$L$206)</f>
        <v>0</v>
      </c>
      <c r="E14" s="6">
        <f ca="1">D14-$I$7</f>
        <v>-1329</v>
      </c>
      <c r="F14" s="6"/>
    </row>
    <row r="15" spans="1:9" x14ac:dyDescent="0.25">
      <c r="A15" s="4" t="s">
        <v>9</v>
      </c>
      <c r="B15" s="4">
        <f ca="1">SUMIF(BDD!$D$20:$J$206,Bénéficiaires!$A15,BDD!$J$20:$J$206)</f>
        <v>1128</v>
      </c>
      <c r="C15" s="4">
        <f ca="1">SUMIF(BDD!$D$20:$J$206,$A15,BDD!$E$20:$E$206)</f>
        <v>129.95999999999998</v>
      </c>
      <c r="D15" s="4">
        <f ca="1">SUMIF(BDD!$D$20:$J$206,$A15,BDD!$L$20:$L$206)</f>
        <v>1175.8000000000002</v>
      </c>
      <c r="E15" s="6">
        <f t="shared" ref="E15:E21" ca="1" si="6">D15-$I$7</f>
        <v>-153.19999999999982</v>
      </c>
      <c r="F15" s="6" t="str">
        <f t="shared" ref="F15:F21" ca="1" si="7">IF(E15&gt;0,"",CONCATENATE("Manque ",-E15," points"))</f>
        <v>Manque 153,2 points</v>
      </c>
    </row>
    <row r="16" spans="1:9" x14ac:dyDescent="0.25">
      <c r="A16" s="4" t="s">
        <v>6</v>
      </c>
      <c r="B16" s="4">
        <f ca="1">SUMIF(BDD!$D$20:$J$206,Bénéficiaires!$A16,BDD!$J$20:$J$206)</f>
        <v>444</v>
      </c>
      <c r="C16" s="4">
        <f ca="1">SUMIF(BDD!$D$20:$J$206,$A16,BDD!$E$20:$E$206)</f>
        <v>58</v>
      </c>
      <c r="D16" s="4">
        <f ca="1">SUMIF(BDD!$D$20:$J$206,$A16,BDD!$L$20:$L$206)</f>
        <v>444</v>
      </c>
      <c r="E16" s="6">
        <f t="shared" ca="1" si="6"/>
        <v>-885</v>
      </c>
      <c r="F16" s="6"/>
    </row>
    <row r="17" spans="1:8" x14ac:dyDescent="0.25">
      <c r="A17" s="4" t="s">
        <v>7</v>
      </c>
      <c r="B17" s="4">
        <f ca="1">SUMIF(BDD!$D$20:$J$206,Bénéficiaires!$A17,BDD!$J$20:$J$206)</f>
        <v>1210</v>
      </c>
      <c r="C17" s="4">
        <f ca="1">SUMIF(BDD!$D$20:$J$206,$A17,BDD!$E$20:$E$206)</f>
        <v>88.35</v>
      </c>
      <c r="D17" s="4">
        <f ca="1">SUMIF(BDD!$D$20:$J$206,$A17,BDD!$L$20:$L$206)</f>
        <v>1400</v>
      </c>
      <c r="E17" s="6">
        <f t="shared" ca="1" si="6"/>
        <v>71</v>
      </c>
      <c r="F17" s="6" t="str">
        <f t="shared" ca="1" si="7"/>
        <v/>
      </c>
    </row>
    <row r="18" spans="1:8" x14ac:dyDescent="0.25">
      <c r="A18" s="4" t="s">
        <v>11</v>
      </c>
      <c r="B18" s="4">
        <f ca="1">SUMIF(BDD!$D$20:$J$206,Bénéficiaires!$A18,BDD!$J$20:$J$206)</f>
        <v>0</v>
      </c>
      <c r="C18" s="4">
        <f ca="1">SUMIF(BDD!$D$20:$J$206,$A18,BDD!$E$20:$E$206)</f>
        <v>2</v>
      </c>
      <c r="D18" s="4">
        <f ca="1">SUMIF(BDD!$D$20:$J$206,$A18,BDD!$L$20:$L$206)</f>
        <v>0</v>
      </c>
      <c r="E18" s="6">
        <f t="shared" ca="1" si="6"/>
        <v>-1329</v>
      </c>
      <c r="F18" s="6"/>
    </row>
    <row r="19" spans="1:8" x14ac:dyDescent="0.25">
      <c r="A19" s="4" t="s">
        <v>10</v>
      </c>
      <c r="B19" s="4">
        <f ca="1">SUMIF(BDD!$D$20:$J$206,Bénéficiaires!$A19,BDD!$J$20:$J$206)</f>
        <v>1304</v>
      </c>
      <c r="C19" s="4">
        <f ca="1">SUMIF(BDD!$D$20:$J$206,$A19,BDD!$E$20:$E$206)</f>
        <v>43</v>
      </c>
      <c r="D19" s="4">
        <f ca="1">SUMIF(BDD!$D$20:$J$206,$A19,BDD!$L$20:$L$206)</f>
        <v>1800</v>
      </c>
      <c r="E19" s="6">
        <f t="shared" ca="1" si="6"/>
        <v>471</v>
      </c>
      <c r="F19" s="6" t="str">
        <f t="shared" ca="1" si="7"/>
        <v/>
      </c>
    </row>
    <row r="20" spans="1:8" x14ac:dyDescent="0.25">
      <c r="A20" s="4" t="s">
        <v>12</v>
      </c>
      <c r="B20" s="4">
        <f ca="1">SUMIF(BDD!$D$20:$J$206,Bénéficiaires!$A20,BDD!$J$20:$J$206)</f>
        <v>6</v>
      </c>
      <c r="C20" s="4">
        <f ca="1">SUMIF(BDD!$D$20:$J$206,$A20,BDD!$E$20:$E$206)</f>
        <v>23</v>
      </c>
      <c r="D20" s="4">
        <f ca="1">SUMIF(BDD!$D$20:$J$206,$A20,BDD!$L$20:$L$206)</f>
        <v>12</v>
      </c>
      <c r="E20" s="6">
        <f t="shared" ca="1" si="6"/>
        <v>-1317</v>
      </c>
      <c r="F20" s="6"/>
    </row>
    <row r="21" spans="1:8" x14ac:dyDescent="0.25">
      <c r="A21" s="4" t="s">
        <v>13</v>
      </c>
      <c r="B21" s="4">
        <f ca="1">SUMIF(BDD!$D$20:$J$206,Bénéficiaires!$A21,BDD!$J$20:$J$206)</f>
        <v>2422</v>
      </c>
      <c r="C21" s="4">
        <f ca="1">SUMIF(BDD!$D$20:$J$206,$A21,BDD!$E$20:$E$206)</f>
        <v>67.63</v>
      </c>
      <c r="D21" s="4">
        <f ca="1">SUMIF(BDD!$D$20:$J$206,$A21,BDD!$L$20:$L$206)</f>
        <v>1475.16</v>
      </c>
      <c r="E21" s="6">
        <f t="shared" ca="1" si="6"/>
        <v>146.16000000000008</v>
      </c>
      <c r="F21" s="6" t="str">
        <f t="shared" ca="1" si="7"/>
        <v/>
      </c>
    </row>
    <row r="23" spans="1:8" ht="15.75" thickBot="1" x14ac:dyDescent="0.3"/>
    <row r="24" spans="1:8" ht="15.75" thickBot="1" x14ac:dyDescent="0.3">
      <c r="A24" s="46" t="s">
        <v>293</v>
      </c>
      <c r="B24" s="44">
        <v>1</v>
      </c>
      <c r="C24" s="44">
        <v>2</v>
      </c>
      <c r="D24" s="44">
        <v>3</v>
      </c>
      <c r="E24" s="44">
        <v>4</v>
      </c>
      <c r="F24" s="44">
        <v>5</v>
      </c>
      <c r="G24" s="44">
        <v>6</v>
      </c>
      <c r="H24" s="45">
        <v>7</v>
      </c>
    </row>
    <row r="25" spans="1:8" x14ac:dyDescent="0.25">
      <c r="A25" s="47" t="s">
        <v>9</v>
      </c>
      <c r="B25" s="37" t="e">
        <f>#REF!</f>
        <v>#REF!</v>
      </c>
      <c r="C25" s="37" t="e">
        <f>#REF!</f>
        <v>#REF!</v>
      </c>
      <c r="D25" s="37" t="e">
        <f>#REF!</f>
        <v>#REF!</v>
      </c>
      <c r="E25" s="37" t="e">
        <f>#REF!</f>
        <v>#REF!</v>
      </c>
      <c r="F25" s="37" t="e">
        <f>#REF!</f>
        <v>#REF!</v>
      </c>
      <c r="G25" s="37" t="e">
        <f>#REF!</f>
        <v>#REF!</v>
      </c>
      <c r="H25" s="38" t="e">
        <f>#REF!</f>
        <v>#REF!</v>
      </c>
    </row>
    <row r="26" spans="1:8" x14ac:dyDescent="0.25">
      <c r="A26" s="47" t="s">
        <v>12</v>
      </c>
      <c r="B26" s="37" t="e">
        <f>#REF!</f>
        <v>#REF!</v>
      </c>
      <c r="C26" s="37" t="e">
        <f>#REF!</f>
        <v>#REF!</v>
      </c>
      <c r="D26" s="37" t="e">
        <f>#REF!</f>
        <v>#REF!</v>
      </c>
      <c r="E26" s="37" t="e">
        <f>#REF!</f>
        <v>#REF!</v>
      </c>
      <c r="F26" s="37" t="e">
        <f>#REF!</f>
        <v>#REF!</v>
      </c>
      <c r="G26" s="37" t="e">
        <f>#REF!</f>
        <v>#REF!</v>
      </c>
      <c r="H26" s="38" t="e">
        <f>#REF!</f>
        <v>#REF!</v>
      </c>
    </row>
    <row r="27" spans="1:8" x14ac:dyDescent="0.25">
      <c r="A27" s="47" t="s">
        <v>13</v>
      </c>
      <c r="B27" s="37">
        <f ca="1">PROTEINE!L2</f>
        <v>9</v>
      </c>
      <c r="C27" s="37">
        <f ca="1">PROTEINE!M2</f>
        <v>12</v>
      </c>
      <c r="D27" s="37">
        <f ca="1">PROTEINE!N2</f>
        <v>18</v>
      </c>
      <c r="E27" s="37">
        <f ca="1">PROTEINE!O2</f>
        <v>24</v>
      </c>
      <c r="F27" s="37">
        <f ca="1">PROTEINE!P2</f>
        <v>30</v>
      </c>
      <c r="G27" s="37">
        <f ca="1">PROTEINE!Q2</f>
        <v>36</v>
      </c>
      <c r="H27" s="38">
        <f ca="1">PROTEINE!R2</f>
        <v>42</v>
      </c>
    </row>
    <row r="28" spans="1:8" x14ac:dyDescent="0.25">
      <c r="A28" s="47" t="s">
        <v>7</v>
      </c>
      <c r="B28" s="37" t="e">
        <f>#REF!</f>
        <v>#REF!</v>
      </c>
      <c r="C28" s="37" t="e">
        <f>#REF!</f>
        <v>#REF!</v>
      </c>
      <c r="D28" s="37" t="e">
        <f>#REF!</f>
        <v>#REF!</v>
      </c>
      <c r="E28" s="37" t="e">
        <f>#REF!</f>
        <v>#REF!</v>
      </c>
      <c r="F28" s="37" t="e">
        <f>#REF!</f>
        <v>#REF!</v>
      </c>
      <c r="G28" s="37" t="e">
        <f>#REF!</f>
        <v>#REF!</v>
      </c>
      <c r="H28" s="38" t="e">
        <f>#REF!</f>
        <v>#REF!</v>
      </c>
    </row>
    <row r="29" spans="1:8" ht="15.75" thickBot="1" x14ac:dyDescent="0.3">
      <c r="A29" s="47" t="s">
        <v>10</v>
      </c>
      <c r="B29" s="37" t="e">
        <f>#REF!</f>
        <v>#REF!</v>
      </c>
      <c r="C29" s="37" t="e">
        <f>#REF!</f>
        <v>#REF!</v>
      </c>
      <c r="D29" s="37" t="e">
        <f>#REF!</f>
        <v>#REF!</v>
      </c>
      <c r="E29" s="37" t="e">
        <f>#REF!</f>
        <v>#REF!</v>
      </c>
      <c r="F29" s="37" t="e">
        <f>#REF!</f>
        <v>#REF!</v>
      </c>
      <c r="G29" s="37" t="e">
        <f>#REF!</f>
        <v>#REF!</v>
      </c>
      <c r="H29" s="38" t="e">
        <f>#REF!</f>
        <v>#REF!</v>
      </c>
    </row>
    <row r="30" spans="1:8" ht="15.75" thickBot="1" x14ac:dyDescent="0.3">
      <c r="A30" s="46" t="s">
        <v>295</v>
      </c>
      <c r="B30" s="40" t="e">
        <f>SUM(B25:B29)</f>
        <v>#REF!</v>
      </c>
      <c r="C30" s="40" t="e">
        <f t="shared" ref="C30:H30" si="8">SUM(C25:C29)</f>
        <v>#REF!</v>
      </c>
      <c r="D30" s="40" t="e">
        <f t="shared" si="8"/>
        <v>#REF!</v>
      </c>
      <c r="E30" s="40" t="e">
        <f t="shared" si="8"/>
        <v>#REF!</v>
      </c>
      <c r="F30" s="40" t="e">
        <f t="shared" si="8"/>
        <v>#REF!</v>
      </c>
      <c r="G30" s="40" t="e">
        <f t="shared" si="8"/>
        <v>#REF!</v>
      </c>
      <c r="H30" s="41" t="e">
        <f t="shared" si="8"/>
        <v>#REF!</v>
      </c>
    </row>
    <row r="31" spans="1:8" x14ac:dyDescent="0.25">
      <c r="A31" s="47" t="s">
        <v>294</v>
      </c>
      <c r="B31">
        <f>B9*4</f>
        <v>36</v>
      </c>
      <c r="C31">
        <f t="shared" ref="C31:H31" si="9">C9*4</f>
        <v>48</v>
      </c>
      <c r="D31">
        <f t="shared" si="9"/>
        <v>72</v>
      </c>
      <c r="E31">
        <f t="shared" si="9"/>
        <v>96</v>
      </c>
      <c r="F31">
        <f t="shared" si="9"/>
        <v>120</v>
      </c>
      <c r="G31">
        <f t="shared" si="9"/>
        <v>144</v>
      </c>
      <c r="H31" s="39">
        <f t="shared" si="9"/>
        <v>168</v>
      </c>
    </row>
    <row r="32" spans="1:8" ht="15.75" thickBot="1" x14ac:dyDescent="0.3">
      <c r="A32" s="48" t="s">
        <v>296</v>
      </c>
      <c r="B32" s="42" t="e">
        <f>B30/B31</f>
        <v>#REF!</v>
      </c>
      <c r="C32" s="42" t="e">
        <f t="shared" ref="C32:H32" si="10">C30/C31</f>
        <v>#REF!</v>
      </c>
      <c r="D32" s="42" t="e">
        <f t="shared" si="10"/>
        <v>#REF!</v>
      </c>
      <c r="E32" s="42" t="e">
        <f t="shared" si="10"/>
        <v>#REF!</v>
      </c>
      <c r="F32" s="42" t="e">
        <f t="shared" si="10"/>
        <v>#REF!</v>
      </c>
      <c r="G32" s="42" t="e">
        <f t="shared" si="10"/>
        <v>#REF!</v>
      </c>
      <c r="H32" s="43" t="e">
        <f t="shared" si="10"/>
        <v>#REF!</v>
      </c>
    </row>
  </sheetData>
  <sheetProtection sheet="1" autoFilter="0"/>
  <sortState xmlns:xlrd2="http://schemas.microsoft.com/office/spreadsheetml/2017/richdata2" ref="A14:A21">
    <sortCondition ref="A14:A21"/>
  </sortState>
  <mergeCells count="1">
    <mergeCell ref="B1:H1"/>
  </mergeCells>
  <dataValidations count="1">
    <dataValidation type="list" allowBlank="1" showInputMessage="1" showErrorMessage="1" sqref="I6" xr:uid="{00000000-0002-0000-0200-000000000000}">
      <formula1>"HIVER,ETE"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>
    <pageSetUpPr fitToPage="1"/>
  </sheetPr>
  <dimension ref="B1:AI570"/>
  <sheetViews>
    <sheetView tabSelected="1" zoomScale="96" zoomScaleNormal="96" workbookViewId="0">
      <pane xSplit="8" ySplit="5" topLeftCell="I6" activePane="bottomRight" state="frozen"/>
      <selection pane="topRight" activeCell="I1" sqref="I1"/>
      <selection pane="bottomLeft" activeCell="A5" sqref="A5"/>
      <selection pane="bottomRight" activeCell="AA1" sqref="AA1"/>
    </sheetView>
  </sheetViews>
  <sheetFormatPr defaultColWidth="11.42578125" defaultRowHeight="15" x14ac:dyDescent="0.25"/>
  <cols>
    <col min="1" max="1" width="1.85546875" customWidth="1"/>
    <col min="2" max="2" width="21.5703125" bestFit="1" customWidth="1"/>
    <col min="3" max="3" width="21.42578125" style="74" bestFit="1" customWidth="1"/>
    <col min="4" max="4" width="38.5703125" style="74" bestFit="1" customWidth="1"/>
    <col min="5" max="5" width="6.5703125" style="16" bestFit="1" customWidth="1"/>
    <col min="6" max="6" width="5.7109375" style="16" bestFit="1" customWidth="1"/>
    <col min="7" max="7" width="6.85546875" style="16" bestFit="1" customWidth="1"/>
    <col min="8" max="8" width="6.85546875" style="16" hidden="1" customWidth="1"/>
    <col min="9" max="9" width="7.28515625" style="5" bestFit="1" customWidth="1"/>
    <col min="10" max="10" width="11.28515625" style="5" bestFit="1" customWidth="1"/>
    <col min="11" max="11" width="3.140625" style="5" customWidth="1"/>
    <col min="12" max="18" width="4.42578125" style="5" customWidth="1"/>
    <col min="19" max="26" width="4.7109375" style="5" customWidth="1"/>
    <col min="27" max="27" width="4.7109375" style="119" customWidth="1"/>
    <col min="28" max="29" width="4.7109375" style="120" customWidth="1"/>
    <col min="30" max="32" width="3.140625" style="120" bestFit="1" customWidth="1"/>
    <col min="33" max="33" width="3.140625" style="121" bestFit="1" customWidth="1"/>
    <col min="34" max="34" width="22.42578125" style="5" customWidth="1"/>
    <col min="35" max="35" width="3.28515625" style="5" customWidth="1"/>
    <col min="36" max="36" width="28.5703125" bestFit="1" customWidth="1"/>
    <col min="37" max="38" width="8.42578125" bestFit="1" customWidth="1"/>
    <col min="39" max="43" width="9.5703125" bestFit="1" customWidth="1"/>
    <col min="44" max="44" width="10.28515625" bestFit="1" customWidth="1"/>
    <col min="45" max="45" width="7" bestFit="1" customWidth="1"/>
    <col min="46" max="46" width="4.7109375" bestFit="1" customWidth="1"/>
  </cols>
  <sheetData>
    <row r="1" spans="2:34" x14ac:dyDescent="0.25">
      <c r="L1" s="79">
        <f>+Camera!B8</f>
        <v>9</v>
      </c>
      <c r="M1" s="79">
        <f>+Camera!C8</f>
        <v>12</v>
      </c>
      <c r="N1" s="79">
        <f>+Camera!D8</f>
        <v>18</v>
      </c>
      <c r="O1" s="79">
        <f>+Camera!E8</f>
        <v>24</v>
      </c>
      <c r="P1" s="79">
        <f>+Camera!F8</f>
        <v>30</v>
      </c>
      <c r="Q1" s="79">
        <f>+Camera!G8</f>
        <v>36</v>
      </c>
      <c r="R1" s="79">
        <f>+Camera!H8</f>
        <v>42</v>
      </c>
    </row>
    <row r="2" spans="2:34" x14ac:dyDescent="0.25">
      <c r="B2" s="105" t="s">
        <v>453</v>
      </c>
      <c r="C2" s="106">
        <v>1</v>
      </c>
      <c r="D2" s="88">
        <f ca="1">NOW()</f>
        <v>44976.677265740742</v>
      </c>
      <c r="I2" s="116"/>
      <c r="J2" s="128" cm="1">
        <f t="array" aca="1" ref="J2" ca="1">SUMPRODUCT(OFFSET(PROTEINE!J5,1,,rRR,),OFFSET(Act,1,,rRR,))</f>
        <v>471</v>
      </c>
      <c r="L2" s="87" cm="1">
        <f t="array" aca="1" ref="L2" ca="1">SUMPRODUCT(OFFSET(L$6,,,rRR,),OFFSET($F5,1,,rRR,),OFFSET(Act,1,,rRR,))</f>
        <v>9</v>
      </c>
      <c r="M2" s="87" cm="1">
        <f t="array" aca="1" ref="M2" ca="1">SUMPRODUCT(OFFSET(M$6,,,rRR,),OFFSET($F5,1,,rRR,),OFFSET(Act,1,,rRR,))</f>
        <v>12</v>
      </c>
      <c r="N2" s="87" cm="1">
        <f t="array" aca="1" ref="N2" ca="1">SUMPRODUCT(OFFSET(N$6,,,rRR,),OFFSET($F5,1,,rRR,),OFFSET(Act,1,,rRR,))</f>
        <v>18</v>
      </c>
      <c r="O2" s="87" cm="1">
        <f t="array" aca="1" ref="O2" ca="1">SUMPRODUCT(OFFSET(O$6,,,rRR,),OFFSET($F5,1,,rRR,),OFFSET(Act,1,,rRR,))</f>
        <v>24</v>
      </c>
      <c r="P2" s="87" cm="1">
        <f t="array" aca="1" ref="P2" ca="1">SUMPRODUCT(OFFSET(P$6,,,rRR,),OFFSET($F5,1,,rRR,),OFFSET(Act,1,,rRR,))</f>
        <v>30</v>
      </c>
      <c r="Q2" s="87" cm="1">
        <f t="array" aca="1" ref="Q2" ca="1">SUMPRODUCT(OFFSET(Q$6,,,rRR,),OFFSET($F5,1,,rRR,),OFFSET(Act,1,,rRR,))</f>
        <v>36</v>
      </c>
      <c r="R2" s="87" cm="1">
        <f t="array" aca="1" ref="R2" ca="1">SUMPRODUCT(OFFSET(R$6,,,rRR,),OFFSET($F5,1,,rRR,),OFFSET(Act,1,,rRR,))</f>
        <v>42</v>
      </c>
      <c r="AH2" s="16"/>
    </row>
    <row r="3" spans="2:34" ht="6.75" customHeight="1" x14ac:dyDescent="0.25">
      <c r="C3"/>
      <c r="D3"/>
      <c r="E3" s="5"/>
      <c r="F3" s="5"/>
      <c r="G3" s="5"/>
      <c r="H3" s="5"/>
      <c r="I3" s="117"/>
      <c r="J3" s="7"/>
      <c r="K3" s="7"/>
      <c r="L3" s="89">
        <f>+Camera!B10</f>
        <v>9</v>
      </c>
      <c r="M3" s="89">
        <f>+Camera!C10</f>
        <v>12</v>
      </c>
      <c r="N3" s="89">
        <f>+Camera!D10</f>
        <v>18</v>
      </c>
      <c r="O3" s="89">
        <f>+Camera!E10</f>
        <v>24</v>
      </c>
      <c r="P3" s="89">
        <f>+Camera!F10</f>
        <v>30</v>
      </c>
      <c r="Q3" s="89">
        <f>+Camera!G10</f>
        <v>36</v>
      </c>
      <c r="R3" s="89">
        <f>+Camera!H10</f>
        <v>42</v>
      </c>
      <c r="U3" s="7"/>
      <c r="V3" s="7"/>
      <c r="W3" s="7"/>
      <c r="X3" s="7"/>
      <c r="Y3" s="7"/>
      <c r="Z3" s="7"/>
      <c r="AA3" s="122"/>
      <c r="AB3" s="123"/>
      <c r="AC3" s="123"/>
      <c r="AD3" s="123"/>
      <c r="AE3" s="123"/>
      <c r="AF3" s="123"/>
      <c r="AG3" s="124"/>
      <c r="AH3" s="16"/>
    </row>
    <row r="4" spans="2:34" x14ac:dyDescent="0.25">
      <c r="B4" s="107"/>
      <c r="C4" s="108"/>
      <c r="D4" s="108"/>
      <c r="E4" s="109" t="s">
        <v>452</v>
      </c>
      <c r="F4" s="109"/>
      <c r="G4" s="106"/>
      <c r="H4" s="75"/>
      <c r="I4" s="118"/>
      <c r="J4" s="114">
        <f>+Poids*100</f>
        <v>100</v>
      </c>
      <c r="K4" s="77"/>
      <c r="L4" s="5">
        <f ca="1">+Camera!B9</f>
        <v>100</v>
      </c>
      <c r="M4" s="5">
        <f ca="1">+Camera!C9</f>
        <v>100</v>
      </c>
      <c r="N4" s="5">
        <f ca="1">+Camera!D9</f>
        <v>100</v>
      </c>
      <c r="O4" s="5">
        <f ca="1">+Camera!E9</f>
        <v>100</v>
      </c>
      <c r="P4" s="5">
        <f ca="1">+Camera!F9</f>
        <v>100</v>
      </c>
      <c r="Q4" s="5">
        <f ca="1">+Camera!G9</f>
        <v>100</v>
      </c>
      <c r="R4" s="5">
        <f ca="1">+Camera!H9</f>
        <v>100</v>
      </c>
      <c r="AH4" s="16"/>
    </row>
    <row r="5" spans="2:34" ht="30" x14ac:dyDescent="0.25">
      <c r="B5" s="110" t="s">
        <v>201</v>
      </c>
      <c r="C5" s="108" t="s">
        <v>1</v>
      </c>
      <c r="D5" s="108" t="s">
        <v>0</v>
      </c>
      <c r="E5" s="109" t="s">
        <v>451</v>
      </c>
      <c r="F5" s="109" t="s">
        <v>454</v>
      </c>
      <c r="G5" s="106" t="s">
        <v>455</v>
      </c>
      <c r="H5" s="75"/>
      <c r="I5" s="115" t="s">
        <v>456</v>
      </c>
      <c r="J5" s="83" t="s">
        <v>457</v>
      </c>
      <c r="K5" s="16" t="s">
        <v>458</v>
      </c>
      <c r="L5" s="20">
        <v>1</v>
      </c>
      <c r="M5" s="20">
        <v>2</v>
      </c>
      <c r="N5" s="20">
        <v>3</v>
      </c>
      <c r="O5" s="20">
        <v>4</v>
      </c>
      <c r="P5" s="20">
        <v>5</v>
      </c>
      <c r="Q5" s="20">
        <v>6</v>
      </c>
      <c r="R5" s="20">
        <v>7</v>
      </c>
      <c r="AH5" s="16"/>
    </row>
    <row r="6" spans="2:34" x14ac:dyDescent="0.25">
      <c r="B6" s="76" t="s">
        <v>9</v>
      </c>
      <c r="C6" s="108" t="s">
        <v>247</v>
      </c>
      <c r="D6" s="108" t="s">
        <v>352</v>
      </c>
      <c r="E6" s="111">
        <v>12</v>
      </c>
      <c r="F6" s="111">
        <v>8</v>
      </c>
      <c r="G6" s="112">
        <v>96</v>
      </c>
      <c r="H6" s="75"/>
      <c r="I6" s="78">
        <f>SUMPRODUCT(NB_FAMILLES,$L6:$R6)</f>
        <v>10</v>
      </c>
      <c r="J6" s="78">
        <f t="shared" ref="J6:J37" si="0">E6-I6</f>
        <v>2</v>
      </c>
      <c r="K6" s="16"/>
      <c r="L6" s="91"/>
      <c r="M6" s="92"/>
      <c r="N6" s="92">
        <v>1</v>
      </c>
      <c r="O6" s="92"/>
      <c r="P6" s="92"/>
      <c r="Q6" s="92"/>
      <c r="R6" s="93">
        <v>1</v>
      </c>
      <c r="AH6" s="16"/>
    </row>
    <row r="7" spans="2:34" x14ac:dyDescent="0.25">
      <c r="B7" s="76" t="s">
        <v>9</v>
      </c>
      <c r="C7" s="108" t="s">
        <v>247</v>
      </c>
      <c r="D7" s="108" t="s">
        <v>141</v>
      </c>
      <c r="E7" s="111">
        <v>20</v>
      </c>
      <c r="F7" s="111">
        <v>8</v>
      </c>
      <c r="G7" s="112">
        <v>160</v>
      </c>
      <c r="H7" s="75"/>
      <c r="I7" s="78">
        <f>SUMPRODUCT(NB_FAMILLES,$L7:$R7)</f>
        <v>20</v>
      </c>
      <c r="J7" s="78">
        <f t="shared" si="0"/>
        <v>0</v>
      </c>
      <c r="K7" s="16"/>
      <c r="L7" s="94"/>
      <c r="N7" s="5">
        <v>1</v>
      </c>
      <c r="P7" s="5">
        <v>1</v>
      </c>
      <c r="Q7" s="5">
        <v>1</v>
      </c>
      <c r="R7" s="95">
        <v>1</v>
      </c>
      <c r="AH7" s="16"/>
    </row>
    <row r="8" spans="2:34" x14ac:dyDescent="0.25">
      <c r="B8" s="76" t="s">
        <v>9</v>
      </c>
      <c r="C8" s="108" t="s">
        <v>247</v>
      </c>
      <c r="D8" s="108" t="s">
        <v>412</v>
      </c>
      <c r="E8" s="111">
        <v>60</v>
      </c>
      <c r="F8" s="111">
        <v>2</v>
      </c>
      <c r="G8" s="112">
        <v>120</v>
      </c>
      <c r="H8" s="75"/>
      <c r="I8" s="78">
        <f>SUMPRODUCT(NB_FAMILLES,$L8:$R8)</f>
        <v>59</v>
      </c>
      <c r="J8" s="78">
        <f t="shared" si="0"/>
        <v>1</v>
      </c>
      <c r="K8" s="16"/>
      <c r="L8" s="94">
        <v>1</v>
      </c>
      <c r="M8" s="5">
        <v>1</v>
      </c>
      <c r="P8" s="5">
        <v>1</v>
      </c>
      <c r="R8" s="95">
        <v>1</v>
      </c>
    </row>
    <row r="9" spans="2:34" x14ac:dyDescent="0.25">
      <c r="B9" s="76" t="s">
        <v>9</v>
      </c>
      <c r="C9" s="108" t="s">
        <v>247</v>
      </c>
      <c r="D9" s="108" t="s">
        <v>420</v>
      </c>
      <c r="E9" s="111">
        <v>45</v>
      </c>
      <c r="F9" s="111">
        <v>1</v>
      </c>
      <c r="G9" s="112">
        <v>45</v>
      </c>
      <c r="H9" s="75"/>
      <c r="I9" s="78">
        <f>SUMPRODUCT(NB_FAMILLES,$L9:$R9)</f>
        <v>44</v>
      </c>
      <c r="J9" s="78">
        <f t="shared" si="0"/>
        <v>1</v>
      </c>
      <c r="K9" s="16"/>
      <c r="L9" s="94">
        <v>1</v>
      </c>
      <c r="P9" s="5">
        <v>1</v>
      </c>
      <c r="R9" s="95">
        <v>1</v>
      </c>
    </row>
    <row r="10" spans="2:34" x14ac:dyDescent="0.25">
      <c r="B10" s="76" t="s">
        <v>9</v>
      </c>
      <c r="C10" s="108" t="s">
        <v>247</v>
      </c>
      <c r="D10" s="108" t="s">
        <v>414</v>
      </c>
      <c r="E10" s="111">
        <v>30</v>
      </c>
      <c r="F10" s="111">
        <v>1</v>
      </c>
      <c r="G10" s="112">
        <v>30</v>
      </c>
      <c r="H10" s="75"/>
      <c r="I10" s="78">
        <f>SUMPRODUCT(NB_FAMILLES,$L10:$R10)</f>
        <v>28</v>
      </c>
      <c r="J10" s="78">
        <f t="shared" si="0"/>
        <v>2</v>
      </c>
      <c r="K10" s="16"/>
      <c r="L10" s="94"/>
      <c r="N10" s="5">
        <v>1</v>
      </c>
      <c r="P10" s="5">
        <v>1</v>
      </c>
      <c r="Q10" s="5">
        <v>3</v>
      </c>
      <c r="R10" s="95">
        <v>1</v>
      </c>
    </row>
    <row r="11" spans="2:34" s="7" customFormat="1" x14ac:dyDescent="0.25">
      <c r="B11" s="76" t="s">
        <v>9</v>
      </c>
      <c r="C11" s="108" t="s">
        <v>247</v>
      </c>
      <c r="D11" s="108" t="s">
        <v>79</v>
      </c>
      <c r="E11" s="111">
        <v>24</v>
      </c>
      <c r="F11" s="111">
        <v>8</v>
      </c>
      <c r="G11" s="112">
        <v>192</v>
      </c>
      <c r="H11" s="75"/>
      <c r="I11" s="78">
        <f>SUMPRODUCT(NB_FAMILLES,$L11:$R11)</f>
        <v>23</v>
      </c>
      <c r="J11" s="78">
        <f t="shared" si="0"/>
        <v>1</v>
      </c>
      <c r="K11" s="16"/>
      <c r="L11" s="94"/>
      <c r="M11" s="5"/>
      <c r="N11" s="5"/>
      <c r="O11" s="5">
        <v>1</v>
      </c>
      <c r="P11" s="5">
        <v>1</v>
      </c>
      <c r="Q11" s="5">
        <v>1</v>
      </c>
      <c r="R11" s="95">
        <v>1</v>
      </c>
      <c r="U11" s="5"/>
      <c r="V11" s="5"/>
      <c r="W11" s="5"/>
      <c r="X11" s="5"/>
      <c r="Y11" s="5"/>
      <c r="Z11" s="5"/>
      <c r="AA11" s="119"/>
      <c r="AB11" s="120"/>
      <c r="AC11" s="120"/>
      <c r="AD11" s="120"/>
      <c r="AE11" s="120"/>
      <c r="AF11" s="120"/>
      <c r="AG11" s="121"/>
    </row>
    <row r="12" spans="2:34" x14ac:dyDescent="0.25">
      <c r="B12" s="76" t="s">
        <v>9</v>
      </c>
      <c r="C12" s="108" t="s">
        <v>248</v>
      </c>
      <c r="D12" s="108" t="s">
        <v>53</v>
      </c>
      <c r="E12" s="111">
        <v>14</v>
      </c>
      <c r="F12" s="111">
        <v>4</v>
      </c>
      <c r="G12" s="112">
        <v>56</v>
      </c>
      <c r="H12" s="75"/>
      <c r="I12" s="78">
        <f>SUMPRODUCT(NB_FAMILLES,$L12:$R12)</f>
        <v>11</v>
      </c>
      <c r="J12" s="78">
        <f t="shared" si="0"/>
        <v>3</v>
      </c>
      <c r="K12" s="16"/>
      <c r="L12" s="94"/>
      <c r="P12" s="5">
        <v>1</v>
      </c>
      <c r="Q12" s="5">
        <v>1</v>
      </c>
      <c r="R12" s="95">
        <v>1</v>
      </c>
    </row>
    <row r="13" spans="2:34" x14ac:dyDescent="0.25">
      <c r="B13" s="76" t="s">
        <v>9</v>
      </c>
      <c r="C13" s="108" t="s">
        <v>248</v>
      </c>
      <c r="D13" s="108" t="s">
        <v>38</v>
      </c>
      <c r="E13" s="111">
        <v>48</v>
      </c>
      <c r="F13" s="111">
        <v>2</v>
      </c>
      <c r="G13" s="112">
        <v>96</v>
      </c>
      <c r="H13" s="75"/>
      <c r="I13" s="78">
        <f>SUMPRODUCT(NB_FAMILLES,$L13:$R13)</f>
        <v>47</v>
      </c>
      <c r="J13" s="78">
        <f t="shared" si="0"/>
        <v>1</v>
      </c>
      <c r="K13" s="16"/>
      <c r="L13" s="94"/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95">
        <v>1</v>
      </c>
    </row>
    <row r="14" spans="2:34" x14ac:dyDescent="0.25">
      <c r="B14" s="76" t="s">
        <v>9</v>
      </c>
      <c r="C14" s="108" t="s">
        <v>251</v>
      </c>
      <c r="D14" s="113" t="s">
        <v>91</v>
      </c>
      <c r="E14" s="111">
        <v>15</v>
      </c>
      <c r="F14" s="111">
        <v>10</v>
      </c>
      <c r="G14" s="112">
        <v>150</v>
      </c>
      <c r="H14" s="75"/>
      <c r="I14" s="78">
        <f>SUMPRODUCT(NB_FAMILLES,$L14:$R14)</f>
        <v>13</v>
      </c>
      <c r="J14" s="78">
        <f t="shared" si="0"/>
        <v>2</v>
      </c>
      <c r="K14" s="16"/>
      <c r="L14" s="84"/>
      <c r="M14" s="25"/>
      <c r="N14" s="25"/>
      <c r="O14" s="25">
        <v>1</v>
      </c>
      <c r="P14" s="25"/>
      <c r="Q14" s="25"/>
      <c r="R14" s="85">
        <v>1</v>
      </c>
      <c r="AA14" s="125"/>
      <c r="AB14" s="126"/>
      <c r="AC14" s="126"/>
      <c r="AD14" s="126"/>
      <c r="AE14" s="126"/>
      <c r="AF14" s="126"/>
      <c r="AG14" s="127"/>
    </row>
    <row r="15" spans="2:34" x14ac:dyDescent="0.25">
      <c r="B15" s="76" t="s">
        <v>9</v>
      </c>
      <c r="C15" s="108" t="s">
        <v>253</v>
      </c>
      <c r="D15" s="108" t="s">
        <v>410</v>
      </c>
      <c r="E15" s="111">
        <v>640</v>
      </c>
      <c r="F15" s="111">
        <v>0.13</v>
      </c>
      <c r="G15" s="112">
        <v>83.2</v>
      </c>
      <c r="H15" s="75"/>
      <c r="I15" s="78">
        <f>SUMPRODUCT(NB_FAMILLES,$L15:$R15)</f>
        <v>638</v>
      </c>
      <c r="J15" s="78">
        <f t="shared" si="0"/>
        <v>2</v>
      </c>
      <c r="K15" s="16"/>
      <c r="L15" s="84">
        <v>9</v>
      </c>
      <c r="M15" s="25">
        <v>10</v>
      </c>
      <c r="N15" s="25"/>
      <c r="O15" s="25">
        <v>9</v>
      </c>
      <c r="P15" s="25">
        <v>1</v>
      </c>
      <c r="Q15" s="25">
        <v>10</v>
      </c>
      <c r="R15" s="85">
        <v>1</v>
      </c>
      <c r="AA15" s="125"/>
      <c r="AB15" s="126"/>
      <c r="AC15" s="126"/>
      <c r="AD15" s="126"/>
      <c r="AE15" s="126"/>
      <c r="AF15" s="126"/>
      <c r="AG15" s="127"/>
    </row>
    <row r="16" spans="2:34" x14ac:dyDescent="0.25">
      <c r="B16" s="76" t="s">
        <v>9</v>
      </c>
      <c r="C16" s="108" t="s">
        <v>243</v>
      </c>
      <c r="D16" s="108" t="s">
        <v>250</v>
      </c>
      <c r="E16" s="111">
        <v>48</v>
      </c>
      <c r="F16" s="111">
        <v>1</v>
      </c>
      <c r="G16" s="112">
        <v>48</v>
      </c>
      <c r="H16" s="75"/>
      <c r="I16" s="78">
        <f>SUMPRODUCT(NB_FAMILLES,$L16:$R16)</f>
        <v>46</v>
      </c>
      <c r="J16" s="78">
        <f t="shared" si="0"/>
        <v>2</v>
      </c>
      <c r="K16" s="16"/>
      <c r="L16" s="84"/>
      <c r="M16" s="25">
        <v>1</v>
      </c>
      <c r="N16" s="25"/>
      <c r="O16" s="25">
        <v>1</v>
      </c>
      <c r="P16" s="25">
        <v>1</v>
      </c>
      <c r="Q16" s="25">
        <v>3</v>
      </c>
      <c r="R16" s="85">
        <v>1</v>
      </c>
      <c r="AA16" s="125"/>
      <c r="AB16" s="126"/>
      <c r="AC16" s="126"/>
      <c r="AD16" s="126"/>
      <c r="AE16" s="126"/>
      <c r="AF16" s="126"/>
      <c r="AG16" s="127"/>
    </row>
    <row r="17" spans="2:35" x14ac:dyDescent="0.25">
      <c r="B17" s="76" t="s">
        <v>9</v>
      </c>
      <c r="C17" s="108" t="s">
        <v>243</v>
      </c>
      <c r="D17" s="108" t="s">
        <v>122</v>
      </c>
      <c r="E17" s="111">
        <v>70</v>
      </c>
      <c r="F17" s="111">
        <v>0.33</v>
      </c>
      <c r="G17" s="112">
        <v>23.1</v>
      </c>
      <c r="H17" s="75"/>
      <c r="I17" s="78">
        <f>SUMPRODUCT(NB_FAMILLES,$L17:$R17)</f>
        <v>69</v>
      </c>
      <c r="J17" s="78">
        <f t="shared" si="0"/>
        <v>1</v>
      </c>
      <c r="K17" s="16"/>
      <c r="L17" s="84">
        <v>1</v>
      </c>
      <c r="M17" s="25">
        <v>1</v>
      </c>
      <c r="N17" s="25"/>
      <c r="O17" s="25">
        <v>1</v>
      </c>
      <c r="P17" s="25"/>
      <c r="Q17" s="25">
        <v>1</v>
      </c>
      <c r="R17" s="85">
        <v>1</v>
      </c>
      <c r="AA17" s="125"/>
      <c r="AB17" s="126"/>
      <c r="AC17" s="126"/>
      <c r="AD17" s="126"/>
      <c r="AE17" s="126"/>
      <c r="AF17" s="126"/>
      <c r="AG17" s="127"/>
    </row>
    <row r="18" spans="2:35" x14ac:dyDescent="0.25">
      <c r="B18" s="76" t="s">
        <v>9</v>
      </c>
      <c r="C18" s="108" t="s">
        <v>243</v>
      </c>
      <c r="D18" s="113" t="s">
        <v>209</v>
      </c>
      <c r="E18" s="111">
        <v>85</v>
      </c>
      <c r="F18" s="111">
        <v>0.5</v>
      </c>
      <c r="G18" s="112">
        <v>42.5</v>
      </c>
      <c r="H18" s="75"/>
      <c r="I18" s="78">
        <f>SUMPRODUCT(NB_FAMILLES,$L18:$R18)</f>
        <v>85</v>
      </c>
      <c r="J18" s="78">
        <f t="shared" si="0"/>
        <v>0</v>
      </c>
      <c r="K18" s="16"/>
      <c r="L18" s="84">
        <v>1</v>
      </c>
      <c r="M18" s="25">
        <v>1</v>
      </c>
      <c r="N18" s="25"/>
      <c r="O18" s="25">
        <v>1</v>
      </c>
      <c r="P18" s="25">
        <v>2</v>
      </c>
      <c r="Q18" s="25">
        <v>2</v>
      </c>
      <c r="R18" s="85">
        <v>1</v>
      </c>
      <c r="AA18" s="125"/>
      <c r="AB18" s="126"/>
      <c r="AC18" s="126"/>
      <c r="AD18" s="126"/>
      <c r="AE18" s="126"/>
      <c r="AF18" s="126"/>
      <c r="AG18" s="127"/>
    </row>
    <row r="19" spans="2:35" x14ac:dyDescent="0.25">
      <c r="B19" s="76" t="s">
        <v>9</v>
      </c>
      <c r="C19" s="108" t="s">
        <v>243</v>
      </c>
      <c r="D19" s="108" t="s">
        <v>274</v>
      </c>
      <c r="E19" s="111">
        <v>17</v>
      </c>
      <c r="F19" s="111">
        <v>2</v>
      </c>
      <c r="G19" s="112">
        <v>34</v>
      </c>
      <c r="H19" s="75"/>
      <c r="I19" s="78">
        <f>SUMPRODUCT(NB_FAMILLES,$L19:$R19)</f>
        <v>15</v>
      </c>
      <c r="J19" s="78">
        <f t="shared" si="0"/>
        <v>2</v>
      </c>
      <c r="K19" s="16"/>
      <c r="L19" s="84"/>
      <c r="M19" s="25"/>
      <c r="N19" s="25"/>
      <c r="O19" s="25"/>
      <c r="P19" s="25">
        <v>1</v>
      </c>
      <c r="Q19" s="25">
        <v>2</v>
      </c>
      <c r="R19" s="85">
        <v>1</v>
      </c>
    </row>
    <row r="20" spans="2:35" x14ac:dyDescent="0.25">
      <c r="B20" s="105"/>
      <c r="C20" s="109"/>
      <c r="D20" s="109"/>
      <c r="E20" s="111"/>
      <c r="F20" s="111"/>
      <c r="G20" s="112"/>
      <c r="H20" s="75"/>
      <c r="I20" s="78">
        <f>SUMPRODUCT(NB_FAMILLES,$L20:$R20)</f>
        <v>0</v>
      </c>
      <c r="J20" s="78">
        <f t="shared" si="0"/>
        <v>0</v>
      </c>
      <c r="K20" s="16"/>
      <c r="L20" s="84"/>
      <c r="M20" s="25"/>
      <c r="N20" s="25"/>
      <c r="O20" s="25"/>
      <c r="P20" s="25"/>
      <c r="Q20" s="25"/>
      <c r="R20" s="85"/>
      <c r="AA20" s="125"/>
      <c r="AB20" s="126"/>
      <c r="AC20" s="126"/>
      <c r="AD20" s="126"/>
      <c r="AE20" s="126"/>
      <c r="AF20" s="126"/>
      <c r="AG20" s="127"/>
    </row>
    <row r="21" spans="2:35" x14ac:dyDescent="0.25">
      <c r="B21" s="76" t="s">
        <v>6</v>
      </c>
      <c r="C21" s="108" t="s">
        <v>247</v>
      </c>
      <c r="D21" s="108" t="s">
        <v>426</v>
      </c>
      <c r="E21" s="111">
        <v>18</v>
      </c>
      <c r="F21" s="111">
        <v>1</v>
      </c>
      <c r="G21" s="112">
        <v>18</v>
      </c>
      <c r="H21" s="75"/>
      <c r="I21" s="78">
        <f>SUMPRODUCT(NB_FAMILLES,$L21:$R21)</f>
        <v>18</v>
      </c>
      <c r="J21" s="78">
        <f t="shared" si="0"/>
        <v>0</v>
      </c>
      <c r="K21" s="16"/>
      <c r="L21" s="84"/>
      <c r="M21" s="25"/>
      <c r="N21" s="25">
        <v>1</v>
      </c>
      <c r="O21" s="25"/>
      <c r="P21" s="25"/>
      <c r="Q21" s="25">
        <v>2</v>
      </c>
      <c r="R21" s="85">
        <v>1</v>
      </c>
      <c r="AA21" s="125"/>
      <c r="AB21" s="126"/>
      <c r="AC21" s="126"/>
      <c r="AD21" s="126"/>
      <c r="AE21" s="126"/>
      <c r="AF21" s="126"/>
      <c r="AG21" s="127"/>
    </row>
    <row r="22" spans="2:35" x14ac:dyDescent="0.25">
      <c r="B22" s="76" t="s">
        <v>6</v>
      </c>
      <c r="C22" s="108" t="s">
        <v>247</v>
      </c>
      <c r="D22" s="108" t="s">
        <v>424</v>
      </c>
      <c r="E22" s="111">
        <v>28</v>
      </c>
      <c r="F22" s="111">
        <v>1</v>
      </c>
      <c r="G22" s="112">
        <v>28</v>
      </c>
      <c r="H22" s="75"/>
      <c r="I22" s="78">
        <f>SUMPRODUCT(NB_FAMILLES,$L22:$R22)</f>
        <v>28</v>
      </c>
      <c r="J22" s="78">
        <f t="shared" si="0"/>
        <v>0</v>
      </c>
      <c r="K22" s="16"/>
      <c r="L22" s="84"/>
      <c r="M22" s="25"/>
      <c r="N22" s="25">
        <v>1</v>
      </c>
      <c r="O22" s="25">
        <v>1</v>
      </c>
      <c r="P22" s="25"/>
      <c r="Q22" s="25">
        <v>1</v>
      </c>
      <c r="R22" s="85">
        <v>3</v>
      </c>
      <c r="AA22" s="125"/>
      <c r="AB22" s="126"/>
      <c r="AC22" s="126"/>
      <c r="AD22" s="126"/>
      <c r="AE22" s="126"/>
      <c r="AF22" s="126"/>
      <c r="AG22" s="127"/>
      <c r="AH22" s="25"/>
      <c r="AI22" s="25"/>
    </row>
    <row r="23" spans="2:35" x14ac:dyDescent="0.25">
      <c r="B23" s="76" t="s">
        <v>6</v>
      </c>
      <c r="C23" s="108" t="s">
        <v>247</v>
      </c>
      <c r="D23" s="108" t="s">
        <v>430</v>
      </c>
      <c r="E23" s="111">
        <v>60</v>
      </c>
      <c r="F23" s="111">
        <v>1</v>
      </c>
      <c r="G23" s="112">
        <v>60</v>
      </c>
      <c r="H23" s="75"/>
      <c r="I23" s="78">
        <f>SUMPRODUCT(NB_FAMILLES,$L23:$R23)</f>
        <v>60</v>
      </c>
      <c r="J23" s="78">
        <f t="shared" si="0"/>
        <v>0</v>
      </c>
      <c r="K23" s="16"/>
      <c r="L23" s="84">
        <v>1</v>
      </c>
      <c r="M23" s="25"/>
      <c r="N23" s="25"/>
      <c r="O23" s="25">
        <v>1</v>
      </c>
      <c r="P23" s="25">
        <v>1</v>
      </c>
      <c r="Q23" s="25">
        <v>1</v>
      </c>
      <c r="R23" s="85">
        <v>1</v>
      </c>
      <c r="AA23" s="125"/>
      <c r="AB23" s="126"/>
      <c r="AC23" s="126"/>
      <c r="AD23" s="126"/>
      <c r="AE23" s="126"/>
      <c r="AF23" s="126"/>
      <c r="AG23" s="127"/>
      <c r="AH23" s="25"/>
      <c r="AI23" s="25"/>
    </row>
    <row r="24" spans="2:35" x14ac:dyDescent="0.25">
      <c r="B24" s="76" t="s">
        <v>6</v>
      </c>
      <c r="C24" s="108" t="s">
        <v>247</v>
      </c>
      <c r="D24" s="108" t="s">
        <v>450</v>
      </c>
      <c r="E24" s="111">
        <v>12</v>
      </c>
      <c r="F24" s="111">
        <v>1</v>
      </c>
      <c r="G24" s="112">
        <v>12</v>
      </c>
      <c r="H24" s="75"/>
      <c r="I24" s="78">
        <f>SUMPRODUCT(NB_FAMILLES,$L24:$R24)</f>
        <v>12</v>
      </c>
      <c r="J24" s="78">
        <f t="shared" si="0"/>
        <v>0</v>
      </c>
      <c r="K24" s="16"/>
      <c r="L24" s="84"/>
      <c r="M24" s="25"/>
      <c r="N24" s="25"/>
      <c r="O24" s="25"/>
      <c r="P24" s="25">
        <v>1</v>
      </c>
      <c r="Q24" s="25">
        <v>1</v>
      </c>
      <c r="R24" s="85">
        <v>2</v>
      </c>
      <c r="AA24" s="125"/>
      <c r="AB24" s="126"/>
      <c r="AC24" s="126"/>
      <c r="AD24" s="126"/>
      <c r="AE24" s="126"/>
      <c r="AF24" s="126"/>
      <c r="AG24" s="127"/>
      <c r="AH24" s="25"/>
      <c r="AI24" s="25"/>
    </row>
    <row r="25" spans="2:35" x14ac:dyDescent="0.25">
      <c r="B25" s="76" t="s">
        <v>6</v>
      </c>
      <c r="C25" s="108" t="s">
        <v>247</v>
      </c>
      <c r="D25" s="108" t="s">
        <v>428</v>
      </c>
      <c r="E25" s="111">
        <v>30</v>
      </c>
      <c r="F25" s="111">
        <v>1</v>
      </c>
      <c r="G25" s="112">
        <v>30</v>
      </c>
      <c r="H25" s="75"/>
      <c r="I25" s="78">
        <f>SUMPRODUCT(NB_FAMILLES,$L25:$R25)</f>
        <v>30</v>
      </c>
      <c r="J25" s="78">
        <f t="shared" si="0"/>
        <v>0</v>
      </c>
      <c r="K25" s="16"/>
      <c r="L25" s="84"/>
      <c r="M25" s="25">
        <v>1</v>
      </c>
      <c r="N25" s="25"/>
      <c r="O25" s="25"/>
      <c r="P25" s="25">
        <v>1</v>
      </c>
      <c r="Q25" s="25">
        <v>2</v>
      </c>
      <c r="R25" s="85">
        <v>1</v>
      </c>
      <c r="AA25" s="125"/>
      <c r="AB25" s="126"/>
      <c r="AC25" s="126"/>
      <c r="AD25" s="126"/>
      <c r="AE25" s="126"/>
      <c r="AF25" s="126"/>
      <c r="AG25" s="127"/>
      <c r="AH25" s="25"/>
      <c r="AI25" s="25"/>
    </row>
    <row r="26" spans="2:35" x14ac:dyDescent="0.25">
      <c r="B26" s="76" t="s">
        <v>6</v>
      </c>
      <c r="C26" s="108" t="s">
        <v>244</v>
      </c>
      <c r="D26" s="108" t="s">
        <v>440</v>
      </c>
      <c r="E26" s="111">
        <v>4</v>
      </c>
      <c r="F26" s="111">
        <v>1</v>
      </c>
      <c r="G26" s="112">
        <v>4</v>
      </c>
      <c r="H26" s="75"/>
      <c r="I26" s="78">
        <f>SUMPRODUCT(NB_FAMILLES,$L26:$R26)</f>
        <v>4</v>
      </c>
      <c r="J26" s="78">
        <f t="shared" si="0"/>
        <v>0</v>
      </c>
      <c r="K26" s="16"/>
      <c r="L26" s="84"/>
      <c r="M26" s="25"/>
      <c r="N26" s="25"/>
      <c r="O26" s="25"/>
      <c r="P26" s="25"/>
      <c r="Q26" s="25">
        <v>1</v>
      </c>
      <c r="R26" s="85"/>
      <c r="AA26" s="125"/>
      <c r="AB26" s="126"/>
      <c r="AC26" s="126"/>
      <c r="AD26" s="126"/>
      <c r="AE26" s="126"/>
      <c r="AF26" s="126"/>
      <c r="AG26" s="127"/>
      <c r="AH26" s="25"/>
      <c r="AI26" s="25"/>
    </row>
    <row r="27" spans="2:35" x14ac:dyDescent="0.25">
      <c r="B27" s="76" t="s">
        <v>6</v>
      </c>
      <c r="C27" s="108" t="s">
        <v>244</v>
      </c>
      <c r="D27" s="108" t="s">
        <v>446</v>
      </c>
      <c r="E27" s="111">
        <v>2</v>
      </c>
      <c r="F27" s="111">
        <v>1</v>
      </c>
      <c r="G27" s="112">
        <v>2</v>
      </c>
      <c r="H27" s="75"/>
      <c r="I27" s="78">
        <f>SUMPRODUCT(NB_FAMILLES,$L27:$R27)</f>
        <v>2</v>
      </c>
      <c r="J27" s="78">
        <f t="shared" si="0"/>
        <v>0</v>
      </c>
      <c r="K27" s="16"/>
      <c r="L27" s="84"/>
      <c r="M27" s="25"/>
      <c r="N27" s="25"/>
      <c r="O27" s="25"/>
      <c r="P27" s="25"/>
      <c r="Q27" s="25"/>
      <c r="R27" s="85">
        <v>2</v>
      </c>
      <c r="AA27" s="125"/>
      <c r="AB27" s="126"/>
      <c r="AC27" s="126"/>
      <c r="AD27" s="126"/>
      <c r="AE27" s="126"/>
      <c r="AF27" s="126"/>
      <c r="AG27" s="127"/>
    </row>
    <row r="28" spans="2:35" x14ac:dyDescent="0.25">
      <c r="B28" s="76" t="s">
        <v>6</v>
      </c>
      <c r="C28" s="108" t="s">
        <v>244</v>
      </c>
      <c r="D28" s="108" t="s">
        <v>442</v>
      </c>
      <c r="E28" s="111">
        <v>8</v>
      </c>
      <c r="F28" s="111">
        <v>1</v>
      </c>
      <c r="G28" s="112">
        <v>8</v>
      </c>
      <c r="H28" s="75"/>
      <c r="I28" s="78">
        <f>SUMPRODUCT(NB_FAMILLES,$L28:$R28)</f>
        <v>8</v>
      </c>
      <c r="J28" s="78">
        <f t="shared" si="0"/>
        <v>0</v>
      </c>
      <c r="K28" s="16"/>
      <c r="L28" s="84"/>
      <c r="M28" s="25"/>
      <c r="N28" s="25"/>
      <c r="O28" s="25"/>
      <c r="P28" s="25">
        <v>1</v>
      </c>
      <c r="Q28" s="25"/>
      <c r="R28" s="85">
        <v>2</v>
      </c>
      <c r="AA28" s="125"/>
      <c r="AB28" s="126"/>
      <c r="AC28" s="126"/>
      <c r="AD28" s="126"/>
      <c r="AE28" s="126"/>
      <c r="AF28" s="126"/>
      <c r="AG28" s="127"/>
      <c r="AH28" s="25"/>
      <c r="AI28" s="25"/>
    </row>
    <row r="29" spans="2:35" x14ac:dyDescent="0.25">
      <c r="B29" s="76" t="s">
        <v>6</v>
      </c>
      <c r="C29" s="108" t="s">
        <v>244</v>
      </c>
      <c r="D29" s="108" t="s">
        <v>432</v>
      </c>
      <c r="E29" s="111">
        <v>20</v>
      </c>
      <c r="F29" s="111">
        <v>1</v>
      </c>
      <c r="G29" s="112">
        <v>20</v>
      </c>
      <c r="H29" s="75"/>
      <c r="I29" s="78">
        <f>SUMPRODUCT(NB_FAMILLES,$L29:$R29)</f>
        <v>20</v>
      </c>
      <c r="J29" s="78">
        <f t="shared" si="0"/>
        <v>0</v>
      </c>
      <c r="K29" s="16"/>
      <c r="L29" s="84"/>
      <c r="M29" s="25"/>
      <c r="N29" s="25">
        <v>1</v>
      </c>
      <c r="O29" s="25"/>
      <c r="P29" s="25">
        <v>1</v>
      </c>
      <c r="Q29" s="25">
        <v>1</v>
      </c>
      <c r="R29" s="85">
        <v>1</v>
      </c>
      <c r="AA29" s="125"/>
      <c r="AB29" s="126"/>
      <c r="AC29" s="126"/>
      <c r="AD29" s="126"/>
      <c r="AE29" s="126"/>
      <c r="AF29" s="126"/>
      <c r="AG29" s="127"/>
      <c r="AH29" s="25"/>
      <c r="AI29" s="25"/>
    </row>
    <row r="30" spans="2:35" x14ac:dyDescent="0.25">
      <c r="B30" s="76" t="s">
        <v>6</v>
      </c>
      <c r="C30" s="108" t="s">
        <v>244</v>
      </c>
      <c r="D30" s="108" t="s">
        <v>448</v>
      </c>
      <c r="E30" s="111">
        <v>1</v>
      </c>
      <c r="F30" s="111">
        <v>1</v>
      </c>
      <c r="G30" s="112">
        <v>1</v>
      </c>
      <c r="H30" s="75"/>
      <c r="I30" s="78">
        <f>SUMPRODUCT(NB_FAMILLES,$L30:$R30)</f>
        <v>1</v>
      </c>
      <c r="J30" s="78">
        <f t="shared" si="0"/>
        <v>0</v>
      </c>
      <c r="K30" s="16"/>
      <c r="L30" s="84"/>
      <c r="M30" s="25"/>
      <c r="N30" s="25"/>
      <c r="O30" s="25"/>
      <c r="P30" s="25"/>
      <c r="Q30" s="25"/>
      <c r="R30" s="85">
        <v>1</v>
      </c>
      <c r="AA30" s="125"/>
      <c r="AB30" s="126"/>
      <c r="AC30" s="126"/>
      <c r="AD30" s="126"/>
      <c r="AE30" s="126"/>
      <c r="AF30" s="126"/>
      <c r="AG30" s="127"/>
      <c r="AH30" s="25"/>
      <c r="AI30" s="25"/>
    </row>
    <row r="31" spans="2:35" x14ac:dyDescent="0.25">
      <c r="B31" s="76" t="s">
        <v>6</v>
      </c>
      <c r="C31" s="108" t="s">
        <v>244</v>
      </c>
      <c r="D31" s="108" t="s">
        <v>444</v>
      </c>
      <c r="E31" s="111">
        <v>2</v>
      </c>
      <c r="F31" s="111">
        <v>1</v>
      </c>
      <c r="G31" s="112">
        <v>2</v>
      </c>
      <c r="H31" s="75"/>
      <c r="I31" s="78">
        <f>SUMPRODUCT(NB_FAMILLES,$L31:$R31)</f>
        <v>2</v>
      </c>
      <c r="J31" s="78">
        <f t="shared" si="0"/>
        <v>0</v>
      </c>
      <c r="K31" s="16"/>
      <c r="L31" s="84"/>
      <c r="M31" s="25"/>
      <c r="N31" s="25"/>
      <c r="O31" s="25"/>
      <c r="P31" s="25"/>
      <c r="Q31" s="25"/>
      <c r="R31" s="85">
        <v>2</v>
      </c>
      <c r="AA31" s="125"/>
      <c r="AB31" s="126"/>
      <c r="AC31" s="126"/>
      <c r="AD31" s="126"/>
      <c r="AE31" s="126"/>
      <c r="AF31" s="126"/>
      <c r="AG31" s="127"/>
      <c r="AH31" s="25"/>
      <c r="AI31" s="25"/>
    </row>
    <row r="32" spans="2:35" x14ac:dyDescent="0.25">
      <c r="B32" s="76" t="s">
        <v>6</v>
      </c>
      <c r="C32" s="108" t="s">
        <v>244</v>
      </c>
      <c r="D32" s="108" t="s">
        <v>422</v>
      </c>
      <c r="E32" s="111">
        <v>18</v>
      </c>
      <c r="F32" s="111">
        <v>1</v>
      </c>
      <c r="G32" s="112">
        <v>18</v>
      </c>
      <c r="H32" s="75"/>
      <c r="I32" s="78">
        <f>SUMPRODUCT(NB_FAMILLES,$L32:$R32)</f>
        <v>18</v>
      </c>
      <c r="J32" s="78">
        <f t="shared" si="0"/>
        <v>0</v>
      </c>
      <c r="K32" s="16"/>
      <c r="L32" s="84"/>
      <c r="M32" s="25"/>
      <c r="N32" s="25"/>
      <c r="O32" s="25">
        <v>1</v>
      </c>
      <c r="P32" s="25">
        <v>1</v>
      </c>
      <c r="Q32" s="25"/>
      <c r="R32" s="85"/>
      <c r="AA32" s="125"/>
      <c r="AB32" s="126"/>
      <c r="AC32" s="126"/>
      <c r="AD32" s="126"/>
      <c r="AE32" s="126"/>
      <c r="AF32" s="126"/>
      <c r="AG32" s="127"/>
      <c r="AH32" s="25"/>
      <c r="AI32" s="25"/>
    </row>
    <row r="33" spans="2:35" x14ac:dyDescent="0.25">
      <c r="B33" s="76" t="s">
        <v>6</v>
      </c>
      <c r="C33" s="108" t="s">
        <v>244</v>
      </c>
      <c r="D33" s="108" t="s">
        <v>364</v>
      </c>
      <c r="E33" s="111">
        <v>240</v>
      </c>
      <c r="F33" s="111">
        <v>1</v>
      </c>
      <c r="G33" s="112">
        <v>240</v>
      </c>
      <c r="H33" s="75"/>
      <c r="I33" s="78">
        <f>SUMPRODUCT(NB_FAMILLES,$L33:$R33)</f>
        <v>240</v>
      </c>
      <c r="J33" s="78">
        <f t="shared" si="0"/>
        <v>0</v>
      </c>
      <c r="K33" s="16"/>
      <c r="L33" s="94">
        <v>3</v>
      </c>
      <c r="M33" s="5">
        <v>3</v>
      </c>
      <c r="N33" s="5">
        <v>2</v>
      </c>
      <c r="O33" s="5">
        <v>3</v>
      </c>
      <c r="P33" s="5">
        <v>2</v>
      </c>
      <c r="Q33" s="5">
        <v>3</v>
      </c>
      <c r="R33" s="95">
        <v>6</v>
      </c>
      <c r="AH33" s="25"/>
      <c r="AI33" s="25"/>
    </row>
    <row r="34" spans="2:35" x14ac:dyDescent="0.25">
      <c r="B34" s="76" t="s">
        <v>6</v>
      </c>
      <c r="C34" s="108" t="s">
        <v>438</v>
      </c>
      <c r="D34" s="108" t="s">
        <v>437</v>
      </c>
      <c r="E34" s="111">
        <v>1</v>
      </c>
      <c r="F34" s="111">
        <v>1</v>
      </c>
      <c r="G34" s="112">
        <v>1</v>
      </c>
      <c r="H34" s="75"/>
      <c r="I34" s="78">
        <f>SUMPRODUCT(NB_FAMILLES,$L34:$R34)</f>
        <v>1</v>
      </c>
      <c r="J34" s="78">
        <f t="shared" si="0"/>
        <v>0</v>
      </c>
      <c r="K34" s="16"/>
      <c r="L34" s="94"/>
      <c r="R34" s="95">
        <v>1</v>
      </c>
      <c r="AH34" s="25"/>
      <c r="AI34" s="25"/>
    </row>
    <row r="35" spans="2:35" x14ac:dyDescent="0.25">
      <c r="B35" s="105"/>
      <c r="C35" s="109"/>
      <c r="D35" s="109"/>
      <c r="E35" s="111"/>
      <c r="F35" s="111"/>
      <c r="G35" s="112"/>
      <c r="H35" s="75"/>
      <c r="I35" s="78">
        <f>SUMPRODUCT(NB_FAMILLES,$L35:$R35)</f>
        <v>0</v>
      </c>
      <c r="J35" s="78">
        <f t="shared" si="0"/>
        <v>0</v>
      </c>
      <c r="K35" s="16"/>
      <c r="L35" s="94"/>
      <c r="R35" s="95"/>
      <c r="AH35" s="25"/>
      <c r="AI35" s="25"/>
    </row>
    <row r="36" spans="2:35" x14ac:dyDescent="0.25">
      <c r="B36" s="76" t="s">
        <v>7</v>
      </c>
      <c r="C36" s="108" t="s">
        <v>244</v>
      </c>
      <c r="D36" s="108" t="s">
        <v>416</v>
      </c>
      <c r="E36" s="111">
        <v>16</v>
      </c>
      <c r="F36" s="111">
        <v>5</v>
      </c>
      <c r="G36" s="112">
        <v>80</v>
      </c>
      <c r="H36" s="75"/>
      <c r="I36" s="78">
        <f>SUMPRODUCT(NB_FAMILLES,$L36:$R36)</f>
        <v>16</v>
      </c>
      <c r="J36" s="78">
        <f t="shared" si="0"/>
        <v>0</v>
      </c>
      <c r="K36" s="16"/>
      <c r="L36" s="94"/>
      <c r="O36" s="5">
        <v>1</v>
      </c>
      <c r="R36" s="95">
        <v>4</v>
      </c>
      <c r="AH36" s="25"/>
      <c r="AI36" s="25"/>
    </row>
    <row r="37" spans="2:35" x14ac:dyDescent="0.25">
      <c r="B37" s="76" t="s">
        <v>7</v>
      </c>
      <c r="C37" s="108" t="s">
        <v>244</v>
      </c>
      <c r="D37" s="108" t="s">
        <v>286</v>
      </c>
      <c r="E37" s="111">
        <v>638</v>
      </c>
      <c r="F37" s="111">
        <v>1</v>
      </c>
      <c r="G37" s="112">
        <v>638</v>
      </c>
      <c r="H37" s="75"/>
      <c r="I37" s="78">
        <f>SUMPRODUCT(NB_FAMILLES,$L37:$R37)</f>
        <v>567</v>
      </c>
      <c r="J37" s="78">
        <f t="shared" si="0"/>
        <v>71</v>
      </c>
      <c r="K37" s="16"/>
      <c r="L37" s="94">
        <v>4</v>
      </c>
      <c r="M37" s="5">
        <v>3</v>
      </c>
      <c r="N37" s="5">
        <v>6</v>
      </c>
      <c r="O37" s="5">
        <v>7</v>
      </c>
      <c r="P37" s="5">
        <v>18</v>
      </c>
      <c r="Q37" s="5">
        <v>29</v>
      </c>
      <c r="R37" s="95">
        <v>12</v>
      </c>
      <c r="AH37" s="25"/>
      <c r="AI37" s="25"/>
    </row>
    <row r="38" spans="2:35" x14ac:dyDescent="0.25">
      <c r="B38" s="76" t="s">
        <v>7</v>
      </c>
      <c r="C38" s="108" t="s">
        <v>244</v>
      </c>
      <c r="D38" s="108" t="s">
        <v>418</v>
      </c>
      <c r="E38" s="111">
        <v>360</v>
      </c>
      <c r="F38" s="111">
        <v>1</v>
      </c>
      <c r="G38" s="112">
        <v>360</v>
      </c>
      <c r="H38" s="75"/>
      <c r="I38" s="78">
        <f>SUMPRODUCT(NB_FAMILLES,$L38:$R38)</f>
        <v>360</v>
      </c>
      <c r="J38" s="78">
        <f t="shared" ref="J38:J69" si="1">E38-I38</f>
        <v>0</v>
      </c>
      <c r="K38" s="16"/>
      <c r="L38" s="94">
        <v>3</v>
      </c>
      <c r="M38" s="5">
        <v>4</v>
      </c>
      <c r="N38" s="5">
        <v>6</v>
      </c>
      <c r="O38" s="5">
        <v>6</v>
      </c>
      <c r="P38" s="5">
        <v>6</v>
      </c>
      <c r="Q38" s="5">
        <v>5</v>
      </c>
      <c r="R38" s="95">
        <v>7</v>
      </c>
      <c r="AH38" s="25"/>
      <c r="AI38" s="25"/>
    </row>
    <row r="39" spans="2:35" x14ac:dyDescent="0.25">
      <c r="B39" s="76" t="s">
        <v>7</v>
      </c>
      <c r="C39" s="108" t="s">
        <v>244</v>
      </c>
      <c r="D39" s="108" t="s">
        <v>314</v>
      </c>
      <c r="E39" s="111">
        <v>42</v>
      </c>
      <c r="F39" s="111">
        <v>4</v>
      </c>
      <c r="G39" s="112">
        <v>168</v>
      </c>
      <c r="H39" s="75"/>
      <c r="I39" s="78">
        <f>SUMPRODUCT(NB_FAMILLES,$L39:$R39)</f>
        <v>42</v>
      </c>
      <c r="J39" s="78">
        <f t="shared" si="1"/>
        <v>0</v>
      </c>
      <c r="K39" s="16"/>
      <c r="L39" s="94"/>
      <c r="M39" s="5">
        <v>1</v>
      </c>
      <c r="N39" s="5">
        <v>1</v>
      </c>
      <c r="O39" s="5">
        <v>1</v>
      </c>
      <c r="P39" s="5">
        <v>1</v>
      </c>
      <c r="R39" s="95"/>
      <c r="AH39" s="25"/>
      <c r="AI39" s="25"/>
    </row>
    <row r="40" spans="2:35" x14ac:dyDescent="0.25">
      <c r="B40" s="76" t="s">
        <v>7</v>
      </c>
      <c r="C40" s="108" t="s">
        <v>243</v>
      </c>
      <c r="D40" s="108" t="s">
        <v>124</v>
      </c>
      <c r="E40" s="111">
        <v>154</v>
      </c>
      <c r="F40" s="111">
        <v>1</v>
      </c>
      <c r="G40" s="112">
        <v>154</v>
      </c>
      <c r="H40" s="75"/>
      <c r="I40" s="78">
        <f>SUMPRODUCT(NB_FAMILLES,$L40:$R40)</f>
        <v>154</v>
      </c>
      <c r="J40" s="78">
        <f t="shared" si="1"/>
        <v>0</v>
      </c>
      <c r="K40" s="16"/>
      <c r="L40" s="94">
        <v>2</v>
      </c>
      <c r="M40" s="5">
        <v>1</v>
      </c>
      <c r="N40" s="5">
        <v>2</v>
      </c>
      <c r="O40" s="5">
        <v>2</v>
      </c>
      <c r="P40" s="5">
        <v>2</v>
      </c>
      <c r="Q40" s="5">
        <v>2</v>
      </c>
      <c r="R40" s="95">
        <v>3</v>
      </c>
      <c r="AH40" s="25"/>
      <c r="AI40" s="25"/>
    </row>
    <row r="41" spans="2:35" x14ac:dyDescent="0.25">
      <c r="B41" s="105"/>
      <c r="C41" s="109"/>
      <c r="D41" s="109"/>
      <c r="E41" s="111"/>
      <c r="F41" s="111"/>
      <c r="G41" s="112"/>
      <c r="H41" s="75"/>
      <c r="I41" s="78">
        <f>SUMPRODUCT(NB_FAMILLES,$L41:$R41)</f>
        <v>0</v>
      </c>
      <c r="J41" s="78">
        <f t="shared" si="1"/>
        <v>0</v>
      </c>
      <c r="K41" s="16"/>
      <c r="L41" s="94"/>
      <c r="R41" s="95"/>
    </row>
    <row r="42" spans="2:35" x14ac:dyDescent="0.25">
      <c r="B42" s="76" t="s">
        <v>10</v>
      </c>
      <c r="C42" s="108" t="s">
        <v>245</v>
      </c>
      <c r="D42" s="108" t="s">
        <v>408</v>
      </c>
      <c r="E42" s="111">
        <v>420</v>
      </c>
      <c r="F42" s="111">
        <v>1</v>
      </c>
      <c r="G42" s="112">
        <v>420</v>
      </c>
      <c r="H42" s="75"/>
      <c r="I42" s="78">
        <f>SUMPRODUCT(NB_FAMILLES,$L42:$R42)</f>
        <v>273</v>
      </c>
      <c r="J42" s="78">
        <f t="shared" si="1"/>
        <v>147</v>
      </c>
      <c r="K42" s="16">
        <v>1</v>
      </c>
      <c r="L42" s="94">
        <v>1</v>
      </c>
      <c r="M42" s="5">
        <v>2</v>
      </c>
      <c r="N42" s="5">
        <v>4</v>
      </c>
      <c r="O42" s="5">
        <v>5</v>
      </c>
      <c r="P42" s="5">
        <v>11</v>
      </c>
      <c r="Q42" s="5">
        <v>10</v>
      </c>
      <c r="R42" s="95">
        <v>4</v>
      </c>
      <c r="AA42" s="119">
        <v>1</v>
      </c>
      <c r="AB42" s="120">
        <v>2</v>
      </c>
      <c r="AC42" s="120">
        <v>4</v>
      </c>
      <c r="AD42" s="120">
        <v>5</v>
      </c>
      <c r="AE42" s="120">
        <v>11</v>
      </c>
      <c r="AF42" s="120">
        <v>10</v>
      </c>
      <c r="AG42" s="121">
        <v>4</v>
      </c>
    </row>
    <row r="43" spans="2:35" x14ac:dyDescent="0.25">
      <c r="B43" s="76" t="s">
        <v>10</v>
      </c>
      <c r="C43" s="108" t="s">
        <v>245</v>
      </c>
      <c r="D43" s="108" t="s">
        <v>387</v>
      </c>
      <c r="E43" s="111">
        <v>24</v>
      </c>
      <c r="F43" s="111">
        <v>5</v>
      </c>
      <c r="G43" s="112">
        <v>120</v>
      </c>
      <c r="H43" s="75"/>
      <c r="I43" s="78">
        <f>SUMPRODUCT(NB_FAMILLES,$L43:$R43)</f>
        <v>24</v>
      </c>
      <c r="J43" s="78">
        <f t="shared" si="1"/>
        <v>0</v>
      </c>
      <c r="K43" s="16">
        <v>1</v>
      </c>
      <c r="L43" s="94"/>
      <c r="O43" s="5">
        <v>1</v>
      </c>
      <c r="P43" s="5">
        <v>1</v>
      </c>
      <c r="Q43" s="5">
        <v>1</v>
      </c>
      <c r="R43" s="95">
        <v>2</v>
      </c>
      <c r="AD43" s="120">
        <v>1</v>
      </c>
      <c r="AE43" s="120">
        <v>1</v>
      </c>
      <c r="AF43" s="120">
        <v>1</v>
      </c>
      <c r="AG43" s="121">
        <v>2</v>
      </c>
    </row>
    <row r="44" spans="2:35" x14ac:dyDescent="0.25">
      <c r="B44" s="76" t="s">
        <v>10</v>
      </c>
      <c r="C44" s="108" t="s">
        <v>246</v>
      </c>
      <c r="D44" s="108" t="s">
        <v>178</v>
      </c>
      <c r="E44" s="111">
        <v>576</v>
      </c>
      <c r="F44" s="111">
        <v>1</v>
      </c>
      <c r="G44" s="112">
        <v>576</v>
      </c>
      <c r="H44" s="75"/>
      <c r="I44" s="78">
        <f>SUMPRODUCT(NB_FAMILLES,$L44:$R44)</f>
        <v>253</v>
      </c>
      <c r="J44" s="78">
        <f t="shared" si="1"/>
        <v>323</v>
      </c>
      <c r="K44" s="16">
        <v>1</v>
      </c>
      <c r="L44" s="94">
        <v>1</v>
      </c>
      <c r="M44" s="5">
        <v>1</v>
      </c>
      <c r="N44" s="5">
        <v>4</v>
      </c>
      <c r="O44" s="5">
        <v>5</v>
      </c>
      <c r="P44" s="5">
        <v>10</v>
      </c>
      <c r="Q44" s="5">
        <v>10</v>
      </c>
      <c r="R44" s="95">
        <v>5</v>
      </c>
      <c r="AA44" s="119">
        <v>1</v>
      </c>
      <c r="AB44" s="120">
        <v>1</v>
      </c>
      <c r="AC44" s="120">
        <v>4</v>
      </c>
      <c r="AD44" s="120">
        <v>5</v>
      </c>
      <c r="AE44" s="120">
        <v>10</v>
      </c>
      <c r="AF44" s="120">
        <v>10</v>
      </c>
      <c r="AG44" s="121">
        <v>5</v>
      </c>
    </row>
    <row r="45" spans="2:35" x14ac:dyDescent="0.25">
      <c r="B45" s="76" t="s">
        <v>10</v>
      </c>
      <c r="C45" s="108" t="s">
        <v>277</v>
      </c>
      <c r="D45" s="108" t="s">
        <v>272</v>
      </c>
      <c r="E45" s="111">
        <v>80</v>
      </c>
      <c r="F45" s="111">
        <v>6</v>
      </c>
      <c r="G45" s="112">
        <v>480</v>
      </c>
      <c r="H45" s="75"/>
      <c r="I45" s="78">
        <f>SUMPRODUCT(NB_FAMILLES,$L45:$R45)</f>
        <v>80</v>
      </c>
      <c r="J45" s="78">
        <f t="shared" si="1"/>
        <v>0</v>
      </c>
      <c r="K45" s="16">
        <v>1</v>
      </c>
      <c r="L45" s="94">
        <v>1</v>
      </c>
      <c r="M45" s="5">
        <v>1</v>
      </c>
      <c r="N45" s="5">
        <v>1</v>
      </c>
      <c r="O45" s="5">
        <v>1</v>
      </c>
      <c r="Q45" s="5">
        <v>1</v>
      </c>
      <c r="R45" s="95">
        <v>3</v>
      </c>
      <c r="AA45" s="119">
        <v>1</v>
      </c>
      <c r="AB45" s="120">
        <v>1</v>
      </c>
      <c r="AC45" s="120">
        <v>1</v>
      </c>
      <c r="AD45" s="120">
        <v>1</v>
      </c>
      <c r="AF45" s="120">
        <v>1</v>
      </c>
      <c r="AG45" s="121">
        <v>3</v>
      </c>
    </row>
    <row r="46" spans="2:35" x14ac:dyDescent="0.25">
      <c r="B46" s="76" t="s">
        <v>10</v>
      </c>
      <c r="C46" s="108" t="s">
        <v>435</v>
      </c>
      <c r="D46" s="108" t="s">
        <v>402</v>
      </c>
      <c r="E46" s="111">
        <v>31</v>
      </c>
      <c r="F46" s="111">
        <v>1</v>
      </c>
      <c r="G46" s="112">
        <v>31</v>
      </c>
      <c r="H46" s="75"/>
      <c r="I46" s="78">
        <f>SUMPRODUCT(NB_FAMILLES,$L46:$R46)</f>
        <v>31</v>
      </c>
      <c r="J46" s="78">
        <f t="shared" si="1"/>
        <v>0</v>
      </c>
      <c r="K46" s="16">
        <v>1</v>
      </c>
      <c r="L46" s="94"/>
      <c r="M46" s="5">
        <v>1</v>
      </c>
      <c r="N46" s="5">
        <v>1</v>
      </c>
      <c r="P46" s="5">
        <v>1</v>
      </c>
      <c r="R46" s="95">
        <v>1</v>
      </c>
      <c r="AB46" s="120">
        <v>1</v>
      </c>
      <c r="AC46" s="120">
        <v>1</v>
      </c>
      <c r="AE46" s="120">
        <v>1</v>
      </c>
      <c r="AG46" s="121">
        <v>1</v>
      </c>
    </row>
    <row r="47" spans="2:35" x14ac:dyDescent="0.25">
      <c r="B47" s="76" t="s">
        <v>10</v>
      </c>
      <c r="C47" s="108" t="s">
        <v>435</v>
      </c>
      <c r="D47" s="108" t="s">
        <v>434</v>
      </c>
      <c r="E47" s="111">
        <v>173</v>
      </c>
      <c r="F47" s="111">
        <v>1</v>
      </c>
      <c r="G47" s="112">
        <v>173</v>
      </c>
      <c r="H47" s="75"/>
      <c r="I47" s="78">
        <f>SUMPRODUCT(NB_FAMILLES,$L47:$R47)</f>
        <v>172</v>
      </c>
      <c r="J47" s="78">
        <f t="shared" si="1"/>
        <v>1</v>
      </c>
      <c r="K47" s="16">
        <v>1</v>
      </c>
      <c r="L47" s="94">
        <v>1</v>
      </c>
      <c r="M47" s="5">
        <v>2</v>
      </c>
      <c r="N47" s="5">
        <v>3</v>
      </c>
      <c r="O47" s="5">
        <v>3</v>
      </c>
      <c r="P47" s="5">
        <v>3</v>
      </c>
      <c r="Q47" s="5">
        <v>5</v>
      </c>
      <c r="R47" s="95">
        <v>4</v>
      </c>
      <c r="AA47" s="119">
        <v>1</v>
      </c>
      <c r="AB47" s="120">
        <v>2</v>
      </c>
      <c r="AC47" s="120">
        <v>3</v>
      </c>
      <c r="AD47" s="120">
        <v>3</v>
      </c>
      <c r="AE47" s="120">
        <v>3</v>
      </c>
      <c r="AF47" s="120">
        <v>5</v>
      </c>
      <c r="AG47" s="121">
        <v>4</v>
      </c>
    </row>
    <row r="48" spans="2:35" x14ac:dyDescent="0.25">
      <c r="B48" s="105"/>
      <c r="C48" s="109"/>
      <c r="D48" s="109"/>
      <c r="E48" s="111"/>
      <c r="F48" s="111"/>
      <c r="G48" s="112"/>
      <c r="H48" s="75"/>
      <c r="I48" s="78">
        <f>SUMPRODUCT(NB_FAMILLES,$L48:$R48)</f>
        <v>0</v>
      </c>
      <c r="J48" s="78">
        <f t="shared" si="1"/>
        <v>0</v>
      </c>
      <c r="K48" s="16"/>
      <c r="L48" s="94"/>
      <c r="R48" s="95"/>
    </row>
    <row r="49" spans="2:26" x14ac:dyDescent="0.25">
      <c r="B49" s="76" t="s">
        <v>12</v>
      </c>
      <c r="C49" s="108" t="s">
        <v>247</v>
      </c>
      <c r="D49" s="108" t="s">
        <v>32</v>
      </c>
      <c r="E49" s="111">
        <v>6</v>
      </c>
      <c r="F49" s="111">
        <v>2</v>
      </c>
      <c r="G49" s="112">
        <v>12</v>
      </c>
      <c r="H49" s="75"/>
      <c r="I49" s="78">
        <f>SUMPRODUCT(NB_FAMILLES,$L49:$R49)</f>
        <v>6</v>
      </c>
      <c r="J49" s="78">
        <f t="shared" si="1"/>
        <v>0</v>
      </c>
      <c r="K49" s="16"/>
      <c r="L49" s="94"/>
      <c r="P49" s="5">
        <v>1</v>
      </c>
      <c r="R49" s="95"/>
    </row>
    <row r="50" spans="2:26" x14ac:dyDescent="0.25">
      <c r="B50" s="105"/>
      <c r="C50" s="109"/>
      <c r="D50" s="109"/>
      <c r="E50" s="111"/>
      <c r="F50" s="111"/>
      <c r="G50" s="112"/>
      <c r="H50" s="75"/>
      <c r="I50" s="78">
        <f>SUMPRODUCT(NB_FAMILLES,$L50:$R50)</f>
        <v>0</v>
      </c>
      <c r="J50" s="78">
        <f t="shared" si="1"/>
        <v>0</v>
      </c>
      <c r="K50" s="16"/>
      <c r="L50" s="94"/>
      <c r="R50" s="95"/>
    </row>
    <row r="51" spans="2:26" x14ac:dyDescent="0.25">
      <c r="B51" s="76" t="s">
        <v>13</v>
      </c>
      <c r="C51" s="108" t="s">
        <v>247</v>
      </c>
      <c r="D51" s="113" t="s">
        <v>162</v>
      </c>
      <c r="E51" s="111">
        <v>12</v>
      </c>
      <c r="F51" s="111">
        <v>4</v>
      </c>
      <c r="G51" s="112">
        <v>48</v>
      </c>
      <c r="H51" s="75"/>
      <c r="I51" s="78">
        <f>SUMPRODUCT(NB_FAMILLES,$L51:$R51)</f>
        <v>12</v>
      </c>
      <c r="J51" s="78">
        <f t="shared" si="1"/>
        <v>0</v>
      </c>
      <c r="K51" s="16"/>
      <c r="L51" s="94"/>
      <c r="O51" s="5">
        <v>1</v>
      </c>
      <c r="R51" s="95"/>
      <c r="S51" s="94"/>
      <c r="Z51" s="90"/>
    </row>
    <row r="52" spans="2:26" x14ac:dyDescent="0.25">
      <c r="B52" s="76" t="s">
        <v>13</v>
      </c>
      <c r="C52" s="108" t="s">
        <v>247</v>
      </c>
      <c r="D52" s="113" t="s">
        <v>279</v>
      </c>
      <c r="E52" s="111">
        <v>72</v>
      </c>
      <c r="F52" s="111">
        <v>2</v>
      </c>
      <c r="G52" s="112">
        <v>144</v>
      </c>
      <c r="H52" s="75"/>
      <c r="I52" s="78">
        <f>SUMPRODUCT(NB_FAMILLES,$L52:$R52)</f>
        <v>72</v>
      </c>
      <c r="J52" s="78">
        <f t="shared" si="1"/>
        <v>0</v>
      </c>
      <c r="K52" s="16"/>
      <c r="L52" s="94">
        <v>1</v>
      </c>
      <c r="M52" s="5">
        <v>1</v>
      </c>
      <c r="N52" s="5">
        <v>1</v>
      </c>
      <c r="P52" s="5">
        <v>1</v>
      </c>
      <c r="Q52" s="5">
        <v>1</v>
      </c>
      <c r="R52" s="95">
        <v>1</v>
      </c>
      <c r="S52" s="94"/>
      <c r="Z52" s="90"/>
    </row>
    <row r="53" spans="2:26" x14ac:dyDescent="0.25">
      <c r="B53" s="76" t="s">
        <v>13</v>
      </c>
      <c r="C53" s="108" t="s">
        <v>248</v>
      </c>
      <c r="D53" s="113" t="s">
        <v>287</v>
      </c>
      <c r="E53" s="111">
        <v>120</v>
      </c>
      <c r="F53" s="111">
        <v>1</v>
      </c>
      <c r="G53" s="112">
        <v>120</v>
      </c>
      <c r="H53" s="75"/>
      <c r="I53" s="78">
        <f>SUMPRODUCT(NB_FAMILLES,$L53:$R53)</f>
        <v>120</v>
      </c>
      <c r="J53" s="78">
        <f t="shared" si="1"/>
        <v>0</v>
      </c>
      <c r="K53" s="16"/>
      <c r="L53" s="94">
        <v>1</v>
      </c>
      <c r="M53" s="5">
        <v>2</v>
      </c>
      <c r="N53" s="5">
        <v>2</v>
      </c>
      <c r="O53" s="5">
        <v>1</v>
      </c>
      <c r="P53" s="5">
        <v>2</v>
      </c>
      <c r="Q53" s="5">
        <v>2</v>
      </c>
      <c r="R53" s="95">
        <v>3</v>
      </c>
      <c r="S53" s="94"/>
      <c r="Z53" s="90"/>
    </row>
    <row r="54" spans="2:26" x14ac:dyDescent="0.25">
      <c r="B54" s="76" t="s">
        <v>13</v>
      </c>
      <c r="C54" s="108" t="s">
        <v>248</v>
      </c>
      <c r="D54" s="113" t="s">
        <v>301</v>
      </c>
      <c r="E54" s="111">
        <v>150</v>
      </c>
      <c r="F54" s="111">
        <v>1</v>
      </c>
      <c r="G54" s="112">
        <v>150</v>
      </c>
      <c r="H54" s="75"/>
      <c r="I54" s="78">
        <f>SUMPRODUCT(NB_FAMILLES,$L54:$R54)</f>
        <v>150</v>
      </c>
      <c r="J54" s="78">
        <f t="shared" si="1"/>
        <v>0</v>
      </c>
      <c r="K54" s="16"/>
      <c r="L54" s="94">
        <v>2</v>
      </c>
      <c r="M54" s="5">
        <v>1</v>
      </c>
      <c r="N54" s="5">
        <v>2</v>
      </c>
      <c r="O54" s="5">
        <v>2</v>
      </c>
      <c r="P54" s="5">
        <v>2</v>
      </c>
      <c r="Q54" s="5">
        <v>1</v>
      </c>
      <c r="R54" s="95">
        <v>3</v>
      </c>
      <c r="S54" s="94"/>
      <c r="Z54" s="90"/>
    </row>
    <row r="55" spans="2:26" x14ac:dyDescent="0.25">
      <c r="B55" s="76" t="s">
        <v>13</v>
      </c>
      <c r="C55" s="108" t="s">
        <v>251</v>
      </c>
      <c r="D55" s="113" t="s">
        <v>348</v>
      </c>
      <c r="E55" s="111">
        <v>1152</v>
      </c>
      <c r="F55" s="111">
        <v>0.33</v>
      </c>
      <c r="G55" s="112">
        <v>380.16</v>
      </c>
      <c r="H55" s="75"/>
      <c r="I55" s="78">
        <f>SUMPRODUCT(NB_FAMILLES,$L55:$R55)</f>
        <v>746</v>
      </c>
      <c r="J55" s="78">
        <f t="shared" si="1"/>
        <v>406</v>
      </c>
      <c r="K55" s="16"/>
      <c r="L55" s="94">
        <v>2</v>
      </c>
      <c r="M55" s="5">
        <v>4</v>
      </c>
      <c r="N55" s="5">
        <v>8</v>
      </c>
      <c r="O55" s="5">
        <v>14</v>
      </c>
      <c r="P55" s="5">
        <v>21</v>
      </c>
      <c r="Q55" s="5">
        <v>48</v>
      </c>
      <c r="R55" s="95">
        <v>54</v>
      </c>
      <c r="S55" s="94"/>
      <c r="Z55" s="90"/>
    </row>
    <row r="56" spans="2:26" x14ac:dyDescent="0.25">
      <c r="B56" s="76" t="s">
        <v>13</v>
      </c>
      <c r="C56" s="108" t="s">
        <v>252</v>
      </c>
      <c r="D56" s="113" t="s">
        <v>339</v>
      </c>
      <c r="E56" s="111">
        <v>248</v>
      </c>
      <c r="F56" s="111">
        <v>1</v>
      </c>
      <c r="G56" s="112">
        <v>248</v>
      </c>
      <c r="H56" s="75"/>
      <c r="I56" s="78">
        <f>SUMPRODUCT(NB_FAMILLES,$L56:$R56)</f>
        <v>248</v>
      </c>
      <c r="J56" s="78">
        <f t="shared" si="1"/>
        <v>0</v>
      </c>
      <c r="K56" s="16"/>
      <c r="L56" s="94">
        <v>2</v>
      </c>
      <c r="M56" s="5">
        <v>3</v>
      </c>
      <c r="N56" s="5">
        <v>4</v>
      </c>
      <c r="O56" s="5">
        <v>4</v>
      </c>
      <c r="P56" s="5">
        <v>4</v>
      </c>
      <c r="Q56" s="5">
        <v>4</v>
      </c>
      <c r="R56" s="95">
        <v>5</v>
      </c>
      <c r="S56" s="94"/>
      <c r="Z56" s="90"/>
    </row>
    <row r="57" spans="2:26" x14ac:dyDescent="0.25">
      <c r="B57" s="76" t="s">
        <v>13</v>
      </c>
      <c r="C57" s="108" t="s">
        <v>277</v>
      </c>
      <c r="D57" s="113" t="s">
        <v>404</v>
      </c>
      <c r="E57" s="111">
        <v>84</v>
      </c>
      <c r="F57" s="111">
        <v>1</v>
      </c>
      <c r="G57" s="112">
        <v>84</v>
      </c>
      <c r="H57" s="75"/>
      <c r="I57" s="78">
        <f>SUMPRODUCT(NB_FAMILLES,$L57:$R57)</f>
        <v>84</v>
      </c>
      <c r="J57" s="78">
        <f t="shared" si="1"/>
        <v>0</v>
      </c>
      <c r="K57" s="16"/>
      <c r="L57" s="94">
        <v>1</v>
      </c>
      <c r="M57" s="5">
        <v>1</v>
      </c>
      <c r="N57" s="5">
        <v>1</v>
      </c>
      <c r="O57" s="5">
        <v>1</v>
      </c>
      <c r="P57" s="5">
        <v>1</v>
      </c>
      <c r="Q57" s="5">
        <v>1</v>
      </c>
      <c r="R57" s="95">
        <v>1</v>
      </c>
      <c r="S57" s="94"/>
      <c r="Z57" s="90"/>
    </row>
    <row r="58" spans="2:26" x14ac:dyDescent="0.25">
      <c r="B58" s="76" t="s">
        <v>13</v>
      </c>
      <c r="C58" s="108" t="s">
        <v>277</v>
      </c>
      <c r="D58" s="113" t="s">
        <v>406</v>
      </c>
      <c r="E58" s="111">
        <v>6</v>
      </c>
      <c r="F58" s="111">
        <v>2</v>
      </c>
      <c r="G58" s="112">
        <v>12</v>
      </c>
      <c r="H58" s="75"/>
      <c r="I58" s="78">
        <f>SUMPRODUCT(NB_FAMILLES,$L58:$R58)</f>
        <v>6</v>
      </c>
      <c r="J58" s="78">
        <f t="shared" si="1"/>
        <v>0</v>
      </c>
      <c r="K58" s="16"/>
      <c r="L58" s="94"/>
      <c r="P58" s="5">
        <v>1</v>
      </c>
      <c r="R58" s="95"/>
      <c r="S58" s="94"/>
      <c r="Z58" s="90"/>
    </row>
    <row r="59" spans="2:26" x14ac:dyDescent="0.25">
      <c r="B59" s="76" t="s">
        <v>13</v>
      </c>
      <c r="C59" s="108" t="s">
        <v>241</v>
      </c>
      <c r="D59" s="113" t="s">
        <v>89</v>
      </c>
      <c r="E59" s="111">
        <v>578</v>
      </c>
      <c r="F59" s="111">
        <v>0.5</v>
      </c>
      <c r="G59" s="112">
        <v>289</v>
      </c>
      <c r="H59" s="75"/>
      <c r="I59" s="78">
        <f>SUMPRODUCT(NB_FAMILLES,$L59:$R59)</f>
        <v>578</v>
      </c>
      <c r="J59" s="78">
        <f t="shared" si="1"/>
        <v>0</v>
      </c>
      <c r="K59" s="16"/>
      <c r="L59" s="94">
        <v>1</v>
      </c>
      <c r="M59" s="5">
        <v>4</v>
      </c>
      <c r="N59" s="5">
        <v>9</v>
      </c>
      <c r="O59" s="5">
        <v>15</v>
      </c>
      <c r="P59" s="5">
        <v>20</v>
      </c>
      <c r="Q59" s="5">
        <v>20</v>
      </c>
      <c r="R59" s="95">
        <v>20</v>
      </c>
      <c r="S59" s="94"/>
      <c r="Z59" s="90"/>
    </row>
    <row r="60" spans="2:26" x14ac:dyDescent="0.25">
      <c r="B60" s="105"/>
      <c r="C60" s="109"/>
      <c r="D60" s="109"/>
      <c r="E60" s="111"/>
      <c r="F60" s="111"/>
      <c r="G60" s="112"/>
      <c r="H60" s="75"/>
      <c r="I60" s="78">
        <f>SUMPRODUCT(NB_FAMILLES,$L60:$R60)</f>
        <v>0</v>
      </c>
      <c r="J60" s="78">
        <f t="shared" si="1"/>
        <v>0</v>
      </c>
      <c r="K60" s="16"/>
      <c r="L60" s="94"/>
      <c r="R60" s="95"/>
    </row>
    <row r="61" spans="2:26" x14ac:dyDescent="0.25">
      <c r="C61"/>
      <c r="D61"/>
      <c r="E61" s="5"/>
      <c r="F61" s="5"/>
      <c r="G61" s="5"/>
      <c r="H61" s="5"/>
      <c r="I61" s="78">
        <f>SUMPRODUCT(NB_FAMILLES,$L61:$R61)</f>
        <v>0</v>
      </c>
      <c r="J61" s="78">
        <f t="shared" si="1"/>
        <v>0</v>
      </c>
      <c r="K61" s="16"/>
      <c r="L61" s="94"/>
      <c r="R61" s="95"/>
    </row>
    <row r="62" spans="2:26" x14ac:dyDescent="0.25">
      <c r="C62"/>
      <c r="D62"/>
      <c r="E62" s="5"/>
      <c r="F62" s="5"/>
      <c r="G62" s="5"/>
      <c r="H62" s="5"/>
      <c r="I62" s="78"/>
      <c r="J62" s="78"/>
      <c r="K62" s="16"/>
      <c r="L62" s="94"/>
      <c r="R62" s="95"/>
    </row>
    <row r="63" spans="2:26" x14ac:dyDescent="0.25">
      <c r="C63"/>
      <c r="D63"/>
      <c r="E63" s="5"/>
      <c r="F63" s="5"/>
      <c r="G63" s="5"/>
      <c r="H63" s="5"/>
      <c r="I63" s="78"/>
      <c r="J63" s="78"/>
      <c r="K63" s="16"/>
      <c r="L63" s="94"/>
      <c r="R63" s="95"/>
    </row>
    <row r="64" spans="2:26" x14ac:dyDescent="0.25">
      <c r="C64"/>
      <c r="D64"/>
      <c r="E64" s="5"/>
      <c r="F64" s="5"/>
      <c r="G64" s="5"/>
      <c r="H64" s="5"/>
      <c r="I64" s="78"/>
      <c r="J64" s="78"/>
      <c r="K64" s="16"/>
      <c r="L64" s="94"/>
      <c r="R64" s="95"/>
    </row>
    <row r="65" spans="3:18" x14ac:dyDescent="0.25">
      <c r="C65"/>
      <c r="D65"/>
      <c r="E65" s="5"/>
      <c r="F65" s="5"/>
      <c r="G65" s="5"/>
      <c r="H65" s="5"/>
      <c r="I65" s="78"/>
      <c r="J65" s="78"/>
      <c r="K65" s="16"/>
      <c r="L65" s="94"/>
      <c r="R65" s="95"/>
    </row>
    <row r="66" spans="3:18" x14ac:dyDescent="0.25">
      <c r="C66"/>
      <c r="D66"/>
      <c r="E66" s="5"/>
      <c r="F66" s="5"/>
      <c r="G66" s="5"/>
      <c r="H66" s="5"/>
      <c r="I66" s="78"/>
      <c r="J66" s="78"/>
      <c r="K66" s="16"/>
      <c r="L66" s="94"/>
      <c r="R66" s="95"/>
    </row>
    <row r="67" spans="3:18" x14ac:dyDescent="0.25">
      <c r="C67"/>
      <c r="D67"/>
      <c r="E67" s="5"/>
      <c r="F67" s="5"/>
      <c r="G67" s="5"/>
      <c r="H67" s="5"/>
      <c r="I67" s="78"/>
      <c r="J67" s="78"/>
      <c r="K67" s="16"/>
      <c r="L67" s="94"/>
      <c r="R67" s="95"/>
    </row>
    <row r="68" spans="3:18" x14ac:dyDescent="0.25">
      <c r="C68"/>
      <c r="D68"/>
      <c r="E68" s="5"/>
      <c r="F68" s="5"/>
      <c r="G68" s="5"/>
      <c r="H68" s="5"/>
      <c r="I68" s="78"/>
      <c r="J68" s="78"/>
      <c r="K68" s="16"/>
      <c r="L68" s="94"/>
      <c r="R68" s="95"/>
    </row>
    <row r="69" spans="3:18" x14ac:dyDescent="0.25">
      <c r="C69"/>
      <c r="D69"/>
      <c r="E69" s="5"/>
      <c r="F69" s="5"/>
      <c r="G69" s="5"/>
      <c r="H69" s="5"/>
      <c r="I69" s="78"/>
      <c r="J69" s="78"/>
      <c r="K69" s="16"/>
      <c r="L69" s="94"/>
      <c r="R69" s="95"/>
    </row>
    <row r="70" spans="3:18" x14ac:dyDescent="0.25">
      <c r="C70"/>
      <c r="D70"/>
      <c r="E70" s="5"/>
      <c r="F70" s="5"/>
      <c r="G70" s="5"/>
      <c r="H70" s="5"/>
      <c r="I70" s="78"/>
      <c r="J70" s="78"/>
      <c r="K70" s="16"/>
      <c r="L70" s="94"/>
      <c r="R70" s="95"/>
    </row>
    <row r="71" spans="3:18" x14ac:dyDescent="0.25">
      <c r="C71"/>
      <c r="D71"/>
      <c r="E71" s="5"/>
      <c r="F71" s="5"/>
      <c r="G71" s="5"/>
      <c r="H71" s="5"/>
      <c r="I71" s="78"/>
      <c r="J71" s="78"/>
      <c r="K71" s="16"/>
      <c r="L71" s="94"/>
      <c r="R71" s="95"/>
    </row>
    <row r="72" spans="3:18" x14ac:dyDescent="0.25">
      <c r="C72"/>
      <c r="D72"/>
      <c r="E72" s="5"/>
      <c r="F72" s="5"/>
      <c r="G72" s="5"/>
      <c r="H72" s="5"/>
      <c r="I72" s="78"/>
      <c r="J72" s="78"/>
      <c r="K72" s="16"/>
      <c r="L72" s="94"/>
      <c r="R72" s="95"/>
    </row>
    <row r="73" spans="3:18" x14ac:dyDescent="0.25">
      <c r="C73"/>
      <c r="D73"/>
      <c r="E73" s="5"/>
      <c r="F73" s="5"/>
      <c r="G73" s="5"/>
      <c r="H73" s="5"/>
      <c r="I73" s="78"/>
      <c r="J73" s="78"/>
      <c r="K73" s="16"/>
      <c r="L73" s="94"/>
      <c r="R73" s="95"/>
    </row>
    <row r="74" spans="3:18" x14ac:dyDescent="0.25">
      <c r="C74"/>
      <c r="D74"/>
      <c r="E74" s="5"/>
      <c r="F74" s="5"/>
      <c r="G74" s="5"/>
      <c r="H74" s="5"/>
      <c r="I74" s="78"/>
      <c r="J74" s="78"/>
      <c r="K74" s="16"/>
      <c r="L74" s="94"/>
      <c r="R74" s="95"/>
    </row>
    <row r="75" spans="3:18" x14ac:dyDescent="0.25">
      <c r="C75"/>
      <c r="D75"/>
      <c r="E75" s="5"/>
      <c r="F75" s="5"/>
      <c r="G75" s="5"/>
      <c r="H75" s="5"/>
      <c r="I75" s="78"/>
      <c r="J75" s="78"/>
      <c r="K75" s="16"/>
      <c r="L75" s="94"/>
      <c r="R75" s="95"/>
    </row>
    <row r="76" spans="3:18" x14ac:dyDescent="0.25">
      <c r="C76"/>
      <c r="D76"/>
      <c r="E76" s="5"/>
      <c r="F76" s="5"/>
      <c r="G76" s="5"/>
      <c r="H76" s="5"/>
      <c r="I76" s="78"/>
      <c r="J76" s="78"/>
      <c r="K76" s="16"/>
      <c r="L76" s="94"/>
      <c r="R76" s="95"/>
    </row>
    <row r="77" spans="3:18" x14ac:dyDescent="0.25">
      <c r="C77"/>
      <c r="D77"/>
      <c r="E77" s="5"/>
      <c r="F77" s="5"/>
      <c r="G77" s="5"/>
      <c r="H77" s="5"/>
      <c r="I77" s="78"/>
      <c r="J77" s="78"/>
      <c r="K77" s="16"/>
      <c r="L77" s="94"/>
      <c r="R77" s="95"/>
    </row>
    <row r="78" spans="3:18" x14ac:dyDescent="0.25">
      <c r="C78"/>
      <c r="D78"/>
      <c r="E78" s="5"/>
      <c r="F78" s="5"/>
      <c r="G78" s="5"/>
      <c r="H78" s="5"/>
      <c r="I78" s="78"/>
      <c r="J78" s="78"/>
      <c r="K78" s="16"/>
      <c r="L78" s="94"/>
      <c r="R78" s="95"/>
    </row>
    <row r="79" spans="3:18" x14ac:dyDescent="0.25">
      <c r="C79"/>
      <c r="D79"/>
      <c r="E79" s="5"/>
      <c r="F79" s="5"/>
      <c r="G79" s="5"/>
      <c r="H79" s="5"/>
      <c r="I79" s="78"/>
      <c r="J79" s="78"/>
      <c r="K79" s="16"/>
      <c r="L79" s="94"/>
      <c r="R79" s="95"/>
    </row>
    <row r="80" spans="3:18" x14ac:dyDescent="0.25">
      <c r="C80"/>
      <c r="D80"/>
      <c r="E80" s="5"/>
      <c r="F80" s="5"/>
      <c r="G80" s="5"/>
      <c r="H80" s="5"/>
      <c r="I80" s="78"/>
      <c r="J80" s="78"/>
      <c r="K80" s="16"/>
      <c r="L80" s="94"/>
      <c r="R80" s="95"/>
    </row>
    <row r="81" spans="3:18" x14ac:dyDescent="0.25">
      <c r="C81"/>
      <c r="D81"/>
      <c r="E81" s="5"/>
      <c r="F81" s="5"/>
      <c r="G81" s="5"/>
      <c r="H81" s="5"/>
      <c r="I81" s="78"/>
      <c r="J81" s="78"/>
      <c r="K81" s="16"/>
      <c r="L81" s="94"/>
      <c r="R81" s="95"/>
    </row>
    <row r="82" spans="3:18" x14ac:dyDescent="0.25">
      <c r="C82"/>
      <c r="D82"/>
      <c r="E82" s="5"/>
      <c r="F82" s="5"/>
      <c r="G82" s="5"/>
      <c r="H82" s="5"/>
      <c r="I82" s="78"/>
      <c r="J82" s="78"/>
      <c r="K82" s="16"/>
    </row>
    <row r="83" spans="3:18" x14ac:dyDescent="0.25">
      <c r="C83"/>
      <c r="D83"/>
      <c r="E83" s="5"/>
      <c r="F83" s="5"/>
      <c r="G83" s="5"/>
      <c r="H83" s="5"/>
      <c r="I83" s="78"/>
      <c r="J83" s="78"/>
      <c r="K83" s="16"/>
    </row>
    <row r="84" spans="3:18" x14ac:dyDescent="0.25">
      <c r="C84"/>
      <c r="D84"/>
      <c r="E84" s="5"/>
      <c r="F84" s="5"/>
      <c r="G84" s="5"/>
      <c r="H84" s="5"/>
      <c r="I84" s="78"/>
      <c r="J84" s="78"/>
      <c r="K84" s="16"/>
    </row>
    <row r="85" spans="3:18" x14ac:dyDescent="0.25">
      <c r="C85"/>
      <c r="D85"/>
      <c r="E85" s="5"/>
      <c r="F85" s="5"/>
      <c r="G85" s="5"/>
      <c r="H85" s="5"/>
      <c r="I85" s="78"/>
      <c r="J85" s="78"/>
      <c r="K85" s="16"/>
    </row>
    <row r="86" spans="3:18" x14ac:dyDescent="0.25">
      <c r="C86"/>
      <c r="D86"/>
      <c r="E86" s="5"/>
      <c r="F86" s="5"/>
      <c r="G86" s="5"/>
      <c r="H86" s="5"/>
      <c r="I86" s="78"/>
      <c r="J86" s="78"/>
      <c r="K86" s="16"/>
    </row>
    <row r="87" spans="3:18" x14ac:dyDescent="0.25">
      <c r="C87"/>
      <c r="D87"/>
      <c r="E87" s="5"/>
      <c r="F87" s="5"/>
      <c r="G87" s="5"/>
      <c r="H87" s="5"/>
      <c r="I87" s="78"/>
      <c r="J87" s="78"/>
      <c r="K87" s="16"/>
    </row>
    <row r="88" spans="3:18" x14ac:dyDescent="0.25">
      <c r="C88"/>
      <c r="D88"/>
      <c r="E88" s="5"/>
      <c r="F88" s="5"/>
      <c r="G88" s="5"/>
      <c r="H88" s="5"/>
      <c r="I88" s="78"/>
      <c r="J88" s="78"/>
      <c r="K88" s="16"/>
    </row>
    <row r="89" spans="3:18" x14ac:dyDescent="0.25">
      <c r="C89"/>
      <c r="D89"/>
      <c r="E89" s="5"/>
      <c r="F89" s="5"/>
      <c r="G89" s="5"/>
      <c r="H89" s="5"/>
      <c r="I89" s="78"/>
      <c r="J89" s="78"/>
      <c r="K89" s="16"/>
    </row>
    <row r="90" spans="3:18" x14ac:dyDescent="0.25">
      <c r="C90"/>
      <c r="D90"/>
      <c r="E90" s="5"/>
      <c r="F90" s="5"/>
      <c r="G90" s="5"/>
      <c r="H90" s="5"/>
      <c r="I90" s="78"/>
      <c r="J90" s="78"/>
      <c r="K90" s="16"/>
    </row>
    <row r="91" spans="3:18" x14ac:dyDescent="0.25">
      <c r="C91"/>
      <c r="D91"/>
      <c r="E91" s="5"/>
      <c r="F91" s="5"/>
      <c r="G91" s="5"/>
      <c r="H91" s="5"/>
      <c r="I91" s="78"/>
      <c r="J91" s="78"/>
      <c r="K91" s="16"/>
    </row>
    <row r="92" spans="3:18" x14ac:dyDescent="0.25">
      <c r="C92"/>
      <c r="D92"/>
      <c r="E92" s="5"/>
      <c r="F92" s="5"/>
      <c r="G92" s="5"/>
      <c r="H92" s="5"/>
      <c r="I92" s="78"/>
      <c r="J92" s="78"/>
      <c r="K92" s="16"/>
    </row>
    <row r="93" spans="3:18" x14ac:dyDescent="0.25">
      <c r="C93"/>
      <c r="D93"/>
      <c r="E93" s="5"/>
      <c r="F93" s="5"/>
      <c r="G93" s="5"/>
      <c r="H93" s="5"/>
      <c r="I93" s="78"/>
      <c r="J93" s="78"/>
      <c r="K93" s="16"/>
    </row>
    <row r="94" spans="3:18" x14ac:dyDescent="0.25">
      <c r="C94"/>
      <c r="D94"/>
      <c r="E94" s="5"/>
      <c r="F94" s="5"/>
      <c r="G94" s="5"/>
      <c r="H94" s="5"/>
      <c r="I94" s="78"/>
      <c r="J94" s="78"/>
      <c r="K94" s="16"/>
    </row>
    <row r="95" spans="3:18" x14ac:dyDescent="0.25">
      <c r="C95"/>
      <c r="D95"/>
      <c r="E95" s="5"/>
      <c r="F95" s="5"/>
      <c r="G95" s="5"/>
      <c r="H95" s="5"/>
      <c r="I95" s="78"/>
      <c r="J95" s="78"/>
      <c r="K95" s="16"/>
    </row>
    <row r="96" spans="3:18" x14ac:dyDescent="0.25">
      <c r="C96"/>
      <c r="D96"/>
      <c r="E96" s="5"/>
      <c r="F96" s="5"/>
      <c r="G96" s="5"/>
      <c r="H96" s="5"/>
      <c r="I96" s="78"/>
      <c r="J96" s="78"/>
      <c r="K96" s="16"/>
    </row>
    <row r="97" spans="3:11" x14ac:dyDescent="0.25">
      <c r="C97"/>
      <c r="D97"/>
      <c r="E97" s="5"/>
      <c r="F97" s="5"/>
      <c r="G97" s="5"/>
      <c r="H97" s="5"/>
      <c r="I97" s="78"/>
      <c r="J97" s="78"/>
      <c r="K97" s="16"/>
    </row>
    <row r="98" spans="3:11" x14ac:dyDescent="0.25">
      <c r="C98"/>
      <c r="D98"/>
      <c r="E98" s="5"/>
      <c r="F98" s="5"/>
      <c r="G98" s="5"/>
      <c r="H98" s="5"/>
      <c r="I98" s="78"/>
      <c r="J98" s="78"/>
      <c r="K98" s="16"/>
    </row>
    <row r="99" spans="3:11" x14ac:dyDescent="0.25">
      <c r="C99"/>
      <c r="D99"/>
      <c r="E99" s="5"/>
      <c r="F99" s="5"/>
      <c r="G99" s="5"/>
      <c r="H99" s="5"/>
      <c r="I99" s="78"/>
      <c r="J99" s="78"/>
      <c r="K99" s="16"/>
    </row>
    <row r="100" spans="3:11" x14ac:dyDescent="0.25">
      <c r="C100"/>
      <c r="D100"/>
      <c r="E100" s="5"/>
      <c r="F100" s="5"/>
      <c r="G100" s="5"/>
      <c r="H100" s="5"/>
      <c r="I100" s="78"/>
      <c r="J100" s="78"/>
      <c r="K100" s="16"/>
    </row>
    <row r="101" spans="3:11" x14ac:dyDescent="0.25">
      <c r="C101"/>
      <c r="D101"/>
      <c r="E101" s="5"/>
      <c r="F101" s="5"/>
      <c r="G101" s="5"/>
      <c r="H101" s="5"/>
      <c r="I101" s="78"/>
      <c r="J101" s="78"/>
      <c r="K101" s="16"/>
    </row>
    <row r="102" spans="3:11" x14ac:dyDescent="0.25">
      <c r="C102"/>
      <c r="D102"/>
      <c r="E102" s="5"/>
      <c r="F102" s="5"/>
      <c r="G102" s="5"/>
      <c r="H102" s="5"/>
      <c r="I102" s="78"/>
      <c r="J102" s="78"/>
      <c r="K102" s="16"/>
    </row>
    <row r="103" spans="3:11" x14ac:dyDescent="0.25">
      <c r="C103"/>
      <c r="D103"/>
      <c r="E103" s="5"/>
      <c r="F103" s="5"/>
      <c r="G103" s="5"/>
      <c r="H103" s="5"/>
      <c r="I103" s="78"/>
      <c r="J103" s="78"/>
      <c r="K103" s="16"/>
    </row>
    <row r="104" spans="3:11" x14ac:dyDescent="0.25">
      <c r="C104"/>
      <c r="D104"/>
      <c r="E104" s="5"/>
      <c r="F104" s="5"/>
      <c r="G104" s="5"/>
      <c r="H104" s="5"/>
      <c r="I104" s="78"/>
      <c r="J104" s="78"/>
      <c r="K104" s="16"/>
    </row>
    <row r="105" spans="3:11" x14ac:dyDescent="0.25">
      <c r="C105"/>
      <c r="D105"/>
      <c r="E105" s="5"/>
      <c r="F105" s="5"/>
      <c r="G105" s="5"/>
      <c r="H105" s="5"/>
      <c r="I105" s="78"/>
      <c r="J105" s="78"/>
      <c r="K105" s="16"/>
    </row>
    <row r="106" spans="3:11" x14ac:dyDescent="0.25">
      <c r="C106"/>
      <c r="D106"/>
      <c r="E106" s="5"/>
      <c r="F106" s="5"/>
      <c r="G106" s="5"/>
      <c r="H106" s="5"/>
      <c r="I106" s="78"/>
      <c r="J106" s="78"/>
      <c r="K106" s="16"/>
    </row>
    <row r="107" spans="3:11" x14ac:dyDescent="0.25">
      <c r="C107"/>
      <c r="D107"/>
      <c r="E107" s="5"/>
      <c r="F107" s="5"/>
      <c r="G107" s="5"/>
      <c r="H107" s="5"/>
      <c r="I107" s="78"/>
      <c r="J107" s="78"/>
      <c r="K107" s="16"/>
    </row>
    <row r="108" spans="3:11" x14ac:dyDescent="0.25">
      <c r="C108"/>
      <c r="D108"/>
      <c r="E108" s="5"/>
      <c r="F108" s="5"/>
      <c r="G108" s="5"/>
      <c r="H108" s="5"/>
      <c r="I108" s="78"/>
      <c r="J108" s="78"/>
      <c r="K108" s="16"/>
    </row>
    <row r="109" spans="3:11" x14ac:dyDescent="0.25">
      <c r="C109"/>
      <c r="D109"/>
      <c r="E109" s="5"/>
      <c r="F109" s="5"/>
      <c r="G109" s="5"/>
      <c r="H109" s="5"/>
      <c r="I109" s="78"/>
      <c r="J109" s="78"/>
      <c r="K109" s="16"/>
    </row>
    <row r="110" spans="3:11" x14ac:dyDescent="0.25">
      <c r="C110"/>
      <c r="D110"/>
      <c r="E110" s="5"/>
      <c r="F110" s="5"/>
      <c r="G110" s="5"/>
      <c r="H110" s="5"/>
      <c r="I110" s="78"/>
      <c r="J110" s="78"/>
      <c r="K110" s="16"/>
    </row>
    <row r="111" spans="3:11" x14ac:dyDescent="0.25">
      <c r="C111"/>
      <c r="D111"/>
      <c r="E111" s="5"/>
      <c r="F111" s="5"/>
      <c r="G111" s="5"/>
      <c r="H111" s="5"/>
      <c r="I111" s="78"/>
      <c r="J111" s="78"/>
      <c r="K111" s="16"/>
    </row>
    <row r="112" spans="3:11" x14ac:dyDescent="0.25">
      <c r="C112"/>
      <c r="D112"/>
      <c r="E112" s="5"/>
      <c r="F112" s="5"/>
      <c r="G112" s="5"/>
      <c r="H112" s="5"/>
      <c r="I112" s="78"/>
      <c r="J112" s="78"/>
      <c r="K112" s="16"/>
    </row>
    <row r="113" spans="3:11" x14ac:dyDescent="0.25">
      <c r="C113"/>
      <c r="D113"/>
      <c r="E113" s="5"/>
      <c r="F113" s="5"/>
      <c r="G113" s="5"/>
      <c r="H113" s="5"/>
      <c r="I113" s="78"/>
      <c r="J113" s="78"/>
      <c r="K113" s="16"/>
    </row>
    <row r="114" spans="3:11" x14ac:dyDescent="0.25">
      <c r="C114"/>
      <c r="D114"/>
      <c r="E114" s="5"/>
      <c r="F114" s="5"/>
      <c r="G114" s="5"/>
      <c r="H114" s="5"/>
      <c r="I114" s="78"/>
      <c r="J114" s="78"/>
      <c r="K114" s="16"/>
    </row>
    <row r="115" spans="3:11" x14ac:dyDescent="0.25">
      <c r="C115"/>
      <c r="D115"/>
      <c r="E115" s="5"/>
      <c r="F115" s="5"/>
      <c r="G115" s="5"/>
      <c r="H115" s="5"/>
      <c r="I115" s="78"/>
      <c r="J115" s="78"/>
      <c r="K115" s="16"/>
    </row>
    <row r="116" spans="3:11" x14ac:dyDescent="0.25">
      <c r="C116"/>
      <c r="D116"/>
      <c r="E116" s="5"/>
      <c r="F116" s="5"/>
      <c r="G116" s="5"/>
      <c r="H116" s="5"/>
      <c r="I116" s="78"/>
      <c r="J116" s="78"/>
      <c r="K116" s="16"/>
    </row>
    <row r="117" spans="3:11" x14ac:dyDescent="0.25">
      <c r="C117"/>
      <c r="D117"/>
      <c r="E117" s="5"/>
      <c r="F117" s="5"/>
      <c r="G117" s="5"/>
      <c r="H117" s="5"/>
      <c r="I117" s="78"/>
      <c r="J117" s="78"/>
      <c r="K117" s="16"/>
    </row>
    <row r="118" spans="3:11" x14ac:dyDescent="0.25">
      <c r="C118"/>
      <c r="D118"/>
      <c r="E118" s="5"/>
      <c r="F118" s="5"/>
      <c r="G118" s="5"/>
      <c r="H118" s="5"/>
      <c r="I118" s="78"/>
      <c r="J118" s="78"/>
      <c r="K118" s="16"/>
    </row>
    <row r="119" spans="3:11" x14ac:dyDescent="0.25">
      <c r="C119"/>
      <c r="D119"/>
      <c r="E119" s="5"/>
      <c r="F119" s="5"/>
      <c r="G119" s="5"/>
      <c r="H119" s="5"/>
      <c r="I119" s="78"/>
      <c r="J119" s="78"/>
      <c r="K119" s="16"/>
    </row>
    <row r="120" spans="3:11" x14ac:dyDescent="0.25">
      <c r="C120"/>
      <c r="D120"/>
      <c r="E120" s="5"/>
      <c r="F120" s="5"/>
      <c r="G120" s="5"/>
      <c r="H120" s="5"/>
      <c r="I120" s="78"/>
      <c r="J120" s="78"/>
      <c r="K120" s="16"/>
    </row>
    <row r="121" spans="3:11" x14ac:dyDescent="0.25">
      <c r="C121"/>
      <c r="D121"/>
      <c r="E121" s="5"/>
      <c r="F121" s="5"/>
      <c r="G121" s="5"/>
      <c r="H121" s="5"/>
      <c r="I121" s="78"/>
      <c r="J121" s="78"/>
      <c r="K121" s="16"/>
    </row>
    <row r="122" spans="3:11" x14ac:dyDescent="0.25">
      <c r="C122"/>
      <c r="D122"/>
      <c r="E122" s="5"/>
      <c r="F122" s="5"/>
      <c r="G122" s="5"/>
      <c r="H122" s="5"/>
      <c r="I122" s="78"/>
      <c r="J122" s="78"/>
      <c r="K122" s="16"/>
    </row>
    <row r="123" spans="3:11" x14ac:dyDescent="0.25">
      <c r="C123"/>
      <c r="D123"/>
      <c r="E123" s="5"/>
      <c r="F123" s="5"/>
      <c r="G123" s="5"/>
      <c r="H123" s="5"/>
      <c r="I123" s="78"/>
      <c r="J123" s="78"/>
      <c r="K123" s="16"/>
    </row>
    <row r="124" spans="3:11" x14ac:dyDescent="0.25">
      <c r="C124"/>
      <c r="D124"/>
      <c r="E124" s="5"/>
      <c r="F124" s="5"/>
      <c r="G124" s="5"/>
      <c r="H124" s="5"/>
      <c r="I124" s="78"/>
      <c r="J124" s="78"/>
      <c r="K124" s="16"/>
    </row>
    <row r="125" spans="3:11" x14ac:dyDescent="0.25">
      <c r="C125"/>
      <c r="D125"/>
      <c r="E125" s="5"/>
      <c r="F125" s="5"/>
      <c r="G125" s="5"/>
      <c r="H125" s="5"/>
      <c r="I125" s="78"/>
      <c r="J125" s="78"/>
      <c r="K125" s="16"/>
    </row>
    <row r="126" spans="3:11" x14ac:dyDescent="0.25">
      <c r="C126"/>
      <c r="D126"/>
      <c r="E126" s="5"/>
      <c r="F126" s="5"/>
      <c r="G126" s="5"/>
      <c r="H126" s="5"/>
      <c r="I126" s="78"/>
      <c r="J126" s="78"/>
      <c r="K126" s="16"/>
    </row>
    <row r="127" spans="3:11" x14ac:dyDescent="0.25">
      <c r="C127"/>
      <c r="D127"/>
      <c r="E127" s="5"/>
      <c r="F127" s="5"/>
      <c r="G127" s="5"/>
      <c r="H127" s="5"/>
      <c r="I127" s="78"/>
      <c r="J127" s="78"/>
      <c r="K127" s="16"/>
    </row>
    <row r="128" spans="3:11" x14ac:dyDescent="0.25">
      <c r="C128"/>
      <c r="D128"/>
      <c r="E128" s="5"/>
      <c r="F128" s="5"/>
      <c r="G128" s="5"/>
      <c r="H128" s="5"/>
      <c r="I128" s="78"/>
      <c r="J128" s="78"/>
      <c r="K128" s="16"/>
    </row>
    <row r="129" spans="3:11" x14ac:dyDescent="0.25">
      <c r="C129"/>
      <c r="D129"/>
      <c r="E129" s="5"/>
      <c r="F129" s="5"/>
      <c r="G129" s="5"/>
      <c r="H129" s="5"/>
      <c r="I129" s="78"/>
      <c r="J129" s="78"/>
      <c r="K129" s="16"/>
    </row>
    <row r="130" spans="3:11" x14ac:dyDescent="0.25">
      <c r="C130"/>
      <c r="D130"/>
      <c r="E130" s="5"/>
      <c r="F130" s="5"/>
      <c r="G130" s="5"/>
      <c r="H130" s="5"/>
      <c r="I130" s="78"/>
      <c r="J130" s="78"/>
      <c r="K130" s="16"/>
    </row>
    <row r="131" spans="3:11" x14ac:dyDescent="0.25">
      <c r="C131"/>
      <c r="D131"/>
      <c r="E131" s="5"/>
      <c r="F131" s="5"/>
      <c r="G131" s="5"/>
      <c r="H131" s="5"/>
      <c r="I131" s="78"/>
      <c r="J131" s="78"/>
      <c r="K131" s="16"/>
    </row>
    <row r="132" spans="3:11" x14ac:dyDescent="0.25">
      <c r="C132"/>
      <c r="D132"/>
      <c r="E132" s="5"/>
      <c r="F132" s="5"/>
      <c r="G132" s="5"/>
      <c r="H132" s="5"/>
      <c r="I132" s="78"/>
      <c r="J132" s="78"/>
      <c r="K132" s="16"/>
    </row>
    <row r="133" spans="3:11" x14ac:dyDescent="0.25">
      <c r="C133"/>
      <c r="D133"/>
      <c r="E133" s="5"/>
      <c r="F133" s="5"/>
      <c r="G133" s="5"/>
      <c r="H133" s="5"/>
      <c r="I133" s="78"/>
      <c r="J133" s="78"/>
      <c r="K133" s="16"/>
    </row>
    <row r="134" spans="3:11" x14ac:dyDescent="0.25">
      <c r="C134"/>
      <c r="D134"/>
      <c r="E134" s="5"/>
      <c r="F134" s="5"/>
      <c r="G134" s="5"/>
      <c r="H134" s="5"/>
      <c r="I134" s="78"/>
      <c r="J134" s="78"/>
      <c r="K134" s="16"/>
    </row>
    <row r="135" spans="3:11" x14ac:dyDescent="0.25">
      <c r="C135"/>
      <c r="D135"/>
      <c r="E135" s="5"/>
      <c r="F135" s="5"/>
      <c r="G135" s="5"/>
      <c r="H135" s="5"/>
      <c r="I135" s="78"/>
      <c r="J135" s="78"/>
      <c r="K135" s="16"/>
    </row>
    <row r="136" spans="3:11" x14ac:dyDescent="0.25">
      <c r="C136"/>
      <c r="D136"/>
      <c r="E136" s="5"/>
      <c r="F136" s="5"/>
      <c r="G136" s="5"/>
      <c r="H136" s="5"/>
      <c r="I136" s="78"/>
      <c r="J136" s="78"/>
      <c r="K136" s="16"/>
    </row>
    <row r="137" spans="3:11" x14ac:dyDescent="0.25">
      <c r="C137"/>
      <c r="D137"/>
      <c r="E137" s="5"/>
      <c r="F137" s="5"/>
      <c r="G137" s="5"/>
      <c r="H137" s="5"/>
      <c r="I137" s="78"/>
      <c r="J137" s="78"/>
      <c r="K137" s="16"/>
    </row>
    <row r="138" spans="3:11" x14ac:dyDescent="0.25">
      <c r="C138"/>
      <c r="D138"/>
      <c r="E138" s="5"/>
      <c r="F138" s="5"/>
      <c r="G138" s="5"/>
      <c r="H138" s="5"/>
      <c r="I138" s="78"/>
      <c r="J138" s="78"/>
      <c r="K138" s="16"/>
    </row>
    <row r="139" spans="3:11" x14ac:dyDescent="0.25">
      <c r="C139"/>
      <c r="D139"/>
      <c r="E139" s="5"/>
      <c r="F139" s="5"/>
      <c r="G139" s="5"/>
      <c r="H139" s="5"/>
      <c r="I139" s="78"/>
      <c r="J139" s="78"/>
      <c r="K139" s="16"/>
    </row>
    <row r="140" spans="3:11" x14ac:dyDescent="0.25">
      <c r="C140"/>
      <c r="D140"/>
      <c r="E140" s="5"/>
      <c r="F140" s="5"/>
      <c r="G140" s="5"/>
      <c r="H140" s="5"/>
      <c r="I140" s="78"/>
      <c r="J140" s="78"/>
      <c r="K140" s="16"/>
    </row>
    <row r="141" spans="3:11" x14ac:dyDescent="0.25">
      <c r="C141"/>
      <c r="D141"/>
      <c r="E141" s="5"/>
      <c r="F141" s="5"/>
      <c r="G141" s="5"/>
      <c r="H141" s="5"/>
      <c r="I141" s="78"/>
      <c r="J141" s="78"/>
      <c r="K141" s="16"/>
    </row>
    <row r="142" spans="3:11" x14ac:dyDescent="0.25">
      <c r="C142"/>
      <c r="D142"/>
      <c r="E142" s="5"/>
      <c r="F142" s="5"/>
      <c r="G142" s="5"/>
      <c r="H142" s="5"/>
      <c r="I142" s="78"/>
      <c r="J142" s="78"/>
      <c r="K142" s="16"/>
    </row>
    <row r="143" spans="3:11" x14ac:dyDescent="0.25">
      <c r="C143"/>
      <c r="D143"/>
      <c r="E143" s="5"/>
      <c r="F143" s="5"/>
      <c r="G143" s="5"/>
      <c r="H143" s="5"/>
      <c r="I143" s="78"/>
      <c r="J143" s="78"/>
      <c r="K143" s="16"/>
    </row>
    <row r="144" spans="3:11" x14ac:dyDescent="0.25">
      <c r="C144"/>
      <c r="D144"/>
      <c r="E144" s="5"/>
      <c r="F144" s="5"/>
      <c r="G144" s="5"/>
      <c r="H144" s="5"/>
      <c r="I144" s="78"/>
      <c r="J144" s="78"/>
      <c r="K144" s="16"/>
    </row>
    <row r="145" spans="3:11" x14ac:dyDescent="0.25">
      <c r="C145"/>
      <c r="D145"/>
      <c r="E145" s="5"/>
      <c r="F145" s="5"/>
      <c r="G145" s="5"/>
      <c r="H145" s="5"/>
      <c r="I145" s="78"/>
      <c r="J145" s="78"/>
      <c r="K145" s="16"/>
    </row>
    <row r="146" spans="3:11" x14ac:dyDescent="0.25">
      <c r="C146"/>
      <c r="D146"/>
      <c r="E146" s="5"/>
      <c r="F146" s="5"/>
      <c r="G146" s="5"/>
      <c r="H146" s="5"/>
      <c r="I146" s="78"/>
      <c r="J146" s="78"/>
      <c r="K146" s="16"/>
    </row>
    <row r="147" spans="3:11" x14ac:dyDescent="0.25">
      <c r="C147"/>
      <c r="D147"/>
      <c r="E147" s="5"/>
      <c r="F147" s="5"/>
      <c r="G147" s="5"/>
      <c r="H147" s="5"/>
      <c r="I147" s="78"/>
      <c r="J147" s="78"/>
      <c r="K147" s="16"/>
    </row>
    <row r="148" spans="3:11" x14ac:dyDescent="0.25">
      <c r="C148"/>
      <c r="D148"/>
      <c r="E148" s="5"/>
      <c r="F148" s="5"/>
      <c r="G148" s="5"/>
      <c r="H148" s="5"/>
      <c r="I148" s="78"/>
      <c r="J148" s="78"/>
      <c r="K148" s="16"/>
    </row>
    <row r="149" spans="3:11" x14ac:dyDescent="0.25">
      <c r="C149"/>
      <c r="D149"/>
      <c r="E149" s="5"/>
      <c r="F149" s="5"/>
      <c r="G149" s="5"/>
      <c r="H149" s="5"/>
      <c r="I149" s="78"/>
      <c r="J149" s="78"/>
      <c r="K149" s="16"/>
    </row>
    <row r="150" spans="3:11" x14ac:dyDescent="0.25">
      <c r="C150"/>
      <c r="D150"/>
      <c r="E150" s="5"/>
      <c r="F150" s="5"/>
      <c r="G150" s="5"/>
      <c r="H150" s="5"/>
      <c r="I150" s="78"/>
      <c r="J150" s="78"/>
      <c r="K150" s="16"/>
    </row>
    <row r="151" spans="3:11" x14ac:dyDescent="0.25">
      <c r="C151"/>
      <c r="D151"/>
      <c r="E151" s="5"/>
      <c r="F151" s="5"/>
      <c r="G151" s="5"/>
      <c r="H151" s="5"/>
      <c r="I151" s="78"/>
      <c r="J151" s="78"/>
      <c r="K151" s="16"/>
    </row>
    <row r="152" spans="3:11" x14ac:dyDescent="0.25">
      <c r="C152"/>
      <c r="D152"/>
      <c r="E152" s="5"/>
      <c r="F152" s="5"/>
      <c r="G152" s="5"/>
      <c r="H152" s="5"/>
      <c r="I152" s="78"/>
      <c r="J152" s="78"/>
      <c r="K152" s="16"/>
    </row>
    <row r="153" spans="3:11" x14ac:dyDescent="0.25">
      <c r="C153"/>
      <c r="D153"/>
      <c r="E153" s="5"/>
      <c r="F153" s="5"/>
      <c r="G153" s="5"/>
      <c r="H153" s="5"/>
      <c r="I153" s="78"/>
      <c r="J153" s="78"/>
      <c r="K153" s="16"/>
    </row>
    <row r="154" spans="3:11" x14ac:dyDescent="0.25">
      <c r="C154"/>
      <c r="D154"/>
      <c r="E154" s="5"/>
      <c r="F154" s="5"/>
      <c r="G154" s="5"/>
      <c r="H154" s="5"/>
      <c r="I154" s="78"/>
      <c r="J154" s="78"/>
      <c r="K154" s="16"/>
    </row>
    <row r="155" spans="3:11" x14ac:dyDescent="0.25">
      <c r="C155"/>
      <c r="D155"/>
      <c r="E155" s="5"/>
      <c r="F155" s="5"/>
      <c r="G155" s="5"/>
      <c r="H155" s="5"/>
      <c r="I155" s="78"/>
      <c r="J155" s="78"/>
      <c r="K155" s="16"/>
    </row>
    <row r="156" spans="3:11" x14ac:dyDescent="0.25">
      <c r="C156"/>
      <c r="D156"/>
      <c r="E156" s="5"/>
      <c r="F156" s="5"/>
      <c r="G156" s="5"/>
      <c r="H156" s="5"/>
      <c r="I156" s="78"/>
      <c r="J156" s="78"/>
      <c r="K156" s="16"/>
    </row>
    <row r="157" spans="3:11" x14ac:dyDescent="0.25">
      <c r="C157"/>
      <c r="D157"/>
      <c r="E157" s="5"/>
      <c r="F157" s="5"/>
      <c r="G157" s="5"/>
      <c r="H157" s="5"/>
      <c r="I157" s="78"/>
      <c r="J157" s="78"/>
      <c r="K157" s="16"/>
    </row>
    <row r="158" spans="3:11" x14ac:dyDescent="0.25">
      <c r="C158"/>
      <c r="D158"/>
      <c r="E158" s="5"/>
      <c r="F158" s="5"/>
      <c r="G158" s="5"/>
      <c r="H158" s="5"/>
      <c r="I158" s="78"/>
      <c r="J158" s="78"/>
      <c r="K158" s="16"/>
    </row>
    <row r="159" spans="3:11" x14ac:dyDescent="0.25">
      <c r="C159"/>
      <c r="D159"/>
      <c r="E159" s="5"/>
      <c r="F159" s="5"/>
      <c r="G159" s="5"/>
      <c r="H159" s="5"/>
      <c r="I159" s="78"/>
      <c r="J159" s="78"/>
      <c r="K159" s="16"/>
    </row>
    <row r="160" spans="3:11" x14ac:dyDescent="0.25">
      <c r="C160"/>
      <c r="D160"/>
      <c r="E160" s="5"/>
      <c r="F160" s="5"/>
      <c r="G160" s="5"/>
      <c r="H160" s="5"/>
      <c r="I160" s="78"/>
      <c r="J160" s="78"/>
      <c r="K160" s="16"/>
    </row>
    <row r="161" spans="3:11" x14ac:dyDescent="0.25">
      <c r="C161"/>
      <c r="D161"/>
      <c r="E161" s="5"/>
      <c r="F161" s="5"/>
      <c r="G161" s="5"/>
      <c r="H161" s="5"/>
      <c r="I161" s="78"/>
      <c r="J161" s="78"/>
      <c r="K161" s="16"/>
    </row>
    <row r="162" spans="3:11" x14ac:dyDescent="0.25">
      <c r="C162"/>
      <c r="D162"/>
      <c r="E162" s="5"/>
      <c r="F162" s="5"/>
      <c r="G162" s="5"/>
      <c r="H162" s="5"/>
      <c r="I162" s="78"/>
      <c r="J162" s="78"/>
      <c r="K162" s="16"/>
    </row>
    <row r="163" spans="3:11" x14ac:dyDescent="0.25">
      <c r="C163"/>
      <c r="D163"/>
      <c r="E163" s="5"/>
      <c r="F163" s="5"/>
      <c r="G163" s="5"/>
      <c r="H163" s="5"/>
      <c r="I163" s="78"/>
      <c r="J163" s="78"/>
      <c r="K163" s="16"/>
    </row>
    <row r="164" spans="3:11" x14ac:dyDescent="0.25">
      <c r="C164"/>
      <c r="D164"/>
      <c r="E164" s="5"/>
      <c r="F164" s="5"/>
      <c r="G164" s="5"/>
      <c r="H164" s="5"/>
      <c r="I164" s="78"/>
      <c r="J164" s="78"/>
      <c r="K164" s="16"/>
    </row>
    <row r="165" spans="3:11" x14ac:dyDescent="0.25">
      <c r="C165"/>
      <c r="D165"/>
      <c r="E165" s="5"/>
      <c r="F165" s="5"/>
      <c r="G165" s="5"/>
      <c r="H165" s="5"/>
      <c r="I165" s="78"/>
      <c r="J165" s="78"/>
      <c r="K165" s="16"/>
    </row>
    <row r="166" spans="3:11" x14ac:dyDescent="0.25">
      <c r="C166"/>
      <c r="D166"/>
      <c r="E166" s="5"/>
      <c r="F166" s="5"/>
      <c r="G166" s="5"/>
      <c r="H166" s="5"/>
      <c r="I166" s="78"/>
      <c r="J166" s="78"/>
      <c r="K166" s="16"/>
    </row>
    <row r="167" spans="3:11" x14ac:dyDescent="0.25">
      <c r="C167"/>
      <c r="D167"/>
      <c r="E167" s="5"/>
      <c r="F167" s="5"/>
      <c r="G167" s="5"/>
      <c r="H167" s="5"/>
      <c r="I167" s="78"/>
      <c r="J167" s="78"/>
      <c r="K167" s="16"/>
    </row>
    <row r="168" spans="3:11" x14ac:dyDescent="0.25">
      <c r="C168"/>
      <c r="D168"/>
      <c r="E168" s="5"/>
      <c r="F168" s="5"/>
      <c r="G168" s="5"/>
      <c r="H168" s="5"/>
      <c r="I168" s="78"/>
      <c r="J168" s="78"/>
      <c r="K168" s="16"/>
    </row>
    <row r="169" spans="3:11" x14ac:dyDescent="0.25">
      <c r="C169"/>
      <c r="D169"/>
      <c r="E169" s="5"/>
      <c r="F169" s="5"/>
      <c r="G169" s="5"/>
      <c r="H169" s="5"/>
      <c r="I169" s="78"/>
      <c r="J169" s="78"/>
      <c r="K169" s="16"/>
    </row>
    <row r="170" spans="3:11" x14ac:dyDescent="0.25">
      <c r="C170"/>
      <c r="D170"/>
      <c r="E170" s="5"/>
      <c r="F170" s="5"/>
      <c r="G170" s="5"/>
      <c r="H170" s="5"/>
      <c r="I170" s="78"/>
      <c r="J170" s="78"/>
      <c r="K170" s="16"/>
    </row>
    <row r="171" spans="3:11" x14ac:dyDescent="0.25">
      <c r="C171"/>
      <c r="D171"/>
      <c r="E171" s="5"/>
      <c r="F171" s="5"/>
      <c r="G171" s="5"/>
      <c r="H171" s="5"/>
      <c r="I171" s="78"/>
      <c r="J171" s="78"/>
      <c r="K171" s="16"/>
    </row>
    <row r="172" spans="3:11" x14ac:dyDescent="0.25">
      <c r="C172"/>
      <c r="D172"/>
      <c r="E172" s="5"/>
      <c r="F172" s="5"/>
      <c r="G172" s="5"/>
      <c r="H172" s="5"/>
      <c r="I172" s="78"/>
      <c r="J172" s="78"/>
      <c r="K172" s="16"/>
    </row>
    <row r="173" spans="3:11" x14ac:dyDescent="0.25">
      <c r="C173"/>
      <c r="D173"/>
      <c r="E173" s="5"/>
      <c r="F173" s="5"/>
      <c r="G173" s="5"/>
      <c r="H173" s="5"/>
      <c r="I173" s="78"/>
      <c r="J173" s="78"/>
      <c r="K173" s="16"/>
    </row>
    <row r="174" spans="3:11" x14ac:dyDescent="0.25">
      <c r="C174"/>
      <c r="D174"/>
      <c r="E174" s="5"/>
      <c r="F174" s="5"/>
      <c r="G174" s="5"/>
      <c r="H174" s="5"/>
      <c r="I174" s="78"/>
      <c r="J174" s="78"/>
      <c r="K174" s="16"/>
    </row>
    <row r="175" spans="3:11" x14ac:dyDescent="0.25">
      <c r="C175"/>
      <c r="D175"/>
      <c r="E175" s="5"/>
      <c r="F175" s="5"/>
      <c r="G175" s="5"/>
      <c r="H175" s="5"/>
      <c r="I175" s="78"/>
      <c r="J175" s="78"/>
      <c r="K175" s="16"/>
    </row>
    <row r="176" spans="3:11" x14ac:dyDescent="0.25">
      <c r="C176"/>
      <c r="D176"/>
      <c r="E176" s="5"/>
      <c r="F176" s="5"/>
      <c r="G176" s="5"/>
      <c r="H176" s="5"/>
      <c r="I176" s="78"/>
      <c r="J176" s="78"/>
      <c r="K176" s="16"/>
    </row>
    <row r="177" spans="3:11" x14ac:dyDescent="0.25">
      <c r="C177"/>
      <c r="D177"/>
      <c r="E177" s="5"/>
      <c r="F177" s="5"/>
      <c r="G177" s="5"/>
      <c r="H177" s="5"/>
      <c r="I177" s="78"/>
      <c r="J177" s="78"/>
      <c r="K177" s="16"/>
    </row>
    <row r="178" spans="3:11" x14ac:dyDescent="0.25">
      <c r="C178"/>
      <c r="D178"/>
      <c r="E178" s="5"/>
      <c r="F178" s="5"/>
      <c r="G178" s="5"/>
      <c r="H178" s="5"/>
      <c r="I178" s="78"/>
      <c r="J178" s="78"/>
      <c r="K178" s="16"/>
    </row>
    <row r="179" spans="3:11" x14ac:dyDescent="0.25">
      <c r="C179"/>
      <c r="D179"/>
      <c r="E179" s="5"/>
      <c r="F179" s="5"/>
      <c r="G179" s="5"/>
      <c r="H179" s="5"/>
      <c r="I179" s="78"/>
      <c r="J179" s="78"/>
      <c r="K179" s="16"/>
    </row>
    <row r="180" spans="3:11" x14ac:dyDescent="0.25">
      <c r="C180"/>
      <c r="D180"/>
      <c r="E180" s="5"/>
      <c r="F180" s="5"/>
      <c r="G180" s="5"/>
      <c r="H180" s="5"/>
      <c r="I180" s="78"/>
      <c r="J180" s="78"/>
      <c r="K180" s="16"/>
    </row>
    <row r="181" spans="3:11" x14ac:dyDescent="0.25">
      <c r="C181"/>
      <c r="D181"/>
      <c r="E181" s="5"/>
      <c r="F181" s="5"/>
      <c r="G181" s="5"/>
      <c r="H181" s="5"/>
      <c r="I181" s="78"/>
      <c r="J181" s="78"/>
      <c r="K181" s="16"/>
    </row>
    <row r="182" spans="3:11" x14ac:dyDescent="0.25">
      <c r="C182"/>
      <c r="D182"/>
      <c r="E182" s="5"/>
      <c r="F182" s="5"/>
      <c r="G182" s="5"/>
      <c r="H182" s="5"/>
      <c r="I182" s="78"/>
      <c r="J182" s="78"/>
      <c r="K182" s="16"/>
    </row>
    <row r="183" spans="3:11" x14ac:dyDescent="0.25">
      <c r="C183"/>
      <c r="D183"/>
      <c r="E183" s="5"/>
      <c r="F183" s="5"/>
      <c r="G183" s="5"/>
      <c r="H183" s="5"/>
      <c r="I183" s="78"/>
      <c r="J183" s="78"/>
      <c r="K183" s="16"/>
    </row>
    <row r="184" spans="3:11" x14ac:dyDescent="0.25">
      <c r="C184"/>
      <c r="D184"/>
      <c r="E184" s="5"/>
      <c r="F184" s="5"/>
      <c r="G184" s="5"/>
      <c r="H184" s="5"/>
      <c r="I184" s="78"/>
      <c r="J184" s="78"/>
      <c r="K184" s="16"/>
    </row>
    <row r="185" spans="3:11" x14ac:dyDescent="0.25">
      <c r="C185"/>
      <c r="D185"/>
      <c r="E185" s="5"/>
      <c r="F185" s="5"/>
      <c r="G185" s="5"/>
      <c r="H185" s="5"/>
      <c r="I185" s="78"/>
      <c r="J185" s="78"/>
      <c r="K185" s="16"/>
    </row>
    <row r="186" spans="3:11" x14ac:dyDescent="0.25">
      <c r="C186"/>
      <c r="D186"/>
      <c r="E186" s="5"/>
      <c r="F186" s="5"/>
      <c r="G186" s="5"/>
      <c r="H186" s="5"/>
      <c r="I186" s="78"/>
      <c r="J186" s="78"/>
      <c r="K186" s="16"/>
    </row>
    <row r="187" spans="3:11" x14ac:dyDescent="0.25">
      <c r="C187"/>
      <c r="D187"/>
      <c r="E187" s="5"/>
      <c r="F187" s="5"/>
      <c r="G187" s="5"/>
      <c r="H187" s="5"/>
      <c r="I187" s="78"/>
      <c r="J187" s="78"/>
      <c r="K187" s="16"/>
    </row>
    <row r="188" spans="3:11" x14ac:dyDescent="0.25">
      <c r="C188"/>
      <c r="D188"/>
      <c r="E188" s="5"/>
      <c r="F188" s="5"/>
      <c r="G188" s="5"/>
      <c r="H188" s="5"/>
      <c r="I188" s="78"/>
      <c r="J188" s="78"/>
      <c r="K188" s="16"/>
    </row>
    <row r="189" spans="3:11" x14ac:dyDescent="0.25">
      <c r="C189"/>
      <c r="D189"/>
      <c r="E189" s="5"/>
      <c r="F189" s="5"/>
      <c r="G189" s="5"/>
      <c r="H189" s="5"/>
      <c r="I189" s="78"/>
      <c r="J189" s="78"/>
      <c r="K189" s="16"/>
    </row>
    <row r="190" spans="3:11" x14ac:dyDescent="0.25">
      <c r="C190"/>
      <c r="D190"/>
      <c r="E190" s="5"/>
      <c r="F190" s="5"/>
      <c r="G190" s="5"/>
      <c r="H190" s="5"/>
      <c r="I190" s="78"/>
      <c r="J190" s="78"/>
      <c r="K190" s="16"/>
    </row>
    <row r="191" spans="3:11" x14ac:dyDescent="0.25">
      <c r="C191"/>
      <c r="D191"/>
      <c r="E191" s="5"/>
      <c r="F191" s="5"/>
      <c r="G191" s="5"/>
      <c r="H191" s="5"/>
      <c r="I191" s="78"/>
      <c r="J191" s="78"/>
      <c r="K191" s="16"/>
    </row>
    <row r="192" spans="3:11" x14ac:dyDescent="0.25">
      <c r="C192"/>
      <c r="D192"/>
      <c r="E192" s="5"/>
      <c r="F192" s="5"/>
      <c r="G192" s="5"/>
      <c r="H192" s="5"/>
      <c r="I192" s="78"/>
      <c r="J192" s="78"/>
      <c r="K192" s="16"/>
    </row>
    <row r="193" spans="3:11" x14ac:dyDescent="0.25">
      <c r="C193"/>
      <c r="D193"/>
      <c r="E193" s="5"/>
      <c r="F193" s="5"/>
      <c r="G193" s="5"/>
      <c r="H193" s="5"/>
      <c r="I193" s="78"/>
      <c r="J193" s="78"/>
      <c r="K193" s="16"/>
    </row>
    <row r="194" spans="3:11" x14ac:dyDescent="0.25">
      <c r="C194"/>
      <c r="D194"/>
      <c r="E194" s="5"/>
      <c r="F194" s="5"/>
      <c r="G194" s="5"/>
      <c r="H194" s="5"/>
      <c r="I194" s="78"/>
      <c r="J194" s="78"/>
      <c r="K194" s="16"/>
    </row>
    <row r="195" spans="3:11" x14ac:dyDescent="0.25">
      <c r="C195"/>
      <c r="D195"/>
      <c r="E195" s="5"/>
      <c r="F195" s="5"/>
      <c r="G195" s="5"/>
      <c r="H195" s="5"/>
      <c r="I195" s="78"/>
      <c r="J195" s="78"/>
      <c r="K195" s="16"/>
    </row>
    <row r="196" spans="3:11" x14ac:dyDescent="0.25">
      <c r="C196"/>
      <c r="D196"/>
      <c r="E196" s="5"/>
      <c r="F196" s="5"/>
      <c r="G196" s="5"/>
      <c r="H196" s="5"/>
      <c r="I196" s="78"/>
      <c r="J196" s="78"/>
      <c r="K196" s="16"/>
    </row>
    <row r="197" spans="3:11" x14ac:dyDescent="0.25">
      <c r="C197"/>
      <c r="D197"/>
      <c r="E197" s="5"/>
      <c r="F197" s="5"/>
      <c r="G197" s="5"/>
      <c r="H197" s="5"/>
      <c r="I197" s="78"/>
      <c r="J197" s="78"/>
      <c r="K197" s="16"/>
    </row>
    <row r="198" spans="3:11" x14ac:dyDescent="0.25">
      <c r="C198"/>
      <c r="D198"/>
      <c r="E198" s="5"/>
      <c r="F198" s="5"/>
      <c r="G198" s="5"/>
      <c r="H198" s="5"/>
      <c r="I198" s="78"/>
    </row>
    <row r="199" spans="3:11" x14ac:dyDescent="0.25">
      <c r="C199"/>
      <c r="D199"/>
      <c r="E199" s="5"/>
      <c r="F199" s="5"/>
      <c r="G199" s="5"/>
      <c r="H199" s="5"/>
      <c r="I199" s="78"/>
    </row>
    <row r="200" spans="3:11" x14ac:dyDescent="0.25">
      <c r="C200"/>
      <c r="D200"/>
      <c r="E200" s="5"/>
      <c r="F200" s="5"/>
      <c r="G200" s="5"/>
      <c r="H200" s="5"/>
      <c r="I200" s="78"/>
    </row>
    <row r="201" spans="3:11" x14ac:dyDescent="0.25">
      <c r="C201"/>
      <c r="D201"/>
      <c r="E201" s="5"/>
      <c r="F201" s="5"/>
      <c r="G201" s="5"/>
      <c r="H201" s="5"/>
      <c r="I201" s="78"/>
    </row>
    <row r="202" spans="3:11" x14ac:dyDescent="0.25">
      <c r="C202"/>
      <c r="D202"/>
      <c r="E202" s="5"/>
      <c r="F202" s="5"/>
      <c r="I202" s="78"/>
    </row>
    <row r="203" spans="3:11" x14ac:dyDescent="0.25">
      <c r="C203"/>
      <c r="D203"/>
      <c r="E203" s="5"/>
      <c r="F203" s="5"/>
      <c r="I203" s="78"/>
    </row>
    <row r="204" spans="3:11" x14ac:dyDescent="0.25">
      <c r="C204"/>
      <c r="D204"/>
      <c r="E204" s="5"/>
      <c r="F204" s="5"/>
    </row>
    <row r="205" spans="3:11" x14ac:dyDescent="0.25">
      <c r="C205"/>
      <c r="D205"/>
      <c r="E205" s="5"/>
      <c r="F205" s="5"/>
    </row>
    <row r="206" spans="3:11" x14ac:dyDescent="0.25">
      <c r="C206"/>
      <c r="D206"/>
      <c r="E206" s="5"/>
      <c r="F206" s="5"/>
    </row>
    <row r="207" spans="3:11" x14ac:dyDescent="0.25">
      <c r="C207"/>
      <c r="D207"/>
      <c r="E207" s="5"/>
      <c r="F207" s="5"/>
    </row>
    <row r="208" spans="3:11" x14ac:dyDescent="0.25">
      <c r="C208"/>
      <c r="D208"/>
      <c r="E208" s="5"/>
      <c r="F208" s="5"/>
    </row>
    <row r="209" spans="3:6" x14ac:dyDescent="0.25">
      <c r="C209"/>
      <c r="D209"/>
      <c r="E209" s="5"/>
      <c r="F209" s="5"/>
    </row>
    <row r="210" spans="3:6" x14ac:dyDescent="0.25">
      <c r="C210"/>
      <c r="D210"/>
      <c r="E210" s="5"/>
      <c r="F210" s="5"/>
    </row>
    <row r="211" spans="3:6" x14ac:dyDescent="0.25">
      <c r="C211"/>
      <c r="D211"/>
      <c r="E211" s="5"/>
      <c r="F211" s="5"/>
    </row>
    <row r="212" spans="3:6" x14ac:dyDescent="0.25">
      <c r="C212"/>
      <c r="D212"/>
      <c r="E212" s="5"/>
      <c r="F212" s="5"/>
    </row>
    <row r="213" spans="3:6" x14ac:dyDescent="0.25">
      <c r="C213"/>
      <c r="D213"/>
      <c r="E213" s="5"/>
      <c r="F213" s="5"/>
    </row>
    <row r="214" spans="3:6" x14ac:dyDescent="0.25">
      <c r="C214"/>
      <c r="D214"/>
      <c r="E214" s="5"/>
      <c r="F214" s="5"/>
    </row>
    <row r="215" spans="3:6" x14ac:dyDescent="0.25">
      <c r="C215"/>
      <c r="D215"/>
      <c r="E215" s="5"/>
      <c r="F215" s="5"/>
    </row>
    <row r="216" spans="3:6" x14ac:dyDescent="0.25">
      <c r="C216"/>
      <c r="D216"/>
      <c r="E216" s="5"/>
      <c r="F216" s="5"/>
    </row>
    <row r="217" spans="3:6" x14ac:dyDescent="0.25">
      <c r="C217"/>
      <c r="D217"/>
      <c r="E217" s="5"/>
      <c r="F217" s="5"/>
    </row>
    <row r="218" spans="3:6" x14ac:dyDescent="0.25">
      <c r="C218"/>
      <c r="D218"/>
      <c r="E218" s="5"/>
      <c r="F218" s="5"/>
    </row>
    <row r="219" spans="3:6" x14ac:dyDescent="0.25">
      <c r="C219"/>
      <c r="D219"/>
      <c r="E219" s="5"/>
      <c r="F219" s="5"/>
    </row>
    <row r="220" spans="3:6" x14ac:dyDescent="0.25">
      <c r="C220"/>
      <c r="D220"/>
      <c r="E220" s="5"/>
      <c r="F220" s="5"/>
    </row>
    <row r="221" spans="3:6" x14ac:dyDescent="0.25">
      <c r="C221"/>
      <c r="D221"/>
      <c r="E221" s="5"/>
      <c r="F221" s="5"/>
    </row>
    <row r="222" spans="3:6" x14ac:dyDescent="0.25">
      <c r="C222"/>
      <c r="D222"/>
      <c r="E222" s="5"/>
      <c r="F222" s="5"/>
    </row>
    <row r="223" spans="3:6" x14ac:dyDescent="0.25">
      <c r="C223"/>
      <c r="D223"/>
      <c r="E223" s="5"/>
      <c r="F223" s="5"/>
    </row>
    <row r="224" spans="3:6" x14ac:dyDescent="0.25">
      <c r="C224"/>
      <c r="D224"/>
      <c r="E224" s="5"/>
      <c r="F224" s="5"/>
    </row>
    <row r="225" spans="3:6" x14ac:dyDescent="0.25">
      <c r="C225"/>
      <c r="D225"/>
      <c r="E225" s="5"/>
      <c r="F225" s="5"/>
    </row>
    <row r="226" spans="3:6" x14ac:dyDescent="0.25">
      <c r="C226"/>
      <c r="D226"/>
      <c r="E226" s="5"/>
      <c r="F226" s="5"/>
    </row>
    <row r="227" spans="3:6" x14ac:dyDescent="0.25">
      <c r="C227"/>
      <c r="D227"/>
      <c r="E227" s="5"/>
      <c r="F227" s="5"/>
    </row>
    <row r="228" spans="3:6" x14ac:dyDescent="0.25">
      <c r="C228"/>
      <c r="D228"/>
      <c r="E228" s="5"/>
      <c r="F228" s="5"/>
    </row>
    <row r="229" spans="3:6" x14ac:dyDescent="0.25">
      <c r="C229"/>
      <c r="D229"/>
      <c r="E229" s="5"/>
      <c r="F229" s="5"/>
    </row>
    <row r="230" spans="3:6" x14ac:dyDescent="0.25">
      <c r="C230"/>
      <c r="D230"/>
      <c r="E230" s="5"/>
      <c r="F230" s="5"/>
    </row>
    <row r="231" spans="3:6" x14ac:dyDescent="0.25">
      <c r="C231"/>
      <c r="D231"/>
      <c r="E231" s="5"/>
      <c r="F231" s="5"/>
    </row>
    <row r="232" spans="3:6" x14ac:dyDescent="0.25">
      <c r="C232"/>
      <c r="D232"/>
      <c r="E232" s="5"/>
      <c r="F232" s="5"/>
    </row>
    <row r="233" spans="3:6" x14ac:dyDescent="0.25">
      <c r="C233"/>
      <c r="D233"/>
      <c r="E233" s="5"/>
      <c r="F233" s="5"/>
    </row>
    <row r="234" spans="3:6" x14ac:dyDescent="0.25">
      <c r="C234"/>
      <c r="D234"/>
      <c r="E234" s="5"/>
      <c r="F234" s="5"/>
    </row>
    <row r="235" spans="3:6" x14ac:dyDescent="0.25">
      <c r="C235"/>
      <c r="D235"/>
      <c r="E235" s="5"/>
      <c r="F235" s="5"/>
    </row>
    <row r="236" spans="3:6" x14ac:dyDescent="0.25">
      <c r="C236"/>
      <c r="D236"/>
      <c r="E236" s="5"/>
      <c r="F236" s="5"/>
    </row>
    <row r="237" spans="3:6" x14ac:dyDescent="0.25">
      <c r="C237"/>
      <c r="D237"/>
      <c r="E237" s="5"/>
      <c r="F237" s="5"/>
    </row>
    <row r="238" spans="3:6" x14ac:dyDescent="0.25">
      <c r="C238"/>
      <c r="D238"/>
      <c r="E238" s="5"/>
      <c r="F238" s="5"/>
    </row>
    <row r="239" spans="3:6" x14ac:dyDescent="0.25">
      <c r="C239"/>
      <c r="D239"/>
      <c r="E239" s="5"/>
      <c r="F239" s="5"/>
    </row>
    <row r="240" spans="3:6" x14ac:dyDescent="0.25">
      <c r="C240"/>
      <c r="D240"/>
      <c r="E240" s="5"/>
      <c r="F240" s="5"/>
    </row>
    <row r="241" spans="3:6" x14ac:dyDescent="0.25">
      <c r="C241"/>
      <c r="D241"/>
      <c r="E241" s="5"/>
      <c r="F241" s="5"/>
    </row>
    <row r="242" spans="3:6" x14ac:dyDescent="0.25">
      <c r="C242"/>
      <c r="D242"/>
      <c r="E242" s="5"/>
      <c r="F242" s="5"/>
    </row>
    <row r="243" spans="3:6" x14ac:dyDescent="0.25">
      <c r="C243"/>
      <c r="D243"/>
      <c r="E243" s="5"/>
      <c r="F243" s="5"/>
    </row>
    <row r="244" spans="3:6" x14ac:dyDescent="0.25">
      <c r="C244"/>
      <c r="D244"/>
      <c r="E244" s="5"/>
      <c r="F244" s="5"/>
    </row>
    <row r="245" spans="3:6" x14ac:dyDescent="0.25">
      <c r="C245"/>
      <c r="D245"/>
      <c r="E245" s="5"/>
      <c r="F245" s="5"/>
    </row>
    <row r="246" spans="3:6" x14ac:dyDescent="0.25">
      <c r="C246"/>
      <c r="D246"/>
      <c r="E246" s="5"/>
      <c r="F246" s="5"/>
    </row>
    <row r="247" spans="3:6" x14ac:dyDescent="0.25">
      <c r="C247"/>
      <c r="D247"/>
      <c r="E247" s="5"/>
      <c r="F247" s="5"/>
    </row>
    <row r="248" spans="3:6" x14ac:dyDescent="0.25">
      <c r="C248"/>
      <c r="D248"/>
      <c r="E248" s="5"/>
      <c r="F248" s="5"/>
    </row>
    <row r="249" spans="3:6" x14ac:dyDescent="0.25">
      <c r="C249"/>
      <c r="D249"/>
      <c r="E249" s="5"/>
      <c r="F249" s="5"/>
    </row>
    <row r="250" spans="3:6" x14ac:dyDescent="0.25">
      <c r="C250"/>
      <c r="D250"/>
      <c r="E250" s="5"/>
      <c r="F250" s="5"/>
    </row>
    <row r="251" spans="3:6" x14ac:dyDescent="0.25">
      <c r="C251"/>
      <c r="D251"/>
      <c r="E251" s="5"/>
      <c r="F251" s="5"/>
    </row>
    <row r="252" spans="3:6" x14ac:dyDescent="0.25">
      <c r="C252"/>
      <c r="D252"/>
      <c r="E252" s="5"/>
      <c r="F252" s="5"/>
    </row>
    <row r="253" spans="3:6" x14ac:dyDescent="0.25">
      <c r="C253"/>
      <c r="D253"/>
      <c r="E253" s="5"/>
      <c r="F253" s="5"/>
    </row>
    <row r="254" spans="3:6" x14ac:dyDescent="0.25">
      <c r="C254"/>
      <c r="D254"/>
      <c r="E254" s="5"/>
      <c r="F254" s="5"/>
    </row>
    <row r="255" spans="3:6" x14ac:dyDescent="0.25">
      <c r="C255"/>
      <c r="D255"/>
      <c r="E255" s="5"/>
      <c r="F255" s="5"/>
    </row>
    <row r="256" spans="3:6" x14ac:dyDescent="0.25">
      <c r="C256"/>
      <c r="D256"/>
      <c r="E256" s="5"/>
      <c r="F256" s="5"/>
    </row>
    <row r="257" spans="3:6" x14ac:dyDescent="0.25">
      <c r="C257"/>
      <c r="D257"/>
      <c r="E257" s="5"/>
      <c r="F257" s="5"/>
    </row>
    <row r="258" spans="3:6" x14ac:dyDescent="0.25">
      <c r="C258"/>
      <c r="D258"/>
      <c r="E258" s="5"/>
      <c r="F258" s="5"/>
    </row>
    <row r="259" spans="3:6" x14ac:dyDescent="0.25">
      <c r="C259"/>
      <c r="D259"/>
      <c r="E259" s="5"/>
      <c r="F259" s="5"/>
    </row>
    <row r="260" spans="3:6" x14ac:dyDescent="0.25">
      <c r="C260"/>
      <c r="D260"/>
      <c r="E260" s="5"/>
      <c r="F260" s="5"/>
    </row>
    <row r="261" spans="3:6" x14ac:dyDescent="0.25">
      <c r="C261"/>
      <c r="D261"/>
      <c r="E261" s="5"/>
      <c r="F261" s="5"/>
    </row>
    <row r="262" spans="3:6" x14ac:dyDescent="0.25">
      <c r="C262"/>
      <c r="D262"/>
      <c r="E262" s="5"/>
      <c r="F262" s="5"/>
    </row>
    <row r="263" spans="3:6" x14ac:dyDescent="0.25">
      <c r="C263"/>
      <c r="D263"/>
      <c r="E263" s="5"/>
      <c r="F263" s="5"/>
    </row>
    <row r="264" spans="3:6" x14ac:dyDescent="0.25">
      <c r="C264"/>
      <c r="D264"/>
      <c r="E264" s="5"/>
      <c r="F264" s="5"/>
    </row>
    <row r="265" spans="3:6" x14ac:dyDescent="0.25">
      <c r="C265"/>
      <c r="D265"/>
      <c r="E265" s="5"/>
      <c r="F265" s="5"/>
    </row>
    <row r="266" spans="3:6" x14ac:dyDescent="0.25">
      <c r="C266"/>
      <c r="D266"/>
      <c r="E266" s="5"/>
      <c r="F266" s="5"/>
    </row>
    <row r="267" spans="3:6" x14ac:dyDescent="0.25">
      <c r="C267"/>
      <c r="D267"/>
      <c r="E267" s="5"/>
      <c r="F267" s="5"/>
    </row>
    <row r="268" spans="3:6" x14ac:dyDescent="0.25">
      <c r="C268"/>
      <c r="D268"/>
      <c r="E268" s="5"/>
      <c r="F268" s="5"/>
    </row>
    <row r="269" spans="3:6" x14ac:dyDescent="0.25">
      <c r="C269"/>
      <c r="D269"/>
      <c r="E269" s="5"/>
      <c r="F269" s="5"/>
    </row>
    <row r="270" spans="3:6" x14ac:dyDescent="0.25">
      <c r="C270"/>
      <c r="D270"/>
      <c r="E270" s="5"/>
      <c r="F270" s="5"/>
    </row>
    <row r="271" spans="3:6" x14ac:dyDescent="0.25">
      <c r="C271"/>
      <c r="D271"/>
      <c r="E271" s="5"/>
      <c r="F271" s="5"/>
    </row>
    <row r="272" spans="3:6" x14ac:dyDescent="0.25">
      <c r="C272"/>
      <c r="D272"/>
      <c r="E272" s="5"/>
      <c r="F272" s="5"/>
    </row>
    <row r="273" spans="3:6" x14ac:dyDescent="0.25">
      <c r="C273"/>
      <c r="D273"/>
      <c r="E273" s="5"/>
      <c r="F273" s="5"/>
    </row>
    <row r="274" spans="3:6" x14ac:dyDescent="0.25">
      <c r="C274"/>
      <c r="D274"/>
      <c r="E274" s="5"/>
      <c r="F274" s="5"/>
    </row>
    <row r="275" spans="3:6" x14ac:dyDescent="0.25">
      <c r="C275"/>
      <c r="D275"/>
      <c r="E275" s="5"/>
      <c r="F275" s="5"/>
    </row>
    <row r="276" spans="3:6" x14ac:dyDescent="0.25">
      <c r="C276"/>
      <c r="D276"/>
      <c r="E276" s="5"/>
      <c r="F276" s="5"/>
    </row>
    <row r="277" spans="3:6" x14ac:dyDescent="0.25">
      <c r="C277"/>
      <c r="D277"/>
      <c r="E277" s="5"/>
      <c r="F277" s="5"/>
    </row>
    <row r="278" spans="3:6" x14ac:dyDescent="0.25">
      <c r="C278"/>
      <c r="D278"/>
      <c r="E278" s="5"/>
      <c r="F278" s="5"/>
    </row>
    <row r="279" spans="3:6" x14ac:dyDescent="0.25">
      <c r="C279"/>
      <c r="D279"/>
      <c r="E279" s="5"/>
      <c r="F279" s="5"/>
    </row>
    <row r="280" spans="3:6" x14ac:dyDescent="0.25">
      <c r="C280"/>
      <c r="D280"/>
      <c r="E280" s="5"/>
      <c r="F280" s="5"/>
    </row>
    <row r="281" spans="3:6" x14ac:dyDescent="0.25">
      <c r="C281"/>
      <c r="D281"/>
      <c r="E281" s="5"/>
      <c r="F281" s="5"/>
    </row>
    <row r="282" spans="3:6" x14ac:dyDescent="0.25">
      <c r="C282"/>
      <c r="D282"/>
      <c r="E282" s="5"/>
      <c r="F282" s="5"/>
    </row>
    <row r="283" spans="3:6" x14ac:dyDescent="0.25">
      <c r="C283"/>
      <c r="D283"/>
      <c r="E283" s="5"/>
      <c r="F283" s="5"/>
    </row>
    <row r="284" spans="3:6" x14ac:dyDescent="0.25">
      <c r="C284"/>
      <c r="D284"/>
      <c r="E284" s="5"/>
      <c r="F284" s="5"/>
    </row>
    <row r="285" spans="3:6" x14ac:dyDescent="0.25">
      <c r="C285"/>
      <c r="D285"/>
      <c r="E285" s="5"/>
      <c r="F285" s="5"/>
    </row>
    <row r="286" spans="3:6" x14ac:dyDescent="0.25">
      <c r="C286"/>
      <c r="D286"/>
      <c r="E286" s="5"/>
      <c r="F286" s="5"/>
    </row>
    <row r="287" spans="3:6" x14ac:dyDescent="0.25">
      <c r="C287"/>
      <c r="D287"/>
      <c r="E287" s="5"/>
      <c r="F287" s="5"/>
    </row>
    <row r="288" spans="3:6" x14ac:dyDescent="0.25">
      <c r="C288"/>
      <c r="D288"/>
      <c r="E288" s="5"/>
      <c r="F288" s="5"/>
    </row>
    <row r="289" spans="3:6" x14ac:dyDescent="0.25">
      <c r="C289"/>
      <c r="D289"/>
      <c r="E289" s="5"/>
      <c r="F289" s="5"/>
    </row>
    <row r="290" spans="3:6" x14ac:dyDescent="0.25">
      <c r="C290"/>
      <c r="D290"/>
      <c r="E290" s="5"/>
      <c r="F290" s="5"/>
    </row>
    <row r="291" spans="3:6" x14ac:dyDescent="0.25">
      <c r="C291"/>
      <c r="D291"/>
      <c r="E291" s="5"/>
      <c r="F291" s="5"/>
    </row>
    <row r="292" spans="3:6" x14ac:dyDescent="0.25">
      <c r="C292"/>
      <c r="D292"/>
      <c r="E292" s="5"/>
      <c r="F292" s="5"/>
    </row>
    <row r="293" spans="3:6" x14ac:dyDescent="0.25">
      <c r="C293"/>
      <c r="D293"/>
      <c r="E293" s="5"/>
      <c r="F293" s="5"/>
    </row>
    <row r="294" spans="3:6" x14ac:dyDescent="0.25">
      <c r="C294"/>
      <c r="D294"/>
      <c r="E294" s="5"/>
      <c r="F294" s="5"/>
    </row>
    <row r="295" spans="3:6" x14ac:dyDescent="0.25">
      <c r="C295"/>
      <c r="D295"/>
      <c r="E295" s="5"/>
      <c r="F295" s="5"/>
    </row>
    <row r="296" spans="3:6" x14ac:dyDescent="0.25">
      <c r="C296"/>
      <c r="D296"/>
      <c r="E296" s="5"/>
      <c r="F296" s="5"/>
    </row>
    <row r="297" spans="3:6" x14ac:dyDescent="0.25">
      <c r="C297"/>
      <c r="D297"/>
      <c r="E297" s="5"/>
      <c r="F297" s="5"/>
    </row>
    <row r="298" spans="3:6" x14ac:dyDescent="0.25">
      <c r="C298"/>
      <c r="D298"/>
      <c r="E298" s="5"/>
      <c r="F298" s="5"/>
    </row>
    <row r="299" spans="3:6" x14ac:dyDescent="0.25">
      <c r="C299"/>
      <c r="D299"/>
      <c r="E299" s="5"/>
      <c r="F299" s="5"/>
    </row>
    <row r="300" spans="3:6" x14ac:dyDescent="0.25">
      <c r="C300"/>
      <c r="D300"/>
      <c r="E300" s="5"/>
      <c r="F300" s="5"/>
    </row>
    <row r="301" spans="3:6" x14ac:dyDescent="0.25">
      <c r="C301"/>
      <c r="D301"/>
      <c r="E301" s="5"/>
      <c r="F301" s="5"/>
    </row>
    <row r="302" spans="3:6" x14ac:dyDescent="0.25">
      <c r="C302"/>
      <c r="D302"/>
      <c r="E302" s="5"/>
      <c r="F302" s="5"/>
    </row>
    <row r="303" spans="3:6" x14ac:dyDescent="0.25">
      <c r="C303"/>
      <c r="D303"/>
      <c r="E303" s="5"/>
      <c r="F303" s="5"/>
    </row>
    <row r="304" spans="3:6" x14ac:dyDescent="0.25">
      <c r="C304"/>
      <c r="D304"/>
      <c r="E304" s="5"/>
      <c r="F304" s="5"/>
    </row>
    <row r="305" spans="3:6" x14ac:dyDescent="0.25">
      <c r="C305"/>
      <c r="D305"/>
      <c r="E305" s="5"/>
      <c r="F305" s="5"/>
    </row>
    <row r="306" spans="3:6" x14ac:dyDescent="0.25">
      <c r="C306"/>
      <c r="D306"/>
      <c r="E306" s="5"/>
      <c r="F306" s="5"/>
    </row>
    <row r="307" spans="3:6" x14ac:dyDescent="0.25">
      <c r="C307"/>
      <c r="D307"/>
      <c r="E307" s="5"/>
      <c r="F307" s="5"/>
    </row>
    <row r="308" spans="3:6" x14ac:dyDescent="0.25">
      <c r="C308"/>
      <c r="D308"/>
      <c r="E308" s="5"/>
      <c r="F308" s="5"/>
    </row>
    <row r="309" spans="3:6" x14ac:dyDescent="0.25">
      <c r="C309"/>
      <c r="D309"/>
      <c r="E309" s="5"/>
      <c r="F309" s="5"/>
    </row>
    <row r="310" spans="3:6" x14ac:dyDescent="0.25">
      <c r="C310"/>
      <c r="D310"/>
      <c r="E310" s="5"/>
      <c r="F310" s="5"/>
    </row>
    <row r="311" spans="3:6" x14ac:dyDescent="0.25">
      <c r="C311"/>
      <c r="D311"/>
      <c r="E311" s="5"/>
      <c r="F311" s="5"/>
    </row>
    <row r="312" spans="3:6" x14ac:dyDescent="0.25">
      <c r="C312"/>
      <c r="D312"/>
      <c r="E312" s="5"/>
      <c r="F312" s="5"/>
    </row>
    <row r="313" spans="3:6" x14ac:dyDescent="0.25">
      <c r="C313"/>
      <c r="D313"/>
      <c r="E313" s="5"/>
      <c r="F313" s="5"/>
    </row>
    <row r="314" spans="3:6" x14ac:dyDescent="0.25">
      <c r="C314"/>
      <c r="D314"/>
      <c r="E314" s="5"/>
      <c r="F314" s="5"/>
    </row>
    <row r="315" spans="3:6" x14ac:dyDescent="0.25">
      <c r="C315"/>
      <c r="D315"/>
      <c r="E315" s="5"/>
      <c r="F315" s="5"/>
    </row>
    <row r="316" spans="3:6" x14ac:dyDescent="0.25">
      <c r="C316"/>
      <c r="D316"/>
      <c r="E316" s="5"/>
      <c r="F316" s="5"/>
    </row>
    <row r="317" spans="3:6" x14ac:dyDescent="0.25">
      <c r="C317"/>
      <c r="D317"/>
      <c r="E317" s="5"/>
      <c r="F317" s="5"/>
    </row>
    <row r="318" spans="3:6" x14ac:dyDescent="0.25">
      <c r="C318"/>
      <c r="D318"/>
      <c r="E318" s="5"/>
      <c r="F318" s="5"/>
    </row>
    <row r="319" spans="3:6" x14ac:dyDescent="0.25">
      <c r="C319"/>
      <c r="D319"/>
      <c r="E319" s="5"/>
      <c r="F319" s="5"/>
    </row>
    <row r="320" spans="3:6" x14ac:dyDescent="0.25">
      <c r="C320"/>
      <c r="D320"/>
      <c r="E320" s="5"/>
      <c r="F320" s="5"/>
    </row>
    <row r="321" spans="3:6" x14ac:dyDescent="0.25">
      <c r="C321"/>
      <c r="D321"/>
      <c r="E321" s="5"/>
      <c r="F321" s="5"/>
    </row>
    <row r="322" spans="3:6" x14ac:dyDescent="0.25">
      <c r="C322"/>
      <c r="D322"/>
      <c r="E322" s="5"/>
      <c r="F322" s="5"/>
    </row>
    <row r="323" spans="3:6" x14ac:dyDescent="0.25">
      <c r="C323"/>
      <c r="D323"/>
      <c r="E323" s="5"/>
      <c r="F323" s="5"/>
    </row>
    <row r="324" spans="3:6" x14ac:dyDescent="0.25">
      <c r="C324"/>
      <c r="D324"/>
      <c r="E324" s="5"/>
      <c r="F324" s="5"/>
    </row>
    <row r="325" spans="3:6" x14ac:dyDescent="0.25">
      <c r="C325"/>
      <c r="D325"/>
      <c r="E325" s="5"/>
      <c r="F325" s="5"/>
    </row>
    <row r="326" spans="3:6" x14ac:dyDescent="0.25">
      <c r="C326"/>
      <c r="D326"/>
      <c r="E326" s="5"/>
      <c r="F326" s="5"/>
    </row>
    <row r="327" spans="3:6" x14ac:dyDescent="0.25">
      <c r="C327"/>
      <c r="D327"/>
      <c r="E327" s="5"/>
      <c r="F327" s="5"/>
    </row>
    <row r="328" spans="3:6" x14ac:dyDescent="0.25">
      <c r="C328"/>
      <c r="D328"/>
      <c r="E328" s="5"/>
      <c r="F328" s="5"/>
    </row>
    <row r="329" spans="3:6" x14ac:dyDescent="0.25">
      <c r="C329"/>
      <c r="D329"/>
      <c r="E329" s="5"/>
      <c r="F329" s="5"/>
    </row>
    <row r="330" spans="3:6" x14ac:dyDescent="0.25">
      <c r="C330"/>
      <c r="D330"/>
      <c r="E330" s="5"/>
      <c r="F330" s="5"/>
    </row>
    <row r="331" spans="3:6" x14ac:dyDescent="0.25">
      <c r="C331"/>
      <c r="D331"/>
      <c r="E331" s="5"/>
      <c r="F331" s="5"/>
    </row>
    <row r="332" spans="3:6" x14ac:dyDescent="0.25">
      <c r="C332"/>
      <c r="D332"/>
      <c r="E332" s="5"/>
      <c r="F332" s="5"/>
    </row>
    <row r="333" spans="3:6" x14ac:dyDescent="0.25">
      <c r="C333"/>
      <c r="D333"/>
      <c r="E333" s="5"/>
      <c r="F333" s="5"/>
    </row>
    <row r="334" spans="3:6" x14ac:dyDescent="0.25">
      <c r="C334"/>
      <c r="D334"/>
      <c r="E334" s="5"/>
      <c r="F334" s="5"/>
    </row>
    <row r="335" spans="3:6" x14ac:dyDescent="0.25">
      <c r="C335"/>
      <c r="D335"/>
      <c r="E335" s="5"/>
      <c r="F335" s="5"/>
    </row>
    <row r="336" spans="3:6" x14ac:dyDescent="0.25">
      <c r="C336"/>
      <c r="D336"/>
      <c r="E336" s="5"/>
      <c r="F336" s="5"/>
    </row>
    <row r="337" spans="3:6" x14ac:dyDescent="0.25">
      <c r="C337"/>
      <c r="D337"/>
      <c r="E337" s="5"/>
      <c r="F337" s="5"/>
    </row>
    <row r="338" spans="3:6" x14ac:dyDescent="0.25">
      <c r="C338"/>
      <c r="D338"/>
      <c r="E338" s="5"/>
      <c r="F338" s="5"/>
    </row>
    <row r="339" spans="3:6" x14ac:dyDescent="0.25">
      <c r="C339"/>
      <c r="D339"/>
      <c r="E339" s="5"/>
      <c r="F339" s="5"/>
    </row>
    <row r="340" spans="3:6" x14ac:dyDescent="0.25">
      <c r="C340"/>
      <c r="D340"/>
      <c r="E340" s="5"/>
      <c r="F340" s="5"/>
    </row>
    <row r="341" spans="3:6" x14ac:dyDescent="0.25">
      <c r="C341"/>
      <c r="D341"/>
      <c r="E341" s="5"/>
      <c r="F341" s="5"/>
    </row>
    <row r="342" spans="3:6" x14ac:dyDescent="0.25">
      <c r="C342"/>
      <c r="D342"/>
      <c r="E342" s="5"/>
      <c r="F342" s="5"/>
    </row>
    <row r="343" spans="3:6" x14ac:dyDescent="0.25">
      <c r="C343"/>
      <c r="D343"/>
      <c r="E343" s="5"/>
      <c r="F343" s="5"/>
    </row>
    <row r="344" spans="3:6" x14ac:dyDescent="0.25">
      <c r="C344"/>
      <c r="D344"/>
      <c r="E344" s="5"/>
      <c r="F344" s="5"/>
    </row>
    <row r="345" spans="3:6" x14ac:dyDescent="0.25">
      <c r="C345"/>
      <c r="D345"/>
      <c r="E345" s="5"/>
      <c r="F345" s="5"/>
    </row>
    <row r="346" spans="3:6" x14ac:dyDescent="0.25">
      <c r="C346"/>
      <c r="D346"/>
      <c r="E346" s="5"/>
      <c r="F346" s="5"/>
    </row>
    <row r="347" spans="3:6" x14ac:dyDescent="0.25">
      <c r="C347"/>
      <c r="D347"/>
      <c r="E347" s="5"/>
      <c r="F347" s="5"/>
    </row>
    <row r="348" spans="3:6" x14ac:dyDescent="0.25">
      <c r="C348"/>
      <c r="D348"/>
      <c r="E348" s="5"/>
      <c r="F348" s="5"/>
    </row>
    <row r="349" spans="3:6" x14ac:dyDescent="0.25">
      <c r="C349"/>
      <c r="D349"/>
      <c r="E349" s="5"/>
      <c r="F349" s="5"/>
    </row>
    <row r="350" spans="3:6" x14ac:dyDescent="0.25">
      <c r="C350"/>
      <c r="D350"/>
      <c r="E350" s="5"/>
      <c r="F350" s="5"/>
    </row>
    <row r="351" spans="3:6" x14ac:dyDescent="0.25">
      <c r="C351"/>
      <c r="D351"/>
      <c r="E351" s="5"/>
      <c r="F351" s="5"/>
    </row>
    <row r="352" spans="3:6" x14ac:dyDescent="0.25">
      <c r="C352"/>
      <c r="D352"/>
      <c r="E352" s="5"/>
      <c r="F352" s="5"/>
    </row>
    <row r="353" spans="3:6" x14ac:dyDescent="0.25">
      <c r="C353"/>
      <c r="D353"/>
      <c r="E353" s="5"/>
      <c r="F353" s="5"/>
    </row>
    <row r="354" spans="3:6" x14ac:dyDescent="0.25">
      <c r="C354"/>
      <c r="D354"/>
      <c r="E354" s="5"/>
      <c r="F354" s="5"/>
    </row>
    <row r="355" spans="3:6" x14ac:dyDescent="0.25">
      <c r="C355"/>
      <c r="D355"/>
      <c r="E355" s="5"/>
      <c r="F355" s="5"/>
    </row>
    <row r="356" spans="3:6" x14ac:dyDescent="0.25">
      <c r="C356"/>
      <c r="D356"/>
      <c r="E356" s="5"/>
      <c r="F356" s="5"/>
    </row>
    <row r="357" spans="3:6" x14ac:dyDescent="0.25">
      <c r="C357"/>
      <c r="D357"/>
      <c r="E357" s="5"/>
      <c r="F357" s="5"/>
    </row>
    <row r="358" spans="3:6" x14ac:dyDescent="0.25">
      <c r="C358"/>
      <c r="D358"/>
      <c r="E358" s="5"/>
      <c r="F358" s="5"/>
    </row>
    <row r="359" spans="3:6" x14ac:dyDescent="0.25">
      <c r="C359"/>
      <c r="D359"/>
      <c r="E359" s="5"/>
      <c r="F359" s="5"/>
    </row>
    <row r="360" spans="3:6" x14ac:dyDescent="0.25">
      <c r="C360"/>
      <c r="D360"/>
      <c r="E360" s="5"/>
      <c r="F360" s="5"/>
    </row>
    <row r="361" spans="3:6" x14ac:dyDescent="0.25">
      <c r="C361"/>
      <c r="D361"/>
      <c r="E361" s="5"/>
      <c r="F361" s="5"/>
    </row>
    <row r="362" spans="3:6" x14ac:dyDescent="0.25">
      <c r="C362"/>
      <c r="D362"/>
      <c r="E362" s="5"/>
      <c r="F362" s="5"/>
    </row>
    <row r="363" spans="3:6" x14ac:dyDescent="0.25">
      <c r="C363"/>
      <c r="D363"/>
      <c r="E363" s="5"/>
      <c r="F363" s="5"/>
    </row>
    <row r="364" spans="3:6" x14ac:dyDescent="0.25">
      <c r="C364"/>
      <c r="D364"/>
      <c r="E364" s="5"/>
      <c r="F364" s="5"/>
    </row>
    <row r="365" spans="3:6" x14ac:dyDescent="0.25">
      <c r="C365"/>
      <c r="D365"/>
      <c r="E365" s="5"/>
      <c r="F365" s="5"/>
    </row>
    <row r="366" spans="3:6" x14ac:dyDescent="0.25">
      <c r="C366"/>
      <c r="D366"/>
      <c r="E366" s="5"/>
      <c r="F366" s="5"/>
    </row>
    <row r="367" spans="3:6" x14ac:dyDescent="0.25">
      <c r="C367"/>
      <c r="D367"/>
      <c r="E367" s="5"/>
      <c r="F367" s="5"/>
    </row>
    <row r="368" spans="3:6" x14ac:dyDescent="0.25">
      <c r="C368"/>
      <c r="D368"/>
      <c r="E368" s="5"/>
      <c r="F368" s="5"/>
    </row>
    <row r="369" spans="3:6" x14ac:dyDescent="0.25">
      <c r="C369"/>
      <c r="D369"/>
      <c r="E369" s="5"/>
      <c r="F369" s="5"/>
    </row>
    <row r="370" spans="3:6" x14ac:dyDescent="0.25">
      <c r="C370"/>
      <c r="D370"/>
      <c r="E370" s="5"/>
      <c r="F370" s="5"/>
    </row>
    <row r="371" spans="3:6" x14ac:dyDescent="0.25">
      <c r="C371"/>
      <c r="D371"/>
      <c r="E371" s="5"/>
      <c r="F371" s="5"/>
    </row>
    <row r="372" spans="3:6" x14ac:dyDescent="0.25">
      <c r="C372"/>
      <c r="D372"/>
      <c r="E372" s="5"/>
      <c r="F372" s="5"/>
    </row>
    <row r="373" spans="3:6" x14ac:dyDescent="0.25">
      <c r="C373"/>
      <c r="D373"/>
      <c r="E373" s="5"/>
      <c r="F373" s="5"/>
    </row>
    <row r="374" spans="3:6" x14ac:dyDescent="0.25">
      <c r="C374"/>
      <c r="D374"/>
      <c r="E374" s="5"/>
      <c r="F374" s="5"/>
    </row>
    <row r="375" spans="3:6" x14ac:dyDescent="0.25">
      <c r="C375"/>
      <c r="D375"/>
      <c r="E375" s="5"/>
      <c r="F375" s="5"/>
    </row>
    <row r="376" spans="3:6" x14ac:dyDescent="0.25">
      <c r="C376"/>
      <c r="D376"/>
      <c r="E376" s="5"/>
      <c r="F376" s="5"/>
    </row>
    <row r="377" spans="3:6" x14ac:dyDescent="0.25">
      <c r="C377"/>
      <c r="D377"/>
      <c r="E377" s="5"/>
      <c r="F377" s="5"/>
    </row>
    <row r="378" spans="3:6" x14ac:dyDescent="0.25">
      <c r="C378"/>
      <c r="D378"/>
      <c r="E378" s="5"/>
      <c r="F378" s="5"/>
    </row>
    <row r="379" spans="3:6" x14ac:dyDescent="0.25">
      <c r="C379"/>
      <c r="D379"/>
      <c r="E379" s="5"/>
      <c r="F379" s="5"/>
    </row>
    <row r="380" spans="3:6" x14ac:dyDescent="0.25">
      <c r="C380"/>
      <c r="D380"/>
      <c r="E380" s="5"/>
      <c r="F380" s="5"/>
    </row>
    <row r="381" spans="3:6" x14ac:dyDescent="0.25">
      <c r="C381"/>
      <c r="D381"/>
      <c r="E381" s="5"/>
      <c r="F381" s="5"/>
    </row>
    <row r="382" spans="3:6" x14ac:dyDescent="0.25">
      <c r="C382"/>
      <c r="D382"/>
      <c r="E382" s="5"/>
      <c r="F382" s="5"/>
    </row>
    <row r="383" spans="3:6" x14ac:dyDescent="0.25">
      <c r="C383"/>
      <c r="D383"/>
      <c r="E383" s="5"/>
      <c r="F383" s="5"/>
    </row>
    <row r="384" spans="3:6" x14ac:dyDescent="0.25">
      <c r="C384"/>
      <c r="D384"/>
      <c r="E384" s="5"/>
      <c r="F384" s="5"/>
    </row>
    <row r="385" spans="3:6" x14ac:dyDescent="0.25">
      <c r="C385"/>
      <c r="D385"/>
      <c r="E385" s="5"/>
      <c r="F385" s="5"/>
    </row>
    <row r="386" spans="3:6" x14ac:dyDescent="0.25">
      <c r="C386"/>
      <c r="D386"/>
      <c r="E386" s="5"/>
      <c r="F386" s="5"/>
    </row>
    <row r="387" spans="3:6" x14ac:dyDescent="0.25">
      <c r="C387"/>
      <c r="D387"/>
      <c r="E387" s="5"/>
      <c r="F387" s="5"/>
    </row>
    <row r="388" spans="3:6" x14ac:dyDescent="0.25">
      <c r="C388"/>
      <c r="D388"/>
      <c r="E388" s="5"/>
      <c r="F388" s="5"/>
    </row>
    <row r="389" spans="3:6" x14ac:dyDescent="0.25">
      <c r="C389"/>
      <c r="D389"/>
      <c r="E389" s="5"/>
      <c r="F389" s="5"/>
    </row>
    <row r="390" spans="3:6" x14ac:dyDescent="0.25">
      <c r="C390"/>
      <c r="D390"/>
      <c r="E390" s="5"/>
      <c r="F390" s="5"/>
    </row>
    <row r="391" spans="3:6" x14ac:dyDescent="0.25">
      <c r="C391"/>
      <c r="D391"/>
      <c r="E391" s="5"/>
      <c r="F391" s="5"/>
    </row>
    <row r="392" spans="3:6" x14ac:dyDescent="0.25">
      <c r="C392"/>
      <c r="D392"/>
      <c r="E392" s="5"/>
      <c r="F392" s="5"/>
    </row>
    <row r="393" spans="3:6" x14ac:dyDescent="0.25">
      <c r="C393"/>
      <c r="D393"/>
      <c r="E393" s="5"/>
      <c r="F393" s="5"/>
    </row>
    <row r="394" spans="3:6" x14ac:dyDescent="0.25">
      <c r="C394"/>
      <c r="D394"/>
      <c r="E394" s="5"/>
      <c r="F394" s="5"/>
    </row>
    <row r="395" spans="3:6" x14ac:dyDescent="0.25">
      <c r="C395"/>
      <c r="D395"/>
      <c r="E395" s="5"/>
      <c r="F395" s="5"/>
    </row>
    <row r="396" spans="3:6" x14ac:dyDescent="0.25">
      <c r="C396"/>
      <c r="D396"/>
      <c r="E396" s="5"/>
      <c r="F396" s="5"/>
    </row>
    <row r="397" spans="3:6" x14ac:dyDescent="0.25">
      <c r="C397"/>
      <c r="D397"/>
      <c r="E397" s="5"/>
      <c r="F397" s="5"/>
    </row>
    <row r="398" spans="3:6" x14ac:dyDescent="0.25">
      <c r="C398"/>
      <c r="D398"/>
      <c r="E398" s="5"/>
      <c r="F398" s="5"/>
    </row>
    <row r="399" spans="3:6" x14ac:dyDescent="0.25">
      <c r="C399"/>
      <c r="D399"/>
      <c r="E399" s="5"/>
      <c r="F399" s="5"/>
    </row>
    <row r="400" spans="3:6" x14ac:dyDescent="0.25">
      <c r="C400"/>
      <c r="D400"/>
      <c r="E400" s="5"/>
      <c r="F400" s="5"/>
    </row>
    <row r="401" spans="3:6" x14ac:dyDescent="0.25">
      <c r="C401"/>
      <c r="D401"/>
      <c r="E401" s="5"/>
      <c r="F401" s="5"/>
    </row>
    <row r="402" spans="3:6" x14ac:dyDescent="0.25">
      <c r="C402"/>
      <c r="D402"/>
      <c r="E402" s="5"/>
      <c r="F402" s="5"/>
    </row>
    <row r="403" spans="3:6" x14ac:dyDescent="0.25">
      <c r="C403"/>
      <c r="D403"/>
      <c r="E403" s="5"/>
      <c r="F403" s="5"/>
    </row>
    <row r="404" spans="3:6" x14ac:dyDescent="0.25">
      <c r="C404"/>
      <c r="D404"/>
      <c r="E404" s="5"/>
      <c r="F404" s="5"/>
    </row>
    <row r="405" spans="3:6" x14ac:dyDescent="0.25">
      <c r="C405"/>
      <c r="D405"/>
      <c r="E405" s="5"/>
      <c r="F405" s="5"/>
    </row>
    <row r="406" spans="3:6" x14ac:dyDescent="0.25">
      <c r="C406"/>
      <c r="D406"/>
      <c r="E406" s="5"/>
      <c r="F406" s="5"/>
    </row>
    <row r="407" spans="3:6" x14ac:dyDescent="0.25">
      <c r="C407"/>
      <c r="D407"/>
      <c r="E407" s="5"/>
      <c r="F407" s="5"/>
    </row>
    <row r="408" spans="3:6" x14ac:dyDescent="0.25">
      <c r="C408"/>
      <c r="D408"/>
      <c r="E408" s="5"/>
      <c r="F408" s="5"/>
    </row>
    <row r="409" spans="3:6" x14ac:dyDescent="0.25">
      <c r="C409"/>
      <c r="D409"/>
      <c r="E409" s="5"/>
      <c r="F409" s="5"/>
    </row>
    <row r="410" spans="3:6" x14ac:dyDescent="0.25">
      <c r="C410"/>
      <c r="D410"/>
      <c r="E410" s="5"/>
      <c r="F410" s="5"/>
    </row>
    <row r="411" spans="3:6" x14ac:dyDescent="0.25">
      <c r="C411"/>
      <c r="D411"/>
      <c r="E411" s="5"/>
      <c r="F411" s="5"/>
    </row>
    <row r="412" spans="3:6" x14ac:dyDescent="0.25">
      <c r="C412"/>
      <c r="D412"/>
      <c r="E412" s="5"/>
      <c r="F412" s="5"/>
    </row>
    <row r="413" spans="3:6" x14ac:dyDescent="0.25">
      <c r="C413"/>
      <c r="D413"/>
      <c r="E413" s="5"/>
      <c r="F413" s="5"/>
    </row>
    <row r="414" spans="3:6" x14ac:dyDescent="0.25">
      <c r="C414"/>
      <c r="D414"/>
      <c r="E414" s="5"/>
      <c r="F414" s="5"/>
    </row>
    <row r="415" spans="3:6" x14ac:dyDescent="0.25">
      <c r="C415"/>
      <c r="D415"/>
      <c r="E415" s="5"/>
      <c r="F415" s="5"/>
    </row>
    <row r="416" spans="3:6" x14ac:dyDescent="0.25">
      <c r="C416"/>
      <c r="D416"/>
      <c r="E416" s="5"/>
      <c r="F416" s="5"/>
    </row>
    <row r="417" spans="3:6" x14ac:dyDescent="0.25">
      <c r="C417"/>
      <c r="D417"/>
      <c r="E417" s="5"/>
      <c r="F417" s="5"/>
    </row>
    <row r="418" spans="3:6" x14ac:dyDescent="0.25">
      <c r="C418"/>
      <c r="D418"/>
      <c r="E418" s="5"/>
      <c r="F418" s="5"/>
    </row>
    <row r="419" spans="3:6" x14ac:dyDescent="0.25">
      <c r="C419"/>
      <c r="D419"/>
      <c r="E419" s="5"/>
      <c r="F419" s="5"/>
    </row>
    <row r="420" spans="3:6" x14ac:dyDescent="0.25">
      <c r="C420"/>
      <c r="D420"/>
      <c r="E420" s="5"/>
      <c r="F420" s="5"/>
    </row>
    <row r="421" spans="3:6" x14ac:dyDescent="0.25">
      <c r="C421"/>
      <c r="D421"/>
      <c r="E421" s="5"/>
      <c r="F421" s="5"/>
    </row>
    <row r="422" spans="3:6" x14ac:dyDescent="0.25">
      <c r="C422"/>
      <c r="D422"/>
      <c r="E422" s="5"/>
      <c r="F422" s="5"/>
    </row>
    <row r="423" spans="3:6" x14ac:dyDescent="0.25">
      <c r="C423"/>
      <c r="D423"/>
      <c r="E423" s="5"/>
      <c r="F423" s="5"/>
    </row>
    <row r="424" spans="3:6" x14ac:dyDescent="0.25">
      <c r="C424"/>
      <c r="D424"/>
      <c r="E424" s="5"/>
      <c r="F424" s="5"/>
    </row>
    <row r="425" spans="3:6" x14ac:dyDescent="0.25">
      <c r="C425"/>
      <c r="D425"/>
      <c r="E425" s="5"/>
      <c r="F425" s="5"/>
    </row>
    <row r="426" spans="3:6" x14ac:dyDescent="0.25">
      <c r="C426"/>
      <c r="D426"/>
      <c r="E426" s="5"/>
      <c r="F426" s="5"/>
    </row>
    <row r="427" spans="3:6" x14ac:dyDescent="0.25">
      <c r="C427"/>
      <c r="D427"/>
      <c r="E427" s="5"/>
      <c r="F427" s="5"/>
    </row>
    <row r="428" spans="3:6" x14ac:dyDescent="0.25">
      <c r="C428"/>
      <c r="D428"/>
      <c r="E428" s="5"/>
      <c r="F428" s="5"/>
    </row>
    <row r="429" spans="3:6" x14ac:dyDescent="0.25">
      <c r="C429"/>
      <c r="D429"/>
      <c r="E429" s="5"/>
      <c r="F429" s="5"/>
    </row>
    <row r="430" spans="3:6" x14ac:dyDescent="0.25">
      <c r="C430"/>
      <c r="D430"/>
      <c r="E430" s="5"/>
      <c r="F430" s="5"/>
    </row>
    <row r="431" spans="3:6" x14ac:dyDescent="0.25">
      <c r="C431"/>
      <c r="D431"/>
      <c r="E431" s="5"/>
      <c r="F431" s="5"/>
    </row>
    <row r="432" spans="3:6" x14ac:dyDescent="0.25">
      <c r="C432"/>
      <c r="D432"/>
      <c r="E432" s="5"/>
      <c r="F432" s="5"/>
    </row>
    <row r="433" spans="3:6" x14ac:dyDescent="0.25">
      <c r="C433"/>
      <c r="D433"/>
      <c r="E433" s="5"/>
      <c r="F433" s="5"/>
    </row>
    <row r="434" spans="3:6" x14ac:dyDescent="0.25">
      <c r="C434"/>
      <c r="D434"/>
      <c r="E434" s="5"/>
      <c r="F434" s="5"/>
    </row>
    <row r="435" spans="3:6" x14ac:dyDescent="0.25">
      <c r="C435"/>
      <c r="D435"/>
      <c r="E435" s="5"/>
      <c r="F435" s="5"/>
    </row>
    <row r="436" spans="3:6" x14ac:dyDescent="0.25">
      <c r="C436"/>
      <c r="D436"/>
      <c r="E436" s="5"/>
      <c r="F436" s="5"/>
    </row>
    <row r="437" spans="3:6" x14ac:dyDescent="0.25">
      <c r="C437"/>
      <c r="D437"/>
      <c r="E437" s="5"/>
      <c r="F437" s="5"/>
    </row>
    <row r="438" spans="3:6" x14ac:dyDescent="0.25">
      <c r="C438"/>
      <c r="D438"/>
      <c r="E438" s="5"/>
      <c r="F438" s="5"/>
    </row>
    <row r="439" spans="3:6" x14ac:dyDescent="0.25">
      <c r="C439"/>
      <c r="D439"/>
      <c r="E439" s="5"/>
      <c r="F439" s="5"/>
    </row>
    <row r="440" spans="3:6" x14ac:dyDescent="0.25">
      <c r="C440"/>
      <c r="D440"/>
      <c r="E440" s="5"/>
      <c r="F440" s="5"/>
    </row>
    <row r="441" spans="3:6" x14ac:dyDescent="0.25">
      <c r="C441"/>
      <c r="D441"/>
      <c r="E441" s="5"/>
      <c r="F441" s="5"/>
    </row>
    <row r="442" spans="3:6" x14ac:dyDescent="0.25">
      <c r="C442"/>
      <c r="D442"/>
      <c r="E442" s="5"/>
      <c r="F442" s="5"/>
    </row>
    <row r="443" spans="3:6" x14ac:dyDescent="0.25">
      <c r="C443"/>
      <c r="D443"/>
      <c r="E443" s="5"/>
      <c r="F443" s="5"/>
    </row>
    <row r="444" spans="3:6" x14ac:dyDescent="0.25">
      <c r="C444"/>
      <c r="D444"/>
      <c r="E444" s="5"/>
      <c r="F444" s="5"/>
    </row>
    <row r="445" spans="3:6" x14ac:dyDescent="0.25">
      <c r="C445"/>
      <c r="D445"/>
      <c r="E445" s="5"/>
      <c r="F445" s="5"/>
    </row>
    <row r="446" spans="3:6" x14ac:dyDescent="0.25">
      <c r="C446"/>
      <c r="D446"/>
      <c r="E446" s="5"/>
      <c r="F446" s="5"/>
    </row>
    <row r="447" spans="3:6" x14ac:dyDescent="0.25">
      <c r="C447"/>
      <c r="D447"/>
      <c r="E447" s="5"/>
      <c r="F447" s="5"/>
    </row>
    <row r="448" spans="3:6" x14ac:dyDescent="0.25">
      <c r="C448"/>
      <c r="D448"/>
      <c r="E448" s="5"/>
      <c r="F448" s="5"/>
    </row>
    <row r="449" spans="3:6" x14ac:dyDescent="0.25">
      <c r="C449"/>
      <c r="D449"/>
      <c r="E449" s="5"/>
      <c r="F449" s="5"/>
    </row>
    <row r="450" spans="3:6" x14ac:dyDescent="0.25">
      <c r="C450"/>
      <c r="D450"/>
      <c r="E450" s="5"/>
      <c r="F450" s="5"/>
    </row>
    <row r="451" spans="3:6" x14ac:dyDescent="0.25">
      <c r="C451"/>
      <c r="D451"/>
      <c r="E451" s="5"/>
      <c r="F451" s="5"/>
    </row>
    <row r="452" spans="3:6" x14ac:dyDescent="0.25">
      <c r="C452"/>
      <c r="D452"/>
      <c r="E452" s="5"/>
      <c r="F452" s="5"/>
    </row>
    <row r="453" spans="3:6" x14ac:dyDescent="0.25">
      <c r="C453"/>
      <c r="D453"/>
      <c r="E453" s="5"/>
      <c r="F453" s="5"/>
    </row>
    <row r="454" spans="3:6" x14ac:dyDescent="0.25">
      <c r="C454"/>
      <c r="D454"/>
      <c r="E454" s="5"/>
      <c r="F454" s="5"/>
    </row>
    <row r="455" spans="3:6" x14ac:dyDescent="0.25">
      <c r="C455"/>
      <c r="D455"/>
      <c r="E455" s="5"/>
      <c r="F455" s="5"/>
    </row>
    <row r="456" spans="3:6" x14ac:dyDescent="0.25">
      <c r="C456"/>
      <c r="D456"/>
      <c r="E456" s="5"/>
      <c r="F456" s="5"/>
    </row>
    <row r="457" spans="3:6" x14ac:dyDescent="0.25">
      <c r="C457"/>
      <c r="D457"/>
      <c r="E457" s="5"/>
      <c r="F457" s="5"/>
    </row>
    <row r="458" spans="3:6" x14ac:dyDescent="0.25">
      <c r="C458"/>
      <c r="D458"/>
      <c r="E458" s="5"/>
      <c r="F458" s="5"/>
    </row>
    <row r="459" spans="3:6" x14ac:dyDescent="0.25">
      <c r="C459"/>
      <c r="D459"/>
      <c r="E459" s="5"/>
      <c r="F459" s="5"/>
    </row>
    <row r="460" spans="3:6" x14ac:dyDescent="0.25">
      <c r="C460"/>
      <c r="D460"/>
      <c r="E460" s="5"/>
      <c r="F460" s="5"/>
    </row>
    <row r="461" spans="3:6" x14ac:dyDescent="0.25">
      <c r="C461"/>
      <c r="D461"/>
      <c r="E461" s="5"/>
      <c r="F461" s="5"/>
    </row>
    <row r="462" spans="3:6" x14ac:dyDescent="0.25">
      <c r="C462"/>
      <c r="D462"/>
      <c r="E462" s="5"/>
      <c r="F462" s="5"/>
    </row>
    <row r="463" spans="3:6" x14ac:dyDescent="0.25">
      <c r="C463"/>
      <c r="D463"/>
      <c r="E463" s="5"/>
      <c r="F463" s="5"/>
    </row>
    <row r="464" spans="3:6" x14ac:dyDescent="0.25">
      <c r="C464"/>
      <c r="D464"/>
      <c r="E464" s="5"/>
      <c r="F464" s="5"/>
    </row>
    <row r="465" spans="3:6" x14ac:dyDescent="0.25">
      <c r="C465"/>
      <c r="D465"/>
      <c r="E465" s="5"/>
      <c r="F465" s="5"/>
    </row>
    <row r="466" spans="3:6" x14ac:dyDescent="0.25">
      <c r="C466"/>
      <c r="D466"/>
      <c r="E466" s="5"/>
      <c r="F466" s="5"/>
    </row>
    <row r="467" spans="3:6" x14ac:dyDescent="0.25">
      <c r="C467"/>
      <c r="D467"/>
      <c r="E467" s="5"/>
      <c r="F467" s="5"/>
    </row>
    <row r="468" spans="3:6" x14ac:dyDescent="0.25">
      <c r="C468"/>
      <c r="D468"/>
      <c r="E468" s="5"/>
      <c r="F468" s="5"/>
    </row>
    <row r="469" spans="3:6" x14ac:dyDescent="0.25">
      <c r="C469"/>
      <c r="D469"/>
      <c r="E469" s="5"/>
      <c r="F469" s="5"/>
    </row>
    <row r="470" spans="3:6" x14ac:dyDescent="0.25">
      <c r="C470"/>
      <c r="D470"/>
      <c r="E470" s="5"/>
      <c r="F470" s="5"/>
    </row>
    <row r="471" spans="3:6" x14ac:dyDescent="0.25">
      <c r="C471"/>
      <c r="D471"/>
      <c r="E471" s="5"/>
      <c r="F471" s="5"/>
    </row>
    <row r="472" spans="3:6" x14ac:dyDescent="0.25">
      <c r="C472"/>
      <c r="D472"/>
      <c r="E472" s="5"/>
      <c r="F472" s="5"/>
    </row>
    <row r="473" spans="3:6" x14ac:dyDescent="0.25">
      <c r="C473"/>
      <c r="D473"/>
      <c r="E473" s="5"/>
      <c r="F473" s="5"/>
    </row>
    <row r="474" spans="3:6" x14ac:dyDescent="0.25">
      <c r="C474"/>
      <c r="D474"/>
      <c r="E474" s="5"/>
      <c r="F474" s="5"/>
    </row>
    <row r="475" spans="3:6" x14ac:dyDescent="0.25">
      <c r="C475"/>
      <c r="D475"/>
      <c r="E475" s="5"/>
      <c r="F475" s="5"/>
    </row>
    <row r="476" spans="3:6" x14ac:dyDescent="0.25">
      <c r="C476"/>
      <c r="D476"/>
      <c r="E476" s="5"/>
      <c r="F476" s="5"/>
    </row>
    <row r="477" spans="3:6" x14ac:dyDescent="0.25">
      <c r="C477"/>
      <c r="D477"/>
      <c r="E477" s="5"/>
      <c r="F477" s="5"/>
    </row>
    <row r="478" spans="3:6" x14ac:dyDescent="0.25">
      <c r="C478"/>
      <c r="D478"/>
      <c r="E478" s="5"/>
      <c r="F478" s="5"/>
    </row>
    <row r="479" spans="3:6" x14ac:dyDescent="0.25">
      <c r="C479"/>
      <c r="D479"/>
      <c r="E479" s="5"/>
      <c r="F479" s="5"/>
    </row>
    <row r="480" spans="3:6" x14ac:dyDescent="0.25">
      <c r="C480"/>
      <c r="D480"/>
      <c r="E480" s="5"/>
      <c r="F480" s="5"/>
    </row>
    <row r="481" spans="3:6" x14ac:dyDescent="0.25">
      <c r="C481"/>
      <c r="D481"/>
      <c r="E481" s="5"/>
      <c r="F481" s="5"/>
    </row>
    <row r="482" spans="3:6" x14ac:dyDescent="0.25">
      <c r="C482"/>
      <c r="D482"/>
      <c r="E482" s="5"/>
      <c r="F482" s="5"/>
    </row>
    <row r="483" spans="3:6" x14ac:dyDescent="0.25">
      <c r="C483"/>
      <c r="D483"/>
      <c r="E483" s="5"/>
      <c r="F483" s="5"/>
    </row>
    <row r="484" spans="3:6" x14ac:dyDescent="0.25">
      <c r="C484"/>
      <c r="D484"/>
      <c r="E484" s="5"/>
      <c r="F484" s="5"/>
    </row>
    <row r="485" spans="3:6" x14ac:dyDescent="0.25">
      <c r="C485"/>
      <c r="D485"/>
      <c r="E485" s="5"/>
      <c r="F485" s="5"/>
    </row>
    <row r="486" spans="3:6" x14ac:dyDescent="0.25">
      <c r="C486"/>
      <c r="D486"/>
      <c r="E486" s="5"/>
      <c r="F486" s="5"/>
    </row>
    <row r="487" spans="3:6" x14ac:dyDescent="0.25">
      <c r="C487"/>
      <c r="D487"/>
      <c r="E487" s="5"/>
      <c r="F487" s="5"/>
    </row>
    <row r="488" spans="3:6" x14ac:dyDescent="0.25">
      <c r="C488"/>
      <c r="D488"/>
      <c r="E488" s="5"/>
      <c r="F488" s="5"/>
    </row>
    <row r="489" spans="3:6" x14ac:dyDescent="0.25">
      <c r="C489"/>
      <c r="D489"/>
      <c r="E489" s="5"/>
      <c r="F489" s="5"/>
    </row>
    <row r="490" spans="3:6" x14ac:dyDescent="0.25">
      <c r="C490"/>
      <c r="D490"/>
      <c r="E490" s="5"/>
      <c r="F490" s="5"/>
    </row>
    <row r="491" spans="3:6" x14ac:dyDescent="0.25">
      <c r="C491"/>
      <c r="D491"/>
      <c r="E491" s="5"/>
      <c r="F491" s="5"/>
    </row>
    <row r="492" spans="3:6" x14ac:dyDescent="0.25">
      <c r="C492"/>
      <c r="D492"/>
      <c r="E492" s="5"/>
      <c r="F492" s="5"/>
    </row>
    <row r="493" spans="3:6" x14ac:dyDescent="0.25">
      <c r="C493"/>
      <c r="D493"/>
      <c r="E493" s="5"/>
      <c r="F493" s="5"/>
    </row>
    <row r="494" spans="3:6" x14ac:dyDescent="0.25">
      <c r="C494"/>
      <c r="D494"/>
      <c r="E494" s="5"/>
      <c r="F494" s="5"/>
    </row>
    <row r="495" spans="3:6" x14ac:dyDescent="0.25">
      <c r="C495"/>
      <c r="D495"/>
      <c r="E495" s="5"/>
      <c r="F495" s="5"/>
    </row>
    <row r="496" spans="3:6" x14ac:dyDescent="0.25">
      <c r="C496"/>
      <c r="D496"/>
      <c r="E496" s="5"/>
      <c r="F496" s="5"/>
    </row>
    <row r="497" spans="3:6" x14ac:dyDescent="0.25">
      <c r="C497"/>
      <c r="D497"/>
      <c r="E497" s="5"/>
      <c r="F497" s="5"/>
    </row>
    <row r="498" spans="3:6" x14ac:dyDescent="0.25">
      <c r="C498"/>
      <c r="D498"/>
      <c r="E498" s="5"/>
      <c r="F498" s="5"/>
    </row>
    <row r="499" spans="3:6" x14ac:dyDescent="0.25">
      <c r="C499"/>
      <c r="D499"/>
      <c r="E499" s="5"/>
      <c r="F499" s="5"/>
    </row>
    <row r="500" spans="3:6" x14ac:dyDescent="0.25">
      <c r="C500"/>
      <c r="D500"/>
      <c r="E500" s="5"/>
      <c r="F500" s="5"/>
    </row>
    <row r="501" spans="3:6" x14ac:dyDescent="0.25">
      <c r="C501"/>
      <c r="D501"/>
      <c r="E501" s="5"/>
      <c r="F501" s="5"/>
    </row>
    <row r="502" spans="3:6" x14ac:dyDescent="0.25">
      <c r="C502"/>
      <c r="D502"/>
      <c r="E502" s="5"/>
      <c r="F502" s="5"/>
    </row>
    <row r="503" spans="3:6" x14ac:dyDescent="0.25">
      <c r="C503"/>
      <c r="D503"/>
      <c r="E503" s="5"/>
      <c r="F503" s="5"/>
    </row>
    <row r="504" spans="3:6" x14ac:dyDescent="0.25">
      <c r="C504"/>
      <c r="D504"/>
      <c r="E504" s="5"/>
      <c r="F504" s="5"/>
    </row>
    <row r="505" spans="3:6" x14ac:dyDescent="0.25">
      <c r="C505"/>
      <c r="D505"/>
      <c r="E505" s="5"/>
      <c r="F505" s="5"/>
    </row>
    <row r="506" spans="3:6" x14ac:dyDescent="0.25">
      <c r="C506"/>
      <c r="D506"/>
      <c r="E506" s="5"/>
      <c r="F506" s="5"/>
    </row>
    <row r="507" spans="3:6" x14ac:dyDescent="0.25">
      <c r="C507"/>
      <c r="D507"/>
      <c r="E507" s="5"/>
      <c r="F507" s="5"/>
    </row>
    <row r="508" spans="3:6" x14ac:dyDescent="0.25">
      <c r="C508"/>
      <c r="D508"/>
      <c r="E508" s="5"/>
      <c r="F508" s="5"/>
    </row>
    <row r="509" spans="3:6" x14ac:dyDescent="0.25">
      <c r="C509"/>
      <c r="D509"/>
      <c r="E509" s="5"/>
      <c r="F509" s="5"/>
    </row>
    <row r="510" spans="3:6" x14ac:dyDescent="0.25">
      <c r="C510"/>
      <c r="D510"/>
      <c r="E510" s="5"/>
      <c r="F510" s="5"/>
    </row>
    <row r="511" spans="3:6" x14ac:dyDescent="0.25">
      <c r="C511"/>
      <c r="D511"/>
      <c r="E511" s="5"/>
      <c r="F511" s="5"/>
    </row>
    <row r="512" spans="3:6" x14ac:dyDescent="0.25">
      <c r="C512"/>
      <c r="D512"/>
      <c r="E512" s="5"/>
      <c r="F512" s="5"/>
    </row>
    <row r="513" spans="3:6" x14ac:dyDescent="0.25">
      <c r="C513"/>
      <c r="D513"/>
      <c r="E513" s="5"/>
      <c r="F513" s="5"/>
    </row>
    <row r="514" spans="3:6" x14ac:dyDescent="0.25">
      <c r="C514"/>
      <c r="D514"/>
      <c r="E514" s="5"/>
      <c r="F514" s="5"/>
    </row>
    <row r="515" spans="3:6" x14ac:dyDescent="0.25">
      <c r="C515"/>
      <c r="D515"/>
      <c r="E515" s="5"/>
      <c r="F515" s="5"/>
    </row>
    <row r="516" spans="3:6" x14ac:dyDescent="0.25">
      <c r="C516"/>
      <c r="D516"/>
      <c r="E516" s="5"/>
      <c r="F516" s="5"/>
    </row>
    <row r="517" spans="3:6" x14ac:dyDescent="0.25">
      <c r="C517"/>
      <c r="D517"/>
      <c r="E517" s="5"/>
      <c r="F517" s="5"/>
    </row>
    <row r="518" spans="3:6" x14ac:dyDescent="0.25">
      <c r="C518"/>
      <c r="D518"/>
      <c r="E518" s="5"/>
      <c r="F518" s="5"/>
    </row>
    <row r="519" spans="3:6" x14ac:dyDescent="0.25">
      <c r="C519"/>
      <c r="D519"/>
      <c r="E519" s="5"/>
      <c r="F519" s="5"/>
    </row>
    <row r="520" spans="3:6" x14ac:dyDescent="0.25">
      <c r="C520"/>
      <c r="D520"/>
      <c r="E520" s="5"/>
      <c r="F520" s="5"/>
    </row>
    <row r="521" spans="3:6" x14ac:dyDescent="0.25">
      <c r="C521"/>
      <c r="D521"/>
      <c r="E521" s="5"/>
      <c r="F521" s="5"/>
    </row>
    <row r="522" spans="3:6" x14ac:dyDescent="0.25">
      <c r="C522"/>
      <c r="D522"/>
      <c r="E522" s="5"/>
      <c r="F522" s="5"/>
    </row>
    <row r="523" spans="3:6" x14ac:dyDescent="0.25">
      <c r="C523"/>
      <c r="D523"/>
      <c r="E523" s="5"/>
      <c r="F523" s="5"/>
    </row>
    <row r="524" spans="3:6" x14ac:dyDescent="0.25">
      <c r="C524"/>
      <c r="D524"/>
      <c r="E524" s="5"/>
      <c r="F524" s="5"/>
    </row>
    <row r="525" spans="3:6" x14ac:dyDescent="0.25">
      <c r="C525"/>
      <c r="D525"/>
      <c r="E525" s="5"/>
      <c r="F525" s="5"/>
    </row>
    <row r="526" spans="3:6" x14ac:dyDescent="0.25">
      <c r="C526"/>
      <c r="D526"/>
      <c r="E526" s="5"/>
      <c r="F526" s="5"/>
    </row>
    <row r="527" spans="3:6" x14ac:dyDescent="0.25">
      <c r="C527"/>
      <c r="D527"/>
      <c r="E527" s="5"/>
      <c r="F527" s="5"/>
    </row>
    <row r="528" spans="3:6" x14ac:dyDescent="0.25">
      <c r="C528"/>
      <c r="D528"/>
      <c r="E528" s="5"/>
      <c r="F528" s="5"/>
    </row>
    <row r="529" spans="3:6" x14ac:dyDescent="0.25">
      <c r="C529"/>
      <c r="D529"/>
      <c r="E529" s="5"/>
      <c r="F529" s="5"/>
    </row>
    <row r="530" spans="3:6" x14ac:dyDescent="0.25">
      <c r="C530"/>
      <c r="D530"/>
      <c r="E530" s="5"/>
      <c r="F530" s="5"/>
    </row>
    <row r="531" spans="3:6" x14ac:dyDescent="0.25">
      <c r="C531"/>
      <c r="D531"/>
      <c r="E531" s="5"/>
      <c r="F531" s="5"/>
    </row>
    <row r="532" spans="3:6" x14ac:dyDescent="0.25">
      <c r="C532"/>
      <c r="D532"/>
      <c r="E532" s="5"/>
      <c r="F532" s="5"/>
    </row>
    <row r="533" spans="3:6" x14ac:dyDescent="0.25">
      <c r="C533"/>
      <c r="D533"/>
      <c r="E533" s="5"/>
      <c r="F533" s="5"/>
    </row>
    <row r="534" spans="3:6" x14ac:dyDescent="0.25">
      <c r="C534"/>
      <c r="D534"/>
      <c r="E534" s="5"/>
      <c r="F534" s="5"/>
    </row>
    <row r="535" spans="3:6" x14ac:dyDescent="0.25">
      <c r="C535"/>
      <c r="D535"/>
      <c r="E535" s="5"/>
      <c r="F535" s="5"/>
    </row>
    <row r="536" spans="3:6" x14ac:dyDescent="0.25">
      <c r="C536"/>
      <c r="D536"/>
      <c r="E536" s="5"/>
      <c r="F536" s="5"/>
    </row>
    <row r="537" spans="3:6" x14ac:dyDescent="0.25">
      <c r="C537"/>
      <c r="D537"/>
      <c r="E537" s="5"/>
      <c r="F537" s="5"/>
    </row>
    <row r="538" spans="3:6" x14ac:dyDescent="0.25">
      <c r="C538"/>
      <c r="D538"/>
      <c r="E538" s="5"/>
      <c r="F538" s="5"/>
    </row>
    <row r="539" spans="3:6" x14ac:dyDescent="0.25">
      <c r="C539"/>
      <c r="D539"/>
      <c r="E539" s="5"/>
      <c r="F539" s="5"/>
    </row>
    <row r="540" spans="3:6" x14ac:dyDescent="0.25">
      <c r="C540"/>
      <c r="D540"/>
      <c r="E540" s="5"/>
      <c r="F540" s="5"/>
    </row>
    <row r="541" spans="3:6" x14ac:dyDescent="0.25">
      <c r="C541"/>
      <c r="D541"/>
      <c r="E541" s="5"/>
      <c r="F541" s="5"/>
    </row>
    <row r="542" spans="3:6" x14ac:dyDescent="0.25">
      <c r="C542"/>
      <c r="D542"/>
      <c r="E542" s="5"/>
      <c r="F542" s="5"/>
    </row>
    <row r="543" spans="3:6" x14ac:dyDescent="0.25">
      <c r="C543"/>
      <c r="D543"/>
      <c r="E543" s="5"/>
      <c r="F543" s="5"/>
    </row>
    <row r="544" spans="3:6" x14ac:dyDescent="0.25">
      <c r="C544"/>
      <c r="D544"/>
      <c r="E544" s="5"/>
      <c r="F544" s="5"/>
    </row>
    <row r="545" spans="3:6" x14ac:dyDescent="0.25">
      <c r="C545"/>
      <c r="D545"/>
      <c r="E545" s="5"/>
      <c r="F545" s="5"/>
    </row>
    <row r="546" spans="3:6" x14ac:dyDescent="0.25">
      <c r="C546"/>
      <c r="D546"/>
      <c r="E546" s="5"/>
      <c r="F546" s="5"/>
    </row>
    <row r="547" spans="3:6" x14ac:dyDescent="0.25">
      <c r="C547"/>
      <c r="D547"/>
      <c r="E547" s="5"/>
      <c r="F547" s="5"/>
    </row>
    <row r="548" spans="3:6" x14ac:dyDescent="0.25">
      <c r="C548"/>
      <c r="D548"/>
      <c r="E548" s="5"/>
      <c r="F548" s="5"/>
    </row>
    <row r="549" spans="3:6" x14ac:dyDescent="0.25">
      <c r="C549"/>
      <c r="D549"/>
      <c r="E549" s="5"/>
      <c r="F549" s="5"/>
    </row>
    <row r="550" spans="3:6" x14ac:dyDescent="0.25">
      <c r="C550"/>
      <c r="D550"/>
      <c r="E550" s="5"/>
      <c r="F550" s="5"/>
    </row>
    <row r="551" spans="3:6" x14ac:dyDescent="0.25">
      <c r="C551"/>
      <c r="D551"/>
      <c r="E551" s="5"/>
      <c r="F551" s="5"/>
    </row>
    <row r="552" spans="3:6" x14ac:dyDescent="0.25">
      <c r="C552"/>
      <c r="D552"/>
      <c r="E552" s="5"/>
      <c r="F552" s="5"/>
    </row>
    <row r="553" spans="3:6" x14ac:dyDescent="0.25">
      <c r="C553"/>
      <c r="D553"/>
      <c r="E553" s="5"/>
      <c r="F553" s="5"/>
    </row>
    <row r="554" spans="3:6" x14ac:dyDescent="0.25">
      <c r="C554"/>
      <c r="D554"/>
      <c r="E554" s="5"/>
      <c r="F554" s="5"/>
    </row>
    <row r="555" spans="3:6" x14ac:dyDescent="0.25">
      <c r="C555"/>
      <c r="D555"/>
      <c r="E555" s="5"/>
      <c r="F555" s="5"/>
    </row>
    <row r="556" spans="3:6" x14ac:dyDescent="0.25">
      <c r="C556"/>
      <c r="D556"/>
      <c r="E556" s="5"/>
      <c r="F556" s="5"/>
    </row>
    <row r="557" spans="3:6" x14ac:dyDescent="0.25">
      <c r="C557"/>
      <c r="D557"/>
      <c r="E557" s="5"/>
      <c r="F557" s="5"/>
    </row>
    <row r="558" spans="3:6" x14ac:dyDescent="0.25">
      <c r="C558"/>
      <c r="D558"/>
      <c r="E558" s="5"/>
      <c r="F558" s="5"/>
    </row>
    <row r="559" spans="3:6" x14ac:dyDescent="0.25">
      <c r="C559"/>
      <c r="D559"/>
      <c r="E559" s="5"/>
      <c r="F559" s="5"/>
    </row>
    <row r="560" spans="3:6" x14ac:dyDescent="0.25">
      <c r="C560"/>
      <c r="D560"/>
      <c r="E560" s="5"/>
      <c r="F560" s="5"/>
    </row>
    <row r="561" spans="3:6" x14ac:dyDescent="0.25">
      <c r="C561"/>
      <c r="D561"/>
      <c r="E561" s="5"/>
      <c r="F561" s="5"/>
    </row>
    <row r="562" spans="3:6" x14ac:dyDescent="0.25">
      <c r="C562"/>
      <c r="D562"/>
      <c r="E562" s="5"/>
      <c r="F562" s="5"/>
    </row>
    <row r="563" spans="3:6" x14ac:dyDescent="0.25">
      <c r="C563"/>
      <c r="D563"/>
      <c r="E563" s="5"/>
      <c r="F563" s="5"/>
    </row>
    <row r="564" spans="3:6" x14ac:dyDescent="0.25">
      <c r="C564"/>
      <c r="D564"/>
      <c r="E564" s="5"/>
      <c r="F564" s="5"/>
    </row>
    <row r="565" spans="3:6" x14ac:dyDescent="0.25">
      <c r="C565"/>
      <c r="D565"/>
      <c r="E565" s="5"/>
      <c r="F565" s="5"/>
    </row>
    <row r="566" spans="3:6" x14ac:dyDescent="0.25">
      <c r="C566"/>
      <c r="D566"/>
      <c r="E566" s="5"/>
      <c r="F566" s="5"/>
    </row>
    <row r="567" spans="3:6" x14ac:dyDescent="0.25">
      <c r="C567"/>
      <c r="D567"/>
      <c r="E567" s="5"/>
      <c r="F567" s="5"/>
    </row>
    <row r="568" spans="3:6" x14ac:dyDescent="0.25">
      <c r="C568"/>
      <c r="D568"/>
      <c r="E568" s="5"/>
      <c r="F568" s="5"/>
    </row>
    <row r="569" spans="3:6" x14ac:dyDescent="0.25">
      <c r="C569"/>
      <c r="D569"/>
      <c r="E569" s="5"/>
      <c r="F569" s="5"/>
    </row>
    <row r="570" spans="3:6" x14ac:dyDescent="0.25">
      <c r="C570"/>
      <c r="D570"/>
      <c r="E570" s="5"/>
      <c r="F570" s="5"/>
    </row>
  </sheetData>
  <sheetProtection autoFilter="0"/>
  <conditionalFormatting sqref="C6:R61">
    <cfRule type="expression" dxfId="1" priority="2">
      <formula>$C5&lt;&gt;$C6</formula>
    </cfRule>
    <cfRule type="expression" dxfId="0" priority="1">
      <formula>$C7&lt;&gt;$C6</formula>
    </cfRule>
  </conditionalFormatting>
  <printOptions horizontalCentered="1" verticalCentered="1"/>
  <pageMargins left="0" right="0" top="0" bottom="0" header="0" footer="0"/>
  <pageSetup scale="2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este">
                <anchor moveWithCells="1">
                  <from>
                    <xdr:col>19</xdr:col>
                    <xdr:colOff>142875</xdr:colOff>
                    <xdr:row>0</xdr:row>
                    <xdr:rowOff>171450</xdr:rowOff>
                  </from>
                  <to>
                    <xdr:col>24</xdr:col>
                    <xdr:colOff>190500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1EBB6-2AE6-4B17-A5B7-31B0F276626F}">
  <sheetPr codeName="Blad1"/>
  <dimension ref="A1:S12"/>
  <sheetViews>
    <sheetView topLeftCell="A6" workbookViewId="0">
      <selection activeCell="A8" sqref="A8"/>
    </sheetView>
  </sheetViews>
  <sheetFormatPr defaultRowHeight="15" x14ac:dyDescent="0.25"/>
  <cols>
    <col min="10" max="10" width="14.42578125" bestFit="1" customWidth="1"/>
  </cols>
  <sheetData>
    <row r="1" spans="1:19" ht="23.25" x14ac:dyDescent="0.25">
      <c r="B1" s="102" t="s">
        <v>242</v>
      </c>
      <c r="C1" s="103"/>
      <c r="D1" s="103"/>
      <c r="E1" s="103"/>
      <c r="F1" s="103"/>
      <c r="G1" s="103"/>
      <c r="H1" s="104"/>
      <c r="K1">
        <f>COLUMN()</f>
        <v>11</v>
      </c>
    </row>
    <row r="2" spans="1:19" ht="23.25" x14ac:dyDescent="0.25">
      <c r="A2" s="72" t="s">
        <v>227</v>
      </c>
      <c r="B2" s="20">
        <v>1</v>
      </c>
      <c r="C2" s="20">
        <v>2</v>
      </c>
      <c r="D2" s="20">
        <v>3</v>
      </c>
      <c r="E2" s="20">
        <v>4</v>
      </c>
      <c r="F2" s="20">
        <v>5</v>
      </c>
      <c r="G2" s="20">
        <v>6</v>
      </c>
      <c r="H2" s="20">
        <v>7</v>
      </c>
    </row>
    <row r="3" spans="1:19" ht="23.25" x14ac:dyDescent="0.25">
      <c r="A3" s="72" t="s">
        <v>228</v>
      </c>
      <c r="B3" s="21">
        <f>Bénéficiaires!B3</f>
        <v>37</v>
      </c>
      <c r="C3" s="21">
        <f>Bénéficiaires!C3</f>
        <v>15</v>
      </c>
      <c r="D3" s="21">
        <f>Bénéficiaires!D3</f>
        <v>9</v>
      </c>
      <c r="E3" s="21">
        <f>Bénéficiaires!E3</f>
        <v>12</v>
      </c>
      <c r="F3" s="21">
        <f>Bénéficiaires!F3</f>
        <v>6</v>
      </c>
      <c r="G3" s="21">
        <f>Bénéficiaires!G3</f>
        <v>4</v>
      </c>
      <c r="H3" s="21">
        <f>Bénéficiaires!H3</f>
        <v>1</v>
      </c>
    </row>
    <row r="4" spans="1:19" ht="23.25" x14ac:dyDescent="0.25">
      <c r="A4" s="72" t="s">
        <v>229</v>
      </c>
      <c r="B4" s="10">
        <v>58.5</v>
      </c>
      <c r="C4" s="10">
        <v>22</v>
      </c>
      <c r="D4" s="10">
        <v>27</v>
      </c>
      <c r="E4" s="10">
        <v>44</v>
      </c>
      <c r="F4" s="10">
        <v>30</v>
      </c>
      <c r="G4" s="10">
        <v>24</v>
      </c>
      <c r="H4" s="10">
        <v>7</v>
      </c>
      <c r="I4" s="10">
        <f>SUM(B4:H4)</f>
        <v>212.5</v>
      </c>
    </row>
    <row r="5" spans="1:19" ht="23.25" x14ac:dyDescent="0.25">
      <c r="A5" s="72"/>
      <c r="B5" s="11">
        <v>39</v>
      </c>
      <c r="C5" s="11">
        <v>22</v>
      </c>
      <c r="D5" s="11">
        <v>27</v>
      </c>
      <c r="E5" s="11">
        <v>44</v>
      </c>
      <c r="F5" s="11">
        <v>30</v>
      </c>
      <c r="G5" s="11">
        <v>24</v>
      </c>
      <c r="H5" s="11">
        <v>7</v>
      </c>
      <c r="I5" s="11">
        <f>SUM(B5:H5)</f>
        <v>193</v>
      </c>
    </row>
    <row r="6" spans="1:19" ht="23.25" x14ac:dyDescent="0.25">
      <c r="A6" s="72" t="s">
        <v>230</v>
      </c>
      <c r="B6" s="12">
        <v>9</v>
      </c>
      <c r="C6" s="12">
        <v>12</v>
      </c>
      <c r="D6" s="12">
        <v>18</v>
      </c>
      <c r="E6" s="12">
        <v>24</v>
      </c>
      <c r="F6" s="12">
        <v>30</v>
      </c>
      <c r="G6" s="12">
        <v>36</v>
      </c>
      <c r="H6" s="12">
        <v>42</v>
      </c>
    </row>
    <row r="7" spans="1:19" ht="23.25" x14ac:dyDescent="0.25">
      <c r="A7" s="72" t="s">
        <v>232</v>
      </c>
      <c r="B7" s="14">
        <f t="shared" ref="B7:H7" si="0">B3*B6</f>
        <v>333</v>
      </c>
      <c r="C7" s="14">
        <f t="shared" si="0"/>
        <v>180</v>
      </c>
      <c r="D7" s="14">
        <f t="shared" si="0"/>
        <v>162</v>
      </c>
      <c r="E7" s="14">
        <f t="shared" si="0"/>
        <v>288</v>
      </c>
      <c r="F7" s="14">
        <f t="shared" si="0"/>
        <v>180</v>
      </c>
      <c r="G7" s="14">
        <f t="shared" si="0"/>
        <v>144</v>
      </c>
      <c r="H7" s="14">
        <f t="shared" si="0"/>
        <v>42</v>
      </c>
      <c r="I7" s="14">
        <f>SUM(B7:H7)</f>
        <v>1329</v>
      </c>
    </row>
    <row r="8" spans="1:19" ht="105" x14ac:dyDescent="0.25">
      <c r="A8" s="73" t="s">
        <v>233</v>
      </c>
      <c r="B8" s="13">
        <v>9</v>
      </c>
      <c r="C8" s="13">
        <v>12</v>
      </c>
      <c r="D8" s="13">
        <v>18</v>
      </c>
      <c r="E8" s="13">
        <v>24</v>
      </c>
      <c r="F8" s="13">
        <v>30</v>
      </c>
      <c r="G8" s="13">
        <v>36</v>
      </c>
      <c r="H8" s="13">
        <v>42</v>
      </c>
      <c r="I8">
        <f>SUM(B8:H8)</f>
        <v>171</v>
      </c>
      <c r="J8" s="69">
        <f ca="1">MIN(B9:H9)/MAX(B9:H9)</f>
        <v>1</v>
      </c>
    </row>
    <row r="9" spans="1:19" ht="15.75" thickBot="1" x14ac:dyDescent="0.3">
      <c r="B9" s="70">
        <f ca="1">PROTEINE!L2/B8*100</f>
        <v>100</v>
      </c>
      <c r="C9" s="70">
        <f ca="1">PROTEINE!M2/C8*100</f>
        <v>100</v>
      </c>
      <c r="D9" s="70">
        <f ca="1">PROTEINE!N2/D8*100</f>
        <v>100</v>
      </c>
      <c r="E9" s="70">
        <f ca="1">PROTEINE!O2/E8*100</f>
        <v>100</v>
      </c>
      <c r="F9" s="70">
        <f ca="1">PROTEINE!P2/F8*100</f>
        <v>100</v>
      </c>
      <c r="G9" s="70">
        <f ca="1">PROTEINE!Q2/G8*100</f>
        <v>100</v>
      </c>
      <c r="H9" s="70">
        <f ca="1">PROTEINE!R2/H8*100</f>
        <v>100</v>
      </c>
      <c r="J9" s="67">
        <f ca="1">MAX(B9:H9)-MIN(B9:H9)</f>
        <v>0</v>
      </c>
      <c r="K9" s="68">
        <v>0</v>
      </c>
    </row>
    <row r="10" spans="1:19" ht="19.5" thickBot="1" x14ac:dyDescent="0.35">
      <c r="B10" s="71">
        <f t="shared" ref="B10:H10" si="1">+B8*$I$10</f>
        <v>9</v>
      </c>
      <c r="C10" s="71">
        <f t="shared" si="1"/>
        <v>12</v>
      </c>
      <c r="D10" s="71">
        <f t="shared" si="1"/>
        <v>18</v>
      </c>
      <c r="E10" s="71">
        <f t="shared" si="1"/>
        <v>24</v>
      </c>
      <c r="F10" s="71">
        <f t="shared" si="1"/>
        <v>30</v>
      </c>
      <c r="G10" s="71">
        <f t="shared" si="1"/>
        <v>36</v>
      </c>
      <c r="H10" s="71">
        <f t="shared" si="1"/>
        <v>42</v>
      </c>
      <c r="I10" s="65">
        <v>1</v>
      </c>
    </row>
    <row r="11" spans="1:19" ht="19.5" thickBot="1" x14ac:dyDescent="0.35">
      <c r="A11" s="7"/>
      <c r="B11" s="22"/>
      <c r="C11" s="22"/>
      <c r="D11" s="22"/>
      <c r="E11" s="22"/>
      <c r="F11" s="22"/>
      <c r="G11" s="22"/>
      <c r="H11" s="22"/>
      <c r="I11" s="7"/>
      <c r="J11" s="66">
        <f ca="1">+PROTEINE!J2</f>
        <v>471</v>
      </c>
      <c r="K11" s="7"/>
      <c r="L11" s="7"/>
      <c r="M11" s="7"/>
      <c r="N11" s="7"/>
      <c r="O11" s="7"/>
      <c r="P11" s="7"/>
      <c r="Q11" s="7"/>
      <c r="R11" s="7"/>
      <c r="S11" s="7"/>
    </row>
    <row r="12" spans="1:19" x14ac:dyDescent="0.25">
      <c r="B12" s="86">
        <f ca="1">+PROTEINE!L2</f>
        <v>9</v>
      </c>
      <c r="C12" s="86">
        <f ca="1">+PROTEINE!M2</f>
        <v>12</v>
      </c>
      <c r="D12" s="86">
        <f ca="1">+PROTEINE!N2</f>
        <v>18</v>
      </c>
      <c r="E12" s="86">
        <f ca="1">+PROTEINE!O2</f>
        <v>24</v>
      </c>
      <c r="F12" s="86">
        <f ca="1">+PROTEINE!P2</f>
        <v>30</v>
      </c>
      <c r="G12" s="86">
        <f ca="1">+PROTEINE!Q2</f>
        <v>36</v>
      </c>
      <c r="H12" s="86">
        <f ca="1">+PROTEINE!R2</f>
        <v>42</v>
      </c>
    </row>
  </sheetData>
  <mergeCells count="1">
    <mergeCell ref="B1:H1"/>
  </mergeCells>
  <conditionalFormatting sqref="B9:H9">
    <cfRule type="cellIs" dxfId="2" priority="1" operator="greaterThan">
      <formula>100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19</vt:i4>
      </vt:variant>
    </vt:vector>
  </HeadingPairs>
  <TitlesOfParts>
    <vt:vector size="24" baseType="lpstr">
      <vt:lpstr>BDD</vt:lpstr>
      <vt:lpstr>4Quart</vt:lpstr>
      <vt:lpstr>Bénéficiaires</vt:lpstr>
      <vt:lpstr>PROTEINE</vt:lpstr>
      <vt:lpstr>Camera</vt:lpstr>
      <vt:lpstr>Aandeel</vt:lpstr>
      <vt:lpstr>Act</vt:lpstr>
      <vt:lpstr>Catégorie</vt:lpstr>
      <vt:lpstr>DBR</vt:lpstr>
      <vt:lpstr>Delta</vt:lpstr>
      <vt:lpstr>Delta0</vt:lpstr>
      <vt:lpstr>Désignation</vt:lpstr>
      <vt:lpstr>List_Catégorie</vt:lpstr>
      <vt:lpstr>List_Emplacement</vt:lpstr>
      <vt:lpstr>ListeRéférence</vt:lpstr>
      <vt:lpstr>Mes_Tot</vt:lpstr>
      <vt:lpstr>Mon_1</vt:lpstr>
      <vt:lpstr>NB_FAMILLES</vt:lpstr>
      <vt:lpstr>NumLigne</vt:lpstr>
      <vt:lpstr>Poids</vt:lpstr>
      <vt:lpstr>Reste</vt:lpstr>
      <vt:lpstr>RR</vt:lpstr>
      <vt:lpstr>Somme</vt:lpstr>
      <vt:lpstr>Ventilé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BSA</cp:lastModifiedBy>
  <cp:lastPrinted>2023-02-19T14:49:45Z</cp:lastPrinted>
  <dcterms:created xsi:type="dcterms:W3CDTF">2023-01-02T12:08:17Z</dcterms:created>
  <dcterms:modified xsi:type="dcterms:W3CDTF">2023-02-19T15:16:32Z</dcterms:modified>
</cp:coreProperties>
</file>