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D1B67D3-FC6B-4291-A9CD-7346B41D9B36}" xr6:coauthVersionLast="47" xr6:coauthVersionMax="47" xr10:uidLastSave="{00000000-0000-0000-0000-000000000000}"/>
  <bookViews>
    <workbookView xWindow="0" yWindow="0" windowWidth="28800" windowHeight="16200" xr2:uid="{A03200AC-FE79-4C5A-AFBF-E6ED300F0BAD}"/>
  </bookViews>
  <sheets>
    <sheet name="Feuil1" sheetId="1" r:id="rId1"/>
  </sheets>
  <definedNames>
    <definedName name="solver_adj" localSheetId="0" hidden="1">Feuil1!$K$2:$K$25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Feuil1!$L$2:$L$25</definedName>
    <definedName name="solver_lhs2" localSheetId="0" hidden="1">Feuil1!$O$2:$O$6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Feuil1!$O$7</definedName>
    <definedName name="solver_pre" localSheetId="0" hidden="1">0.000001</definedName>
    <definedName name="solver_rbv" localSheetId="0" hidden="1">2</definedName>
    <definedName name="solver_rel1" localSheetId="0" hidden="1">3</definedName>
    <definedName name="solver_rel2" localSheetId="0" hidden="1">1</definedName>
    <definedName name="solver_rhs1" localSheetId="0" hidden="1">Feuil1!$K$2:$K$25</definedName>
    <definedName name="solver_rhs2" localSheetId="0" hidden="1">Feuil1!$P$2:$P$6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I25" i="1"/>
  <c r="J25" i="1" s="1"/>
  <c r="H25" i="1" s="1"/>
  <c r="I24" i="1"/>
  <c r="J24" i="1" s="1"/>
  <c r="H24" i="1" s="1"/>
  <c r="I23" i="1"/>
  <c r="J23" i="1" s="1"/>
  <c r="H23" i="1" s="1"/>
  <c r="I22" i="1"/>
  <c r="J22" i="1" s="1"/>
  <c r="H22" i="1" s="1"/>
  <c r="I21" i="1"/>
  <c r="J21" i="1" s="1"/>
  <c r="H21" i="1" s="1"/>
  <c r="I20" i="1"/>
  <c r="J20" i="1" s="1"/>
  <c r="H20" i="1" s="1"/>
  <c r="I19" i="1"/>
  <c r="J19" i="1" s="1"/>
  <c r="H19" i="1" s="1"/>
  <c r="I18" i="1"/>
  <c r="J18" i="1" s="1"/>
  <c r="H18" i="1" s="1"/>
  <c r="I17" i="1"/>
  <c r="J17" i="1" s="1"/>
  <c r="H17" i="1" s="1"/>
  <c r="I16" i="1"/>
  <c r="J16" i="1" s="1"/>
  <c r="H16" i="1" s="1"/>
  <c r="I15" i="1"/>
  <c r="J15" i="1" s="1"/>
  <c r="H15" i="1" s="1"/>
  <c r="I14" i="1"/>
  <c r="J14" i="1" s="1"/>
  <c r="H14" i="1" s="1"/>
  <c r="I2" i="1"/>
  <c r="J2" i="1" s="1"/>
  <c r="H2" i="1" s="1"/>
  <c r="I3" i="1"/>
  <c r="J3" i="1" s="1"/>
  <c r="H3" i="1" s="1"/>
  <c r="I4" i="1"/>
  <c r="J4" i="1" s="1"/>
  <c r="H4" i="1" s="1"/>
  <c r="I5" i="1"/>
  <c r="J5" i="1" s="1"/>
  <c r="H5" i="1" s="1"/>
  <c r="I6" i="1"/>
  <c r="J6" i="1" s="1"/>
  <c r="H6" i="1" s="1"/>
  <c r="I7" i="1"/>
  <c r="J7" i="1" s="1"/>
  <c r="H7" i="1" s="1"/>
  <c r="I8" i="1"/>
  <c r="J8" i="1" s="1"/>
  <c r="H8" i="1" s="1"/>
  <c r="I9" i="1"/>
  <c r="J9" i="1" s="1"/>
  <c r="H9" i="1" s="1"/>
  <c r="I10" i="1"/>
  <c r="J10" i="1" s="1"/>
  <c r="H10" i="1" s="1"/>
  <c r="I11" i="1"/>
  <c r="J11" i="1" s="1"/>
  <c r="H11" i="1" s="1"/>
  <c r="I12" i="1"/>
  <c r="J12" i="1" s="1"/>
  <c r="H12" i="1" s="1"/>
  <c r="I13" i="1"/>
  <c r="J13" i="1" s="1"/>
  <c r="H13" i="1" s="1"/>
  <c r="O5" i="1" l="1"/>
  <c r="O6" i="1"/>
  <c r="O3" i="1"/>
  <c r="O4" i="1"/>
  <c r="O2" i="1"/>
  <c r="O7" i="1" l="1"/>
</calcChain>
</file>

<file path=xl/sharedStrings.xml><?xml version="1.0" encoding="utf-8"?>
<sst xmlns="http://schemas.openxmlformats.org/spreadsheetml/2006/main" count="68" uniqueCount="22">
  <si>
    <t>Code article</t>
  </si>
  <si>
    <t>désignation</t>
  </si>
  <si>
    <t>maxi</t>
  </si>
  <si>
    <t>multi</t>
  </si>
  <si>
    <t>mini</t>
  </si>
  <si>
    <t>Atelier</t>
  </si>
  <si>
    <t>Temps de la commande</t>
  </si>
  <si>
    <t>Stock de sécu</t>
  </si>
  <si>
    <t>Commande optimal</t>
  </si>
  <si>
    <t>Atelier 1</t>
  </si>
  <si>
    <t>Atelier 2</t>
  </si>
  <si>
    <t>Atelier 3</t>
  </si>
  <si>
    <t>Atelier 4</t>
  </si>
  <si>
    <t>Atelier 5</t>
  </si>
  <si>
    <t>Total heure</t>
  </si>
  <si>
    <t>Objectif</t>
  </si>
  <si>
    <t>Temps de fabrication</t>
  </si>
  <si>
    <t>A</t>
  </si>
  <si>
    <t>B</t>
  </si>
  <si>
    <t>C</t>
  </si>
  <si>
    <t>Quantité Solveur</t>
  </si>
  <si>
    <t>Qunatité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</si>
</sst>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2" fontId="0" fillId="0" borderId="0" xfId="0" applyNumberFormat="1"/>
    <xf numFmtId="2" fontId="0" fillId="2" borderId="0" xfId="0" applyNumberFormat="1" applyFill="1"/>
  </cellXfs>
  <cellStyles count="1">
    <cellStyle name="Standaard" xfId="0" builtinId="0"/>
  </cellStyles>
  <dxfs count="6">
    <dxf>
      <numFmt numFmtId="2" formatCode="0.00"/>
      <fill>
        <patternFill patternType="solid">
          <fgColor indexed="64"/>
          <bgColor theme="9" tint="0.39997558519241921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22</xdr:col>
      <xdr:colOff>960</xdr:colOff>
      <xdr:row>25</xdr:row>
      <xdr:rowOff>86162</xdr:rowOff>
    </xdr:to>
    <xdr:pic>
      <xdr:nvPicPr>
        <xdr:cNvPr id="2" name="Afbeelding 1">
          <a:extLst>
            <a:ext uri="{FF2B5EF4-FFF2-40B4-BE49-F238E27FC236}">
              <a16:creationId xmlns:a16="http://schemas.microsoft.com/office/drawing/2014/main" id="{6FEEA9AD-5C9E-BFD7-FB5C-FFD49FF7FC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086975" y="1714500"/>
          <a:ext cx="6878010" cy="3134162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24FFE3F-F660-4313-8FE2-9B3E3394416D}" name="Tableau1" displayName="Tableau1" ref="A1:L25" totalsRowShown="0">
  <tableColumns count="12">
    <tableColumn id="1" xr3:uid="{4A46B070-1EA3-4C26-B77A-DC45DDDCD11F}" name="Code article"/>
    <tableColumn id="2" xr3:uid="{7F54E5F0-75AD-43D2-9FFF-F6990BDDF277}" name="désignation"/>
    <tableColumn id="3" xr3:uid="{CCDA1ACE-9398-4AB2-A09F-EDB2F7EC2DD5}" name="maxi"/>
    <tableColumn id="4" xr3:uid="{166E0FAB-DC1B-4000-AC84-A0C729D7D7EB}" name="multi"/>
    <tableColumn id="5" xr3:uid="{A65DA573-8456-47A5-889B-3CBE7E7ADABD}" name="mini"/>
    <tableColumn id="6" xr3:uid="{28822B00-BFA1-499D-81AD-B33C25B3DDBF}" name="Atelier"/>
    <tableColumn id="7" xr3:uid="{9B600359-3F9A-4C19-9687-0B0D990FBB2D}" name="Temps de fabrication"/>
    <tableColumn id="8" xr3:uid="{E1B39AFC-18B9-4BF2-AE4A-0C12C9FEC8AF}" name="Temps de la commande">
      <calculatedColumnFormula>+Tableau1[[#This Row],[Quantité Solveur]]*Tableau1[[#This Row],[Temps de fabrication]]</calculatedColumnFormula>
    </tableColumn>
    <tableColumn id="9" xr3:uid="{C6775453-748D-4B65-8540-62CFB33A8980}" name="Stock de sécu" dataDxfId="5">
      <calculatedColumnFormula>+Tableau1[[#This Row],[maxi]]*0.2</calculatedColumnFormula>
    </tableColumn>
    <tableColumn id="10" xr3:uid="{D64C49D5-A01E-450E-8DB1-4F10DA981808}" name="Commande optimal" dataDxfId="2">
      <calculatedColumnFormula>+Tableau1[[#This Row],[Stock de sécu]]*1.35</calculatedColumnFormula>
    </tableColumn>
    <tableColumn id="11" xr3:uid="{60008855-FA25-4DCC-8143-0F5DB518C91F}" name="Quantité Solveur" dataDxfId="0"/>
    <tableColumn id="12" xr3:uid="{72DD70B3-D113-489A-8EC6-69428026DC67}" name="Qunatité" dataDxfId="1">
      <calculatedColumnFormula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7EEEBC5-AA7A-424F-829C-603F605C3191}" name="Tableau2" displayName="Tableau2" ref="N1:P7" totalsRowCount="1">
  <autoFilter ref="N1:P6" xr:uid="{17EEEBC5-AA7A-424F-829C-603F605C3191}"/>
  <tableColumns count="3">
    <tableColumn id="1" xr3:uid="{30898BD0-8A1A-4D44-946D-ACB567E5C6CE}" name="Atelier"/>
    <tableColumn id="2" xr3:uid="{B713CED0-31EF-4273-AFF8-EE32CC6A96C6}" name="Total heure" totalsRowFunction="custom" dataDxfId="4" totalsRowDxfId="3">
      <calculatedColumnFormula>SUMIF(Tableau1[Atelier],Tableau2[[#This Row],[Atelier]],Tableau1[Temps de la commande])</calculatedColumnFormula>
      <totalsRowFormula>SUM(Tableau2[Total heure])</totalsRowFormula>
    </tableColumn>
    <tableColumn id="3" xr3:uid="{83D1C0C8-3388-4B9C-A182-F3AEF3CE2023}" name="Objec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510349-E4DA-4216-8060-943365A06C99}">
  <sheetPr codeName="Feuil1"/>
  <dimension ref="A1:P25"/>
  <sheetViews>
    <sheetView tabSelected="1" workbookViewId="0">
      <selection activeCell="J3" sqref="J3"/>
    </sheetView>
  </sheetViews>
  <sheetFormatPr defaultColWidth="11.42578125" defaultRowHeight="15" x14ac:dyDescent="0.25"/>
  <cols>
    <col min="1" max="1" width="11.5703125" bestFit="1" customWidth="1"/>
    <col min="2" max="2" width="11.42578125" bestFit="1" customWidth="1"/>
    <col min="3" max="3" width="5.28515625" bestFit="1" customWidth="1"/>
    <col min="4" max="4" width="5.7109375" bestFit="1" customWidth="1"/>
    <col min="5" max="5" width="5" bestFit="1" customWidth="1"/>
    <col min="6" max="6" width="8.5703125" bestFit="1" customWidth="1"/>
    <col min="7" max="7" width="19.85546875" bestFit="1" customWidth="1"/>
    <col min="8" max="8" width="22.28515625" bestFit="1" customWidth="1"/>
    <col min="9" max="9" width="12.85546875" bestFit="1" customWidth="1"/>
    <col min="10" max="10" width="18.7109375" bestFit="1" customWidth="1"/>
    <col min="11" max="11" width="16.140625" style="2" bestFit="1" customWidth="1"/>
    <col min="12" max="12" width="8.85546875" bestFit="1" customWidth="1"/>
    <col min="15" max="15" width="11.710937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16</v>
      </c>
      <c r="H1" t="s">
        <v>6</v>
      </c>
      <c r="I1" t="s">
        <v>7</v>
      </c>
      <c r="J1" t="s">
        <v>8</v>
      </c>
      <c r="K1" s="2" t="s">
        <v>20</v>
      </c>
      <c r="L1" t="s">
        <v>21</v>
      </c>
      <c r="N1" t="s">
        <v>5</v>
      </c>
      <c r="O1" t="s">
        <v>14</v>
      </c>
      <c r="P1" t="s">
        <v>15</v>
      </c>
    </row>
    <row r="2" spans="1:16" x14ac:dyDescent="0.25">
      <c r="A2">
        <v>456</v>
      </c>
      <c r="B2" t="s">
        <v>17</v>
      </c>
      <c r="C2">
        <v>25</v>
      </c>
      <c r="D2">
        <v>2</v>
      </c>
      <c r="E2">
        <v>10</v>
      </c>
      <c r="F2" t="s">
        <v>9</v>
      </c>
      <c r="G2">
        <v>1.32</v>
      </c>
      <c r="H2">
        <f>+Tableau1[[#This Row],[Quantité Solveur]]*Tableau1[[#This Row],[Temps de fabrication]]</f>
        <v>0</v>
      </c>
      <c r="I2">
        <f>+Tableau1[[#This Row],[maxi]]*0.2</f>
        <v>5</v>
      </c>
      <c r="J2">
        <f>+Tableau1[[#This Row],[Stock de sécu]]*1.35</f>
        <v>6.75</v>
      </c>
      <c r="K2" s="3">
        <v>0</v>
      </c>
      <c r="L2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  <c r="N2" t="s">
        <v>9</v>
      </c>
      <c r="O2">
        <f>SUMIF(Tableau1[Atelier],Tableau2[[#This Row],[Atelier]],Tableau1[Temps de la commande])</f>
        <v>0</v>
      </c>
      <c r="P2">
        <v>200</v>
      </c>
    </row>
    <row r="3" spans="1:16" x14ac:dyDescent="0.25">
      <c r="A3">
        <v>25</v>
      </c>
      <c r="B3" t="s">
        <v>18</v>
      </c>
      <c r="C3">
        <v>30</v>
      </c>
      <c r="D3">
        <v>5</v>
      </c>
      <c r="E3">
        <v>2</v>
      </c>
      <c r="F3" t="s">
        <v>10</v>
      </c>
      <c r="G3">
        <v>2.36</v>
      </c>
      <c r="H3">
        <f>+Tableau1[[#This Row],[Quantité Solveur]]*Tableau1[[#This Row],[Temps de fabrication]]</f>
        <v>19.116000000000003</v>
      </c>
      <c r="I3">
        <f>+Tableau1[[#This Row],[maxi]]*0.2</f>
        <v>6</v>
      </c>
      <c r="J3">
        <f>+Tableau1[[#This Row],[Stock de sécu]]*1.35</f>
        <v>8.1000000000000014</v>
      </c>
      <c r="K3" s="3">
        <v>8.1000000000000014</v>
      </c>
      <c r="L3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8.1000000000000014</v>
      </c>
      <c r="N3" t="s">
        <v>10</v>
      </c>
      <c r="O3">
        <f>SUMIF(Tableau1[Atelier],Tableau2[[#This Row],[Atelier]],Tableau1[Temps de la commande])</f>
        <v>38.232000000000006</v>
      </c>
      <c r="P3">
        <v>200</v>
      </c>
    </row>
    <row r="4" spans="1:16" x14ac:dyDescent="0.25">
      <c r="A4">
        <v>368</v>
      </c>
      <c r="B4" t="s">
        <v>19</v>
      </c>
      <c r="C4">
        <v>60</v>
      </c>
      <c r="D4">
        <v>6</v>
      </c>
      <c r="E4">
        <v>3</v>
      </c>
      <c r="F4" t="s">
        <v>11</v>
      </c>
      <c r="G4">
        <v>3.4</v>
      </c>
      <c r="H4">
        <f>+Tableau1[[#This Row],[Quantité Solveur]]*Tableau1[[#This Row],[Temps de fabrication]]</f>
        <v>55.080000000000005</v>
      </c>
      <c r="I4">
        <f>+Tableau1[[#This Row],[maxi]]*0.2</f>
        <v>12</v>
      </c>
      <c r="J4">
        <f>+Tableau1[[#This Row],[Stock de sécu]]*1.35</f>
        <v>16.200000000000003</v>
      </c>
      <c r="K4" s="3">
        <v>16.200000000000003</v>
      </c>
      <c r="L4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16.200000000000003</v>
      </c>
      <c r="N4" t="s">
        <v>11</v>
      </c>
      <c r="O4">
        <f>SUMIF(Tableau1[Atelier],Tableau2[[#This Row],[Atelier]],Tableau1[Temps de la commande])</f>
        <v>110.16000000000001</v>
      </c>
      <c r="P4">
        <v>300</v>
      </c>
    </row>
    <row r="5" spans="1:16" x14ac:dyDescent="0.25">
      <c r="A5">
        <v>491</v>
      </c>
      <c r="B5" t="s">
        <v>17</v>
      </c>
      <c r="C5">
        <v>59</v>
      </c>
      <c r="D5">
        <v>7</v>
      </c>
      <c r="E5">
        <v>4</v>
      </c>
      <c r="F5" t="s">
        <v>12</v>
      </c>
      <c r="G5">
        <v>4.4400000000000004</v>
      </c>
      <c r="H5">
        <f>+Tableau1[[#This Row],[Quantité Solveur]]*Tableau1[[#This Row],[Temps de fabrication]]</f>
        <v>63.423676372450856</v>
      </c>
      <c r="I5">
        <f>+Tableau1[[#This Row],[maxi]]*0.2</f>
        <v>11.8</v>
      </c>
      <c r="J5">
        <f>+Tableau1[[#This Row],[Stock de sécu]]*1.35</f>
        <v>15.930000000000001</v>
      </c>
      <c r="K5" s="3">
        <v>14.284611795597039</v>
      </c>
      <c r="L5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15.930000000000001</v>
      </c>
      <c r="N5" t="s">
        <v>12</v>
      </c>
      <c r="O5">
        <f>SUMIF(Tableau1[Atelier],Tableau2[[#This Row],[Atelier]],Tableau1[Temps de la commande])</f>
        <v>300</v>
      </c>
      <c r="P5">
        <v>300</v>
      </c>
    </row>
    <row r="6" spans="1:16" x14ac:dyDescent="0.25">
      <c r="A6">
        <v>258</v>
      </c>
      <c r="B6" t="s">
        <v>18</v>
      </c>
      <c r="C6">
        <v>80</v>
      </c>
      <c r="D6">
        <v>1</v>
      </c>
      <c r="E6">
        <v>60</v>
      </c>
      <c r="F6" t="s">
        <v>13</v>
      </c>
      <c r="G6">
        <v>5.48</v>
      </c>
      <c r="H6">
        <f>+Tableau1[[#This Row],[Quantité Solveur]]*Tableau1[[#This Row],[Temps de fabrication]]</f>
        <v>0</v>
      </c>
      <c r="I6">
        <f>+Tableau1[[#This Row],[maxi]]*0.2</f>
        <v>16</v>
      </c>
      <c r="J6">
        <f>+Tableau1[[#This Row],[Stock de sécu]]*1.35</f>
        <v>21.6</v>
      </c>
      <c r="K6" s="3">
        <v>0</v>
      </c>
      <c r="L6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  <c r="N6" t="s">
        <v>13</v>
      </c>
      <c r="O6">
        <f>SUMIF(Tableau1[Atelier],Tableau2[[#This Row],[Atelier]],Tableau1[Temps de la commande])</f>
        <v>200</v>
      </c>
      <c r="P6">
        <v>200</v>
      </c>
    </row>
    <row r="7" spans="1:16" x14ac:dyDescent="0.25">
      <c r="A7">
        <v>649</v>
      </c>
      <c r="B7" t="s">
        <v>19</v>
      </c>
      <c r="C7">
        <v>52</v>
      </c>
      <c r="D7">
        <v>1</v>
      </c>
      <c r="E7">
        <v>25</v>
      </c>
      <c r="F7" t="s">
        <v>9</v>
      </c>
      <c r="G7">
        <v>6.52</v>
      </c>
      <c r="H7">
        <f>+Tableau1[[#This Row],[Quantité Solveur]]*Tableau1[[#This Row],[Temps de fabrication]]</f>
        <v>0</v>
      </c>
      <c r="I7">
        <f>+Tableau1[[#This Row],[maxi]]*0.2</f>
        <v>10.4</v>
      </c>
      <c r="J7">
        <f>+Tableau1[[#This Row],[Stock de sécu]]*1.35</f>
        <v>14.040000000000001</v>
      </c>
      <c r="K7" s="3">
        <v>0</v>
      </c>
      <c r="L7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  <c r="O7" s="1">
        <f>SUM(Tableau2[Total heure])</f>
        <v>648.39200000000005</v>
      </c>
    </row>
    <row r="8" spans="1:16" x14ac:dyDescent="0.25">
      <c r="A8">
        <v>314</v>
      </c>
      <c r="B8" t="s">
        <v>17</v>
      </c>
      <c r="C8">
        <v>34</v>
      </c>
      <c r="D8">
        <v>1</v>
      </c>
      <c r="E8">
        <v>12</v>
      </c>
      <c r="F8" t="s">
        <v>11</v>
      </c>
      <c r="G8">
        <v>7.56</v>
      </c>
      <c r="H8">
        <f>+Tableau1[[#This Row],[Quantité Solveur]]*Tableau1[[#This Row],[Temps de fabrication]]</f>
        <v>0</v>
      </c>
      <c r="I8">
        <f>+Tableau1[[#This Row],[maxi]]*0.2</f>
        <v>6.8000000000000007</v>
      </c>
      <c r="J8">
        <f>+Tableau1[[#This Row],[Stock de sécu]]*1.35</f>
        <v>9.1800000000000015</v>
      </c>
      <c r="K8" s="3">
        <v>0</v>
      </c>
      <c r="L8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9" spans="1:16" x14ac:dyDescent="0.25">
      <c r="A9">
        <v>1334</v>
      </c>
      <c r="B9" t="s">
        <v>18</v>
      </c>
      <c r="C9">
        <v>61</v>
      </c>
      <c r="D9">
        <v>3</v>
      </c>
      <c r="E9">
        <v>16</v>
      </c>
      <c r="F9" t="s">
        <v>12</v>
      </c>
      <c r="G9">
        <v>8.6</v>
      </c>
      <c r="H9">
        <f>+Tableau1[[#This Row],[Quantité Solveur]]*Tableau1[[#This Row],[Temps de fabrication]]</f>
        <v>141.64200000000002</v>
      </c>
      <c r="I9">
        <f>+Tableau1[[#This Row],[maxi]]*0.2</f>
        <v>12.200000000000001</v>
      </c>
      <c r="J9">
        <f>+Tableau1[[#This Row],[Stock de sécu]]*1.35</f>
        <v>16.470000000000002</v>
      </c>
      <c r="K9" s="3">
        <v>16.470000000000002</v>
      </c>
      <c r="L9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16.470000000000002</v>
      </c>
    </row>
    <row r="10" spans="1:16" x14ac:dyDescent="0.25">
      <c r="A10">
        <v>150</v>
      </c>
      <c r="B10" t="s">
        <v>19</v>
      </c>
      <c r="C10">
        <v>734</v>
      </c>
      <c r="D10">
        <v>2</v>
      </c>
      <c r="E10">
        <v>150</v>
      </c>
      <c r="F10" t="s">
        <v>13</v>
      </c>
      <c r="G10">
        <v>9.64</v>
      </c>
      <c r="H10">
        <f>+Tableau1[[#This Row],[Quantité Solveur]]*Tableau1[[#This Row],[Temps de fabrication]]</f>
        <v>200</v>
      </c>
      <c r="I10">
        <f>+Tableau1[[#This Row],[maxi]]*0.2</f>
        <v>146.80000000000001</v>
      </c>
      <c r="J10">
        <f>+Tableau1[[#This Row],[Stock de sécu]]*1.35</f>
        <v>198.18000000000004</v>
      </c>
      <c r="K10" s="3">
        <v>20.746887966804977</v>
      </c>
      <c r="L10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198.18000000000004</v>
      </c>
    </row>
    <row r="11" spans="1:16" x14ac:dyDescent="0.25">
      <c r="A11">
        <v>3155</v>
      </c>
      <c r="B11" t="s">
        <v>17</v>
      </c>
      <c r="C11">
        <v>50</v>
      </c>
      <c r="D11">
        <v>4</v>
      </c>
      <c r="E11">
        <v>23</v>
      </c>
      <c r="F11" t="s">
        <v>9</v>
      </c>
      <c r="G11">
        <v>10.68</v>
      </c>
      <c r="H11">
        <f>+Tableau1[[#This Row],[Quantité Solveur]]*Tableau1[[#This Row],[Temps de fabrication]]</f>
        <v>0</v>
      </c>
      <c r="I11">
        <f>+Tableau1[[#This Row],[maxi]]*0.2</f>
        <v>10</v>
      </c>
      <c r="J11">
        <f>+Tableau1[[#This Row],[Stock de sécu]]*1.35</f>
        <v>13.5</v>
      </c>
      <c r="K11" s="3">
        <v>0</v>
      </c>
      <c r="L11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12" spans="1:16" x14ac:dyDescent="0.25">
      <c r="A12">
        <v>4337</v>
      </c>
      <c r="B12" t="s">
        <v>18</v>
      </c>
      <c r="C12">
        <v>31</v>
      </c>
      <c r="D12">
        <v>7</v>
      </c>
      <c r="E12">
        <v>51</v>
      </c>
      <c r="F12" t="s">
        <v>10</v>
      </c>
      <c r="G12">
        <v>11.72</v>
      </c>
      <c r="H12">
        <f>+Tableau1[[#This Row],[Quantité Solveur]]*Tableau1[[#This Row],[Temps de fabrication]]</f>
        <v>0</v>
      </c>
      <c r="I12">
        <f>+Tableau1[[#This Row],[maxi]]*0.2</f>
        <v>6.2</v>
      </c>
      <c r="J12">
        <f>+Tableau1[[#This Row],[Stock de sécu]]*1.35</f>
        <v>8.370000000000001</v>
      </c>
      <c r="K12" s="3">
        <v>0</v>
      </c>
      <c r="L12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13" spans="1:16" x14ac:dyDescent="0.25">
      <c r="A13">
        <v>6163</v>
      </c>
      <c r="B13" t="s">
        <v>19</v>
      </c>
      <c r="C13">
        <v>97</v>
      </c>
      <c r="D13">
        <v>5</v>
      </c>
      <c r="E13">
        <v>64</v>
      </c>
      <c r="F13" t="s">
        <v>11</v>
      </c>
      <c r="G13">
        <v>12.76</v>
      </c>
      <c r="H13">
        <f>+Tableau1[[#This Row],[Quantité Solveur]]*Tableau1[[#This Row],[Temps de fabrication]]</f>
        <v>0</v>
      </c>
      <c r="I13">
        <f>+Tableau1[[#This Row],[maxi]]*0.2</f>
        <v>19.400000000000002</v>
      </c>
      <c r="J13">
        <f>+Tableau1[[#This Row],[Stock de sécu]]*1.35</f>
        <v>26.190000000000005</v>
      </c>
      <c r="K13" s="3">
        <v>0</v>
      </c>
      <c r="L13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14" spans="1:16" x14ac:dyDescent="0.25">
      <c r="A14">
        <v>456</v>
      </c>
      <c r="B14" t="s">
        <v>17</v>
      </c>
      <c r="C14">
        <v>25</v>
      </c>
      <c r="D14">
        <v>2</v>
      </c>
      <c r="E14">
        <v>10</v>
      </c>
      <c r="F14" t="s">
        <v>9</v>
      </c>
      <c r="G14">
        <v>1.32</v>
      </c>
      <c r="H14">
        <f>+Tableau1[[#This Row],[Quantité Solveur]]*Tableau1[[#This Row],[Temps de fabrication]]</f>
        <v>0</v>
      </c>
      <c r="I14">
        <f>+Tableau1[[#This Row],[maxi]]*0.2</f>
        <v>5</v>
      </c>
      <c r="J14">
        <f>+Tableau1[[#This Row],[Stock de sécu]]*1.35</f>
        <v>6.75</v>
      </c>
      <c r="K14" s="3">
        <v>0</v>
      </c>
      <c r="L14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15" spans="1:16" x14ac:dyDescent="0.25">
      <c r="A15">
        <v>25</v>
      </c>
      <c r="B15" t="s">
        <v>18</v>
      </c>
      <c r="C15">
        <v>30</v>
      </c>
      <c r="D15">
        <v>5</v>
      </c>
      <c r="E15">
        <v>2</v>
      </c>
      <c r="F15" t="s">
        <v>10</v>
      </c>
      <c r="G15">
        <v>2.36</v>
      </c>
      <c r="H15">
        <f>+Tableau1[[#This Row],[Quantité Solveur]]*Tableau1[[#This Row],[Temps de fabrication]]</f>
        <v>19.116000000000003</v>
      </c>
      <c r="I15">
        <f>+Tableau1[[#This Row],[maxi]]*0.2</f>
        <v>6</v>
      </c>
      <c r="J15">
        <f>+Tableau1[[#This Row],[Stock de sécu]]*1.35</f>
        <v>8.1000000000000014</v>
      </c>
      <c r="K15" s="3">
        <v>8.1000000000000014</v>
      </c>
      <c r="L15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8.1000000000000014</v>
      </c>
    </row>
    <row r="16" spans="1:16" x14ac:dyDescent="0.25">
      <c r="A16">
        <v>368</v>
      </c>
      <c r="B16" t="s">
        <v>19</v>
      </c>
      <c r="C16">
        <v>60</v>
      </c>
      <c r="D16">
        <v>6</v>
      </c>
      <c r="E16">
        <v>3</v>
      </c>
      <c r="F16" t="s">
        <v>11</v>
      </c>
      <c r="G16">
        <v>3.4</v>
      </c>
      <c r="H16">
        <f>+Tableau1[[#This Row],[Quantité Solveur]]*Tableau1[[#This Row],[Temps de fabrication]]</f>
        <v>55.080000000000005</v>
      </c>
      <c r="I16">
        <f>+Tableau1[[#This Row],[maxi]]*0.2</f>
        <v>12</v>
      </c>
      <c r="J16">
        <f>+Tableau1[[#This Row],[Stock de sécu]]*1.35</f>
        <v>16.200000000000003</v>
      </c>
      <c r="K16" s="3">
        <v>16.200000000000003</v>
      </c>
      <c r="L16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16.200000000000003</v>
      </c>
    </row>
    <row r="17" spans="1:12" x14ac:dyDescent="0.25">
      <c r="A17">
        <v>491</v>
      </c>
      <c r="B17" t="s">
        <v>17</v>
      </c>
      <c r="C17">
        <v>59</v>
      </c>
      <c r="D17">
        <v>7</v>
      </c>
      <c r="E17">
        <v>4</v>
      </c>
      <c r="F17" t="s">
        <v>12</v>
      </c>
      <c r="G17">
        <v>4.4400000000000004</v>
      </c>
      <c r="H17">
        <f>+Tableau1[[#This Row],[Quantité Solveur]]*Tableau1[[#This Row],[Temps de fabrication]]</f>
        <v>63.423676372450856</v>
      </c>
      <c r="I17">
        <f>+Tableau1[[#This Row],[maxi]]*0.2</f>
        <v>11.8</v>
      </c>
      <c r="J17">
        <f>+Tableau1[[#This Row],[Stock de sécu]]*1.35</f>
        <v>15.930000000000001</v>
      </c>
      <c r="K17" s="3">
        <v>14.284611795597039</v>
      </c>
      <c r="L17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15.930000000000001</v>
      </c>
    </row>
    <row r="18" spans="1:12" x14ac:dyDescent="0.25">
      <c r="A18">
        <v>258</v>
      </c>
      <c r="B18" t="s">
        <v>18</v>
      </c>
      <c r="C18">
        <v>80</v>
      </c>
      <c r="D18">
        <v>1</v>
      </c>
      <c r="E18">
        <v>60</v>
      </c>
      <c r="F18" t="s">
        <v>13</v>
      </c>
      <c r="G18">
        <v>5.48</v>
      </c>
      <c r="H18">
        <f>+Tableau1[[#This Row],[Quantité Solveur]]*Tableau1[[#This Row],[Temps de fabrication]]</f>
        <v>0</v>
      </c>
      <c r="I18">
        <f>+Tableau1[[#This Row],[maxi]]*0.2</f>
        <v>16</v>
      </c>
      <c r="J18">
        <f>+Tableau1[[#This Row],[Stock de sécu]]*1.35</f>
        <v>21.6</v>
      </c>
      <c r="K18" s="3">
        <v>0</v>
      </c>
      <c r="L18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19" spans="1:12" x14ac:dyDescent="0.25">
      <c r="A19">
        <v>649</v>
      </c>
      <c r="B19" t="s">
        <v>19</v>
      </c>
      <c r="C19">
        <v>52</v>
      </c>
      <c r="D19">
        <v>1</v>
      </c>
      <c r="E19">
        <v>25</v>
      </c>
      <c r="F19" t="s">
        <v>9</v>
      </c>
      <c r="G19">
        <v>6.52</v>
      </c>
      <c r="H19">
        <f>+Tableau1[[#This Row],[Quantité Solveur]]*Tableau1[[#This Row],[Temps de fabrication]]</f>
        <v>0</v>
      </c>
      <c r="I19">
        <f>+Tableau1[[#This Row],[maxi]]*0.2</f>
        <v>10.4</v>
      </c>
      <c r="J19">
        <f>+Tableau1[[#This Row],[Stock de sécu]]*1.35</f>
        <v>14.040000000000001</v>
      </c>
      <c r="K19" s="3">
        <v>0</v>
      </c>
      <c r="L19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20" spans="1:12" x14ac:dyDescent="0.25">
      <c r="A20">
        <v>314</v>
      </c>
      <c r="B20" t="s">
        <v>17</v>
      </c>
      <c r="C20">
        <v>34</v>
      </c>
      <c r="D20">
        <v>1</v>
      </c>
      <c r="E20">
        <v>12</v>
      </c>
      <c r="F20" t="s">
        <v>11</v>
      </c>
      <c r="G20">
        <v>7.56</v>
      </c>
      <c r="H20">
        <f>+Tableau1[[#This Row],[Quantité Solveur]]*Tableau1[[#This Row],[Temps de fabrication]]</f>
        <v>0</v>
      </c>
      <c r="I20">
        <f>+Tableau1[[#This Row],[maxi]]*0.2</f>
        <v>6.8000000000000007</v>
      </c>
      <c r="J20">
        <f>+Tableau1[[#This Row],[Stock de sécu]]*1.35</f>
        <v>9.1800000000000015</v>
      </c>
      <c r="K20" s="3">
        <v>0</v>
      </c>
      <c r="L20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21" spans="1:12" x14ac:dyDescent="0.25">
      <c r="A21">
        <v>1334</v>
      </c>
      <c r="B21" t="s">
        <v>18</v>
      </c>
      <c r="C21">
        <v>61</v>
      </c>
      <c r="D21">
        <v>3</v>
      </c>
      <c r="E21">
        <v>16</v>
      </c>
      <c r="F21" t="s">
        <v>12</v>
      </c>
      <c r="G21">
        <v>8.6</v>
      </c>
      <c r="H21">
        <f>+Tableau1[[#This Row],[Quantité Solveur]]*Tableau1[[#This Row],[Temps de fabrication]]</f>
        <v>31.510647255098238</v>
      </c>
      <c r="I21">
        <f>+Tableau1[[#This Row],[maxi]]*0.2</f>
        <v>12.200000000000001</v>
      </c>
      <c r="J21">
        <f>+Tableau1[[#This Row],[Stock de sécu]]*1.35</f>
        <v>16.470000000000002</v>
      </c>
      <c r="K21" s="3">
        <v>3.6640287505928186</v>
      </c>
      <c r="L21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16.470000000000002</v>
      </c>
    </row>
    <row r="22" spans="1:12" x14ac:dyDescent="0.25">
      <c r="A22">
        <v>150</v>
      </c>
      <c r="B22" t="s">
        <v>19</v>
      </c>
      <c r="C22">
        <v>734</v>
      </c>
      <c r="D22">
        <v>2</v>
      </c>
      <c r="E22">
        <v>150</v>
      </c>
      <c r="F22" t="s">
        <v>13</v>
      </c>
      <c r="G22">
        <v>9.64</v>
      </c>
      <c r="H22">
        <f>+Tableau1[[#This Row],[Quantité Solveur]]*Tableau1[[#This Row],[Temps de fabrication]]</f>
        <v>0</v>
      </c>
      <c r="I22">
        <f>+Tableau1[[#This Row],[maxi]]*0.2</f>
        <v>146.80000000000001</v>
      </c>
      <c r="J22">
        <f>+Tableau1[[#This Row],[Stock de sécu]]*1.35</f>
        <v>198.18000000000004</v>
      </c>
      <c r="K22" s="3">
        <v>0</v>
      </c>
      <c r="L22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198.18000000000004</v>
      </c>
    </row>
    <row r="23" spans="1:12" x14ac:dyDescent="0.25">
      <c r="A23">
        <v>3155</v>
      </c>
      <c r="B23" t="s">
        <v>17</v>
      </c>
      <c r="C23">
        <v>50</v>
      </c>
      <c r="D23">
        <v>4</v>
      </c>
      <c r="E23">
        <v>23</v>
      </c>
      <c r="F23" t="s">
        <v>9</v>
      </c>
      <c r="G23">
        <v>10.68</v>
      </c>
      <c r="H23">
        <f>+Tableau1[[#This Row],[Quantité Solveur]]*Tableau1[[#This Row],[Temps de fabrication]]</f>
        <v>0</v>
      </c>
      <c r="I23">
        <f>+Tableau1[[#This Row],[maxi]]*0.2</f>
        <v>10</v>
      </c>
      <c r="J23">
        <f>+Tableau1[[#This Row],[Stock de sécu]]*1.35</f>
        <v>13.5</v>
      </c>
      <c r="K23" s="3">
        <v>0</v>
      </c>
      <c r="L23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24" spans="1:12" x14ac:dyDescent="0.25">
      <c r="A24">
        <v>4337</v>
      </c>
      <c r="B24" t="s">
        <v>18</v>
      </c>
      <c r="C24">
        <v>31</v>
      </c>
      <c r="D24">
        <v>7</v>
      </c>
      <c r="E24">
        <v>51</v>
      </c>
      <c r="F24" t="s">
        <v>10</v>
      </c>
      <c r="G24">
        <v>11.72</v>
      </c>
      <c r="H24">
        <f>+Tableau1[[#This Row],[Quantité Solveur]]*Tableau1[[#This Row],[Temps de fabrication]]</f>
        <v>0</v>
      </c>
      <c r="I24">
        <f>+Tableau1[[#This Row],[maxi]]*0.2</f>
        <v>6.2</v>
      </c>
      <c r="J24">
        <f>+Tableau1[[#This Row],[Stock de sécu]]*1.35</f>
        <v>8.370000000000001</v>
      </c>
      <c r="K24" s="3">
        <v>0</v>
      </c>
      <c r="L24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  <row r="25" spans="1:12" x14ac:dyDescent="0.25">
      <c r="A25">
        <v>6163</v>
      </c>
      <c r="B25" t="s">
        <v>19</v>
      </c>
      <c r="C25">
        <v>97</v>
      </c>
      <c r="D25">
        <v>5</v>
      </c>
      <c r="E25">
        <v>64</v>
      </c>
      <c r="F25" t="s">
        <v>11</v>
      </c>
      <c r="G25">
        <v>12.76</v>
      </c>
      <c r="H25">
        <f>+Tableau1[[#This Row],[Quantité Solveur]]*Tableau1[[#This Row],[Temps de fabrication]]</f>
        <v>0</v>
      </c>
      <c r="I25">
        <f>+Tableau1[[#This Row],[maxi]]*0.2</f>
        <v>19.400000000000002</v>
      </c>
      <c r="J25">
        <f>+Tableau1[[#This Row],[Stock de sécu]]*1.35</f>
        <v>26.190000000000005</v>
      </c>
      <c r="K25" s="3">
        <v>0</v>
      </c>
      <c r="L25" s="1">
        <f>IF(Tableau1[[#This Row],[Commande optimal]]&lt;Tableau1[[#This Row],[mini]],0,IF(Tableau1[[#This Row],[Commande optimal]]&lt;Tableau1[[#This Row],[maxi]],Tableau1[[#This Row],[Commande optimal]],_xlfn.FLOOR.MATH(Tableau1[[#This Row],[Commande optimal]],Tableau1[[#This Row],[mini]])))</f>
        <v>0</v>
      </c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LVM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 ROUSSEL</dc:creator>
  <cp:lastModifiedBy>BSA</cp:lastModifiedBy>
  <dcterms:created xsi:type="dcterms:W3CDTF">2023-02-03T07:54:21Z</dcterms:created>
  <dcterms:modified xsi:type="dcterms:W3CDTF">2023-02-03T13:46:28Z</dcterms:modified>
</cp:coreProperties>
</file>