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D8EEA15-BBA7-4D95-9320-BCA0B44C8367}" xr6:coauthVersionLast="47" xr6:coauthVersionMax="47" xr10:uidLastSave="{00000000-0000-0000-0000-000000000000}"/>
  <bookViews>
    <workbookView xWindow="0" yWindow="0" windowWidth="28800" windowHeight="1620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4" i="1" l="1"/>
  <c r="W3" i="1" s="1"/>
  <c r="V3" i="1"/>
  <c r="W4" i="1" s="1"/>
  <c r="V1" i="1"/>
  <c r="P5" i="1"/>
  <c r="Q4" i="1"/>
  <c r="F3" i="1"/>
  <c r="F4" i="1"/>
  <c r="F5" i="1"/>
  <c r="F6" i="1"/>
  <c r="F7" i="1"/>
  <c r="F8" i="1"/>
  <c r="F9" i="1"/>
  <c r="F10" i="1"/>
  <c r="F11" i="1"/>
  <c r="F12" i="1"/>
  <c r="F13" i="1"/>
  <c r="F14" i="1"/>
  <c r="F2" i="1"/>
  <c r="Q3" i="1" s="1"/>
  <c r="T3" i="1" s="1"/>
  <c r="P4" i="1"/>
  <c r="P3" i="1"/>
  <c r="S3" i="1" s="1"/>
  <c r="C3" i="1"/>
  <c r="G3" i="1" s="1"/>
  <c r="C4" i="1"/>
  <c r="G4" i="1" s="1"/>
  <c r="C5" i="1"/>
  <c r="G5" i="1" s="1"/>
  <c r="C6" i="1"/>
  <c r="G6" i="1" s="1"/>
  <c r="C7" i="1"/>
  <c r="G7" i="1" s="1"/>
  <c r="C8" i="1"/>
  <c r="G8" i="1" s="1"/>
  <c r="C9" i="1"/>
  <c r="G9" i="1" s="1"/>
  <c r="C10" i="1"/>
  <c r="G10" i="1" s="1"/>
  <c r="C11" i="1"/>
  <c r="G11" i="1" s="1"/>
  <c r="C12" i="1"/>
  <c r="G12" i="1" s="1"/>
  <c r="C13" i="1"/>
  <c r="G13" i="1" s="1"/>
  <c r="C14" i="1"/>
  <c r="G14" i="1" s="1"/>
  <c r="C2" i="1"/>
  <c r="O3" i="1" s="1"/>
  <c r="O4" i="1" l="1"/>
  <c r="R4" i="1" s="1"/>
  <c r="R3" i="1"/>
  <c r="T4" i="1"/>
  <c r="G2" i="1"/>
  <c r="O5" i="1"/>
  <c r="S5" i="1" s="1"/>
  <c r="Q5" i="1"/>
  <c r="S4" i="1" l="1"/>
  <c r="U4" i="1" s="1"/>
  <c r="R5" i="1"/>
  <c r="T5" i="1"/>
  <c r="U3" i="1" l="1"/>
</calcChain>
</file>

<file path=xl/sharedStrings.xml><?xml version="1.0" encoding="utf-8"?>
<sst xmlns="http://schemas.openxmlformats.org/spreadsheetml/2006/main" count="37" uniqueCount="21">
  <si>
    <t>Date</t>
  </si>
  <si>
    <t>Kms Compteur</t>
  </si>
  <si>
    <t>Kilométrage</t>
  </si>
  <si>
    <t>Quantité</t>
  </si>
  <si>
    <t>Prix</t>
  </si>
  <si>
    <t>Total</t>
  </si>
  <si>
    <t>Conso</t>
  </si>
  <si>
    <t>Gains</t>
  </si>
  <si>
    <t>carburant</t>
  </si>
  <si>
    <t>Essence</t>
  </si>
  <si>
    <t>Ethanol</t>
  </si>
  <si>
    <t>km</t>
  </si>
  <si>
    <t>Tout</t>
  </si>
  <si>
    <t>prix/100 km</t>
  </si>
  <si>
    <t>cons/100 km</t>
  </si>
  <si>
    <t>prix/l</t>
  </si>
  <si>
    <t>break-even</t>
  </si>
  <si>
    <t>derniers prix</t>
  </si>
  <si>
    <t>Break-even</t>
  </si>
  <si>
    <t>moyenne</t>
  </si>
  <si>
    <t>Dernier 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</si>
</sst>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.00\ &quot;€&quot;"/>
    <numFmt numFmtId="165" formatCode="#,##0.000\ &quot;€&quot;"/>
    <numFmt numFmtId="166" formatCode="_-* #,##0_-;\-* #,##0_-;_-* &quot;-&quot;??_-;_-@_-"/>
    <numFmt numFmtId="169" formatCode="0.000&quot;€/L&quot;"/>
    <numFmt numFmtId="172" formatCode="d/mm/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34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5" fontId="0" fillId="4" borderId="1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0" fontId="0" fillId="5" borderId="0" xfId="0" applyFill="1"/>
    <xf numFmtId="166" fontId="0" fillId="5" borderId="0" xfId="1" applyNumberFormat="1" applyFont="1" applyFill="1"/>
    <xf numFmtId="44" fontId="0" fillId="5" borderId="0" xfId="2" applyFont="1" applyFill="1"/>
    <xf numFmtId="43" fontId="0" fillId="5" borderId="0" xfId="0" applyNumberFormat="1" applyFill="1"/>
    <xf numFmtId="169" fontId="0" fillId="0" borderId="0" xfId="0" applyNumberFormat="1" applyAlignment="1">
      <alignment horizontal="center" vertical="center"/>
    </xf>
    <xf numFmtId="169" fontId="0" fillId="5" borderId="0" xfId="0" applyNumberFormat="1" applyFill="1"/>
    <xf numFmtId="169" fontId="0" fillId="6" borderId="0" xfId="0" applyNumberFormat="1" applyFill="1" applyAlignment="1">
      <alignment horizontal="center" vertical="center"/>
    </xf>
    <xf numFmtId="169" fontId="0" fillId="0" borderId="0" xfId="0" applyNumberFormat="1"/>
    <xf numFmtId="0" fontId="0" fillId="7" borderId="0" xfId="0" applyFill="1" applyAlignment="1">
      <alignment horizontal="center" vertical="center"/>
    </xf>
    <xf numFmtId="172" fontId="0" fillId="8" borderId="2" xfId="0" applyNumberFormat="1" applyFill="1" applyBorder="1" applyAlignment="1">
      <alignment horizontal="center" vertical="center"/>
    </xf>
    <xf numFmtId="169" fontId="0" fillId="0" borderId="3" xfId="0" applyNumberFormat="1" applyBorder="1" applyAlignment="1">
      <alignment horizontal="center" vertical="center"/>
    </xf>
    <xf numFmtId="169" fontId="0" fillId="8" borderId="4" xfId="0" applyNumberFormat="1" applyFill="1" applyBorder="1" applyAlignment="1">
      <alignment horizontal="center" vertical="center"/>
    </xf>
    <xf numFmtId="169" fontId="0" fillId="6" borderId="5" xfId="0" applyNumberFormat="1" applyFill="1" applyBorder="1" applyAlignment="1">
      <alignment horizontal="center" vertical="center"/>
    </xf>
    <xf numFmtId="169" fontId="0" fillId="8" borderId="6" xfId="0" applyNumberFormat="1" applyFill="1" applyBorder="1" applyAlignment="1">
      <alignment horizontal="center" vertical="center"/>
    </xf>
    <xf numFmtId="169" fontId="0" fillId="6" borderId="7" xfId="0" applyNumberFormat="1" applyFill="1" applyBorder="1" applyAlignment="1">
      <alignment horizontal="center" vertical="center"/>
    </xf>
    <xf numFmtId="169" fontId="0" fillId="4" borderId="0" xfId="0" applyNumberFormat="1" applyFill="1" applyAlignment="1">
      <alignment horizontal="center" vertical="center"/>
    </xf>
  </cellXfs>
  <cellStyles count="3">
    <cellStyle name="Komma" xfId="1" builtinId="3"/>
    <cellStyle name="Standaard" xfId="0" builtinId="0"/>
    <cellStyle name="Valuta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5"/>
  <sheetViews>
    <sheetView tabSelected="1" workbookViewId="0">
      <selection activeCell="V4" sqref="V4"/>
    </sheetView>
  </sheetViews>
  <sheetFormatPr defaultColWidth="11.42578125" defaultRowHeight="15" x14ac:dyDescent="0.25"/>
  <cols>
    <col min="1" max="1" width="10.7109375" style="2" bestFit="1" customWidth="1"/>
    <col min="2" max="2" width="14" style="2" bestFit="1" customWidth="1"/>
    <col min="3" max="3" width="11.85546875" style="2" bestFit="1" customWidth="1"/>
    <col min="4" max="4" width="8.85546875" style="2" bestFit="1" customWidth="1"/>
    <col min="5" max="5" width="7.42578125" style="2" bestFit="1" customWidth="1"/>
    <col min="6" max="6" width="7" style="2" bestFit="1" customWidth="1"/>
    <col min="7" max="7" width="7.7109375" style="2" bestFit="1" customWidth="1"/>
    <col min="8" max="10" width="7" style="2" bestFit="1" customWidth="1"/>
    <col min="11" max="13" width="11.42578125" style="2"/>
    <col min="14" max="14" width="8" style="2" bestFit="1" customWidth="1"/>
    <col min="15" max="15" width="7" style="2" bestFit="1" customWidth="1"/>
    <col min="16" max="16" width="8.85546875" style="2" bestFit="1" customWidth="1"/>
    <col min="17" max="17" width="9.42578125" style="2" bestFit="1" customWidth="1"/>
    <col min="18" max="18" width="11.42578125" style="2"/>
    <col min="19" max="19" width="12" style="2" bestFit="1" customWidth="1"/>
    <col min="20" max="20" width="8.28515625" style="22" bestFit="1" customWidth="1"/>
    <col min="21" max="21" width="11.5703125" style="22" bestFit="1" customWidth="1"/>
    <col min="22" max="22" width="12.28515625" style="22" bestFit="1" customWidth="1"/>
    <col min="23" max="23" width="11.5703125" style="22" bestFit="1" customWidth="1"/>
    <col min="24" max="16384" width="11.42578125" style="2"/>
  </cols>
  <sheetData>
    <row r="1" spans="1:23" ht="15.75" thickTop="1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4</v>
      </c>
      <c r="I1" s="7" t="s">
        <v>5</v>
      </c>
      <c r="J1" s="7" t="s">
        <v>7</v>
      </c>
      <c r="K1" s="2" t="s">
        <v>8</v>
      </c>
      <c r="R1" s="26" t="s">
        <v>19</v>
      </c>
      <c r="S1" s="26"/>
      <c r="T1" s="26"/>
      <c r="U1" s="26"/>
      <c r="V1" s="27">
        <f>MAX($A$2:$A$14)</f>
        <v>44934</v>
      </c>
      <c r="W1" s="28" t="s">
        <v>20</v>
      </c>
    </row>
    <row r="2" spans="1:23" x14ac:dyDescent="0.25">
      <c r="A2" s="8">
        <v>44844</v>
      </c>
      <c r="B2" s="9">
        <v>141968</v>
      </c>
      <c r="C2" s="9" t="str">
        <f>IF(COUNT(B1:B2)=2,B2-B1,"-")</f>
        <v>-</v>
      </c>
      <c r="D2" s="9">
        <v>34.601999999999997</v>
      </c>
      <c r="E2" s="10">
        <v>1.7210000000000001</v>
      </c>
      <c r="F2" s="11">
        <f>IF(K2="essence",E2,H2)*D2</f>
        <v>59.550041999999998</v>
      </c>
      <c r="G2" s="12" t="str">
        <f>IFERROR((D2/C2)*100,"-")</f>
        <v>-</v>
      </c>
      <c r="H2" s="10"/>
      <c r="I2" s="11"/>
      <c r="J2" s="11"/>
      <c r="K2" s="2" t="s">
        <v>9</v>
      </c>
      <c r="N2" s="18"/>
      <c r="O2" s="18" t="s">
        <v>11</v>
      </c>
      <c r="P2" s="18" t="s">
        <v>3</v>
      </c>
      <c r="Q2" s="18" t="s">
        <v>4</v>
      </c>
      <c r="R2" s="18" t="s">
        <v>13</v>
      </c>
      <c r="S2" s="18" t="s">
        <v>14</v>
      </c>
      <c r="T2" s="23" t="s">
        <v>15</v>
      </c>
      <c r="U2" s="24" t="s">
        <v>16</v>
      </c>
      <c r="V2" s="29" t="s">
        <v>17</v>
      </c>
      <c r="W2" s="30" t="s">
        <v>18</v>
      </c>
    </row>
    <row r="3" spans="1:23" x14ac:dyDescent="0.25">
      <c r="A3" s="8">
        <v>44851</v>
      </c>
      <c r="B3" s="9">
        <v>142667</v>
      </c>
      <c r="C3" s="9">
        <f t="shared" ref="C3:C14" si="0">IF(COUNT(B2:B3)=2,B3-B2,"-")</f>
        <v>699</v>
      </c>
      <c r="D3" s="9">
        <v>41.62</v>
      </c>
      <c r="E3" s="10">
        <v>1.84</v>
      </c>
      <c r="F3" s="11">
        <f t="shared" ref="F3:F14" si="1">IF(K3="essence",E3,H3)*D3</f>
        <v>76.580799999999996</v>
      </c>
      <c r="G3" s="12">
        <f t="shared" ref="G3:G14" si="2">IFERROR((D3/C3)*100,"-")</f>
        <v>5.9542203147353359</v>
      </c>
      <c r="H3" s="10"/>
      <c r="I3" s="11"/>
      <c r="J3" s="11"/>
      <c r="K3" s="2" t="s">
        <v>9</v>
      </c>
      <c r="N3" s="18" t="s">
        <v>9</v>
      </c>
      <c r="O3" s="19">
        <f>SUMIF($K$2:$K$14,$N3,$C$2:$C$14)</f>
        <v>7275</v>
      </c>
      <c r="P3" s="18">
        <f>SUMIF($K$2:$K$14,$N3,$D$2:$D$14)</f>
        <v>490.12900000000002</v>
      </c>
      <c r="Q3" s="20">
        <f>SUMIF($K$2:$K$14,$N3,$F$2:$F$14)</f>
        <v>815.60491700000011</v>
      </c>
      <c r="R3" s="20">
        <f>+Q3/O3*100</f>
        <v>11.21106415120275</v>
      </c>
      <c r="S3" s="21">
        <f>+P3/O3*100</f>
        <v>6.7371683848797259</v>
      </c>
      <c r="T3" s="23">
        <f>+Q3/P3</f>
        <v>1.6640617408886234</v>
      </c>
      <c r="U3" s="24">
        <f>+T4*S4/S3</f>
        <v>1.0709232817132981</v>
      </c>
      <c r="V3" s="29">
        <f>VLOOKUP(V1,$A$2:$J$14,5,0)</f>
        <v>1.673</v>
      </c>
      <c r="W3" s="30">
        <f>+V4*S4/S3</f>
        <v>1.0709232817132981</v>
      </c>
    </row>
    <row r="4" spans="1:23" ht="15.75" thickBot="1" x14ac:dyDescent="0.3">
      <c r="A4" s="8">
        <v>44859</v>
      </c>
      <c r="B4" s="9">
        <v>143371</v>
      </c>
      <c r="C4" s="9">
        <f t="shared" si="0"/>
        <v>704</v>
      </c>
      <c r="D4" s="9">
        <v>42.41</v>
      </c>
      <c r="E4" s="10">
        <v>1.613</v>
      </c>
      <c r="F4" s="11">
        <f t="shared" si="1"/>
        <v>68.407329999999988</v>
      </c>
      <c r="G4" s="12">
        <f t="shared" si="2"/>
        <v>6.0241477272727266</v>
      </c>
      <c r="H4" s="10"/>
      <c r="I4" s="11"/>
      <c r="J4" s="11"/>
      <c r="K4" s="2" t="s">
        <v>9</v>
      </c>
      <c r="N4" s="18" t="s">
        <v>10</v>
      </c>
      <c r="O4" s="19">
        <f>SUMIF($K$2:$K$14,$N4,$C$2:$C$14)</f>
        <v>630</v>
      </c>
      <c r="P4" s="18">
        <f>SUMIF($K$2:$K$14,$N4,$D$2:$D$14)</f>
        <v>45.96</v>
      </c>
      <c r="Q4" s="20">
        <f>SUMIF($K$2:$K$14,$N4,$F$2:$F$14)</f>
        <v>45.454439999999998</v>
      </c>
      <c r="R4" s="20">
        <f t="shared" ref="R4:R5" si="3">+Q4/O4*100</f>
        <v>7.2149904761904766</v>
      </c>
      <c r="S4" s="21">
        <f t="shared" ref="S4:S5" si="4">+P4/O4*100</f>
        <v>7.2952380952380951</v>
      </c>
      <c r="T4" s="23">
        <f t="shared" ref="T4:T5" si="5">+Q4/P4</f>
        <v>0.98899999999999999</v>
      </c>
      <c r="U4" s="24">
        <f>+S3*T3/S4</f>
        <v>1.536764668245808</v>
      </c>
      <c r="V4" s="31">
        <f>VLOOKUP(V1,$A$2:$J$14,8,0)</f>
        <v>0.98899999999999999</v>
      </c>
      <c r="W4" s="32">
        <f>+S3*V3/S4</f>
        <v>1.5450191701434688</v>
      </c>
    </row>
    <row r="5" spans="1:23" ht="15.75" thickTop="1" x14ac:dyDescent="0.25">
      <c r="A5" s="8">
        <v>44862</v>
      </c>
      <c r="B5" s="9">
        <v>144127</v>
      </c>
      <c r="C5" s="9">
        <f t="shared" si="0"/>
        <v>756</v>
      </c>
      <c r="D5" s="9">
        <v>43.814999999999998</v>
      </c>
      <c r="E5" s="10">
        <v>1.6879999999999999</v>
      </c>
      <c r="F5" s="11">
        <f t="shared" si="1"/>
        <v>73.95971999999999</v>
      </c>
      <c r="G5" s="12">
        <f t="shared" si="2"/>
        <v>5.7956349206349209</v>
      </c>
      <c r="H5" s="10"/>
      <c r="I5" s="11"/>
      <c r="J5" s="11"/>
      <c r="K5" s="2" t="s">
        <v>9</v>
      </c>
      <c r="N5" s="18" t="s">
        <v>12</v>
      </c>
      <c r="O5" s="19">
        <f>SUM($C$2:$C$14)</f>
        <v>7905</v>
      </c>
      <c r="P5" s="18">
        <f>SUM($D$2:$D$14)</f>
        <v>536.08900000000006</v>
      </c>
      <c r="Q5" s="20">
        <f>SUM($F$2:$F$14)</f>
        <v>861.05935700000009</v>
      </c>
      <c r="R5" s="20">
        <f t="shared" si="3"/>
        <v>10.892591486401013</v>
      </c>
      <c r="S5" s="21">
        <f t="shared" si="4"/>
        <v>6.7816445287792542</v>
      </c>
      <c r="T5" s="23">
        <f t="shared" si="5"/>
        <v>1.6061873252389063</v>
      </c>
      <c r="U5" s="33"/>
      <c r="V5" s="33"/>
      <c r="W5" s="33"/>
    </row>
    <row r="6" spans="1:23" x14ac:dyDescent="0.25">
      <c r="A6" s="8">
        <v>44873</v>
      </c>
      <c r="B6" s="9">
        <v>144861</v>
      </c>
      <c r="C6" s="9">
        <f t="shared" si="0"/>
        <v>734</v>
      </c>
      <c r="D6" s="9">
        <v>45.25</v>
      </c>
      <c r="E6" s="10">
        <v>1.6379999999999999</v>
      </c>
      <c r="F6" s="11">
        <f t="shared" si="1"/>
        <v>74.119500000000002</v>
      </c>
      <c r="G6" s="12">
        <f t="shared" si="2"/>
        <v>6.1648501362397825</v>
      </c>
      <c r="H6" s="10"/>
      <c r="I6" s="11"/>
      <c r="J6" s="11"/>
      <c r="K6" s="2" t="s">
        <v>9</v>
      </c>
      <c r="N6"/>
      <c r="O6"/>
      <c r="P6"/>
      <c r="Q6"/>
      <c r="R6"/>
      <c r="S6"/>
      <c r="T6" s="25"/>
    </row>
    <row r="7" spans="1:23" x14ac:dyDescent="0.25">
      <c r="A7" s="8">
        <v>44882</v>
      </c>
      <c r="B7" s="9">
        <v>145560</v>
      </c>
      <c r="C7" s="9">
        <f t="shared" si="0"/>
        <v>699</v>
      </c>
      <c r="D7" s="9">
        <v>44.37</v>
      </c>
      <c r="E7" s="10">
        <v>1.718</v>
      </c>
      <c r="F7" s="11">
        <f t="shared" si="1"/>
        <v>76.22766</v>
      </c>
      <c r="G7" s="12">
        <f t="shared" si="2"/>
        <v>6.34763948497854</v>
      </c>
      <c r="H7" s="10"/>
      <c r="I7" s="11"/>
      <c r="J7" s="11"/>
      <c r="K7" s="2" t="s">
        <v>9</v>
      </c>
      <c r="N7"/>
      <c r="O7"/>
      <c r="P7"/>
      <c r="Q7"/>
      <c r="R7"/>
      <c r="S7"/>
      <c r="T7" s="25"/>
    </row>
    <row r="8" spans="1:23" x14ac:dyDescent="0.25">
      <c r="A8" s="8">
        <v>44889</v>
      </c>
      <c r="B8" s="9">
        <v>146304</v>
      </c>
      <c r="C8" s="9">
        <f t="shared" si="0"/>
        <v>744</v>
      </c>
      <c r="D8" s="9">
        <v>47.09</v>
      </c>
      <c r="E8" s="10">
        <v>1.6779999999999999</v>
      </c>
      <c r="F8" s="11">
        <f t="shared" si="1"/>
        <v>79.017020000000002</v>
      </c>
      <c r="G8" s="12">
        <f t="shared" si="2"/>
        <v>6.329301075268817</v>
      </c>
      <c r="H8" s="10">
        <v>0.95899999999999996</v>
      </c>
      <c r="I8" s="11"/>
      <c r="J8" s="11"/>
      <c r="K8" s="2" t="s">
        <v>9</v>
      </c>
    </row>
    <row r="9" spans="1:23" x14ac:dyDescent="0.25">
      <c r="A9" s="8">
        <v>44895</v>
      </c>
      <c r="B9" s="9">
        <v>147024</v>
      </c>
      <c r="C9" s="9">
        <f t="shared" si="0"/>
        <v>720</v>
      </c>
      <c r="D9" s="9">
        <v>47.86</v>
      </c>
      <c r="E9" s="10">
        <v>1.649</v>
      </c>
      <c r="F9" s="11">
        <f t="shared" si="1"/>
        <v>78.921139999999994</v>
      </c>
      <c r="G9" s="12">
        <f t="shared" si="2"/>
        <v>6.6472222222222221</v>
      </c>
      <c r="H9" s="10">
        <v>0.95899999999999996</v>
      </c>
      <c r="I9" s="11"/>
      <c r="J9" s="11"/>
      <c r="K9" s="2" t="s">
        <v>9</v>
      </c>
    </row>
    <row r="10" spans="1:23" x14ac:dyDescent="0.25">
      <c r="A10" s="8">
        <v>44902</v>
      </c>
      <c r="B10" s="9">
        <v>147789</v>
      </c>
      <c r="C10" s="9">
        <f t="shared" si="0"/>
        <v>765</v>
      </c>
      <c r="D10" s="9">
        <v>49.790999999999997</v>
      </c>
      <c r="E10" s="10">
        <v>1.629</v>
      </c>
      <c r="F10" s="11">
        <f t="shared" si="1"/>
        <v>81.109538999999998</v>
      </c>
      <c r="G10" s="12">
        <f t="shared" si="2"/>
        <v>6.5086274509803923</v>
      </c>
      <c r="H10" s="10">
        <v>0.93899999999999995</v>
      </c>
      <c r="I10" s="11"/>
      <c r="J10" s="11"/>
      <c r="K10" s="2" t="s">
        <v>9</v>
      </c>
    </row>
    <row r="11" spans="1:23" x14ac:dyDescent="0.25">
      <c r="A11" s="14">
        <v>44909</v>
      </c>
      <c r="B11" s="15">
        <v>148518</v>
      </c>
      <c r="C11" s="9">
        <f t="shared" si="0"/>
        <v>729</v>
      </c>
      <c r="D11" s="15">
        <v>47.100999999999999</v>
      </c>
      <c r="E11" s="16">
        <v>1.5660000000000001</v>
      </c>
      <c r="F11" s="11">
        <f t="shared" si="1"/>
        <v>73.760165999999998</v>
      </c>
      <c r="G11" s="12">
        <f t="shared" si="2"/>
        <v>6.4610425240054861</v>
      </c>
      <c r="H11" s="16">
        <v>0.86899999999999999</v>
      </c>
      <c r="I11" s="17"/>
      <c r="J11" s="11"/>
      <c r="K11" s="2" t="s">
        <v>9</v>
      </c>
    </row>
    <row r="12" spans="1:23" x14ac:dyDescent="0.25">
      <c r="A12" s="8">
        <v>44930</v>
      </c>
      <c r="B12" s="9">
        <v>149243</v>
      </c>
      <c r="C12" s="9">
        <f t="shared" si="0"/>
        <v>725</v>
      </c>
      <c r="D12" s="9">
        <v>46.22</v>
      </c>
      <c r="E12" s="10">
        <v>1.6</v>
      </c>
      <c r="F12" s="11">
        <f t="shared" si="1"/>
        <v>73.951999999999998</v>
      </c>
      <c r="G12" s="12">
        <f t="shared" si="2"/>
        <v>6.3751724137931038</v>
      </c>
      <c r="H12" s="10">
        <v>1.016</v>
      </c>
      <c r="I12" s="11"/>
      <c r="J12" s="13"/>
      <c r="K12" s="2" t="s">
        <v>9</v>
      </c>
    </row>
    <row r="13" spans="1:23" x14ac:dyDescent="0.25">
      <c r="A13" s="4">
        <v>44934</v>
      </c>
      <c r="B13" s="3">
        <v>149873</v>
      </c>
      <c r="C13" s="9">
        <f t="shared" si="0"/>
        <v>630</v>
      </c>
      <c r="D13" s="3">
        <v>45.96</v>
      </c>
      <c r="E13" s="6">
        <v>1.673</v>
      </c>
      <c r="F13" s="11">
        <f t="shared" si="1"/>
        <v>45.454439999999998</v>
      </c>
      <c r="G13" s="12">
        <f t="shared" si="2"/>
        <v>7.2952380952380951</v>
      </c>
      <c r="H13" s="6">
        <v>0.98899999999999999</v>
      </c>
      <c r="I13" s="5"/>
      <c r="J13" s="13"/>
      <c r="K13" s="2" t="s">
        <v>10</v>
      </c>
    </row>
    <row r="14" spans="1:23" x14ac:dyDescent="0.25">
      <c r="A14" s="4"/>
      <c r="B14" s="3"/>
      <c r="C14" s="9" t="str">
        <f t="shared" si="0"/>
        <v>-</v>
      </c>
      <c r="D14" s="3"/>
      <c r="E14" s="6"/>
      <c r="F14" s="11">
        <f t="shared" si="1"/>
        <v>0</v>
      </c>
      <c r="G14" s="12" t="str">
        <f t="shared" si="2"/>
        <v>-</v>
      </c>
      <c r="H14" s="6"/>
      <c r="I14" s="5"/>
      <c r="J14" s="13"/>
    </row>
    <row r="15" spans="1:23" x14ac:dyDescent="0.25">
      <c r="A15" s="1"/>
    </row>
    <row r="16" spans="1:23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</sheetData>
  <mergeCells count="1">
    <mergeCell ref="R1:U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David-emmanuel Texier</dc:creator>
  <cp:lastModifiedBy>BSA</cp:lastModifiedBy>
  <dcterms:created xsi:type="dcterms:W3CDTF">2022-10-28T06:51:57Z</dcterms:created>
  <dcterms:modified xsi:type="dcterms:W3CDTF">2023-01-08T21:38:43Z</dcterms:modified>
</cp:coreProperties>
</file>