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4BD65D0-6DFA-4DF8-9FF6-C15E93F50CE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OBJ CA S&amp;C" sheetId="1" r:id="rId1"/>
  </sheets>
  <externalReferences>
    <externalReference r:id="rId2"/>
  </externalReferences>
  <definedNames>
    <definedName name="CdtP">'[1]matieres premieres'!$J$2:$L$22</definedName>
    <definedName name="CHOIXMOIS">'[1]SDT '!$B$3:$N$3</definedName>
    <definedName name="fériés">'OBJ CA S&amp;C'!$BB$7:$BB$44</definedName>
    <definedName name="ListeProd">'[1]matieres premieres'!$A$2:$A$45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L6" i="1" s="1"/>
  <c r="J7" i="1"/>
  <c r="L7" i="1" s="1"/>
  <c r="J8" i="1"/>
  <c r="L8" i="1" s="1"/>
  <c r="J9" i="1"/>
  <c r="J10" i="1"/>
  <c r="L10" i="1" s="1"/>
  <c r="J11" i="1"/>
  <c r="L11" i="1" s="1"/>
  <c r="J12" i="1"/>
  <c r="L12" i="1" s="1"/>
  <c r="J13" i="1"/>
  <c r="J14" i="1"/>
  <c r="L14" i="1" s="1"/>
  <c r="J15" i="1"/>
  <c r="L15" i="1" s="1"/>
  <c r="J16" i="1"/>
  <c r="L16" i="1" s="1"/>
  <c r="J17" i="1"/>
  <c r="J18" i="1"/>
  <c r="L18" i="1" s="1"/>
  <c r="J19" i="1"/>
  <c r="L19" i="1" s="1"/>
  <c r="J20" i="1"/>
  <c r="L20" i="1" s="1"/>
  <c r="J21" i="1"/>
  <c r="J22" i="1"/>
  <c r="L22" i="1" s="1"/>
  <c r="J23" i="1"/>
  <c r="L23" i="1" s="1"/>
  <c r="J24" i="1"/>
  <c r="L24" i="1" s="1"/>
  <c r="J25" i="1"/>
  <c r="J26" i="1"/>
  <c r="L26" i="1" s="1"/>
  <c r="J27" i="1"/>
  <c r="L27" i="1" s="1"/>
  <c r="J28" i="1"/>
  <c r="L28" i="1" s="1"/>
  <c r="J29" i="1"/>
  <c r="J30" i="1"/>
  <c r="L30" i="1" s="1"/>
  <c r="J31" i="1"/>
  <c r="L31" i="1" s="1"/>
  <c r="J32" i="1"/>
  <c r="L32" i="1" s="1"/>
  <c r="J33" i="1"/>
  <c r="J34" i="1"/>
  <c r="L34" i="1" s="1"/>
  <c r="J35" i="1"/>
  <c r="L35" i="1" s="1"/>
  <c r="J5" i="1"/>
  <c r="L5" i="1" s="1"/>
  <c r="M1" i="1"/>
  <c r="BB17" i="1"/>
  <c r="BA17" i="1" s="1"/>
  <c r="BB16" i="1"/>
  <c r="BA16" i="1" s="1"/>
  <c r="BB15" i="1"/>
  <c r="BA15" i="1" s="1"/>
  <c r="BB14" i="1"/>
  <c r="BA14" i="1" s="1"/>
  <c r="BB13" i="1"/>
  <c r="BA13" i="1" s="1"/>
  <c r="BB10" i="1"/>
  <c r="BA10" i="1" s="1"/>
  <c r="BB9" i="1"/>
  <c r="BA9" i="1" s="1"/>
  <c r="BB8" i="1"/>
  <c r="BA8" i="1" s="1"/>
  <c r="L33" i="1" l="1"/>
  <c r="L29" i="1"/>
  <c r="L25" i="1"/>
  <c r="L21" i="1"/>
  <c r="L17" i="1"/>
  <c r="L13" i="1"/>
  <c r="L9" i="1"/>
  <c r="BB12" i="1"/>
  <c r="BA12" i="1" s="1"/>
  <c r="BB11" i="1"/>
  <c r="BA11" i="1" s="1"/>
  <c r="BB7" i="1"/>
  <c r="BA7" i="1" s="1"/>
  <c r="D5" i="1"/>
  <c r="B1" i="1"/>
  <c r="D1" i="1" l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I1" i="1"/>
  <c r="B5" i="1"/>
  <c r="F5" i="1"/>
  <c r="E1" i="1"/>
  <c r="H7" i="1" l="1"/>
  <c r="G7" i="1"/>
  <c r="I7" i="1" s="1"/>
  <c r="G11" i="1"/>
  <c r="I11" i="1" s="1"/>
  <c r="H11" i="1"/>
  <c r="G15" i="1"/>
  <c r="I15" i="1" s="1"/>
  <c r="H15" i="1"/>
  <c r="G19" i="1"/>
  <c r="I19" i="1" s="1"/>
  <c r="H19" i="1"/>
  <c r="G23" i="1"/>
  <c r="I23" i="1" s="1"/>
  <c r="H23" i="1"/>
  <c r="G27" i="1"/>
  <c r="I27" i="1" s="1"/>
  <c r="H27" i="1"/>
  <c r="G31" i="1"/>
  <c r="I31" i="1" s="1"/>
  <c r="H31" i="1"/>
  <c r="H35" i="1"/>
  <c r="G35" i="1"/>
  <c r="I35" i="1" s="1"/>
  <c r="B6" i="1"/>
  <c r="C5" i="1"/>
  <c r="E5" i="1" s="1"/>
  <c r="G6" i="1"/>
  <c r="I6" i="1" s="1"/>
  <c r="H6" i="1"/>
  <c r="G10" i="1"/>
  <c r="I10" i="1" s="1"/>
  <c r="H10" i="1"/>
  <c r="G14" i="1"/>
  <c r="I14" i="1" s="1"/>
  <c r="H14" i="1"/>
  <c r="G18" i="1"/>
  <c r="I18" i="1" s="1"/>
  <c r="H18" i="1"/>
  <c r="G22" i="1"/>
  <c r="I22" i="1" s="1"/>
  <c r="H22" i="1"/>
  <c r="G26" i="1"/>
  <c r="I26" i="1" s="1"/>
  <c r="H26" i="1"/>
  <c r="G30" i="1"/>
  <c r="I30" i="1" s="1"/>
  <c r="H30" i="1"/>
  <c r="H34" i="1"/>
  <c r="G34" i="1"/>
  <c r="I34" i="1" s="1"/>
  <c r="G5" i="1"/>
  <c r="I5" i="1" s="1"/>
  <c r="H5" i="1"/>
  <c r="G9" i="1"/>
  <c r="I9" i="1" s="1"/>
  <c r="H9" i="1"/>
  <c r="H13" i="1"/>
  <c r="G13" i="1"/>
  <c r="I13" i="1" s="1"/>
  <c r="G17" i="1"/>
  <c r="I17" i="1" s="1"/>
  <c r="H17" i="1"/>
  <c r="G21" i="1"/>
  <c r="I21" i="1" s="1"/>
  <c r="H21" i="1"/>
  <c r="G25" i="1"/>
  <c r="I25" i="1" s="1"/>
  <c r="H25" i="1"/>
  <c r="G29" i="1"/>
  <c r="I29" i="1" s="1"/>
  <c r="H29" i="1"/>
  <c r="H33" i="1"/>
  <c r="G33" i="1"/>
  <c r="I33" i="1" s="1"/>
  <c r="K5" i="1"/>
  <c r="M5" i="1" s="1"/>
  <c r="G8" i="1"/>
  <c r="I8" i="1" s="1"/>
  <c r="H8" i="1"/>
  <c r="G12" i="1"/>
  <c r="I12" i="1" s="1"/>
  <c r="H12" i="1"/>
  <c r="G16" i="1"/>
  <c r="I16" i="1" s="1"/>
  <c r="H16" i="1"/>
  <c r="H20" i="1"/>
  <c r="G20" i="1"/>
  <c r="I20" i="1" s="1"/>
  <c r="G24" i="1"/>
  <c r="I24" i="1" s="1"/>
  <c r="H24" i="1"/>
  <c r="G28" i="1"/>
  <c r="I28" i="1" s="1"/>
  <c r="H28" i="1"/>
  <c r="G32" i="1"/>
  <c r="I32" i="1" s="1"/>
  <c r="H32" i="1"/>
  <c r="B7" i="1" l="1"/>
  <c r="C6" i="1"/>
  <c r="E6" i="1" s="1"/>
  <c r="D6" i="1"/>
  <c r="K6" i="1"/>
  <c r="M6" i="1" s="1"/>
  <c r="B8" i="1" l="1"/>
  <c r="C7" i="1"/>
  <c r="E7" i="1" s="1"/>
  <c r="D7" i="1"/>
  <c r="K7" i="1"/>
  <c r="M7" i="1" s="1"/>
  <c r="B9" i="1" l="1"/>
  <c r="D8" i="1"/>
  <c r="C8" i="1"/>
  <c r="E8" i="1" s="1"/>
  <c r="K8" i="1"/>
  <c r="M8" i="1" s="1"/>
  <c r="K9" i="1" l="1"/>
  <c r="M9" i="1" s="1"/>
  <c r="B10" i="1"/>
  <c r="C9" i="1"/>
  <c r="E9" i="1" s="1"/>
  <c r="D9" i="1"/>
  <c r="B11" i="1" l="1"/>
  <c r="C10" i="1"/>
  <c r="E10" i="1" s="1"/>
  <c r="D10" i="1"/>
  <c r="K10" i="1"/>
  <c r="M10" i="1" s="1"/>
  <c r="B12" i="1" l="1"/>
  <c r="D11" i="1"/>
  <c r="C11" i="1"/>
  <c r="E11" i="1" s="1"/>
  <c r="K11" i="1"/>
  <c r="M11" i="1" s="1"/>
  <c r="K12" i="1" l="1"/>
  <c r="M12" i="1" s="1"/>
  <c r="B13" i="1"/>
  <c r="C12" i="1"/>
  <c r="E12" i="1" s="1"/>
  <c r="D12" i="1"/>
  <c r="K13" i="1" l="1"/>
  <c r="M13" i="1" s="1"/>
  <c r="B14" i="1"/>
  <c r="C13" i="1"/>
  <c r="E13" i="1" s="1"/>
  <c r="D13" i="1"/>
  <c r="B15" i="1" l="1"/>
  <c r="C14" i="1"/>
  <c r="E14" i="1" s="1"/>
  <c r="D14" i="1"/>
  <c r="K14" i="1"/>
  <c r="M14" i="1" s="1"/>
  <c r="K15" i="1" l="1"/>
  <c r="M15" i="1" s="1"/>
  <c r="B16" i="1"/>
  <c r="D15" i="1"/>
  <c r="C15" i="1"/>
  <c r="E15" i="1" s="1"/>
  <c r="K16" i="1" l="1"/>
  <c r="M16" i="1" s="1"/>
  <c r="B17" i="1"/>
  <c r="C16" i="1"/>
  <c r="E16" i="1" s="1"/>
  <c r="D16" i="1"/>
  <c r="B18" i="1" l="1"/>
  <c r="C17" i="1"/>
  <c r="E17" i="1" s="1"/>
  <c r="D17" i="1"/>
  <c r="K17" i="1"/>
  <c r="M17" i="1" s="1"/>
  <c r="B19" i="1" l="1"/>
  <c r="D18" i="1"/>
  <c r="C18" i="1"/>
  <c r="E18" i="1" s="1"/>
  <c r="K18" i="1"/>
  <c r="M18" i="1" s="1"/>
  <c r="K19" i="1" l="1"/>
  <c r="M19" i="1" s="1"/>
  <c r="B20" i="1"/>
  <c r="D19" i="1"/>
  <c r="C19" i="1"/>
  <c r="E19" i="1" s="1"/>
  <c r="K20" i="1" l="1"/>
  <c r="M20" i="1" s="1"/>
  <c r="B21" i="1"/>
  <c r="C20" i="1"/>
  <c r="E20" i="1" s="1"/>
  <c r="D20" i="1"/>
  <c r="B22" i="1" l="1"/>
  <c r="C21" i="1"/>
  <c r="E21" i="1" s="1"/>
  <c r="D21" i="1"/>
  <c r="K21" i="1"/>
  <c r="M21" i="1" s="1"/>
  <c r="B23" i="1" l="1"/>
  <c r="C22" i="1"/>
  <c r="E22" i="1" s="1"/>
  <c r="D22" i="1"/>
  <c r="K22" i="1"/>
  <c r="M22" i="1" s="1"/>
  <c r="K23" i="1" l="1"/>
  <c r="M23" i="1" s="1"/>
  <c r="B24" i="1"/>
  <c r="C23" i="1"/>
  <c r="E23" i="1" s="1"/>
  <c r="D23" i="1"/>
  <c r="K24" i="1" l="1"/>
  <c r="M24" i="1" s="1"/>
  <c r="B25" i="1"/>
  <c r="C24" i="1"/>
  <c r="E24" i="1" s="1"/>
  <c r="D24" i="1"/>
  <c r="K25" i="1" l="1"/>
  <c r="M25" i="1" s="1"/>
  <c r="B26" i="1"/>
  <c r="C25" i="1"/>
  <c r="E25" i="1" s="1"/>
  <c r="D25" i="1"/>
  <c r="K26" i="1" l="1"/>
  <c r="M26" i="1" s="1"/>
  <c r="B27" i="1"/>
  <c r="D26" i="1"/>
  <c r="C26" i="1"/>
  <c r="E26" i="1" s="1"/>
  <c r="B28" i="1" l="1"/>
  <c r="C27" i="1"/>
  <c r="E27" i="1" s="1"/>
  <c r="D27" i="1"/>
  <c r="K27" i="1"/>
  <c r="M27" i="1" s="1"/>
  <c r="B29" i="1" l="1"/>
  <c r="D28" i="1"/>
  <c r="C28" i="1"/>
  <c r="E28" i="1" s="1"/>
  <c r="K28" i="1"/>
  <c r="M28" i="1" s="1"/>
  <c r="K29" i="1" l="1"/>
  <c r="M29" i="1" s="1"/>
  <c r="B30" i="1"/>
  <c r="D29" i="1"/>
  <c r="C29" i="1"/>
  <c r="E29" i="1" s="1"/>
  <c r="B31" i="1" l="1"/>
  <c r="C30" i="1"/>
  <c r="E30" i="1" s="1"/>
  <c r="D30" i="1"/>
  <c r="K30" i="1"/>
  <c r="M30" i="1" s="1"/>
  <c r="B32" i="1" l="1"/>
  <c r="C31" i="1"/>
  <c r="E31" i="1" s="1"/>
  <c r="D31" i="1"/>
  <c r="K31" i="1"/>
  <c r="M31" i="1" s="1"/>
  <c r="B33" i="1" l="1"/>
  <c r="C32" i="1"/>
  <c r="E32" i="1" s="1"/>
  <c r="D32" i="1"/>
  <c r="K32" i="1"/>
  <c r="M32" i="1" s="1"/>
  <c r="K33" i="1" l="1"/>
  <c r="M33" i="1" s="1"/>
  <c r="B34" i="1"/>
  <c r="D33" i="1"/>
  <c r="C33" i="1"/>
  <c r="E33" i="1" s="1"/>
  <c r="K34" i="1" l="1"/>
  <c r="M34" i="1" s="1"/>
  <c r="B35" i="1"/>
  <c r="D34" i="1"/>
  <c r="C34" i="1"/>
  <c r="E34" i="1" s="1"/>
  <c r="K35" i="1" l="1"/>
  <c r="M35" i="1" s="1"/>
  <c r="M37" i="1" s="1"/>
  <c r="D35" i="1"/>
  <c r="C35" i="1"/>
  <c r="E35" i="1" s="1"/>
</calcChain>
</file>

<file path=xl/sharedStrings.xml><?xml version="1.0" encoding="utf-8"?>
<sst xmlns="http://schemas.openxmlformats.org/spreadsheetml/2006/main" count="58" uniqueCount="47">
  <si>
    <t>CA HT</t>
  </si>
  <si>
    <t>3</t>
  </si>
  <si>
    <t>CA K€</t>
  </si>
  <si>
    <t>Date</t>
  </si>
  <si>
    <t>Jour</t>
  </si>
  <si>
    <t>N°S</t>
  </si>
  <si>
    <t xml:space="preserve">CA HT </t>
  </si>
  <si>
    <t>mois</t>
  </si>
  <si>
    <t>fériés</t>
  </si>
  <si>
    <t>1° Janvier</t>
  </si>
  <si>
    <t>Lundi Pâques</t>
  </si>
  <si>
    <t>1° mai</t>
  </si>
  <si>
    <t>Armistice</t>
  </si>
  <si>
    <t>Ascension</t>
  </si>
  <si>
    <t>Pentecôte</t>
  </si>
  <si>
    <t>Fête Nationale</t>
  </si>
  <si>
    <t>Assomption</t>
  </si>
  <si>
    <t>Toussaint</t>
  </si>
  <si>
    <t>Noel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</si>
  <si>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</si>
  <si>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</si>
  <si>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</si>
  <si>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</si>
  <si>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</si>
  <si>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</si>
  <si>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</si>
  <si>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</si>
  <si>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</si>
  <si>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CP10</t>
  </si>
  <si>
    <t>CP11</t>
  </si>
  <si>
    <t>CP12</t>
  </si>
  <si>
    <t>CP13</t>
  </si>
  <si>
    <t>CP14</t>
  </si>
  <si>
    <t>CP15</t>
  </si>
  <si>
    <t>CP16</t>
  </si>
  <si>
    <t>CP17</t>
  </si>
  <si>
    <t>CP18</t>
  </si>
  <si>
    <t>CP19</t>
  </si>
  <si>
    <t>CP20</t>
  </si>
  <si>
    <t>CP21</t>
  </si>
  <si>
    <t>CP22</t>
  </si>
  <si>
    <t>CP23</t>
  </si>
  <si>
    <t>CP24</t>
  </si>
  <si>
    <t>CP25</t>
  </si>
  <si>
    <t>=</t>
  </si>
  <si>
    <t>CP26</t>
  </si>
  <si>
    <t>CP27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</si>
</sst>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"/>
    <numFmt numFmtId="165" formatCode="ddd"/>
    <numFmt numFmtId="166" formatCode="mmmm"/>
    <numFmt numFmtId="167" formatCode="_ &quot;€&quot;\ * #,##0_ ;_ &quot;€&quot;\ * \-#,##0_ ;_ &quot;€&quot;\ * &quot;-&quot;??_ ;_ @_ "/>
  </numFmts>
  <fonts count="9" x14ac:knownFonts="1">
    <font>
      <sz val="10"/>
      <name val="Arial"/>
    </font>
    <font>
      <sz val="8"/>
      <name val="Arial"/>
      <family val="2"/>
    </font>
    <font>
      <b/>
      <sz val="10"/>
      <color indexed="10"/>
      <name val="Arial"/>
      <family val="2"/>
    </font>
    <font>
      <sz val="11"/>
      <color indexed="8"/>
      <name val="Calibri"/>
      <family val="2"/>
    </font>
    <font>
      <sz val="6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7" fontId="3" fillId="0" borderId="0" applyFont="0" applyFill="0" applyBorder="0" applyAlignment="0" applyProtection="0"/>
    <xf numFmtId="0" fontId="6" fillId="0" borderId="0"/>
    <xf numFmtId="9" fontId="6" fillId="0" borderId="0" applyFill="0" applyBorder="0" applyAlignment="0" applyProtection="0"/>
  </cellStyleXfs>
  <cellXfs count="57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Border="1"/>
    <xf numFmtId="2" fontId="2" fillId="2" borderId="2" xfId="0" applyNumberFormat="1" applyFont="1" applyFill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 applyAlignment="1">
      <alignment horizontal="centerContinuous" vertical="center"/>
    </xf>
    <xf numFmtId="14" fontId="0" fillId="4" borderId="10" xfId="0" applyNumberFormat="1" applyFill="1" applyBorder="1" applyAlignment="1">
      <alignment horizontal="center"/>
    </xf>
    <xf numFmtId="166" fontId="0" fillId="4" borderId="2" xfId="0" applyNumberFormat="1" applyFill="1" applyBorder="1" applyAlignment="1">
      <alignment horizontal="center"/>
    </xf>
    <xf numFmtId="14" fontId="0" fillId="4" borderId="11" xfId="0" applyNumberFormat="1" applyFill="1" applyBorder="1" applyAlignment="1">
      <alignment horizontal="centerContinuous" vertical="center"/>
    </xf>
    <xf numFmtId="14" fontId="5" fillId="5" borderId="10" xfId="0" applyNumberFormat="1" applyFon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4" fontId="0" fillId="5" borderId="11" xfId="0" applyNumberFormat="1" applyFill="1" applyBorder="1" applyAlignment="1">
      <alignment horizontal="centerContinuous" vertical="center"/>
    </xf>
    <xf numFmtId="14" fontId="0" fillId="5" borderId="10" xfId="0" applyNumberFormat="1" applyFill="1" applyBorder="1" applyAlignment="1">
      <alignment horizontal="center"/>
    </xf>
    <xf numFmtId="14" fontId="1" fillId="4" borderId="10" xfId="0" applyNumberFormat="1" applyFont="1" applyFill="1" applyBorder="1" applyAlignment="1">
      <alignment horizontal="center"/>
    </xf>
    <xf numFmtId="14" fontId="0" fillId="4" borderId="12" xfId="0" applyNumberFormat="1" applyFill="1" applyBorder="1" applyAlignment="1">
      <alignment horizontal="center"/>
    </xf>
    <xf numFmtId="166" fontId="0" fillId="4" borderId="13" xfId="0" applyNumberFormat="1" applyFill="1" applyBorder="1" applyAlignment="1">
      <alignment horizontal="center"/>
    </xf>
    <xf numFmtId="14" fontId="0" fillId="4" borderId="14" xfId="0" applyNumberFormat="1" applyFill="1" applyBorder="1" applyAlignment="1">
      <alignment horizontal="centerContinuous" vertical="center"/>
    </xf>
    <xf numFmtId="0" fontId="6" fillId="6" borderId="2" xfId="0" applyFont="1" applyFill="1" applyBorder="1"/>
    <xf numFmtId="0" fontId="0" fillId="6" borderId="2" xfId="0" applyFill="1" applyBorder="1"/>
    <xf numFmtId="14" fontId="0" fillId="6" borderId="4" xfId="0" applyNumberFormat="1" applyFill="1" applyBorder="1" applyAlignment="1">
      <alignment horizontal="centerContinuous"/>
    </xf>
    <xf numFmtId="16" fontId="0" fillId="6" borderId="5" xfId="0" applyNumberFormat="1" applyFill="1" applyBorder="1" applyAlignment="1">
      <alignment horizontal="centerContinuous"/>
    </xf>
    <xf numFmtId="0" fontId="0" fillId="0" borderId="0" xfId="0" applyBorder="1" applyAlignment="1">
      <alignment horizontal="center"/>
    </xf>
    <xf numFmtId="2" fontId="2" fillId="2" borderId="4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7" borderId="0" xfId="0" applyFill="1" applyBorder="1"/>
    <xf numFmtId="2" fontId="2" fillId="7" borderId="0" xfId="0" applyNumberFormat="1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164" fontId="4" fillId="7" borderId="0" xfId="0" applyNumberFormat="1" applyFont="1" applyFill="1" applyBorder="1" applyAlignment="1">
      <alignment horizontal="center"/>
    </xf>
    <xf numFmtId="165" fontId="4" fillId="7" borderId="0" xfId="0" applyNumberFormat="1" applyFont="1" applyFill="1" applyBorder="1" applyAlignment="1">
      <alignment horizontal="center"/>
    </xf>
    <xf numFmtId="0" fontId="4" fillId="7" borderId="0" xfId="0" applyNumberFormat="1" applyFont="1" applyFill="1" applyBorder="1" applyAlignment="1">
      <alignment horizontal="center"/>
    </xf>
    <xf numFmtId="2" fontId="0" fillId="7" borderId="0" xfId="0" applyNumberFormat="1" applyFill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2" fontId="8" fillId="0" borderId="2" xfId="0" applyNumberFormat="1" applyFont="1" applyBorder="1"/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49" fontId="0" fillId="7" borderId="0" xfId="0" applyNumberForma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1" xfId="0" applyFont="1" applyFill="1" applyBorder="1" applyAlignment="1">
      <alignment vertical="center" textRotation="90"/>
    </xf>
    <xf numFmtId="0" fontId="0" fillId="0" borderId="3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2" fontId="0" fillId="0" borderId="0" xfId="0" applyNumberFormat="1"/>
    <xf numFmtId="0" fontId="0" fillId="8" borderId="0" xfId="0" applyFill="1"/>
    <xf numFmtId="164" fontId="4" fillId="8" borderId="2" xfId="0" applyNumberFormat="1" applyFont="1" applyFill="1" applyBorder="1" applyAlignment="1">
      <alignment horizontal="center"/>
    </xf>
    <xf numFmtId="165" fontId="4" fillId="8" borderId="2" xfId="0" applyNumberFormat="1" applyFont="1" applyFill="1" applyBorder="1" applyAlignment="1">
      <alignment horizontal="center"/>
    </xf>
    <xf numFmtId="0" fontId="4" fillId="8" borderId="2" xfId="0" applyNumberFormat="1" applyFont="1" applyFill="1" applyBorder="1" applyAlignment="1">
      <alignment horizontal="center"/>
    </xf>
    <xf numFmtId="2" fontId="8" fillId="8" borderId="4" xfId="0" applyNumberFormat="1" applyFont="1" applyFill="1" applyBorder="1"/>
  </cellXfs>
  <cellStyles count="4">
    <cellStyle name="Monétaire 2" xfId="1" xr:uid="{00000000-0005-0000-0000-000000000000}"/>
    <cellStyle name="Normal 2" xfId="2" xr:uid="{00000000-0005-0000-0000-000002000000}"/>
    <cellStyle name="Pourcentage 2" xfId="3" xr:uid="{00000000-0005-0000-0000-000003000000}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285750</xdr:colOff>
      <xdr:row>3</xdr:row>
      <xdr:rowOff>114300</xdr:rowOff>
    </xdr:from>
    <xdr:to>
      <xdr:col>55</xdr:col>
      <xdr:colOff>47625</xdr:colOff>
      <xdr:row>44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316450" y="628650"/>
          <a:ext cx="3619500" cy="6610350"/>
        </a:xfrm>
        <a:prstGeom prst="rect">
          <a:avLst/>
        </a:prstGeom>
        <a:solidFill>
          <a:schemeClr val="bg1">
            <a:alpha val="0"/>
          </a:schemeClr>
        </a:solidFill>
        <a:ln>
          <a:noFill/>
        </a:ln>
        <a:effectLst>
          <a:softEdge rad="88900"/>
        </a:effectLst>
        <a:scene3d>
          <a:camera prst="orthographicFront"/>
          <a:lightRig rig="threePt" dir="t"/>
        </a:scene3d>
        <a:sp3d contourW="12700"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%20JOUR-HEBDO%20SDT%202022+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CCUEIL (2)"/>
      <sheetName val="VISUALISATION VD"/>
      <sheetName val="VISUALISATION CARBURANT"/>
      <sheetName val="SDT "/>
      <sheetName val="RESULTAT GLOBAL"/>
      <sheetName val="RESULTATS FAMILLES"/>
      <sheetName val="CA JOUR Année"/>
      <sheetName val="Liste  Ordre Rayon"/>
      <sheetName val="Liste  INV Reprise "/>
      <sheetName val="Liste  INV Reprise modifié"/>
      <sheetName val="Liste article boutique PA- PV"/>
      <sheetName val="Feuil4"/>
      <sheetName val="Feuil5"/>
      <sheetName val="Liste  Commande (2)"/>
      <sheetName val="Liste  Commande (3)"/>
      <sheetName val="Feuil3"/>
      <sheetName val="Liste  INV non repris  (3)"/>
      <sheetName val="Feuil2"/>
      <sheetName val="Liste Thé Vrac Dammann"/>
      <sheetName val="Feuil1"/>
      <sheetName val="Liste Café Vrac "/>
      <sheetName val="Liste Thé Sachet Boite"/>
      <sheetName val="Fiches de calibrage CHAUD"/>
      <sheetName val="Fiches de calibrage FROID"/>
      <sheetName val="matieres premieres"/>
      <sheetName val="COEFF"/>
      <sheetName val="OBJ CA S&amp;C"/>
      <sheetName val="OBJECTIFS CA"/>
      <sheetName val="OBJ MARGE BRUTE S&amp;C"/>
      <sheetName val="OBJ PERTES S&amp;C"/>
      <sheetName val="OBJECTIFS CARB"/>
      <sheetName val="OBJECTIFS PERTES"/>
      <sheetName val="OBJ CAFE S&amp;C"/>
      <sheetName val="OBJ CA THE S&amp;C"/>
      <sheetName val="OBJ CA EPIC 5,5 S&amp;C"/>
      <sheetName val="OBJ CA EPIC 20 S&amp;C"/>
      <sheetName val="OBJ CA BOISS CHAUDES S&amp;C"/>
      <sheetName val="OBJ CA BOISS FROIDES S&amp;C"/>
      <sheetName val="OBJ CA SDT S&amp;C"/>
      <sheetName val="OBJ CA PATISSERIES S&amp;C"/>
      <sheetName val="CA BAZAR S&amp;C"/>
      <sheetName val="CA JOUR JANVIER"/>
      <sheetName val="CA JOUR FEVRIER"/>
      <sheetName val="CA JOUR MARS"/>
      <sheetName val="CA JOUR AVRIL"/>
      <sheetName val="CA JOUR MAI"/>
      <sheetName val="CA JOUR JUIN"/>
      <sheetName val="CA JOUR JUILLET"/>
      <sheetName val="CA JOUR AOUT"/>
      <sheetName val="CA JOUR SEPT"/>
      <sheetName val="CA JOUR OCT"/>
      <sheetName val="CA JOUR NOV"/>
      <sheetName val="CA JOUR DEC"/>
    </sheetNames>
    <sheetDataSet>
      <sheetData sheetId="0"/>
      <sheetData sheetId="1"/>
      <sheetData sheetId="2"/>
      <sheetData sheetId="3"/>
      <sheetData sheetId="4">
        <row r="3">
          <cell r="B3" t="str">
            <v>JANVIER</v>
          </cell>
          <cell r="C3" t="str">
            <v>FEVRIER</v>
          </cell>
          <cell r="D3" t="str">
            <v>MARS</v>
          </cell>
          <cell r="E3" t="str">
            <v>AVRIL</v>
          </cell>
          <cell r="F3" t="str">
            <v>MAI</v>
          </cell>
          <cell r="G3" t="str">
            <v>JUIN</v>
          </cell>
          <cell r="H3" t="str">
            <v>JUILLET</v>
          </cell>
          <cell r="I3" t="str">
            <v>AOUT</v>
          </cell>
          <cell r="J3" t="str">
            <v>SEPTEMBRE</v>
          </cell>
          <cell r="K3" t="str">
            <v>OCTOBRE</v>
          </cell>
          <cell r="L3" t="str">
            <v>NOVEMBRE</v>
          </cell>
          <cell r="M3" t="str">
            <v>DECEMBRE</v>
          </cell>
          <cell r="N3" t="str">
            <v>TOTAL</v>
          </cell>
        </row>
      </sheetData>
      <sheetData sheetId="5">
        <row r="1">
          <cell r="A1">
            <v>2022</v>
          </cell>
        </row>
        <row r="4">
          <cell r="B4">
            <v>-1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 t="str">
            <v>Café</v>
          </cell>
          <cell r="J2" t="str">
            <v>g</v>
          </cell>
          <cell r="K2">
            <v>1</v>
          </cell>
          <cell r="L2" t="str">
            <v>g</v>
          </cell>
        </row>
        <row r="3">
          <cell r="A3" t="str">
            <v>Thé</v>
          </cell>
          <cell r="J3" t="str">
            <v>cl</v>
          </cell>
          <cell r="K3">
            <v>1</v>
          </cell>
          <cell r="L3" t="str">
            <v>g</v>
          </cell>
        </row>
        <row r="4">
          <cell r="A4" t="str">
            <v>Sucre</v>
          </cell>
          <cell r="J4" t="str">
            <v>Piece</v>
          </cell>
          <cell r="K4">
            <v>1</v>
          </cell>
          <cell r="L4" t="str">
            <v>Piece</v>
          </cell>
        </row>
        <row r="5">
          <cell r="A5" t="str">
            <v>Chocolat</v>
          </cell>
          <cell r="J5" t="str">
            <v>Unité</v>
          </cell>
          <cell r="K5">
            <v>1</v>
          </cell>
          <cell r="L5" t="str">
            <v>Unité</v>
          </cell>
        </row>
        <row r="6">
          <cell r="J6" t="str">
            <v>Sachet</v>
          </cell>
          <cell r="K6">
            <v>1</v>
          </cell>
          <cell r="L6" t="str">
            <v>Sachet</v>
          </cell>
        </row>
        <row r="7">
          <cell r="A7" t="str">
            <v>Déca</v>
          </cell>
          <cell r="J7" t="str">
            <v>Carton6</v>
          </cell>
          <cell r="K7">
            <v>6</v>
          </cell>
          <cell r="L7" t="str">
            <v>Piece</v>
          </cell>
        </row>
        <row r="8">
          <cell r="A8" t="str">
            <v>Coca Cola 50 cl</v>
          </cell>
          <cell r="J8" t="str">
            <v>Carton12</v>
          </cell>
          <cell r="K8">
            <v>12</v>
          </cell>
          <cell r="L8" t="str">
            <v>Piece</v>
          </cell>
        </row>
        <row r="9">
          <cell r="A9" t="str">
            <v>Coca Cola 33 cl</v>
          </cell>
          <cell r="J9" t="str">
            <v>Carton24</v>
          </cell>
          <cell r="K9">
            <v>24</v>
          </cell>
          <cell r="L9" t="str">
            <v>Piece</v>
          </cell>
        </row>
        <row r="10">
          <cell r="A10" t="str">
            <v>Coca Zero 50 cl</v>
          </cell>
          <cell r="J10" t="str">
            <v>Carton30</v>
          </cell>
          <cell r="K10">
            <v>30</v>
          </cell>
          <cell r="L10" t="str">
            <v>Piece</v>
          </cell>
        </row>
        <row r="11">
          <cell r="A11" t="str">
            <v>Coca Zero 33 cl</v>
          </cell>
          <cell r="J11" t="str">
            <v>L</v>
          </cell>
          <cell r="K11">
            <v>100</v>
          </cell>
          <cell r="L11" t="str">
            <v>cl</v>
          </cell>
        </row>
        <row r="12">
          <cell r="A12" t="str">
            <v>Orangina 50 cl</v>
          </cell>
          <cell r="J12" t="str">
            <v>Carton100</v>
          </cell>
          <cell r="K12">
            <v>100</v>
          </cell>
          <cell r="L12" t="str">
            <v>Piece</v>
          </cell>
        </row>
        <row r="13">
          <cell r="A13" t="str">
            <v>Orangina 33 cl</v>
          </cell>
          <cell r="J13" t="str">
            <v>Carton130</v>
          </cell>
          <cell r="K13">
            <v>130</v>
          </cell>
          <cell r="L13" t="str">
            <v>Piece</v>
          </cell>
        </row>
        <row r="14">
          <cell r="A14" t="str">
            <v>Perrier 50 cl</v>
          </cell>
          <cell r="J14" t="str">
            <v>Carton190</v>
          </cell>
          <cell r="K14">
            <v>190</v>
          </cell>
          <cell r="L14" t="str">
            <v>Piece</v>
          </cell>
        </row>
        <row r="15">
          <cell r="A15" t="str">
            <v>Perrier 33 cl</v>
          </cell>
          <cell r="J15" t="str">
            <v>Carton200</v>
          </cell>
          <cell r="K15">
            <v>200</v>
          </cell>
          <cell r="L15" t="str">
            <v>Piece</v>
          </cell>
        </row>
        <row r="16">
          <cell r="A16" t="str">
            <v>Lipton Ice Tea Peche 50 cl</v>
          </cell>
          <cell r="J16" t="str">
            <v>Carton250</v>
          </cell>
          <cell r="K16">
            <v>250</v>
          </cell>
          <cell r="L16" t="str">
            <v>Piece</v>
          </cell>
        </row>
        <row r="17">
          <cell r="A17" t="str">
            <v>Lipton Ice Tea Peche 33 cl</v>
          </cell>
          <cell r="J17" t="str">
            <v>Carton500</v>
          </cell>
          <cell r="K17">
            <v>500</v>
          </cell>
          <cell r="L17" t="str">
            <v>Piece</v>
          </cell>
        </row>
        <row r="18">
          <cell r="A18" t="str">
            <v>Volvic 50 cl</v>
          </cell>
          <cell r="J18" t="str">
            <v>Carton750</v>
          </cell>
          <cell r="K18">
            <v>750</v>
          </cell>
          <cell r="L18" t="str">
            <v>Piece</v>
          </cell>
        </row>
        <row r="19">
          <cell r="A19" t="str">
            <v>Badoit 50 cl</v>
          </cell>
          <cell r="J19" t="str">
            <v>Kg</v>
          </cell>
          <cell r="K19">
            <v>1000</v>
          </cell>
          <cell r="L19" t="str">
            <v>g</v>
          </cell>
        </row>
        <row r="20">
          <cell r="A20" t="str">
            <v>Pur Jus d'Oranges bio</v>
          </cell>
        </row>
        <row r="21">
          <cell r="A21" t="str">
            <v>Pur Jus d'ananas bio</v>
          </cell>
        </row>
        <row r="22">
          <cell r="A22" t="str">
            <v>Pur Jus de raisin</v>
          </cell>
        </row>
        <row r="23">
          <cell r="A23" t="str">
            <v>Pur Jus Fraise Framboise</v>
          </cell>
        </row>
        <row r="24">
          <cell r="A24" t="str">
            <v>Badoit 33 cl</v>
          </cell>
        </row>
        <row r="25">
          <cell r="A25" t="str">
            <v>Sucre buchette bio equitable</v>
          </cell>
        </row>
        <row r="26">
          <cell r="A26" t="str">
            <v>Sucre biuchette beghinSay</v>
          </cell>
        </row>
        <row r="27">
          <cell r="A27" t="str">
            <v>Truffine Amande cacaotée</v>
          </cell>
        </row>
        <row r="28">
          <cell r="A28" t="str">
            <v>Delices Saveurs et couleurs</v>
          </cell>
        </row>
        <row r="29">
          <cell r="A29" t="str">
            <v>Coca Cola 33 cl (x6 leclerc 0522)</v>
          </cell>
        </row>
        <row r="30">
          <cell r="A30" t="str">
            <v>Evian 50 cl (x6 Leclerc 0522)</v>
          </cell>
        </row>
        <row r="31">
          <cell r="A31" t="str">
            <v>Coca Cola zero 33 cl (x6 leclerc 0522)</v>
          </cell>
        </row>
        <row r="32">
          <cell r="A32" t="str">
            <v>Perrier  50 cl (x6 leclerc 0522)</v>
          </cell>
        </row>
        <row r="33">
          <cell r="A33" t="str">
            <v>Citron tranche</v>
          </cell>
        </row>
        <row r="34">
          <cell r="A34" t="str">
            <v>Perles biscuits Gilbert</v>
          </cell>
        </row>
        <row r="35">
          <cell r="A35" t="str">
            <v>Bille lait pralines</v>
          </cell>
        </row>
        <row r="36">
          <cell r="A36" t="str">
            <v>Truffines amandes</v>
          </cell>
        </row>
        <row r="37">
          <cell r="A37" t="str">
            <v>Biscuit Amaretti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8">
    <tabColor rgb="FFFFFF00"/>
    <pageSetUpPr fitToPage="1"/>
  </sheetPr>
  <dimension ref="A1:BC110"/>
  <sheetViews>
    <sheetView tabSelected="1" topLeftCell="A5" workbookViewId="0">
      <selection activeCell="L5" sqref="L5"/>
    </sheetView>
  </sheetViews>
  <sheetFormatPr defaultColWidth="11.42578125" defaultRowHeight="12.75" x14ac:dyDescent="0.2"/>
  <cols>
    <col min="1" max="1" width="3.42578125" customWidth="1"/>
    <col min="2" max="2" width="5.42578125" customWidth="1"/>
    <col min="3" max="3" width="3.85546875" customWidth="1"/>
    <col min="4" max="4" width="3.5703125" customWidth="1"/>
    <col min="5" max="5" width="8.140625" customWidth="1"/>
    <col min="6" max="6" width="5.42578125" customWidth="1"/>
    <col min="7" max="7" width="3.85546875" customWidth="1"/>
    <col min="8" max="8" width="3.5703125" customWidth="1"/>
    <col min="9" max="9" width="8.140625" customWidth="1"/>
    <col min="10" max="10" width="5.42578125" customWidth="1"/>
    <col min="11" max="11" width="3.85546875" customWidth="1"/>
    <col min="12" max="12" width="3.5703125" customWidth="1"/>
    <col min="13" max="13" width="8.140625" customWidth="1"/>
    <col min="14" max="14" width="5.42578125" hidden="1" customWidth="1"/>
    <col min="15" max="15" width="3.85546875" hidden="1" customWidth="1"/>
    <col min="16" max="16" width="3.5703125" hidden="1" customWidth="1"/>
    <col min="17" max="17" width="8.140625" hidden="1" customWidth="1"/>
    <col min="18" max="18" width="5.42578125" hidden="1" customWidth="1"/>
    <col min="19" max="19" width="3.85546875" hidden="1" customWidth="1"/>
    <col min="20" max="20" width="3.5703125" hidden="1" customWidth="1"/>
    <col min="21" max="21" width="8.140625" hidden="1" customWidth="1"/>
    <col min="22" max="22" width="5.42578125" hidden="1" customWidth="1"/>
    <col min="23" max="23" width="3.85546875" hidden="1" customWidth="1"/>
    <col min="24" max="24" width="3.5703125" hidden="1" customWidth="1"/>
    <col min="25" max="25" width="8.140625" hidden="1" customWidth="1"/>
    <col min="26" max="26" width="5.42578125" hidden="1" customWidth="1"/>
    <col min="27" max="27" width="3.85546875" hidden="1" customWidth="1"/>
    <col min="28" max="28" width="3.5703125" hidden="1" customWidth="1"/>
    <col min="29" max="29" width="8.140625" hidden="1" customWidth="1"/>
    <col min="30" max="30" width="5.42578125" hidden="1" customWidth="1"/>
    <col min="31" max="31" width="3.85546875" hidden="1" customWidth="1"/>
    <col min="32" max="32" width="3.5703125" hidden="1" customWidth="1"/>
    <col min="33" max="33" width="8.140625" hidden="1" customWidth="1"/>
    <col min="34" max="34" width="5.42578125" hidden="1" customWidth="1"/>
    <col min="35" max="35" width="3.85546875" hidden="1" customWidth="1"/>
    <col min="36" max="36" width="3.5703125" hidden="1" customWidth="1"/>
    <col min="37" max="37" width="8.140625" hidden="1" customWidth="1"/>
    <col min="38" max="38" width="5.42578125" hidden="1" customWidth="1"/>
    <col min="39" max="39" width="3.85546875" hidden="1" customWidth="1"/>
    <col min="40" max="40" width="3.5703125" hidden="1" customWidth="1"/>
    <col min="41" max="41" width="8.140625" hidden="1" customWidth="1"/>
    <col min="42" max="42" width="5.42578125" hidden="1" customWidth="1"/>
    <col min="43" max="43" width="3.85546875" hidden="1" customWidth="1"/>
    <col min="44" max="44" width="3.5703125" hidden="1" customWidth="1"/>
    <col min="45" max="45" width="8.140625" hidden="1" customWidth="1"/>
    <col min="46" max="46" width="5.42578125" customWidth="1"/>
    <col min="47" max="47" width="3.85546875" customWidth="1"/>
    <col min="48" max="48" width="3.5703125" customWidth="1"/>
    <col min="49" max="49" width="8.140625" customWidth="1"/>
    <col min="51" max="63" width="9.28515625" customWidth="1"/>
  </cols>
  <sheetData>
    <row r="1" spans="1:55" x14ac:dyDescent="0.2">
      <c r="A1" s="47" t="s">
        <v>0</v>
      </c>
      <c r="B1" s="1">
        <f>'[1]RESULTAT GLOBAL'!A1</f>
        <v>2022</v>
      </c>
      <c r="C1">
        <v>18</v>
      </c>
      <c r="D1">
        <f>NETWORKDAYS(DATE(B1,B2,A5),DATE(B1,B2,A35),fériés)</f>
        <v>21</v>
      </c>
      <c r="E1">
        <f>NETWORKDAYS(DATE($B$1,$B$2,A5),DATE($B$1,$B$2,A35),fériés)</f>
        <v>21</v>
      </c>
      <c r="I1">
        <f>NETWORKDAYS(DATE($B$1,$F$2,$A5),DATE($B$1,$F$2,$A35),fériés)</f>
        <v>23</v>
      </c>
      <c r="M1" s="52">
        <f>NETWORKDAYS.INTL(DATE(B1,J2,1),DATE(B1,J2+1,0),2,fériés)</f>
        <v>23</v>
      </c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Y1" s="48"/>
      <c r="AZ1" s="48"/>
    </row>
    <row r="2" spans="1:55" x14ac:dyDescent="0.2">
      <c r="A2" s="47"/>
      <c r="B2" s="49">
        <v>1</v>
      </c>
      <c r="C2" s="49"/>
      <c r="D2" s="49"/>
      <c r="E2" s="49"/>
      <c r="F2" s="49">
        <v>2</v>
      </c>
      <c r="G2" s="49"/>
      <c r="H2" s="49"/>
      <c r="I2" s="49"/>
      <c r="J2" s="49" t="s">
        <v>1</v>
      </c>
      <c r="K2" s="49"/>
      <c r="L2" s="49"/>
      <c r="M2" s="50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</row>
    <row r="3" spans="1:55" x14ac:dyDescent="0.2">
      <c r="A3" s="47"/>
      <c r="B3" s="45" t="s">
        <v>2</v>
      </c>
      <c r="C3" s="46"/>
      <c r="D3" s="3"/>
      <c r="E3" s="4">
        <v>6.23</v>
      </c>
      <c r="F3" s="45" t="s">
        <v>2</v>
      </c>
      <c r="G3" s="46"/>
      <c r="H3" s="1"/>
      <c r="I3" s="4">
        <v>6.31</v>
      </c>
      <c r="J3" s="45" t="s">
        <v>2</v>
      </c>
      <c r="K3" s="46"/>
      <c r="L3" s="1"/>
      <c r="M3" s="28">
        <v>10.69</v>
      </c>
      <c r="N3" s="43"/>
      <c r="O3" s="43"/>
      <c r="P3" s="31"/>
      <c r="Q3" s="32"/>
      <c r="R3" s="43"/>
      <c r="S3" s="43"/>
      <c r="T3" s="31"/>
      <c r="U3" s="32"/>
      <c r="V3" s="43"/>
      <c r="W3" s="43"/>
      <c r="X3" s="31"/>
      <c r="Y3" s="32"/>
      <c r="Z3" s="43"/>
      <c r="AA3" s="43"/>
      <c r="AB3" s="31"/>
      <c r="AC3" s="32"/>
      <c r="AD3" s="43"/>
      <c r="AE3" s="43"/>
      <c r="AF3" s="31"/>
      <c r="AG3" s="32"/>
      <c r="AH3" s="43"/>
      <c r="AI3" s="43"/>
      <c r="AJ3" s="31"/>
      <c r="AK3" s="32"/>
      <c r="AL3" s="43"/>
      <c r="AM3" s="43"/>
      <c r="AN3" s="31"/>
      <c r="AO3" s="32"/>
      <c r="AP3" s="43"/>
      <c r="AQ3" s="43"/>
      <c r="AR3" s="31"/>
      <c r="AS3" s="32"/>
      <c r="AT3" s="43"/>
      <c r="AU3" s="43"/>
      <c r="AV3" s="31"/>
      <c r="AW3" s="32"/>
    </row>
    <row r="4" spans="1:55" ht="13.5" thickBot="1" x14ac:dyDescent="0.25">
      <c r="B4" s="2" t="s">
        <v>3</v>
      </c>
      <c r="C4" s="2" t="s">
        <v>4</v>
      </c>
      <c r="D4" s="2" t="s">
        <v>5</v>
      </c>
      <c r="E4" s="2" t="s">
        <v>6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3</v>
      </c>
      <c r="K4" s="2" t="s">
        <v>4</v>
      </c>
      <c r="L4" s="2" t="s">
        <v>5</v>
      </c>
      <c r="M4" s="29" t="s">
        <v>0</v>
      </c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</row>
    <row r="5" spans="1:55" ht="13.5" thickBot="1" x14ac:dyDescent="0.25">
      <c r="A5">
        <v>1</v>
      </c>
      <c r="B5" s="5">
        <f>DATE($B$1,B$2,$A5)</f>
        <v>44562</v>
      </c>
      <c r="C5" s="6">
        <f>B5</f>
        <v>44562</v>
      </c>
      <c r="D5" s="7">
        <f>'[1]RESULTAT GLOBAL'!B4</f>
        <v>-1</v>
      </c>
      <c r="E5" s="40">
        <f t="shared" ref="E5:E35" si="0">IF(AND(NETWORKDAYS(C5,C5,fériés)&gt;0,$A5&gt;=$C$1),E$3/E$1,0)</f>
        <v>0</v>
      </c>
      <c r="F5" s="5">
        <f>IF(MONTH(DATE($B$1,F$2,$A5))=$F$2,DATE($B$1,F$2,$A5),"")</f>
        <v>44593</v>
      </c>
      <c r="G5" s="6">
        <f>F5</f>
        <v>44593</v>
      </c>
      <c r="H5" s="7">
        <f t="shared" ref="H5:H35" si="1">IFERROR(INT(MOD(INT((F5-2)/7)+0.6,52+5/28))+1,"")</f>
        <v>5</v>
      </c>
      <c r="I5" s="40">
        <f t="shared" ref="I5:I32" si="2">IFERROR(IF(NETWORKDAYS(G5,G5,fériés)&gt;0,I$3/I$1,0),0)</f>
        <v>0.27434782608695651</v>
      </c>
      <c r="J5" s="53">
        <f>IF(MONTH(DATE($B$1,--J$2,$A5))=--J$2,DATE($B$1,--J$2,$A5),"")</f>
        <v>44621</v>
      </c>
      <c r="K5" s="54">
        <f>J5</f>
        <v>44621</v>
      </c>
      <c r="L5" s="55">
        <f>IF(ISNUMBER(J5),_xlfn.ISOWEEKNUM(J5),"")</f>
        <v>9</v>
      </c>
      <c r="M5" s="56">
        <f>IF(ISNUMBER(J5),IF(WORKDAY.INTL(K5-1,1,2,fériés)=K5,M$3/M$1,0),"")</f>
        <v>0.46478260869565213</v>
      </c>
      <c r="N5" s="34"/>
      <c r="O5" s="35"/>
      <c r="P5" s="36"/>
      <c r="Q5" s="37"/>
      <c r="R5" s="34"/>
      <c r="S5" s="35"/>
      <c r="T5" s="36"/>
      <c r="U5" s="37"/>
      <c r="V5" s="34"/>
      <c r="W5" s="35"/>
      <c r="X5" s="36"/>
      <c r="Y5" s="37"/>
      <c r="Z5" s="34"/>
      <c r="AA5" s="35"/>
      <c r="AB5" s="36"/>
      <c r="AC5" s="37"/>
      <c r="AD5" s="34"/>
      <c r="AE5" s="35"/>
      <c r="AF5" s="36"/>
      <c r="AG5" s="37"/>
      <c r="AH5" s="34"/>
      <c r="AI5" s="35"/>
      <c r="AJ5" s="36"/>
      <c r="AK5" s="37"/>
      <c r="AL5" s="34"/>
      <c r="AM5" s="35"/>
      <c r="AN5" s="36"/>
      <c r="AO5" s="37"/>
      <c r="AP5" s="34"/>
      <c r="AQ5" s="35"/>
      <c r="AR5" s="36"/>
      <c r="AS5" s="37"/>
      <c r="AT5" s="34"/>
      <c r="AU5" s="35"/>
      <c r="AV5" s="36"/>
      <c r="AW5" s="37"/>
      <c r="AZ5" s="8">
        <v>2022</v>
      </c>
      <c r="BA5" s="8"/>
    </row>
    <row r="6" spans="1:55" x14ac:dyDescent="0.2">
      <c r="A6">
        <v>2</v>
      </c>
      <c r="B6" s="5">
        <f>IF(MONTH(B5+1)=MONTH(B5),B5+1,"  ")</f>
        <v>44563</v>
      </c>
      <c r="C6" s="6">
        <f t="shared" ref="C6:C35" si="3">B6</f>
        <v>44563</v>
      </c>
      <c r="D6" s="7">
        <f t="shared" ref="D6:D35" si="4">IF(AND(INT(MOD(INT((B6-2)/7)+0.6,52+5/28))+1&gt;=52,MONTH(B6)=1),-1,INT(MOD(INT((B6-2)/7)+0.6,52+5/28))+1)</f>
        <v>-1</v>
      </c>
      <c r="E6" s="40">
        <f t="shared" si="0"/>
        <v>0</v>
      </c>
      <c r="F6" s="5">
        <f t="shared" ref="F6:F35" si="5">IF(MONTH(DATE($B$1,F$2,$A6))=$F$2,DATE($B$1,F$2,$A6),"")</f>
        <v>44594</v>
      </c>
      <c r="G6" s="6">
        <f t="shared" ref="G6:G35" si="6">F6</f>
        <v>44594</v>
      </c>
      <c r="H6" s="7">
        <f t="shared" si="1"/>
        <v>5</v>
      </c>
      <c r="I6" s="40">
        <f t="shared" si="2"/>
        <v>0.27434782608695651</v>
      </c>
      <c r="J6" s="53">
        <f t="shared" ref="J6:J35" si="7">IF(MONTH(DATE($B$1,--J$2,$A6))=--J$2,DATE($B$1,--J$2,$A6),"")</f>
        <v>44622</v>
      </c>
      <c r="K6" s="54">
        <f t="shared" ref="K6:K35" si="8">J6</f>
        <v>44622</v>
      </c>
      <c r="L6" s="55">
        <f t="shared" ref="L6:L35" si="9">IF(ISNUMBER(J6),_xlfn.ISOWEEKNUM(J6),"")</f>
        <v>9</v>
      </c>
      <c r="M6" s="56">
        <f>IF(ISNUMBER(J6),IF(WORKDAY.INTL(K6-1,1,2,fériés)=K6,M$3/M$1,0),"")</f>
        <v>0.46478260869565213</v>
      </c>
      <c r="N6" s="34"/>
      <c r="O6" s="35"/>
      <c r="P6" s="36"/>
      <c r="Q6" s="37"/>
      <c r="R6" s="34"/>
      <c r="S6" s="35"/>
      <c r="T6" s="36"/>
      <c r="U6" s="37"/>
      <c r="V6" s="34"/>
      <c r="W6" s="35"/>
      <c r="X6" s="36"/>
      <c r="Y6" s="37"/>
      <c r="Z6" s="34"/>
      <c r="AA6" s="35"/>
      <c r="AB6" s="36"/>
      <c r="AC6" s="37"/>
      <c r="AD6" s="34"/>
      <c r="AE6" s="35"/>
      <c r="AF6" s="36"/>
      <c r="AG6" s="37"/>
      <c r="AH6" s="34"/>
      <c r="AI6" s="35"/>
      <c r="AJ6" s="36"/>
      <c r="AK6" s="37"/>
      <c r="AL6" s="34"/>
      <c r="AM6" s="35"/>
      <c r="AN6" s="36"/>
      <c r="AO6" s="37"/>
      <c r="AP6" s="34"/>
      <c r="AQ6" s="35"/>
      <c r="AR6" s="36"/>
      <c r="AS6" s="37"/>
      <c r="AT6" s="34"/>
      <c r="AU6" s="35"/>
      <c r="AV6" s="36"/>
      <c r="AW6" s="37"/>
      <c r="AZ6" s="9"/>
      <c r="BA6" s="10" t="s">
        <v>7</v>
      </c>
      <c r="BB6" s="11" t="s">
        <v>8</v>
      </c>
      <c r="BC6" s="11"/>
    </row>
    <row r="7" spans="1:55" x14ac:dyDescent="0.2">
      <c r="A7">
        <v>3</v>
      </c>
      <c r="B7" s="5">
        <f t="shared" ref="B7:B35" si="10">IF(MONTH(B6+1)=MONTH(B6),B6+1,"  ")</f>
        <v>44564</v>
      </c>
      <c r="C7" s="6">
        <f t="shared" si="3"/>
        <v>44564</v>
      </c>
      <c r="D7" s="7">
        <f t="shared" si="4"/>
        <v>1</v>
      </c>
      <c r="E7" s="40">
        <f t="shared" si="0"/>
        <v>0</v>
      </c>
      <c r="F7" s="5">
        <f t="shared" si="5"/>
        <v>44595</v>
      </c>
      <c r="G7" s="6">
        <f t="shared" si="6"/>
        <v>44595</v>
      </c>
      <c r="H7" s="7">
        <f t="shared" si="1"/>
        <v>5</v>
      </c>
      <c r="I7" s="40">
        <f t="shared" si="2"/>
        <v>0.27434782608695651</v>
      </c>
      <c r="J7" s="53">
        <f t="shared" si="7"/>
        <v>44623</v>
      </c>
      <c r="K7" s="54">
        <f t="shared" si="8"/>
        <v>44623</v>
      </c>
      <c r="L7" s="55">
        <f t="shared" si="9"/>
        <v>9</v>
      </c>
      <c r="M7" s="56">
        <f>IF(ISNUMBER(J7),IF(WORKDAY.INTL(K7-1,1,2,fériés)=K7,M$3/M$1,0),"")</f>
        <v>0.46478260869565213</v>
      </c>
      <c r="N7" s="34"/>
      <c r="O7" s="35"/>
      <c r="P7" s="36"/>
      <c r="Q7" s="37"/>
      <c r="R7" s="34"/>
      <c r="S7" s="35"/>
      <c r="T7" s="36"/>
      <c r="U7" s="37"/>
      <c r="V7" s="34"/>
      <c r="W7" s="35"/>
      <c r="X7" s="36"/>
      <c r="Y7" s="37"/>
      <c r="Z7" s="34"/>
      <c r="AA7" s="35"/>
      <c r="AB7" s="36"/>
      <c r="AC7" s="37"/>
      <c r="AD7" s="34"/>
      <c r="AE7" s="35"/>
      <c r="AF7" s="36"/>
      <c r="AG7" s="37"/>
      <c r="AH7" s="34"/>
      <c r="AI7" s="35"/>
      <c r="AJ7" s="36"/>
      <c r="AK7" s="37"/>
      <c r="AL7" s="34"/>
      <c r="AM7" s="35"/>
      <c r="AN7" s="36"/>
      <c r="AO7" s="37"/>
      <c r="AP7" s="34"/>
      <c r="AQ7" s="35"/>
      <c r="AR7" s="36"/>
      <c r="AS7" s="37"/>
      <c r="AT7" s="34"/>
      <c r="AU7" s="35"/>
      <c r="AV7" s="36"/>
      <c r="AW7" s="37"/>
      <c r="AZ7" s="12" t="s">
        <v>9</v>
      </c>
      <c r="BA7" s="13">
        <f t="shared" ref="BA7:BA15" si="11">BB7</f>
        <v>44562</v>
      </c>
      <c r="BB7" s="14">
        <f>DATE(AZ5,1,1)</f>
        <v>44562</v>
      </c>
      <c r="BC7" s="14"/>
    </row>
    <row r="8" spans="1:55" x14ac:dyDescent="0.2">
      <c r="A8">
        <v>4</v>
      </c>
      <c r="B8" s="5">
        <f t="shared" si="10"/>
        <v>44565</v>
      </c>
      <c r="C8" s="6">
        <f t="shared" si="3"/>
        <v>44565</v>
      </c>
      <c r="D8" s="7">
        <f t="shared" si="4"/>
        <v>1</v>
      </c>
      <c r="E8" s="40">
        <f t="shared" si="0"/>
        <v>0</v>
      </c>
      <c r="F8" s="5">
        <f t="shared" si="5"/>
        <v>44596</v>
      </c>
      <c r="G8" s="6">
        <f t="shared" si="6"/>
        <v>44596</v>
      </c>
      <c r="H8" s="7">
        <f t="shared" si="1"/>
        <v>5</v>
      </c>
      <c r="I8" s="40">
        <f t="shared" si="2"/>
        <v>0.27434782608695651</v>
      </c>
      <c r="J8" s="53">
        <f t="shared" si="7"/>
        <v>44624</v>
      </c>
      <c r="K8" s="54">
        <f t="shared" si="8"/>
        <v>44624</v>
      </c>
      <c r="L8" s="55">
        <f t="shared" si="9"/>
        <v>9</v>
      </c>
      <c r="M8" s="56">
        <f>IF(ISNUMBER(J8),IF(WORKDAY.INTL(K8-1,1,2,fériés)=K8,M$3/M$1,0),"")</f>
        <v>0.46478260869565213</v>
      </c>
      <c r="N8" s="34"/>
      <c r="O8" s="35"/>
      <c r="P8" s="36"/>
      <c r="Q8" s="37"/>
      <c r="R8" s="34"/>
      <c r="S8" s="35"/>
      <c r="T8" s="36"/>
      <c r="U8" s="37"/>
      <c r="V8" s="34"/>
      <c r="W8" s="35"/>
      <c r="X8" s="36"/>
      <c r="Y8" s="37"/>
      <c r="Z8" s="34"/>
      <c r="AA8" s="35"/>
      <c r="AB8" s="36"/>
      <c r="AC8" s="37"/>
      <c r="AD8" s="34"/>
      <c r="AE8" s="35"/>
      <c r="AF8" s="36"/>
      <c r="AG8" s="37"/>
      <c r="AH8" s="34"/>
      <c r="AI8" s="35"/>
      <c r="AJ8" s="36"/>
      <c r="AK8" s="37"/>
      <c r="AL8" s="34"/>
      <c r="AM8" s="35"/>
      <c r="AN8" s="36"/>
      <c r="AO8" s="37"/>
      <c r="AP8" s="34"/>
      <c r="AQ8" s="35"/>
      <c r="AR8" s="36"/>
      <c r="AS8" s="37"/>
      <c r="AT8" s="34"/>
      <c r="AU8" s="35"/>
      <c r="AV8" s="36"/>
      <c r="AW8" s="37"/>
      <c r="AZ8" s="15" t="s">
        <v>10</v>
      </c>
      <c r="BA8" s="16">
        <f t="shared" si="11"/>
        <v>44669</v>
      </c>
      <c r="BB8" s="17">
        <f>FLOOR(DATE(AZ5,5,DAY(MINUTE(AZ5/38)/2+56)),7)-34+1</f>
        <v>44669</v>
      </c>
      <c r="BC8" s="17"/>
    </row>
    <row r="9" spans="1:55" x14ac:dyDescent="0.2">
      <c r="A9">
        <v>5</v>
      </c>
      <c r="B9" s="5">
        <f t="shared" si="10"/>
        <v>44566</v>
      </c>
      <c r="C9" s="6">
        <f t="shared" si="3"/>
        <v>44566</v>
      </c>
      <c r="D9" s="7">
        <f t="shared" si="4"/>
        <v>1</v>
      </c>
      <c r="E9" s="40">
        <f t="shared" si="0"/>
        <v>0</v>
      </c>
      <c r="F9" s="5">
        <f t="shared" si="5"/>
        <v>44597</v>
      </c>
      <c r="G9" s="6">
        <f t="shared" si="6"/>
        <v>44597</v>
      </c>
      <c r="H9" s="7">
        <f t="shared" si="1"/>
        <v>5</v>
      </c>
      <c r="I9" s="40">
        <f t="shared" si="2"/>
        <v>0</v>
      </c>
      <c r="J9" s="53">
        <f t="shared" si="7"/>
        <v>44625</v>
      </c>
      <c r="K9" s="54">
        <f t="shared" si="8"/>
        <v>44625</v>
      </c>
      <c r="L9" s="55">
        <f t="shared" si="9"/>
        <v>9</v>
      </c>
      <c r="M9" s="56">
        <f>IF(ISNUMBER(J9),IF(WORKDAY.INTL(K9-1,1,2,fériés)=K9,M$3/M$1,0),"")</f>
        <v>0.46478260869565213</v>
      </c>
      <c r="N9" s="34"/>
      <c r="O9" s="35"/>
      <c r="P9" s="36"/>
      <c r="Q9" s="37"/>
      <c r="R9" s="34"/>
      <c r="S9" s="35"/>
      <c r="T9" s="36"/>
      <c r="U9" s="37"/>
      <c r="V9" s="34"/>
      <c r="W9" s="35"/>
      <c r="X9" s="36"/>
      <c r="Y9" s="37"/>
      <c r="Z9" s="34"/>
      <c r="AA9" s="35"/>
      <c r="AB9" s="36"/>
      <c r="AC9" s="37"/>
      <c r="AD9" s="34"/>
      <c r="AE9" s="35"/>
      <c r="AF9" s="36"/>
      <c r="AG9" s="37"/>
      <c r="AH9" s="34"/>
      <c r="AI9" s="35"/>
      <c r="AJ9" s="36"/>
      <c r="AK9" s="37"/>
      <c r="AL9" s="34"/>
      <c r="AM9" s="35"/>
      <c r="AN9" s="36"/>
      <c r="AO9" s="37"/>
      <c r="AP9" s="34"/>
      <c r="AQ9" s="35"/>
      <c r="AR9" s="36"/>
      <c r="AS9" s="37"/>
      <c r="AT9" s="34"/>
      <c r="AU9" s="35"/>
      <c r="AV9" s="36"/>
      <c r="AW9" s="37"/>
      <c r="AZ9" s="12" t="s">
        <v>11</v>
      </c>
      <c r="BA9" s="13">
        <f t="shared" si="11"/>
        <v>44682</v>
      </c>
      <c r="BB9" s="14">
        <f>DATE(AZ5,5,1)</f>
        <v>44682</v>
      </c>
      <c r="BC9" s="14"/>
    </row>
    <row r="10" spans="1:55" x14ac:dyDescent="0.2">
      <c r="A10">
        <v>6</v>
      </c>
      <c r="B10" s="5">
        <f t="shared" si="10"/>
        <v>44567</v>
      </c>
      <c r="C10" s="6">
        <f t="shared" si="3"/>
        <v>44567</v>
      </c>
      <c r="D10" s="7">
        <f t="shared" si="4"/>
        <v>1</v>
      </c>
      <c r="E10" s="40">
        <f t="shared" si="0"/>
        <v>0</v>
      </c>
      <c r="F10" s="5">
        <f t="shared" si="5"/>
        <v>44598</v>
      </c>
      <c r="G10" s="6">
        <f t="shared" si="6"/>
        <v>44598</v>
      </c>
      <c r="H10" s="7">
        <f t="shared" si="1"/>
        <v>5</v>
      </c>
      <c r="I10" s="40">
        <f t="shared" si="2"/>
        <v>0</v>
      </c>
      <c r="J10" s="53">
        <f t="shared" si="7"/>
        <v>44626</v>
      </c>
      <c r="K10" s="54">
        <f t="shared" si="8"/>
        <v>44626</v>
      </c>
      <c r="L10" s="55">
        <f t="shared" si="9"/>
        <v>9</v>
      </c>
      <c r="M10" s="56">
        <f>IF(ISNUMBER(J10),IF(WORKDAY.INTL(K10-1,1,2,fériés)=K10,M$3/M$1,0),"")</f>
        <v>0</v>
      </c>
      <c r="N10" s="34"/>
      <c r="O10" s="35"/>
      <c r="P10" s="36"/>
      <c r="Q10" s="37"/>
      <c r="R10" s="34"/>
      <c r="S10" s="35"/>
      <c r="T10" s="36"/>
      <c r="U10" s="37"/>
      <c r="V10" s="34"/>
      <c r="W10" s="35"/>
      <c r="X10" s="36"/>
      <c r="Y10" s="37"/>
      <c r="Z10" s="34"/>
      <c r="AA10" s="35"/>
      <c r="AB10" s="36"/>
      <c r="AC10" s="37"/>
      <c r="AD10" s="34"/>
      <c r="AE10" s="35"/>
      <c r="AF10" s="36"/>
      <c r="AG10" s="37"/>
      <c r="AH10" s="34"/>
      <c r="AI10" s="35"/>
      <c r="AJ10" s="36"/>
      <c r="AK10" s="37"/>
      <c r="AL10" s="34"/>
      <c r="AM10" s="35"/>
      <c r="AN10" s="36"/>
      <c r="AO10" s="37"/>
      <c r="AP10" s="34"/>
      <c r="AQ10" s="35"/>
      <c r="AR10" s="36"/>
      <c r="AS10" s="37"/>
      <c r="AT10" s="34"/>
      <c r="AU10" s="35"/>
      <c r="AV10" s="36"/>
      <c r="AW10" s="37"/>
      <c r="AZ10" s="18" t="s">
        <v>12</v>
      </c>
      <c r="BA10" s="16">
        <f t="shared" si="11"/>
        <v>44689</v>
      </c>
      <c r="BB10" s="17">
        <f>DATE(AZ5,5,8)</f>
        <v>44689</v>
      </c>
      <c r="BC10" s="17"/>
    </row>
    <row r="11" spans="1:55" x14ac:dyDescent="0.2">
      <c r="A11">
        <v>7</v>
      </c>
      <c r="B11" s="5">
        <f t="shared" si="10"/>
        <v>44568</v>
      </c>
      <c r="C11" s="6">
        <f t="shared" si="3"/>
        <v>44568</v>
      </c>
      <c r="D11" s="7">
        <f t="shared" si="4"/>
        <v>1</v>
      </c>
      <c r="E11" s="40">
        <f t="shared" si="0"/>
        <v>0</v>
      </c>
      <c r="F11" s="5">
        <f t="shared" si="5"/>
        <v>44599</v>
      </c>
      <c r="G11" s="6">
        <f t="shared" si="6"/>
        <v>44599</v>
      </c>
      <c r="H11" s="7">
        <f t="shared" si="1"/>
        <v>6</v>
      </c>
      <c r="I11" s="40">
        <f t="shared" si="2"/>
        <v>0.27434782608695651</v>
      </c>
      <c r="J11" s="53">
        <f t="shared" si="7"/>
        <v>44627</v>
      </c>
      <c r="K11" s="54">
        <f t="shared" si="8"/>
        <v>44627</v>
      </c>
      <c r="L11" s="55">
        <f t="shared" si="9"/>
        <v>10</v>
      </c>
      <c r="M11" s="56">
        <f>IF(ISNUMBER(J11),IF(WORKDAY.INTL(K11-1,1,2,fériés)=K11,M$3/M$1,0),"")</f>
        <v>0</v>
      </c>
      <c r="N11" s="34"/>
      <c r="O11" s="35"/>
      <c r="P11" s="36"/>
      <c r="Q11" s="37"/>
      <c r="R11" s="34"/>
      <c r="S11" s="35"/>
      <c r="T11" s="36"/>
      <c r="U11" s="37"/>
      <c r="V11" s="34"/>
      <c r="W11" s="35"/>
      <c r="X11" s="36"/>
      <c r="Y11" s="37"/>
      <c r="Z11" s="34"/>
      <c r="AA11" s="35"/>
      <c r="AB11" s="36"/>
      <c r="AC11" s="37"/>
      <c r="AD11" s="34"/>
      <c r="AE11" s="35"/>
      <c r="AF11" s="36"/>
      <c r="AG11" s="37"/>
      <c r="AH11" s="34"/>
      <c r="AI11" s="35"/>
      <c r="AJ11" s="36"/>
      <c r="AK11" s="37"/>
      <c r="AL11" s="34"/>
      <c r="AM11" s="35"/>
      <c r="AN11" s="36"/>
      <c r="AO11" s="37"/>
      <c r="AP11" s="34"/>
      <c r="AQ11" s="35"/>
      <c r="AR11" s="36"/>
      <c r="AS11" s="37"/>
      <c r="AT11" s="34"/>
      <c r="AU11" s="35"/>
      <c r="AV11" s="36"/>
      <c r="AW11" s="37"/>
      <c r="AZ11" s="12" t="s">
        <v>13</v>
      </c>
      <c r="BA11" s="13">
        <f t="shared" si="11"/>
        <v>44707</v>
      </c>
      <c r="BB11" s="14">
        <f>BB8+38</f>
        <v>44707</v>
      </c>
      <c r="BC11" s="14"/>
    </row>
    <row r="12" spans="1:55" x14ac:dyDescent="0.2">
      <c r="A12">
        <v>8</v>
      </c>
      <c r="B12" s="5">
        <f t="shared" si="10"/>
        <v>44569</v>
      </c>
      <c r="C12" s="6">
        <f t="shared" si="3"/>
        <v>44569</v>
      </c>
      <c r="D12" s="7">
        <f t="shared" si="4"/>
        <v>1</v>
      </c>
      <c r="E12" s="40">
        <f t="shared" si="0"/>
        <v>0</v>
      </c>
      <c r="F12" s="5">
        <f t="shared" si="5"/>
        <v>44600</v>
      </c>
      <c r="G12" s="6">
        <f t="shared" si="6"/>
        <v>44600</v>
      </c>
      <c r="H12" s="7">
        <f t="shared" si="1"/>
        <v>6</v>
      </c>
      <c r="I12" s="40">
        <f t="shared" si="2"/>
        <v>0.27434782608695651</v>
      </c>
      <c r="J12" s="53">
        <f t="shared" si="7"/>
        <v>44628</v>
      </c>
      <c r="K12" s="54">
        <f t="shared" si="8"/>
        <v>44628</v>
      </c>
      <c r="L12" s="55">
        <f t="shared" si="9"/>
        <v>10</v>
      </c>
      <c r="M12" s="56">
        <f>IF(ISNUMBER(J12),IF(WORKDAY.INTL(K12-1,1,2,fériés)=K12,M$3/M$1,0),"")</f>
        <v>0.46478260869565213</v>
      </c>
      <c r="N12" s="34"/>
      <c r="O12" s="35"/>
      <c r="P12" s="36"/>
      <c r="Q12" s="37"/>
      <c r="R12" s="34"/>
      <c r="S12" s="35"/>
      <c r="T12" s="36"/>
      <c r="U12" s="37"/>
      <c r="V12" s="34"/>
      <c r="W12" s="35"/>
      <c r="X12" s="36"/>
      <c r="Y12" s="37"/>
      <c r="Z12" s="34"/>
      <c r="AA12" s="35"/>
      <c r="AB12" s="36"/>
      <c r="AC12" s="37"/>
      <c r="AD12" s="34"/>
      <c r="AE12" s="35"/>
      <c r="AF12" s="36"/>
      <c r="AG12" s="37"/>
      <c r="AH12" s="34"/>
      <c r="AI12" s="35"/>
      <c r="AJ12" s="36"/>
      <c r="AK12" s="37"/>
      <c r="AL12" s="34"/>
      <c r="AM12" s="35"/>
      <c r="AN12" s="36"/>
      <c r="AO12" s="37"/>
      <c r="AP12" s="34"/>
      <c r="AQ12" s="35"/>
      <c r="AR12" s="36"/>
      <c r="AS12" s="37"/>
      <c r="AT12" s="34"/>
      <c r="AU12" s="35"/>
      <c r="AV12" s="36"/>
      <c r="AW12" s="37"/>
      <c r="AZ12" s="18" t="s">
        <v>14</v>
      </c>
      <c r="BA12" s="16">
        <f t="shared" si="11"/>
        <v>44718</v>
      </c>
      <c r="BB12" s="17">
        <f>BB8+(7*7)</f>
        <v>44718</v>
      </c>
      <c r="BC12" s="17"/>
    </row>
    <row r="13" spans="1:55" x14ac:dyDescent="0.2">
      <c r="A13">
        <v>9</v>
      </c>
      <c r="B13" s="5">
        <f t="shared" si="10"/>
        <v>44570</v>
      </c>
      <c r="C13" s="6">
        <f t="shared" si="3"/>
        <v>44570</v>
      </c>
      <c r="D13" s="7">
        <f t="shared" si="4"/>
        <v>1</v>
      </c>
      <c r="E13" s="40">
        <f t="shared" si="0"/>
        <v>0</v>
      </c>
      <c r="F13" s="5">
        <f t="shared" si="5"/>
        <v>44601</v>
      </c>
      <c r="G13" s="6">
        <f t="shared" si="6"/>
        <v>44601</v>
      </c>
      <c r="H13" s="7">
        <f t="shared" si="1"/>
        <v>6</v>
      </c>
      <c r="I13" s="40">
        <f t="shared" si="2"/>
        <v>0.27434782608695651</v>
      </c>
      <c r="J13" s="53">
        <f t="shared" si="7"/>
        <v>44629</v>
      </c>
      <c r="K13" s="54">
        <f t="shared" si="8"/>
        <v>44629</v>
      </c>
      <c r="L13" s="55">
        <f t="shared" si="9"/>
        <v>10</v>
      </c>
      <c r="M13" s="56">
        <f>IF(ISNUMBER(J13),IF(WORKDAY.INTL(K13-1,1,2,fériés)=K13,M$3/M$1,0),"")</f>
        <v>0.46478260869565213</v>
      </c>
      <c r="N13" s="34"/>
      <c r="O13" s="35"/>
      <c r="P13" s="36"/>
      <c r="Q13" s="37"/>
      <c r="R13" s="34"/>
      <c r="S13" s="35"/>
      <c r="T13" s="36"/>
      <c r="U13" s="37"/>
      <c r="V13" s="34"/>
      <c r="W13" s="35"/>
      <c r="X13" s="36"/>
      <c r="Y13" s="37"/>
      <c r="Z13" s="34"/>
      <c r="AA13" s="35"/>
      <c r="AB13" s="36"/>
      <c r="AC13" s="37"/>
      <c r="AD13" s="34"/>
      <c r="AE13" s="35"/>
      <c r="AF13" s="36"/>
      <c r="AG13" s="37"/>
      <c r="AH13" s="34"/>
      <c r="AI13" s="35"/>
      <c r="AJ13" s="36"/>
      <c r="AK13" s="37"/>
      <c r="AL13" s="34"/>
      <c r="AM13" s="35"/>
      <c r="AN13" s="36"/>
      <c r="AO13" s="37"/>
      <c r="AP13" s="34"/>
      <c r="AQ13" s="35"/>
      <c r="AR13" s="36"/>
      <c r="AS13" s="37"/>
      <c r="AT13" s="34"/>
      <c r="AU13" s="35"/>
      <c r="AV13" s="36"/>
      <c r="AW13" s="37"/>
      <c r="AZ13" s="19" t="s">
        <v>15</v>
      </c>
      <c r="BA13" s="13">
        <f t="shared" si="11"/>
        <v>44756</v>
      </c>
      <c r="BB13" s="14">
        <f>DATE(AZ5,7,14)</f>
        <v>44756</v>
      </c>
      <c r="BC13" s="14"/>
    </row>
    <row r="14" spans="1:55" x14ac:dyDescent="0.2">
      <c r="A14">
        <v>10</v>
      </c>
      <c r="B14" s="5">
        <f t="shared" si="10"/>
        <v>44571</v>
      </c>
      <c r="C14" s="6">
        <f t="shared" si="3"/>
        <v>44571</v>
      </c>
      <c r="D14" s="7">
        <f t="shared" si="4"/>
        <v>2</v>
      </c>
      <c r="E14" s="40">
        <f t="shared" si="0"/>
        <v>0</v>
      </c>
      <c r="F14" s="5">
        <f t="shared" si="5"/>
        <v>44602</v>
      </c>
      <c r="G14" s="6">
        <f t="shared" si="6"/>
        <v>44602</v>
      </c>
      <c r="H14" s="7">
        <f t="shared" si="1"/>
        <v>6</v>
      </c>
      <c r="I14" s="40">
        <f t="shared" si="2"/>
        <v>0.27434782608695651</v>
      </c>
      <c r="J14" s="53">
        <f t="shared" si="7"/>
        <v>44630</v>
      </c>
      <c r="K14" s="54">
        <f t="shared" si="8"/>
        <v>44630</v>
      </c>
      <c r="L14" s="55">
        <f t="shared" si="9"/>
        <v>10</v>
      </c>
      <c r="M14" s="56">
        <f>IF(ISNUMBER(J14),IF(WORKDAY.INTL(K14-1,1,2,fériés)=K14,M$3/M$1,0),"")</f>
        <v>0.46478260869565213</v>
      </c>
      <c r="N14" s="34"/>
      <c r="O14" s="35"/>
      <c r="P14" s="36"/>
      <c r="Q14" s="37"/>
      <c r="R14" s="34"/>
      <c r="S14" s="35"/>
      <c r="T14" s="36"/>
      <c r="U14" s="37"/>
      <c r="V14" s="34"/>
      <c r="W14" s="35"/>
      <c r="X14" s="36"/>
      <c r="Y14" s="37"/>
      <c r="Z14" s="34"/>
      <c r="AA14" s="35"/>
      <c r="AB14" s="36"/>
      <c r="AC14" s="37"/>
      <c r="AD14" s="34"/>
      <c r="AE14" s="35"/>
      <c r="AF14" s="36"/>
      <c r="AG14" s="37"/>
      <c r="AH14" s="34"/>
      <c r="AI14" s="35"/>
      <c r="AJ14" s="36"/>
      <c r="AK14" s="37"/>
      <c r="AL14" s="34"/>
      <c r="AM14" s="35"/>
      <c r="AN14" s="36"/>
      <c r="AO14" s="37"/>
      <c r="AP14" s="34"/>
      <c r="AQ14" s="35"/>
      <c r="AR14" s="36"/>
      <c r="AS14" s="37"/>
      <c r="AT14" s="34"/>
      <c r="AU14" s="35"/>
      <c r="AV14" s="36"/>
      <c r="AW14" s="37"/>
      <c r="AZ14" s="18" t="s">
        <v>16</v>
      </c>
      <c r="BA14" s="16">
        <f t="shared" si="11"/>
        <v>44788</v>
      </c>
      <c r="BB14" s="17">
        <f>DATE(AZ5,8,15)</f>
        <v>44788</v>
      </c>
      <c r="BC14" s="17"/>
    </row>
    <row r="15" spans="1:55" x14ac:dyDescent="0.2">
      <c r="A15">
        <v>11</v>
      </c>
      <c r="B15" s="5">
        <f t="shared" si="10"/>
        <v>44572</v>
      </c>
      <c r="C15" s="6">
        <f t="shared" si="3"/>
        <v>44572</v>
      </c>
      <c r="D15" s="7">
        <f t="shared" si="4"/>
        <v>2</v>
      </c>
      <c r="E15" s="40">
        <f t="shared" si="0"/>
        <v>0</v>
      </c>
      <c r="F15" s="5">
        <f t="shared" si="5"/>
        <v>44603</v>
      </c>
      <c r="G15" s="6">
        <f t="shared" si="6"/>
        <v>44603</v>
      </c>
      <c r="H15" s="7">
        <f t="shared" si="1"/>
        <v>6</v>
      </c>
      <c r="I15" s="40">
        <f t="shared" si="2"/>
        <v>0.27434782608695651</v>
      </c>
      <c r="J15" s="53">
        <f t="shared" si="7"/>
        <v>44631</v>
      </c>
      <c r="K15" s="54">
        <f t="shared" si="8"/>
        <v>44631</v>
      </c>
      <c r="L15" s="55">
        <f t="shared" si="9"/>
        <v>10</v>
      </c>
      <c r="M15" s="56">
        <f>IF(ISNUMBER(J15),IF(WORKDAY.INTL(K15-1,1,2,fériés)=K15,M$3/M$1,0),"")</f>
        <v>0.46478260869565213</v>
      </c>
      <c r="N15" s="34"/>
      <c r="O15" s="35"/>
      <c r="P15" s="36"/>
      <c r="Q15" s="37"/>
      <c r="R15" s="34"/>
      <c r="S15" s="35"/>
      <c r="T15" s="36"/>
      <c r="U15" s="37"/>
      <c r="V15" s="34"/>
      <c r="W15" s="35"/>
      <c r="X15" s="36"/>
      <c r="Y15" s="37"/>
      <c r="Z15" s="34"/>
      <c r="AA15" s="35"/>
      <c r="AB15" s="36"/>
      <c r="AC15" s="37"/>
      <c r="AD15" s="34"/>
      <c r="AE15" s="35"/>
      <c r="AF15" s="36"/>
      <c r="AG15" s="37"/>
      <c r="AH15" s="34"/>
      <c r="AI15" s="35"/>
      <c r="AJ15" s="36"/>
      <c r="AK15" s="37"/>
      <c r="AL15" s="34"/>
      <c r="AM15" s="35"/>
      <c r="AN15" s="36"/>
      <c r="AO15" s="37"/>
      <c r="AP15" s="34"/>
      <c r="AQ15" s="35"/>
      <c r="AR15" s="36"/>
      <c r="AS15" s="37"/>
      <c r="AT15" s="34"/>
      <c r="AU15" s="35"/>
      <c r="AV15" s="36"/>
      <c r="AW15" s="37"/>
      <c r="AZ15" s="12" t="s">
        <v>17</v>
      </c>
      <c r="BA15" s="13">
        <f t="shared" si="11"/>
        <v>44866</v>
      </c>
      <c r="BB15" s="14">
        <f>DATE(AZ5,11,1)</f>
        <v>44866</v>
      </c>
      <c r="BC15" s="14"/>
    </row>
    <row r="16" spans="1:55" x14ac:dyDescent="0.2">
      <c r="A16">
        <v>12</v>
      </c>
      <c r="B16" s="5">
        <f t="shared" si="10"/>
        <v>44573</v>
      </c>
      <c r="C16" s="6">
        <f t="shared" si="3"/>
        <v>44573</v>
      </c>
      <c r="D16" s="7">
        <f t="shared" si="4"/>
        <v>2</v>
      </c>
      <c r="E16" s="40">
        <f t="shared" si="0"/>
        <v>0</v>
      </c>
      <c r="F16" s="5">
        <f t="shared" si="5"/>
        <v>44604</v>
      </c>
      <c r="G16" s="6">
        <f t="shared" si="6"/>
        <v>44604</v>
      </c>
      <c r="H16" s="7">
        <f t="shared" si="1"/>
        <v>6</v>
      </c>
      <c r="I16" s="40">
        <f t="shared" si="2"/>
        <v>0</v>
      </c>
      <c r="J16" s="53">
        <f t="shared" si="7"/>
        <v>44632</v>
      </c>
      <c r="K16" s="54">
        <f t="shared" si="8"/>
        <v>44632</v>
      </c>
      <c r="L16" s="55">
        <f t="shared" si="9"/>
        <v>10</v>
      </c>
      <c r="M16" s="56">
        <f>IF(ISNUMBER(J16),IF(WORKDAY.INTL(K16-1,1,2,fériés)=K16,M$3/M$1,0),"")</f>
        <v>0.46478260869565213</v>
      </c>
      <c r="N16" s="34"/>
      <c r="O16" s="35"/>
      <c r="P16" s="36"/>
      <c r="Q16" s="37"/>
      <c r="R16" s="34"/>
      <c r="S16" s="35"/>
      <c r="T16" s="36"/>
      <c r="U16" s="37"/>
      <c r="V16" s="34"/>
      <c r="W16" s="35"/>
      <c r="X16" s="36"/>
      <c r="Y16" s="37"/>
      <c r="Z16" s="34"/>
      <c r="AA16" s="35"/>
      <c r="AB16" s="36"/>
      <c r="AC16" s="37"/>
      <c r="AD16" s="34"/>
      <c r="AE16" s="35"/>
      <c r="AF16" s="36"/>
      <c r="AG16" s="37"/>
      <c r="AH16" s="34"/>
      <c r="AI16" s="35"/>
      <c r="AJ16" s="36"/>
      <c r="AK16" s="37"/>
      <c r="AL16" s="34"/>
      <c r="AM16" s="35"/>
      <c r="AN16" s="36"/>
      <c r="AO16" s="37"/>
      <c r="AP16" s="34"/>
      <c r="AQ16" s="35"/>
      <c r="AR16" s="36"/>
      <c r="AS16" s="37"/>
      <c r="AT16" s="34"/>
      <c r="AU16" s="35"/>
      <c r="AV16" s="36"/>
      <c r="AW16" s="37"/>
      <c r="AZ16" s="18" t="s">
        <v>12</v>
      </c>
      <c r="BA16" s="16">
        <f>BB16</f>
        <v>44876</v>
      </c>
      <c r="BB16" s="17">
        <f>DATE(AZ5,11,11)</f>
        <v>44876</v>
      </c>
      <c r="BC16" s="17"/>
    </row>
    <row r="17" spans="1:55" x14ac:dyDescent="0.2">
      <c r="A17">
        <v>13</v>
      </c>
      <c r="B17" s="5">
        <f t="shared" si="10"/>
        <v>44574</v>
      </c>
      <c r="C17" s="6">
        <f t="shared" si="3"/>
        <v>44574</v>
      </c>
      <c r="D17" s="7">
        <f t="shared" si="4"/>
        <v>2</v>
      </c>
      <c r="E17" s="40">
        <f t="shared" si="0"/>
        <v>0</v>
      </c>
      <c r="F17" s="5">
        <f t="shared" si="5"/>
        <v>44605</v>
      </c>
      <c r="G17" s="6">
        <f t="shared" si="6"/>
        <v>44605</v>
      </c>
      <c r="H17" s="7">
        <f t="shared" si="1"/>
        <v>6</v>
      </c>
      <c r="I17" s="40">
        <f t="shared" si="2"/>
        <v>0</v>
      </c>
      <c r="J17" s="53">
        <f t="shared" si="7"/>
        <v>44633</v>
      </c>
      <c r="K17" s="54">
        <f t="shared" si="8"/>
        <v>44633</v>
      </c>
      <c r="L17" s="55">
        <f t="shared" si="9"/>
        <v>10</v>
      </c>
      <c r="M17" s="56">
        <f>IF(ISNUMBER(J17),IF(WORKDAY.INTL(K17-1,1,2,fériés)=K17,M$3/M$1,0),"")</f>
        <v>0</v>
      </c>
      <c r="N17" s="34"/>
      <c r="O17" s="35"/>
      <c r="P17" s="36"/>
      <c r="Q17" s="37"/>
      <c r="R17" s="34"/>
      <c r="S17" s="35"/>
      <c r="T17" s="36"/>
      <c r="U17" s="37"/>
      <c r="V17" s="34"/>
      <c r="W17" s="35"/>
      <c r="X17" s="36"/>
      <c r="Y17" s="37"/>
      <c r="Z17" s="34"/>
      <c r="AA17" s="35"/>
      <c r="AB17" s="36"/>
      <c r="AC17" s="37"/>
      <c r="AD17" s="34"/>
      <c r="AE17" s="35"/>
      <c r="AF17" s="36"/>
      <c r="AG17" s="37"/>
      <c r="AH17" s="34"/>
      <c r="AI17" s="35"/>
      <c r="AJ17" s="36"/>
      <c r="AK17" s="37"/>
      <c r="AL17" s="34"/>
      <c r="AM17" s="35"/>
      <c r="AN17" s="36"/>
      <c r="AO17" s="37"/>
      <c r="AP17" s="34"/>
      <c r="AQ17" s="35"/>
      <c r="AR17" s="36"/>
      <c r="AS17" s="37"/>
      <c r="AT17" s="34"/>
      <c r="AU17" s="35"/>
      <c r="AV17" s="36"/>
      <c r="AW17" s="37"/>
      <c r="AZ17" s="20" t="s">
        <v>18</v>
      </c>
      <c r="BA17" s="21">
        <f>BB17</f>
        <v>44920</v>
      </c>
      <c r="BB17" s="22">
        <f>DATE(AZ5,12,25)</f>
        <v>44920</v>
      </c>
      <c r="BC17" s="22"/>
    </row>
    <row r="18" spans="1:55" x14ac:dyDescent="0.2">
      <c r="A18">
        <v>14</v>
      </c>
      <c r="B18" s="5">
        <f t="shared" si="10"/>
        <v>44575</v>
      </c>
      <c r="C18" s="6">
        <f t="shared" si="3"/>
        <v>44575</v>
      </c>
      <c r="D18" s="7">
        <f t="shared" si="4"/>
        <v>2</v>
      </c>
      <c r="E18" s="40">
        <f t="shared" si="0"/>
        <v>0</v>
      </c>
      <c r="F18" s="5">
        <f t="shared" si="5"/>
        <v>44606</v>
      </c>
      <c r="G18" s="6">
        <f t="shared" si="6"/>
        <v>44606</v>
      </c>
      <c r="H18" s="7">
        <f t="shared" si="1"/>
        <v>7</v>
      </c>
      <c r="I18" s="40">
        <f t="shared" si="2"/>
        <v>0.27434782608695651</v>
      </c>
      <c r="J18" s="53">
        <f t="shared" si="7"/>
        <v>44634</v>
      </c>
      <c r="K18" s="54">
        <f t="shared" si="8"/>
        <v>44634</v>
      </c>
      <c r="L18" s="55">
        <f t="shared" si="9"/>
        <v>11</v>
      </c>
      <c r="M18" s="56">
        <f>IF(ISNUMBER(J18),IF(WORKDAY.INTL(K18-1,1,2,fériés)=K18,M$3/M$1,0),"")</f>
        <v>0</v>
      </c>
      <c r="N18" s="34"/>
      <c r="O18" s="35"/>
      <c r="P18" s="36"/>
      <c r="Q18" s="37"/>
      <c r="R18" s="34"/>
      <c r="S18" s="35"/>
      <c r="T18" s="36"/>
      <c r="U18" s="37"/>
      <c r="V18" s="34"/>
      <c r="W18" s="35"/>
      <c r="X18" s="36"/>
      <c r="Y18" s="37"/>
      <c r="Z18" s="34"/>
      <c r="AA18" s="35"/>
      <c r="AB18" s="36"/>
      <c r="AC18" s="37"/>
      <c r="AD18" s="34"/>
      <c r="AE18" s="35"/>
      <c r="AF18" s="36"/>
      <c r="AG18" s="37"/>
      <c r="AH18" s="34"/>
      <c r="AI18" s="35"/>
      <c r="AJ18" s="36"/>
      <c r="AK18" s="37"/>
      <c r="AL18" s="34"/>
      <c r="AM18" s="35"/>
      <c r="AN18" s="36"/>
      <c r="AO18" s="37"/>
      <c r="AP18" s="34"/>
      <c r="AQ18" s="35"/>
      <c r="AR18" s="36"/>
      <c r="AS18" s="37"/>
      <c r="AT18" s="34"/>
      <c r="AU18" s="35"/>
      <c r="AV18" s="36"/>
      <c r="AW18" s="37"/>
      <c r="AZ18" s="23" t="s">
        <v>19</v>
      </c>
      <c r="BA18" s="24"/>
      <c r="BB18" s="25"/>
      <c r="BC18" s="26"/>
    </row>
    <row r="19" spans="1:55" x14ac:dyDescent="0.2">
      <c r="A19">
        <v>15</v>
      </c>
      <c r="B19" s="5">
        <f t="shared" si="10"/>
        <v>44576</v>
      </c>
      <c r="C19" s="6">
        <f t="shared" si="3"/>
        <v>44576</v>
      </c>
      <c r="D19" s="7">
        <f t="shared" si="4"/>
        <v>2</v>
      </c>
      <c r="E19" s="40">
        <f t="shared" si="0"/>
        <v>0</v>
      </c>
      <c r="F19" s="5">
        <f t="shared" si="5"/>
        <v>44607</v>
      </c>
      <c r="G19" s="6">
        <f t="shared" si="6"/>
        <v>44607</v>
      </c>
      <c r="H19" s="7">
        <f t="shared" si="1"/>
        <v>7</v>
      </c>
      <c r="I19" s="40">
        <f t="shared" si="2"/>
        <v>0.27434782608695651</v>
      </c>
      <c r="J19" s="53">
        <f t="shared" si="7"/>
        <v>44635</v>
      </c>
      <c r="K19" s="54">
        <f t="shared" si="8"/>
        <v>44635</v>
      </c>
      <c r="L19" s="55">
        <f t="shared" si="9"/>
        <v>11</v>
      </c>
      <c r="M19" s="56">
        <f>IF(ISNUMBER(J19),IF(WORKDAY.INTL(K19-1,1,2,fériés)=K19,M$3/M$1,0),"")</f>
        <v>0.46478260869565213</v>
      </c>
      <c r="N19" s="34"/>
      <c r="O19" s="35"/>
      <c r="P19" s="36"/>
      <c r="Q19" s="37"/>
      <c r="R19" s="34"/>
      <c r="S19" s="35"/>
      <c r="T19" s="36"/>
      <c r="U19" s="37"/>
      <c r="V19" s="34"/>
      <c r="W19" s="35"/>
      <c r="X19" s="36"/>
      <c r="Y19" s="37"/>
      <c r="Z19" s="34"/>
      <c r="AA19" s="35"/>
      <c r="AB19" s="36"/>
      <c r="AC19" s="37"/>
      <c r="AD19" s="34"/>
      <c r="AE19" s="35"/>
      <c r="AF19" s="36"/>
      <c r="AG19" s="37"/>
      <c r="AH19" s="34"/>
      <c r="AI19" s="35"/>
      <c r="AJ19" s="36"/>
      <c r="AK19" s="37"/>
      <c r="AL19" s="34"/>
      <c r="AM19" s="35"/>
      <c r="AN19" s="36"/>
      <c r="AO19" s="37"/>
      <c r="AP19" s="34"/>
      <c r="AQ19" s="35"/>
      <c r="AR19" s="36"/>
      <c r="AS19" s="37"/>
      <c r="AT19" s="34"/>
      <c r="AU19" s="35"/>
      <c r="AV19" s="36"/>
      <c r="AW19" s="37"/>
      <c r="AZ19" s="23" t="s">
        <v>20</v>
      </c>
      <c r="BA19" s="24"/>
      <c r="BB19" s="25">
        <v>44757</v>
      </c>
      <c r="BC19" s="26"/>
    </row>
    <row r="20" spans="1:55" x14ac:dyDescent="0.2">
      <c r="A20">
        <v>16</v>
      </c>
      <c r="B20" s="5">
        <f t="shared" si="10"/>
        <v>44577</v>
      </c>
      <c r="C20" s="6">
        <f t="shared" si="3"/>
        <v>44577</v>
      </c>
      <c r="D20" s="7">
        <f t="shared" si="4"/>
        <v>2</v>
      </c>
      <c r="E20" s="40">
        <f t="shared" si="0"/>
        <v>0</v>
      </c>
      <c r="F20" s="5">
        <f t="shared" si="5"/>
        <v>44608</v>
      </c>
      <c r="G20" s="6">
        <f t="shared" si="6"/>
        <v>44608</v>
      </c>
      <c r="H20" s="7">
        <f t="shared" si="1"/>
        <v>7</v>
      </c>
      <c r="I20" s="40">
        <f t="shared" si="2"/>
        <v>0.27434782608695651</v>
      </c>
      <c r="J20" s="53">
        <f t="shared" si="7"/>
        <v>44636</v>
      </c>
      <c r="K20" s="54">
        <f t="shared" si="8"/>
        <v>44636</v>
      </c>
      <c r="L20" s="55">
        <f t="shared" si="9"/>
        <v>11</v>
      </c>
      <c r="M20" s="56">
        <f>IF(ISNUMBER(J20),IF(WORKDAY.INTL(K20-1,1,2,fériés)=K20,M$3/M$1,0),"")</f>
        <v>0.46478260869565213</v>
      </c>
      <c r="N20" s="34"/>
      <c r="O20" s="35"/>
      <c r="P20" s="36"/>
      <c r="Q20" s="37"/>
      <c r="R20" s="34"/>
      <c r="S20" s="35"/>
      <c r="T20" s="36"/>
      <c r="U20" s="37"/>
      <c r="V20" s="34"/>
      <c r="W20" s="35"/>
      <c r="X20" s="36"/>
      <c r="Y20" s="37"/>
      <c r="Z20" s="34"/>
      <c r="AA20" s="35"/>
      <c r="AB20" s="36"/>
      <c r="AC20" s="37"/>
      <c r="AD20" s="34"/>
      <c r="AE20" s="35"/>
      <c r="AF20" s="36"/>
      <c r="AG20" s="37"/>
      <c r="AH20" s="34"/>
      <c r="AI20" s="35"/>
      <c r="AJ20" s="36"/>
      <c r="AK20" s="37"/>
      <c r="AL20" s="34"/>
      <c r="AM20" s="35"/>
      <c r="AN20" s="36"/>
      <c r="AO20" s="37"/>
      <c r="AP20" s="34"/>
      <c r="AQ20" s="35"/>
      <c r="AR20" s="36"/>
      <c r="AS20" s="37"/>
      <c r="AT20" s="34"/>
      <c r="AU20" s="35"/>
      <c r="AV20" s="36"/>
      <c r="AW20" s="37"/>
      <c r="AZ20" s="23" t="s">
        <v>21</v>
      </c>
      <c r="BA20" s="24"/>
      <c r="BB20" s="25">
        <v>44758</v>
      </c>
      <c r="BC20" s="26"/>
    </row>
    <row r="21" spans="1:55" x14ac:dyDescent="0.2">
      <c r="A21">
        <v>17</v>
      </c>
      <c r="B21" s="5">
        <f t="shared" si="10"/>
        <v>44578</v>
      </c>
      <c r="C21" s="6">
        <f t="shared" si="3"/>
        <v>44578</v>
      </c>
      <c r="D21" s="7">
        <f t="shared" si="4"/>
        <v>3</v>
      </c>
      <c r="E21" s="40">
        <f t="shared" si="0"/>
        <v>0</v>
      </c>
      <c r="F21" s="5">
        <f t="shared" si="5"/>
        <v>44609</v>
      </c>
      <c r="G21" s="6">
        <f t="shared" si="6"/>
        <v>44609</v>
      </c>
      <c r="H21" s="7">
        <f t="shared" si="1"/>
        <v>7</v>
      </c>
      <c r="I21" s="40">
        <f t="shared" si="2"/>
        <v>0.27434782608695651</v>
      </c>
      <c r="J21" s="53">
        <f t="shared" si="7"/>
        <v>44637</v>
      </c>
      <c r="K21" s="54">
        <f t="shared" si="8"/>
        <v>44637</v>
      </c>
      <c r="L21" s="55">
        <f t="shared" si="9"/>
        <v>11</v>
      </c>
      <c r="M21" s="56">
        <f>IF(ISNUMBER(J21),IF(WORKDAY.INTL(K21-1,1,2,fériés)=K21,M$3/M$1,0),"")</f>
        <v>0.46478260869565213</v>
      </c>
      <c r="N21" s="34"/>
      <c r="O21" s="35"/>
      <c r="P21" s="36"/>
      <c r="Q21" s="37"/>
      <c r="R21" s="34"/>
      <c r="S21" s="35"/>
      <c r="T21" s="36"/>
      <c r="U21" s="37"/>
      <c r="V21" s="34"/>
      <c r="W21" s="35"/>
      <c r="X21" s="36"/>
      <c r="Y21" s="37"/>
      <c r="Z21" s="34"/>
      <c r="AA21" s="35"/>
      <c r="AB21" s="36"/>
      <c r="AC21" s="37"/>
      <c r="AD21" s="34"/>
      <c r="AE21" s="35"/>
      <c r="AF21" s="36"/>
      <c r="AG21" s="37"/>
      <c r="AH21" s="34"/>
      <c r="AI21" s="35"/>
      <c r="AJ21" s="36"/>
      <c r="AK21" s="37"/>
      <c r="AL21" s="34"/>
      <c r="AM21" s="35"/>
      <c r="AN21" s="36"/>
      <c r="AO21" s="37"/>
      <c r="AP21" s="34"/>
      <c r="AQ21" s="35"/>
      <c r="AR21" s="36"/>
      <c r="AS21" s="37"/>
      <c r="AT21" s="34"/>
      <c r="AU21" s="35"/>
      <c r="AV21" s="36"/>
      <c r="AW21" s="37"/>
      <c r="AZ21" s="23" t="s">
        <v>22</v>
      </c>
      <c r="BA21" s="24"/>
      <c r="BB21" s="25">
        <v>44798</v>
      </c>
      <c r="BC21" s="26"/>
    </row>
    <row r="22" spans="1:55" x14ac:dyDescent="0.2">
      <c r="A22">
        <v>18</v>
      </c>
      <c r="B22" s="5">
        <f t="shared" si="10"/>
        <v>44579</v>
      </c>
      <c r="C22" s="6">
        <f t="shared" si="3"/>
        <v>44579</v>
      </c>
      <c r="D22" s="7">
        <f t="shared" si="4"/>
        <v>3</v>
      </c>
      <c r="E22" s="40">
        <f t="shared" si="0"/>
        <v>0.29666666666666669</v>
      </c>
      <c r="F22" s="5">
        <f t="shared" si="5"/>
        <v>44610</v>
      </c>
      <c r="G22" s="6">
        <f t="shared" si="6"/>
        <v>44610</v>
      </c>
      <c r="H22" s="7">
        <f t="shared" si="1"/>
        <v>7</v>
      </c>
      <c r="I22" s="40">
        <f t="shared" si="2"/>
        <v>0.27434782608695651</v>
      </c>
      <c r="J22" s="53">
        <f t="shared" si="7"/>
        <v>44638</v>
      </c>
      <c r="K22" s="54">
        <f t="shared" si="8"/>
        <v>44638</v>
      </c>
      <c r="L22" s="55">
        <f t="shared" si="9"/>
        <v>11</v>
      </c>
      <c r="M22" s="56">
        <f>IF(ISNUMBER(J22),IF(WORKDAY.INTL(K22-1,1,2,fériés)=K22,M$3/M$1,0),"")</f>
        <v>0.46478260869565213</v>
      </c>
      <c r="N22" s="34"/>
      <c r="O22" s="35"/>
      <c r="P22" s="36"/>
      <c r="Q22" s="37"/>
      <c r="R22" s="34"/>
      <c r="S22" s="35"/>
      <c r="T22" s="36"/>
      <c r="U22" s="37"/>
      <c r="V22" s="34"/>
      <c r="W22" s="35"/>
      <c r="X22" s="36"/>
      <c r="Y22" s="37"/>
      <c r="Z22" s="34"/>
      <c r="AA22" s="35"/>
      <c r="AB22" s="36"/>
      <c r="AC22" s="37"/>
      <c r="AD22" s="34"/>
      <c r="AE22" s="35"/>
      <c r="AF22" s="36"/>
      <c r="AG22" s="37"/>
      <c r="AH22" s="34"/>
      <c r="AI22" s="35"/>
      <c r="AJ22" s="36"/>
      <c r="AK22" s="37"/>
      <c r="AL22" s="34"/>
      <c r="AM22" s="35"/>
      <c r="AN22" s="36"/>
      <c r="AO22" s="37"/>
      <c r="AP22" s="34"/>
      <c r="AQ22" s="35"/>
      <c r="AR22" s="36"/>
      <c r="AS22" s="37"/>
      <c r="AT22" s="34"/>
      <c r="AU22" s="35"/>
      <c r="AV22" s="36"/>
      <c r="AW22" s="37"/>
      <c r="AZ22" s="23" t="s">
        <v>23</v>
      </c>
      <c r="BA22" s="24"/>
      <c r="BB22" s="25">
        <v>44799</v>
      </c>
      <c r="BC22" s="26"/>
    </row>
    <row r="23" spans="1:55" x14ac:dyDescent="0.2">
      <c r="A23">
        <v>19</v>
      </c>
      <c r="B23" s="5">
        <f t="shared" si="10"/>
        <v>44580</v>
      </c>
      <c r="C23" s="6">
        <f t="shared" si="3"/>
        <v>44580</v>
      </c>
      <c r="D23" s="7">
        <f t="shared" si="4"/>
        <v>3</v>
      </c>
      <c r="E23" s="40">
        <f t="shared" si="0"/>
        <v>0.29666666666666669</v>
      </c>
      <c r="F23" s="5">
        <f t="shared" si="5"/>
        <v>44611</v>
      </c>
      <c r="G23" s="6">
        <f t="shared" si="6"/>
        <v>44611</v>
      </c>
      <c r="H23" s="7">
        <f t="shared" si="1"/>
        <v>7</v>
      </c>
      <c r="I23" s="40">
        <f t="shared" si="2"/>
        <v>0</v>
      </c>
      <c r="J23" s="53">
        <f t="shared" si="7"/>
        <v>44639</v>
      </c>
      <c r="K23" s="54">
        <f t="shared" si="8"/>
        <v>44639</v>
      </c>
      <c r="L23" s="55">
        <f t="shared" si="9"/>
        <v>11</v>
      </c>
      <c r="M23" s="56">
        <f>IF(ISNUMBER(J23),IF(WORKDAY.INTL(K23-1,1,2,fériés)=K23,M$3/M$1,0),"")</f>
        <v>0.46478260869565213</v>
      </c>
      <c r="N23" s="34"/>
      <c r="O23" s="35"/>
      <c r="P23" s="36"/>
      <c r="Q23" s="37"/>
      <c r="R23" s="34"/>
      <c r="S23" s="35"/>
      <c r="T23" s="36"/>
      <c r="U23" s="37"/>
      <c r="V23" s="34"/>
      <c r="W23" s="35"/>
      <c r="X23" s="36"/>
      <c r="Y23" s="37"/>
      <c r="Z23" s="34"/>
      <c r="AA23" s="35"/>
      <c r="AB23" s="36"/>
      <c r="AC23" s="37"/>
      <c r="AD23" s="34"/>
      <c r="AE23" s="35"/>
      <c r="AF23" s="36"/>
      <c r="AG23" s="37"/>
      <c r="AH23" s="34"/>
      <c r="AI23" s="35"/>
      <c r="AJ23" s="36"/>
      <c r="AK23" s="37"/>
      <c r="AL23" s="34"/>
      <c r="AM23" s="35"/>
      <c r="AN23" s="36"/>
      <c r="AO23" s="37"/>
      <c r="AP23" s="34"/>
      <c r="AQ23" s="35"/>
      <c r="AR23" s="36"/>
      <c r="AS23" s="37"/>
      <c r="AT23" s="34"/>
      <c r="AU23" s="35"/>
      <c r="AV23" s="36"/>
      <c r="AW23" s="37"/>
      <c r="AZ23" s="23" t="s">
        <v>24</v>
      </c>
      <c r="BA23" s="24"/>
      <c r="BB23" s="25">
        <v>44800</v>
      </c>
      <c r="BC23" s="26"/>
    </row>
    <row r="24" spans="1:55" x14ac:dyDescent="0.2">
      <c r="A24">
        <v>20</v>
      </c>
      <c r="B24" s="5">
        <f t="shared" si="10"/>
        <v>44581</v>
      </c>
      <c r="C24" s="6">
        <f t="shared" si="3"/>
        <v>44581</v>
      </c>
      <c r="D24" s="7">
        <f t="shared" si="4"/>
        <v>3</v>
      </c>
      <c r="E24" s="40">
        <f t="shared" si="0"/>
        <v>0.29666666666666669</v>
      </c>
      <c r="F24" s="5">
        <f t="shared" si="5"/>
        <v>44612</v>
      </c>
      <c r="G24" s="6">
        <f t="shared" si="6"/>
        <v>44612</v>
      </c>
      <c r="H24" s="7">
        <f t="shared" si="1"/>
        <v>7</v>
      </c>
      <c r="I24" s="40">
        <f t="shared" si="2"/>
        <v>0</v>
      </c>
      <c r="J24" s="53">
        <f t="shared" si="7"/>
        <v>44640</v>
      </c>
      <c r="K24" s="54">
        <f t="shared" si="8"/>
        <v>44640</v>
      </c>
      <c r="L24" s="55">
        <f t="shared" si="9"/>
        <v>11</v>
      </c>
      <c r="M24" s="56">
        <f>IF(ISNUMBER(J24),IF(WORKDAY.INTL(K24-1,1,2,fériés)=K24,M$3/M$1,0),"")</f>
        <v>0</v>
      </c>
      <c r="N24" s="34"/>
      <c r="O24" s="35"/>
      <c r="P24" s="36"/>
      <c r="Q24" s="37"/>
      <c r="R24" s="34"/>
      <c r="S24" s="35"/>
      <c r="T24" s="36"/>
      <c r="U24" s="37"/>
      <c r="V24" s="34"/>
      <c r="W24" s="35"/>
      <c r="X24" s="36"/>
      <c r="Y24" s="37"/>
      <c r="Z24" s="34"/>
      <c r="AA24" s="35"/>
      <c r="AB24" s="36"/>
      <c r="AC24" s="37"/>
      <c r="AD24" s="34"/>
      <c r="AE24" s="35"/>
      <c r="AF24" s="36"/>
      <c r="AG24" s="37"/>
      <c r="AH24" s="34"/>
      <c r="AI24" s="35"/>
      <c r="AJ24" s="36"/>
      <c r="AK24" s="37"/>
      <c r="AL24" s="34"/>
      <c r="AM24" s="35"/>
      <c r="AN24" s="36"/>
      <c r="AO24" s="37"/>
      <c r="AP24" s="34"/>
      <c r="AQ24" s="35"/>
      <c r="AR24" s="36"/>
      <c r="AS24" s="37"/>
      <c r="AT24" s="34"/>
      <c r="AU24" s="35"/>
      <c r="AV24" s="36"/>
      <c r="AW24" s="37"/>
      <c r="AZ24" s="23" t="s">
        <v>25</v>
      </c>
      <c r="BA24" s="24"/>
      <c r="BB24" s="25">
        <v>44801</v>
      </c>
      <c r="BC24" s="26"/>
    </row>
    <row r="25" spans="1:55" x14ac:dyDescent="0.2">
      <c r="A25">
        <v>21</v>
      </c>
      <c r="B25" s="5">
        <f t="shared" si="10"/>
        <v>44582</v>
      </c>
      <c r="C25" s="6">
        <f t="shared" si="3"/>
        <v>44582</v>
      </c>
      <c r="D25" s="7">
        <f t="shared" si="4"/>
        <v>3</v>
      </c>
      <c r="E25" s="40">
        <f t="shared" si="0"/>
        <v>0.29666666666666669</v>
      </c>
      <c r="F25" s="5">
        <f t="shared" si="5"/>
        <v>44613</v>
      </c>
      <c r="G25" s="6">
        <f t="shared" si="6"/>
        <v>44613</v>
      </c>
      <c r="H25" s="7">
        <f t="shared" si="1"/>
        <v>8</v>
      </c>
      <c r="I25" s="40">
        <f t="shared" si="2"/>
        <v>0.27434782608695651</v>
      </c>
      <c r="J25" s="53">
        <f t="shared" si="7"/>
        <v>44641</v>
      </c>
      <c r="K25" s="54">
        <f t="shared" si="8"/>
        <v>44641</v>
      </c>
      <c r="L25" s="55">
        <f t="shared" si="9"/>
        <v>12</v>
      </c>
      <c r="M25" s="56">
        <f>IF(ISNUMBER(J25),IF(WORKDAY.INTL(K25-1,1,2,fériés)=K25,M$3/M$1,0),"")</f>
        <v>0</v>
      </c>
      <c r="N25" s="34"/>
      <c r="O25" s="35"/>
      <c r="P25" s="36"/>
      <c r="Q25" s="37"/>
      <c r="R25" s="34"/>
      <c r="S25" s="35"/>
      <c r="T25" s="36"/>
      <c r="U25" s="37"/>
      <c r="V25" s="34"/>
      <c r="W25" s="35"/>
      <c r="X25" s="36"/>
      <c r="Y25" s="37"/>
      <c r="Z25" s="34"/>
      <c r="AA25" s="35"/>
      <c r="AB25" s="36"/>
      <c r="AC25" s="37"/>
      <c r="AD25" s="34"/>
      <c r="AE25" s="35"/>
      <c r="AF25" s="36"/>
      <c r="AG25" s="37"/>
      <c r="AH25" s="34"/>
      <c r="AI25" s="35"/>
      <c r="AJ25" s="36"/>
      <c r="AK25" s="37"/>
      <c r="AL25" s="34"/>
      <c r="AM25" s="35"/>
      <c r="AN25" s="36"/>
      <c r="AO25" s="37"/>
      <c r="AP25" s="34"/>
      <c r="AQ25" s="35"/>
      <c r="AR25" s="36"/>
      <c r="AS25" s="37"/>
      <c r="AT25" s="34"/>
      <c r="AU25" s="35"/>
      <c r="AV25" s="36"/>
      <c r="AW25" s="37"/>
      <c r="AZ25" s="23" t="s">
        <v>26</v>
      </c>
      <c r="BA25" s="24"/>
      <c r="BB25" s="25">
        <v>44802</v>
      </c>
      <c r="BC25" s="26"/>
    </row>
    <row r="26" spans="1:55" x14ac:dyDescent="0.2">
      <c r="A26">
        <v>22</v>
      </c>
      <c r="B26" s="5">
        <f t="shared" si="10"/>
        <v>44583</v>
      </c>
      <c r="C26" s="6">
        <f t="shared" si="3"/>
        <v>44583</v>
      </c>
      <c r="D26" s="7">
        <f t="shared" si="4"/>
        <v>3</v>
      </c>
      <c r="E26" s="40">
        <f t="shared" si="0"/>
        <v>0</v>
      </c>
      <c r="F26" s="5">
        <f t="shared" si="5"/>
        <v>44614</v>
      </c>
      <c r="G26" s="6">
        <f t="shared" si="6"/>
        <v>44614</v>
      </c>
      <c r="H26" s="7">
        <f t="shared" si="1"/>
        <v>8</v>
      </c>
      <c r="I26" s="40">
        <f t="shared" si="2"/>
        <v>0.27434782608695651</v>
      </c>
      <c r="J26" s="53">
        <f t="shared" si="7"/>
        <v>44642</v>
      </c>
      <c r="K26" s="54">
        <f t="shared" si="8"/>
        <v>44642</v>
      </c>
      <c r="L26" s="55">
        <f t="shared" si="9"/>
        <v>12</v>
      </c>
      <c r="M26" s="56">
        <f>IF(ISNUMBER(J26),IF(WORKDAY.INTL(K26-1,1,2,fériés)=K26,M$3/M$1,0),"")</f>
        <v>0.46478260869565213</v>
      </c>
      <c r="N26" s="34"/>
      <c r="O26" s="35"/>
      <c r="P26" s="36"/>
      <c r="Q26" s="37"/>
      <c r="R26" s="34"/>
      <c r="S26" s="35"/>
      <c r="T26" s="36"/>
      <c r="U26" s="37"/>
      <c r="V26" s="34"/>
      <c r="W26" s="35"/>
      <c r="X26" s="36"/>
      <c r="Y26" s="37"/>
      <c r="Z26" s="34"/>
      <c r="AA26" s="35"/>
      <c r="AB26" s="36"/>
      <c r="AC26" s="37"/>
      <c r="AD26" s="34"/>
      <c r="AE26" s="35"/>
      <c r="AF26" s="36"/>
      <c r="AG26" s="37"/>
      <c r="AH26" s="34"/>
      <c r="AI26" s="35"/>
      <c r="AJ26" s="36"/>
      <c r="AK26" s="37"/>
      <c r="AL26" s="34"/>
      <c r="AM26" s="35"/>
      <c r="AN26" s="36"/>
      <c r="AO26" s="37"/>
      <c r="AP26" s="34"/>
      <c r="AQ26" s="35"/>
      <c r="AR26" s="36"/>
      <c r="AS26" s="37"/>
      <c r="AT26" s="34"/>
      <c r="AU26" s="35"/>
      <c r="AV26" s="36"/>
      <c r="AW26" s="37"/>
      <c r="AZ26" s="23" t="s">
        <v>27</v>
      </c>
      <c r="BA26" s="24"/>
      <c r="BB26" s="25">
        <v>44803</v>
      </c>
      <c r="BC26" s="26"/>
    </row>
    <row r="27" spans="1:55" x14ac:dyDescent="0.2">
      <c r="A27">
        <v>23</v>
      </c>
      <c r="B27" s="5">
        <f t="shared" si="10"/>
        <v>44584</v>
      </c>
      <c r="C27" s="6">
        <f t="shared" si="3"/>
        <v>44584</v>
      </c>
      <c r="D27" s="7">
        <f t="shared" si="4"/>
        <v>3</v>
      </c>
      <c r="E27" s="40">
        <f t="shared" si="0"/>
        <v>0</v>
      </c>
      <c r="F27" s="5">
        <f t="shared" si="5"/>
        <v>44615</v>
      </c>
      <c r="G27" s="6">
        <f t="shared" si="6"/>
        <v>44615</v>
      </c>
      <c r="H27" s="7">
        <f t="shared" si="1"/>
        <v>8</v>
      </c>
      <c r="I27" s="40">
        <f t="shared" si="2"/>
        <v>0.27434782608695651</v>
      </c>
      <c r="J27" s="53">
        <f t="shared" si="7"/>
        <v>44643</v>
      </c>
      <c r="K27" s="54">
        <f t="shared" si="8"/>
        <v>44643</v>
      </c>
      <c r="L27" s="55">
        <f t="shared" si="9"/>
        <v>12</v>
      </c>
      <c r="M27" s="56">
        <f>IF(ISNUMBER(J27),IF(WORKDAY.INTL(K27-1,1,2,fériés)=K27,M$3/M$1,0),"")</f>
        <v>0.46478260869565213</v>
      </c>
      <c r="N27" s="34"/>
      <c r="O27" s="35"/>
      <c r="P27" s="36"/>
      <c r="Q27" s="37"/>
      <c r="R27" s="34"/>
      <c r="S27" s="35"/>
      <c r="T27" s="36"/>
      <c r="U27" s="37"/>
      <c r="V27" s="34"/>
      <c r="W27" s="35"/>
      <c r="X27" s="36"/>
      <c r="Y27" s="37"/>
      <c r="Z27" s="34"/>
      <c r="AA27" s="35"/>
      <c r="AB27" s="36"/>
      <c r="AC27" s="37"/>
      <c r="AD27" s="34"/>
      <c r="AE27" s="35"/>
      <c r="AF27" s="36"/>
      <c r="AG27" s="37"/>
      <c r="AH27" s="34"/>
      <c r="AI27" s="35"/>
      <c r="AJ27" s="36"/>
      <c r="AK27" s="37"/>
      <c r="AL27" s="34"/>
      <c r="AM27" s="35"/>
      <c r="AN27" s="36"/>
      <c r="AO27" s="37"/>
      <c r="AP27" s="34"/>
      <c r="AQ27" s="35"/>
      <c r="AR27" s="36"/>
      <c r="AS27" s="37"/>
      <c r="AT27" s="34"/>
      <c r="AU27" s="35"/>
      <c r="AV27" s="36"/>
      <c r="AW27" s="37"/>
      <c r="AZ27" s="23" t="s">
        <v>28</v>
      </c>
      <c r="BA27" s="24"/>
      <c r="BB27" s="25">
        <v>44838</v>
      </c>
      <c r="BC27" s="26"/>
    </row>
    <row r="28" spans="1:55" x14ac:dyDescent="0.2">
      <c r="A28">
        <v>24</v>
      </c>
      <c r="B28" s="5">
        <f t="shared" si="10"/>
        <v>44585</v>
      </c>
      <c r="C28" s="6">
        <f t="shared" si="3"/>
        <v>44585</v>
      </c>
      <c r="D28" s="7">
        <f t="shared" si="4"/>
        <v>4</v>
      </c>
      <c r="E28" s="40">
        <f t="shared" si="0"/>
        <v>0.29666666666666669</v>
      </c>
      <c r="F28" s="5">
        <f t="shared" si="5"/>
        <v>44616</v>
      </c>
      <c r="G28" s="6">
        <f t="shared" si="6"/>
        <v>44616</v>
      </c>
      <c r="H28" s="7">
        <f t="shared" si="1"/>
        <v>8</v>
      </c>
      <c r="I28" s="40">
        <f t="shared" si="2"/>
        <v>0.27434782608695651</v>
      </c>
      <c r="J28" s="53">
        <f t="shared" si="7"/>
        <v>44644</v>
      </c>
      <c r="K28" s="54">
        <f t="shared" si="8"/>
        <v>44644</v>
      </c>
      <c r="L28" s="55">
        <f t="shared" si="9"/>
        <v>12</v>
      </c>
      <c r="M28" s="56">
        <f>IF(ISNUMBER(J28),IF(WORKDAY.INTL(K28-1,1,2,fériés)=K28,M$3/M$1,0),"")</f>
        <v>0.46478260869565213</v>
      </c>
      <c r="N28" s="34"/>
      <c r="O28" s="35"/>
      <c r="P28" s="36"/>
      <c r="Q28" s="37"/>
      <c r="R28" s="34"/>
      <c r="S28" s="35"/>
      <c r="T28" s="36"/>
      <c r="U28" s="37"/>
      <c r="V28" s="34"/>
      <c r="W28" s="35"/>
      <c r="X28" s="36"/>
      <c r="Y28" s="37"/>
      <c r="Z28" s="34"/>
      <c r="AA28" s="35"/>
      <c r="AB28" s="36"/>
      <c r="AC28" s="37"/>
      <c r="AD28" s="34"/>
      <c r="AE28" s="35"/>
      <c r="AF28" s="36"/>
      <c r="AG28" s="37"/>
      <c r="AH28" s="34"/>
      <c r="AI28" s="35"/>
      <c r="AJ28" s="36"/>
      <c r="AK28" s="37"/>
      <c r="AL28" s="34"/>
      <c r="AM28" s="35"/>
      <c r="AN28" s="36"/>
      <c r="AO28" s="37"/>
      <c r="AP28" s="34"/>
      <c r="AQ28" s="35"/>
      <c r="AR28" s="36"/>
      <c r="AS28" s="37"/>
      <c r="AT28" s="34"/>
      <c r="AU28" s="35"/>
      <c r="AV28" s="36"/>
      <c r="AW28" s="37"/>
      <c r="AZ28" s="23" t="s">
        <v>29</v>
      </c>
      <c r="BA28" s="24"/>
      <c r="BB28" s="25">
        <v>44839</v>
      </c>
      <c r="BC28" s="26"/>
    </row>
    <row r="29" spans="1:55" x14ac:dyDescent="0.2">
      <c r="A29">
        <v>25</v>
      </c>
      <c r="B29" s="5">
        <f t="shared" si="10"/>
        <v>44586</v>
      </c>
      <c r="C29" s="6">
        <f t="shared" si="3"/>
        <v>44586</v>
      </c>
      <c r="D29" s="7">
        <f t="shared" si="4"/>
        <v>4</v>
      </c>
      <c r="E29" s="40">
        <f t="shared" si="0"/>
        <v>0.29666666666666669</v>
      </c>
      <c r="F29" s="5">
        <f t="shared" si="5"/>
        <v>44617</v>
      </c>
      <c r="G29" s="6">
        <f t="shared" si="6"/>
        <v>44617</v>
      </c>
      <c r="H29" s="7">
        <f t="shared" si="1"/>
        <v>8</v>
      </c>
      <c r="I29" s="40">
        <f t="shared" si="2"/>
        <v>0.27434782608695651</v>
      </c>
      <c r="J29" s="53">
        <f t="shared" si="7"/>
        <v>44645</v>
      </c>
      <c r="K29" s="54">
        <f t="shared" si="8"/>
        <v>44645</v>
      </c>
      <c r="L29" s="55">
        <f t="shared" si="9"/>
        <v>12</v>
      </c>
      <c r="M29" s="56">
        <f>IF(ISNUMBER(J29),IF(WORKDAY.INTL(K29-1,1,2,fériés)=K29,M$3/M$1,0),"")</f>
        <v>0.46478260869565213</v>
      </c>
      <c r="N29" s="34"/>
      <c r="O29" s="35"/>
      <c r="P29" s="36"/>
      <c r="Q29" s="37"/>
      <c r="R29" s="34"/>
      <c r="S29" s="35"/>
      <c r="T29" s="36"/>
      <c r="U29" s="37"/>
      <c r="V29" s="34"/>
      <c r="W29" s="35"/>
      <c r="X29" s="36"/>
      <c r="Y29" s="37"/>
      <c r="Z29" s="34"/>
      <c r="AA29" s="35"/>
      <c r="AB29" s="36"/>
      <c r="AC29" s="37"/>
      <c r="AD29" s="34"/>
      <c r="AE29" s="35"/>
      <c r="AF29" s="36"/>
      <c r="AG29" s="37"/>
      <c r="AH29" s="34"/>
      <c r="AI29" s="35"/>
      <c r="AJ29" s="36"/>
      <c r="AK29" s="37"/>
      <c r="AL29" s="34"/>
      <c r="AM29" s="35"/>
      <c r="AN29" s="36"/>
      <c r="AO29" s="37"/>
      <c r="AP29" s="34"/>
      <c r="AQ29" s="35"/>
      <c r="AR29" s="36"/>
      <c r="AS29" s="37"/>
      <c r="AT29" s="34"/>
      <c r="AU29" s="35"/>
      <c r="AV29" s="36"/>
      <c r="AW29" s="37"/>
      <c r="AZ29" s="23" t="s">
        <v>30</v>
      </c>
      <c r="BA29" s="24"/>
      <c r="BB29" s="25">
        <v>44840</v>
      </c>
      <c r="BC29" s="26"/>
    </row>
    <row r="30" spans="1:55" x14ac:dyDescent="0.2">
      <c r="A30">
        <v>26</v>
      </c>
      <c r="B30" s="5">
        <f t="shared" si="10"/>
        <v>44587</v>
      </c>
      <c r="C30" s="6">
        <f t="shared" si="3"/>
        <v>44587</v>
      </c>
      <c r="D30" s="7">
        <f t="shared" si="4"/>
        <v>4</v>
      </c>
      <c r="E30" s="40">
        <f t="shared" si="0"/>
        <v>0.29666666666666669</v>
      </c>
      <c r="F30" s="5">
        <f t="shared" si="5"/>
        <v>44618</v>
      </c>
      <c r="G30" s="6">
        <f t="shared" si="6"/>
        <v>44618</v>
      </c>
      <c r="H30" s="7">
        <f t="shared" si="1"/>
        <v>8</v>
      </c>
      <c r="I30" s="40">
        <f t="shared" si="2"/>
        <v>0</v>
      </c>
      <c r="J30" s="53">
        <f t="shared" si="7"/>
        <v>44646</v>
      </c>
      <c r="K30" s="54">
        <f t="shared" si="8"/>
        <v>44646</v>
      </c>
      <c r="L30" s="55">
        <f t="shared" si="9"/>
        <v>12</v>
      </c>
      <c r="M30" s="56">
        <f>IF(ISNUMBER(J30),IF(WORKDAY.INTL(K30-1,1,2,fériés)=K30,M$3/M$1,0),"")</f>
        <v>0.46478260869565213</v>
      </c>
      <c r="N30" s="34"/>
      <c r="O30" s="35"/>
      <c r="P30" s="36"/>
      <c r="Q30" s="37"/>
      <c r="R30" s="34"/>
      <c r="S30" s="35"/>
      <c r="T30" s="36"/>
      <c r="U30" s="37"/>
      <c r="V30" s="34"/>
      <c r="W30" s="35"/>
      <c r="X30" s="36"/>
      <c r="Y30" s="37"/>
      <c r="Z30" s="34"/>
      <c r="AA30" s="35"/>
      <c r="AB30" s="36"/>
      <c r="AC30" s="37"/>
      <c r="AD30" s="34"/>
      <c r="AE30" s="35"/>
      <c r="AF30" s="36"/>
      <c r="AG30" s="37"/>
      <c r="AH30" s="34"/>
      <c r="AI30" s="35"/>
      <c r="AJ30" s="36"/>
      <c r="AK30" s="37"/>
      <c r="AL30" s="34"/>
      <c r="AM30" s="35"/>
      <c r="AN30" s="36"/>
      <c r="AO30" s="37"/>
      <c r="AP30" s="34"/>
      <c r="AQ30" s="35"/>
      <c r="AR30" s="36"/>
      <c r="AS30" s="37"/>
      <c r="AT30" s="34"/>
      <c r="AU30" s="35"/>
      <c r="AV30" s="36"/>
      <c r="AW30" s="37"/>
      <c r="AZ30" s="23" t="s">
        <v>31</v>
      </c>
      <c r="BA30" s="24"/>
      <c r="BB30" s="25">
        <v>44841</v>
      </c>
      <c r="BC30" s="26"/>
    </row>
    <row r="31" spans="1:55" x14ac:dyDescent="0.2">
      <c r="A31">
        <v>27</v>
      </c>
      <c r="B31" s="5">
        <f t="shared" si="10"/>
        <v>44588</v>
      </c>
      <c r="C31" s="6">
        <f t="shared" si="3"/>
        <v>44588</v>
      </c>
      <c r="D31" s="7">
        <f t="shared" si="4"/>
        <v>4</v>
      </c>
      <c r="E31" s="40">
        <f t="shared" si="0"/>
        <v>0.29666666666666669</v>
      </c>
      <c r="F31" s="5">
        <f t="shared" si="5"/>
        <v>44619</v>
      </c>
      <c r="G31" s="6">
        <f t="shared" si="6"/>
        <v>44619</v>
      </c>
      <c r="H31" s="7">
        <f t="shared" si="1"/>
        <v>8</v>
      </c>
      <c r="I31" s="40">
        <f t="shared" si="2"/>
        <v>0</v>
      </c>
      <c r="J31" s="53">
        <f t="shared" si="7"/>
        <v>44647</v>
      </c>
      <c r="K31" s="54">
        <f t="shared" si="8"/>
        <v>44647</v>
      </c>
      <c r="L31" s="55">
        <f t="shared" si="9"/>
        <v>12</v>
      </c>
      <c r="M31" s="56">
        <f>IF(ISNUMBER(J31),IF(WORKDAY.INTL(K31-1,1,2,fériés)=K31,M$3/M$1,0),"")</f>
        <v>0</v>
      </c>
      <c r="N31" s="34"/>
      <c r="O31" s="35"/>
      <c r="P31" s="36"/>
      <c r="Q31" s="37"/>
      <c r="R31" s="34"/>
      <c r="S31" s="35"/>
      <c r="T31" s="36"/>
      <c r="U31" s="37"/>
      <c r="V31" s="34"/>
      <c r="W31" s="35"/>
      <c r="X31" s="36"/>
      <c r="Y31" s="37"/>
      <c r="Z31" s="34"/>
      <c r="AA31" s="35"/>
      <c r="AB31" s="36"/>
      <c r="AC31" s="37"/>
      <c r="AD31" s="34"/>
      <c r="AE31" s="35"/>
      <c r="AF31" s="36"/>
      <c r="AG31" s="37"/>
      <c r="AH31" s="34"/>
      <c r="AI31" s="35"/>
      <c r="AJ31" s="36"/>
      <c r="AK31" s="37"/>
      <c r="AL31" s="34"/>
      <c r="AM31" s="35"/>
      <c r="AN31" s="36"/>
      <c r="AO31" s="37"/>
      <c r="AP31" s="34"/>
      <c r="AQ31" s="35"/>
      <c r="AR31" s="36"/>
      <c r="AS31" s="37"/>
      <c r="AT31" s="34"/>
      <c r="AU31" s="35"/>
      <c r="AV31" s="36"/>
      <c r="AW31" s="37"/>
      <c r="AZ31" s="23" t="s">
        <v>32</v>
      </c>
      <c r="BA31" s="24"/>
      <c r="BB31" s="25">
        <v>44842</v>
      </c>
      <c r="BC31" s="26"/>
    </row>
    <row r="32" spans="1:55" x14ac:dyDescent="0.2">
      <c r="A32">
        <v>28</v>
      </c>
      <c r="B32" s="5">
        <f t="shared" si="10"/>
        <v>44589</v>
      </c>
      <c r="C32" s="6">
        <f t="shared" si="3"/>
        <v>44589</v>
      </c>
      <c r="D32" s="7">
        <f t="shared" si="4"/>
        <v>4</v>
      </c>
      <c r="E32" s="40">
        <f t="shared" si="0"/>
        <v>0.29666666666666669</v>
      </c>
      <c r="F32" s="5">
        <f t="shared" si="5"/>
        <v>44620</v>
      </c>
      <c r="G32" s="6">
        <f t="shared" si="6"/>
        <v>44620</v>
      </c>
      <c r="H32" s="7">
        <f t="shared" si="1"/>
        <v>9</v>
      </c>
      <c r="I32" s="40">
        <f t="shared" si="2"/>
        <v>0.27434782608695651</v>
      </c>
      <c r="J32" s="53">
        <f t="shared" si="7"/>
        <v>44648</v>
      </c>
      <c r="K32" s="54">
        <f t="shared" si="8"/>
        <v>44648</v>
      </c>
      <c r="L32" s="55">
        <f t="shared" si="9"/>
        <v>13</v>
      </c>
      <c r="M32" s="56">
        <f>IF(ISNUMBER(J32),IF(WORKDAY.INTL(K32-1,1,2,fériés)=K32,M$3/M$1,0),"")</f>
        <v>0</v>
      </c>
      <c r="N32" s="34"/>
      <c r="O32" s="35"/>
      <c r="P32" s="36"/>
      <c r="Q32" s="37"/>
      <c r="R32" s="34"/>
      <c r="S32" s="35"/>
      <c r="T32" s="36"/>
      <c r="U32" s="37"/>
      <c r="V32" s="34"/>
      <c r="W32" s="35"/>
      <c r="X32" s="36"/>
      <c r="Y32" s="37"/>
      <c r="Z32" s="34"/>
      <c r="AA32" s="35"/>
      <c r="AB32" s="36"/>
      <c r="AC32" s="37"/>
      <c r="AD32" s="34"/>
      <c r="AE32" s="35"/>
      <c r="AF32" s="36"/>
      <c r="AG32" s="37"/>
      <c r="AH32" s="34"/>
      <c r="AI32" s="35"/>
      <c r="AJ32" s="36"/>
      <c r="AK32" s="37"/>
      <c r="AL32" s="34"/>
      <c r="AM32" s="35"/>
      <c r="AN32" s="36"/>
      <c r="AO32" s="37"/>
      <c r="AP32" s="34"/>
      <c r="AQ32" s="35"/>
      <c r="AR32" s="36"/>
      <c r="AS32" s="37"/>
      <c r="AT32" s="34"/>
      <c r="AU32" s="35"/>
      <c r="AV32" s="36"/>
      <c r="AW32" s="37"/>
      <c r="AZ32" s="23" t="s">
        <v>33</v>
      </c>
      <c r="BA32" s="24"/>
      <c r="BB32" s="25">
        <v>44843</v>
      </c>
      <c r="BC32" s="26"/>
    </row>
    <row r="33" spans="1:55" x14ac:dyDescent="0.2">
      <c r="A33">
        <v>29</v>
      </c>
      <c r="B33" s="5">
        <f t="shared" si="10"/>
        <v>44590</v>
      </c>
      <c r="C33" s="6">
        <f t="shared" si="3"/>
        <v>44590</v>
      </c>
      <c r="D33" s="7">
        <f t="shared" si="4"/>
        <v>4</v>
      </c>
      <c r="E33" s="40">
        <f t="shared" si="0"/>
        <v>0</v>
      </c>
      <c r="F33" s="5" t="str">
        <f t="shared" si="5"/>
        <v/>
      </c>
      <c r="G33" s="6" t="str">
        <f t="shared" si="6"/>
        <v/>
      </c>
      <c r="H33" s="7" t="str">
        <f t="shared" si="1"/>
        <v/>
      </c>
      <c r="I33" s="40" t="str">
        <f>IFERROR(IF(NETWORKDAYS(G33,G33,fériés)&gt;0,I$3/I$1,0),"")</f>
        <v/>
      </c>
      <c r="J33" s="53">
        <f t="shared" si="7"/>
        <v>44649</v>
      </c>
      <c r="K33" s="54">
        <f t="shared" si="8"/>
        <v>44649</v>
      </c>
      <c r="L33" s="55">
        <f t="shared" si="9"/>
        <v>13</v>
      </c>
      <c r="M33" s="56">
        <f>IF(ISNUMBER(J33),IF(WORKDAY.INTL(K33-1,1,2,fériés)=K33,M$3/M$1,0),"")</f>
        <v>0.46478260869565213</v>
      </c>
      <c r="N33" s="34"/>
      <c r="O33" s="35"/>
      <c r="P33" s="36"/>
      <c r="Q33" s="37"/>
      <c r="R33" s="34"/>
      <c r="S33" s="35"/>
      <c r="T33" s="36"/>
      <c r="U33" s="37"/>
      <c r="V33" s="34"/>
      <c r="W33" s="35"/>
      <c r="X33" s="36"/>
      <c r="Y33" s="37"/>
      <c r="Z33" s="34"/>
      <c r="AA33" s="35"/>
      <c r="AB33" s="36"/>
      <c r="AC33" s="37"/>
      <c r="AD33" s="34"/>
      <c r="AE33" s="35"/>
      <c r="AF33" s="36"/>
      <c r="AG33" s="37"/>
      <c r="AH33" s="34"/>
      <c r="AI33" s="35"/>
      <c r="AJ33" s="36"/>
      <c r="AK33" s="37"/>
      <c r="AL33" s="34"/>
      <c r="AM33" s="35"/>
      <c r="AN33" s="36"/>
      <c r="AO33" s="37"/>
      <c r="AP33" s="34"/>
      <c r="AQ33" s="35"/>
      <c r="AR33" s="36"/>
      <c r="AS33" s="37"/>
      <c r="AT33" s="34"/>
      <c r="AU33" s="35"/>
      <c r="AV33" s="36"/>
      <c r="AW33" s="37"/>
      <c r="AZ33" s="23" t="s">
        <v>34</v>
      </c>
      <c r="BA33" s="24"/>
      <c r="BB33" s="25"/>
      <c r="BC33" s="26"/>
    </row>
    <row r="34" spans="1:55" x14ac:dyDescent="0.2">
      <c r="A34">
        <v>30</v>
      </c>
      <c r="B34" s="5">
        <f t="shared" si="10"/>
        <v>44591</v>
      </c>
      <c r="C34" s="6">
        <f t="shared" si="3"/>
        <v>44591</v>
      </c>
      <c r="D34" s="7">
        <f t="shared" si="4"/>
        <v>4</v>
      </c>
      <c r="E34" s="40">
        <f t="shared" si="0"/>
        <v>0</v>
      </c>
      <c r="F34" s="5" t="str">
        <f t="shared" si="5"/>
        <v/>
      </c>
      <c r="G34" s="6" t="str">
        <f t="shared" si="6"/>
        <v/>
      </c>
      <c r="H34" s="7" t="str">
        <f t="shared" si="1"/>
        <v/>
      </c>
      <c r="I34" s="40" t="str">
        <f>IFERROR(IF(NETWORKDAYS(G34,G34,fériés)&gt;0,I$3/I$1,0),"")</f>
        <v/>
      </c>
      <c r="J34" s="53">
        <f t="shared" si="7"/>
        <v>44650</v>
      </c>
      <c r="K34" s="54">
        <f t="shared" si="8"/>
        <v>44650</v>
      </c>
      <c r="L34" s="55">
        <f t="shared" si="9"/>
        <v>13</v>
      </c>
      <c r="M34" s="56">
        <f>IF(ISNUMBER(J34),IF(WORKDAY.INTL(K34-1,1,2,fériés)=K34,M$3/M$1,0),"")</f>
        <v>0.46478260869565213</v>
      </c>
      <c r="N34" s="34"/>
      <c r="O34" s="35"/>
      <c r="P34" s="36"/>
      <c r="Q34" s="37"/>
      <c r="R34" s="34"/>
      <c r="S34" s="35"/>
      <c r="T34" s="36"/>
      <c r="U34" s="37"/>
      <c r="V34" s="34"/>
      <c r="W34" s="35"/>
      <c r="X34" s="36"/>
      <c r="Y34" s="37"/>
      <c r="Z34" s="34"/>
      <c r="AA34" s="35"/>
      <c r="AB34" s="36"/>
      <c r="AC34" s="37"/>
      <c r="AD34" s="34"/>
      <c r="AE34" s="35"/>
      <c r="AF34" s="36"/>
      <c r="AG34" s="37"/>
      <c r="AH34" s="34"/>
      <c r="AI34" s="35"/>
      <c r="AJ34" s="36"/>
      <c r="AK34" s="37"/>
      <c r="AL34" s="34"/>
      <c r="AM34" s="35"/>
      <c r="AN34" s="36"/>
      <c r="AO34" s="37"/>
      <c r="AP34" s="34"/>
      <c r="AQ34" s="35"/>
      <c r="AR34" s="36"/>
      <c r="AS34" s="37"/>
      <c r="AT34" s="34"/>
      <c r="AU34" s="35"/>
      <c r="AV34" s="36"/>
      <c r="AW34" s="37"/>
      <c r="AZ34" s="23" t="s">
        <v>35</v>
      </c>
      <c r="BA34" s="24"/>
      <c r="BB34" s="25"/>
      <c r="BC34" s="26"/>
    </row>
    <row r="35" spans="1:55" x14ac:dyDescent="0.2">
      <c r="A35">
        <v>31</v>
      </c>
      <c r="B35" s="5">
        <f t="shared" si="10"/>
        <v>44592</v>
      </c>
      <c r="C35" s="6">
        <f t="shared" si="3"/>
        <v>44592</v>
      </c>
      <c r="D35" s="7">
        <f t="shared" si="4"/>
        <v>5</v>
      </c>
      <c r="E35" s="40">
        <f t="shared" si="0"/>
        <v>0.29666666666666669</v>
      </c>
      <c r="F35" s="5" t="str">
        <f t="shared" si="5"/>
        <v/>
      </c>
      <c r="G35" s="6" t="str">
        <f t="shared" si="6"/>
        <v/>
      </c>
      <c r="H35" s="7" t="str">
        <f t="shared" si="1"/>
        <v/>
      </c>
      <c r="I35" s="40" t="str">
        <f>IFERROR(IF(NETWORKDAYS(G35,G35,fériés)&gt;0,I$3/I$1,0),"")</f>
        <v/>
      </c>
      <c r="J35" s="53">
        <f t="shared" si="7"/>
        <v>44651</v>
      </c>
      <c r="K35" s="54">
        <f t="shared" si="8"/>
        <v>44651</v>
      </c>
      <c r="L35" s="55">
        <f t="shared" si="9"/>
        <v>13</v>
      </c>
      <c r="M35" s="56">
        <f>IF(ISNUMBER(J35),IF(WORKDAY.INTL(K35-1,1,2,fériés)=K35,M$3/M$1,0),"")</f>
        <v>0.46478260869565213</v>
      </c>
      <c r="N35" s="34"/>
      <c r="O35" s="35"/>
      <c r="P35" s="36"/>
      <c r="Q35" s="37"/>
      <c r="R35" s="34"/>
      <c r="S35" s="35"/>
      <c r="T35" s="36"/>
      <c r="U35" s="37"/>
      <c r="V35" s="34"/>
      <c r="W35" s="35"/>
      <c r="X35" s="36"/>
      <c r="Y35" s="37"/>
      <c r="Z35" s="34"/>
      <c r="AA35" s="35"/>
      <c r="AB35" s="36"/>
      <c r="AC35" s="37"/>
      <c r="AD35" s="34"/>
      <c r="AE35" s="35"/>
      <c r="AF35" s="36"/>
      <c r="AG35" s="37"/>
      <c r="AH35" s="34"/>
      <c r="AI35" s="35"/>
      <c r="AJ35" s="36"/>
      <c r="AK35" s="37"/>
      <c r="AL35" s="34"/>
      <c r="AM35" s="35"/>
      <c r="AN35" s="36"/>
      <c r="AO35" s="37"/>
      <c r="AP35" s="34"/>
      <c r="AQ35" s="35"/>
      <c r="AR35" s="36"/>
      <c r="AS35" s="37"/>
      <c r="AT35" s="34"/>
      <c r="AU35" s="35"/>
      <c r="AV35" s="36"/>
      <c r="AW35" s="37"/>
      <c r="AZ35" s="23" t="s">
        <v>36</v>
      </c>
      <c r="BA35" s="24"/>
      <c r="BB35" s="25"/>
      <c r="BC35" s="26"/>
    </row>
    <row r="36" spans="1:55" x14ac:dyDescent="0.2">
      <c r="AZ36" s="23" t="s">
        <v>37</v>
      </c>
      <c r="BA36" s="24"/>
      <c r="BB36" s="25"/>
      <c r="BC36" s="26"/>
    </row>
    <row r="37" spans="1:55" x14ac:dyDescent="0.2">
      <c r="M37" s="51">
        <f>SUM(M5:M35)</f>
        <v>10.689999999999992</v>
      </c>
      <c r="AZ37" s="23" t="s">
        <v>38</v>
      </c>
      <c r="BA37" s="24"/>
      <c r="BB37" s="25"/>
      <c r="BC37" s="26"/>
    </row>
    <row r="38" spans="1:55" x14ac:dyDescent="0.2">
      <c r="F38" s="42"/>
      <c r="G38" s="42"/>
      <c r="H38" s="27"/>
      <c r="J38" s="42"/>
      <c r="K38" s="42"/>
      <c r="L38" s="27"/>
      <c r="N38" s="42"/>
      <c r="O38" s="42"/>
      <c r="P38" s="27"/>
      <c r="R38" s="42"/>
      <c r="S38" s="42"/>
      <c r="T38" s="27"/>
      <c r="V38" s="42"/>
      <c r="W38" s="42"/>
      <c r="X38" s="27"/>
      <c r="Z38" s="42"/>
      <c r="AA38" s="42"/>
      <c r="AZ38" s="23" t="s">
        <v>39</v>
      </c>
      <c r="BA38" s="24"/>
      <c r="BB38" s="25"/>
      <c r="BC38" s="26"/>
    </row>
    <row r="39" spans="1:55" x14ac:dyDescent="0.2">
      <c r="E39" s="38"/>
      <c r="F39" s="41"/>
      <c r="G39" s="41"/>
      <c r="H39" s="27"/>
      <c r="I39" s="38"/>
      <c r="J39" s="41"/>
      <c r="K39" s="41"/>
      <c r="L39" s="27"/>
      <c r="M39" s="38"/>
      <c r="N39" s="41"/>
      <c r="O39" s="41"/>
      <c r="P39" s="27"/>
      <c r="Q39" s="38"/>
      <c r="R39" s="41"/>
      <c r="S39" s="41"/>
      <c r="T39" s="27"/>
      <c r="U39" s="38"/>
      <c r="V39" s="41"/>
      <c r="W39" s="41"/>
      <c r="X39" s="27"/>
      <c r="Y39" s="38"/>
      <c r="Z39" s="41"/>
      <c r="AA39" s="41"/>
      <c r="AZ39" s="23" t="s">
        <v>40</v>
      </c>
      <c r="BA39" s="24"/>
      <c r="BB39" s="25"/>
      <c r="BC39" s="26"/>
    </row>
    <row r="40" spans="1:55" x14ac:dyDescent="0.2">
      <c r="E40" s="38"/>
      <c r="F40" s="41"/>
      <c r="G40" s="41"/>
      <c r="H40" s="27"/>
      <c r="I40" s="38"/>
      <c r="J40" s="41"/>
      <c r="K40" s="41"/>
      <c r="L40" s="27"/>
      <c r="M40" s="38"/>
      <c r="N40" s="41"/>
      <c r="O40" s="41"/>
      <c r="P40" s="27"/>
      <c r="Q40" s="38"/>
      <c r="R40" s="41"/>
      <c r="S40" s="41"/>
      <c r="T40" s="27"/>
      <c r="U40" s="38"/>
      <c r="V40" s="41"/>
      <c r="W40" s="41"/>
      <c r="X40" s="27"/>
      <c r="Y40" s="38"/>
      <c r="Z40" s="41"/>
      <c r="AA40" s="41"/>
      <c r="AZ40" s="23" t="s">
        <v>41</v>
      </c>
      <c r="BA40" s="24"/>
      <c r="BB40" s="25"/>
      <c r="BC40" s="26"/>
    </row>
    <row r="41" spans="1:55" x14ac:dyDescent="0.2">
      <c r="E41" s="38"/>
      <c r="F41" s="41"/>
      <c r="G41" s="41"/>
      <c r="H41" s="27"/>
      <c r="I41" s="38"/>
      <c r="J41" s="41"/>
      <c r="K41" s="41"/>
      <c r="L41" s="27"/>
      <c r="M41" s="38"/>
      <c r="N41" s="41"/>
      <c r="O41" s="41"/>
      <c r="P41" s="27"/>
      <c r="Q41" s="38"/>
      <c r="R41" s="41"/>
      <c r="S41" s="41"/>
      <c r="T41" s="27"/>
      <c r="U41" s="38"/>
      <c r="V41" s="41"/>
      <c r="W41" s="41"/>
      <c r="X41" s="27"/>
      <c r="Y41" s="38"/>
      <c r="Z41" s="41"/>
      <c r="AA41" s="41"/>
      <c r="AZ41" s="23" t="s">
        <v>42</v>
      </c>
      <c r="BA41" s="24"/>
      <c r="BB41" s="25"/>
      <c r="BC41" s="26"/>
    </row>
    <row r="42" spans="1:55" x14ac:dyDescent="0.2">
      <c r="E42" s="38"/>
      <c r="F42" s="41"/>
      <c r="G42" s="41"/>
      <c r="H42" s="27"/>
      <c r="I42" s="38"/>
      <c r="J42" s="41"/>
      <c r="K42" s="41"/>
      <c r="L42" s="27"/>
      <c r="M42" s="38"/>
      <c r="N42" s="41"/>
      <c r="O42" s="41"/>
      <c r="P42" s="27"/>
      <c r="Q42" s="38"/>
      <c r="R42" s="41"/>
      <c r="S42" s="41"/>
      <c r="T42" s="27"/>
      <c r="U42" s="38"/>
      <c r="V42" s="41"/>
      <c r="W42" s="41"/>
      <c r="X42" s="27"/>
      <c r="Y42" s="38"/>
      <c r="Z42" s="41"/>
      <c r="AA42" s="41"/>
      <c r="AZ42" s="23" t="s">
        <v>43</v>
      </c>
      <c r="BA42" s="24"/>
      <c r="BB42" s="25"/>
      <c r="BC42" s="26"/>
    </row>
    <row r="43" spans="1:55" x14ac:dyDescent="0.2">
      <c r="E43" s="38"/>
      <c r="F43" s="41"/>
      <c r="G43" s="41"/>
      <c r="H43" s="27"/>
      <c r="I43" s="38"/>
      <c r="J43" s="41"/>
      <c r="K43" s="41"/>
      <c r="L43" s="27"/>
      <c r="M43" s="38"/>
      <c r="N43" s="41"/>
      <c r="O43" s="41"/>
      <c r="P43" s="27"/>
      <c r="Q43" s="38"/>
      <c r="R43" s="41"/>
      <c r="S43" s="41"/>
      <c r="T43" s="27"/>
      <c r="U43" s="38"/>
      <c r="V43" s="41"/>
      <c r="W43" s="41"/>
      <c r="X43" s="27"/>
      <c r="Y43" s="38"/>
      <c r="Z43" s="41"/>
      <c r="AA43" s="41"/>
      <c r="AD43" t="s">
        <v>44</v>
      </c>
      <c r="AZ43" s="23" t="s">
        <v>45</v>
      </c>
      <c r="BA43" s="24"/>
      <c r="BB43" s="25"/>
      <c r="BC43" s="26"/>
    </row>
    <row r="44" spans="1:55" x14ac:dyDescent="0.2">
      <c r="E44" s="38"/>
      <c r="F44" s="41"/>
      <c r="G44" s="41"/>
      <c r="H44" s="27"/>
      <c r="I44" s="38"/>
      <c r="J44" s="41"/>
      <c r="K44" s="41"/>
      <c r="L44" s="27"/>
      <c r="M44" s="38"/>
      <c r="N44" s="41"/>
      <c r="O44" s="41"/>
      <c r="P44" s="27"/>
      <c r="Q44" s="38"/>
      <c r="R44" s="41"/>
      <c r="S44" s="41"/>
      <c r="T44" s="27"/>
      <c r="U44" s="38"/>
      <c r="V44" s="41"/>
      <c r="W44" s="41"/>
      <c r="X44" s="27"/>
      <c r="Y44" s="38"/>
      <c r="Z44" s="41"/>
      <c r="AA44" s="41"/>
      <c r="AZ44" s="23" t="s">
        <v>46</v>
      </c>
      <c r="BA44" s="24"/>
      <c r="BB44" s="25"/>
      <c r="BC44" s="26"/>
    </row>
    <row r="45" spans="1:55" x14ac:dyDescent="0.2">
      <c r="E45" s="38"/>
      <c r="F45" s="41"/>
      <c r="G45" s="41"/>
      <c r="H45" s="27"/>
      <c r="I45" s="38"/>
      <c r="J45" s="41"/>
      <c r="K45" s="41"/>
      <c r="L45" s="27"/>
      <c r="M45" s="38"/>
      <c r="N45" s="41"/>
      <c r="O45" s="41"/>
      <c r="P45" s="27"/>
      <c r="Q45" s="38"/>
      <c r="R45" s="41"/>
      <c r="S45" s="41"/>
      <c r="T45" s="27"/>
      <c r="U45" s="38"/>
      <c r="V45" s="41"/>
      <c r="W45" s="41"/>
      <c r="X45" s="27"/>
      <c r="Y45" s="38"/>
      <c r="Z45" s="41"/>
      <c r="AA45" s="41"/>
    </row>
    <row r="46" spans="1:55" x14ac:dyDescent="0.2">
      <c r="E46" s="38"/>
      <c r="F46" s="41"/>
      <c r="G46" s="41"/>
      <c r="H46" s="27"/>
      <c r="I46" s="38"/>
      <c r="J46" s="41"/>
      <c r="K46" s="41"/>
      <c r="L46" s="27"/>
      <c r="M46" s="38"/>
      <c r="N46" s="41"/>
      <c r="O46" s="41"/>
      <c r="P46" s="27"/>
      <c r="Q46" s="38"/>
      <c r="R46" s="41"/>
      <c r="S46" s="41"/>
      <c r="T46" s="27"/>
      <c r="U46" s="38"/>
      <c r="V46" s="41"/>
      <c r="W46" s="41"/>
      <c r="X46" s="27"/>
      <c r="Y46" s="38"/>
      <c r="Z46" s="41"/>
      <c r="AA46" s="41"/>
    </row>
    <row r="47" spans="1:55" x14ac:dyDescent="0.2">
      <c r="E47" s="38"/>
      <c r="F47" s="41"/>
      <c r="G47" s="41"/>
      <c r="H47" s="27"/>
      <c r="I47" s="38"/>
      <c r="J47" s="41"/>
      <c r="K47" s="41"/>
      <c r="L47" s="27"/>
      <c r="M47" s="38"/>
      <c r="N47" s="41"/>
      <c r="O47" s="41"/>
      <c r="P47" s="27"/>
      <c r="Q47" s="38"/>
      <c r="R47" s="41"/>
      <c r="S47" s="41"/>
      <c r="T47" s="27"/>
      <c r="U47" s="38"/>
      <c r="V47" s="41"/>
      <c r="W47" s="41"/>
      <c r="X47" s="27"/>
      <c r="Y47" s="38"/>
      <c r="Z47" s="41"/>
      <c r="AA47" s="41"/>
    </row>
    <row r="48" spans="1:55" x14ac:dyDescent="0.2">
      <c r="E48" s="38"/>
      <c r="F48" s="41"/>
      <c r="G48" s="41"/>
      <c r="H48" s="27"/>
      <c r="I48" s="38"/>
      <c r="J48" s="41"/>
      <c r="K48" s="41"/>
      <c r="L48" s="27"/>
      <c r="M48" s="38"/>
      <c r="N48" s="41"/>
      <c r="O48" s="41"/>
      <c r="P48" s="27"/>
      <c r="Q48" s="38"/>
      <c r="R48" s="41"/>
      <c r="S48" s="41"/>
      <c r="T48" s="27"/>
      <c r="U48" s="38"/>
      <c r="V48" s="41"/>
      <c r="W48" s="41"/>
      <c r="X48" s="27"/>
      <c r="Y48" s="38"/>
      <c r="Z48" s="41"/>
      <c r="AA48" s="41"/>
    </row>
    <row r="50" spans="5:7" x14ac:dyDescent="0.2">
      <c r="E50" s="38"/>
      <c r="F50" s="39"/>
      <c r="G50" s="30"/>
    </row>
    <row r="51" spans="5:7" x14ac:dyDescent="0.2">
      <c r="E51" s="38"/>
      <c r="F51" s="39"/>
      <c r="G51" s="30"/>
    </row>
    <row r="52" spans="5:7" x14ac:dyDescent="0.2">
      <c r="E52" s="38"/>
      <c r="F52" s="39"/>
      <c r="G52" s="30"/>
    </row>
    <row r="53" spans="5:7" x14ac:dyDescent="0.2">
      <c r="E53" s="38"/>
      <c r="F53" s="39"/>
      <c r="G53" s="30"/>
    </row>
    <row r="54" spans="5:7" x14ac:dyDescent="0.2">
      <c r="E54" s="38"/>
      <c r="F54" s="39"/>
      <c r="G54" s="30"/>
    </row>
    <row r="55" spans="5:7" x14ac:dyDescent="0.2">
      <c r="E55" s="38"/>
      <c r="F55" s="39"/>
      <c r="G55" s="30"/>
    </row>
    <row r="56" spans="5:7" x14ac:dyDescent="0.2">
      <c r="E56" s="38"/>
      <c r="F56" s="39"/>
      <c r="G56" s="30"/>
    </row>
    <row r="57" spans="5:7" x14ac:dyDescent="0.2">
      <c r="E57" s="38"/>
      <c r="F57" s="39"/>
      <c r="G57" s="30"/>
    </row>
    <row r="58" spans="5:7" x14ac:dyDescent="0.2">
      <c r="E58" s="38"/>
      <c r="F58" s="39"/>
      <c r="G58" s="30"/>
    </row>
    <row r="59" spans="5:7" x14ac:dyDescent="0.2">
      <c r="E59" s="38"/>
      <c r="F59" s="39"/>
      <c r="G59" s="30"/>
    </row>
    <row r="60" spans="5:7" x14ac:dyDescent="0.2">
      <c r="E60" s="38"/>
      <c r="F60" s="38"/>
      <c r="G60" s="30"/>
    </row>
    <row r="61" spans="5:7" x14ac:dyDescent="0.2">
      <c r="E61" s="38"/>
      <c r="F61" s="38"/>
      <c r="G61" s="30"/>
    </row>
    <row r="62" spans="5:7" x14ac:dyDescent="0.2">
      <c r="E62" s="38"/>
      <c r="F62" s="38"/>
      <c r="G62" s="30"/>
    </row>
    <row r="63" spans="5:7" x14ac:dyDescent="0.2">
      <c r="E63" s="38"/>
      <c r="F63" s="38"/>
      <c r="G63" s="30"/>
    </row>
    <row r="64" spans="5:7" x14ac:dyDescent="0.2">
      <c r="E64" s="38"/>
      <c r="F64" s="38"/>
      <c r="G64" s="30"/>
    </row>
    <row r="65" spans="5:7" x14ac:dyDescent="0.2">
      <c r="E65" s="38"/>
      <c r="F65" s="38"/>
      <c r="G65" s="30"/>
    </row>
    <row r="66" spans="5:7" x14ac:dyDescent="0.2">
      <c r="E66" s="38"/>
      <c r="F66" s="38"/>
      <c r="G66" s="30"/>
    </row>
    <row r="67" spans="5:7" x14ac:dyDescent="0.2">
      <c r="E67" s="38"/>
      <c r="F67" s="38"/>
      <c r="G67" s="30"/>
    </row>
    <row r="68" spans="5:7" x14ac:dyDescent="0.2">
      <c r="E68" s="38"/>
      <c r="F68" s="38"/>
      <c r="G68" s="30"/>
    </row>
    <row r="69" spans="5:7" x14ac:dyDescent="0.2">
      <c r="E69" s="38"/>
      <c r="F69" s="38"/>
      <c r="G69" s="30"/>
    </row>
    <row r="70" spans="5:7" x14ac:dyDescent="0.2">
      <c r="E70" s="38"/>
      <c r="F70" s="38"/>
      <c r="G70" s="30"/>
    </row>
    <row r="71" spans="5:7" x14ac:dyDescent="0.2">
      <c r="E71" s="38"/>
      <c r="F71" s="38"/>
      <c r="G71" s="30"/>
    </row>
    <row r="72" spans="5:7" x14ac:dyDescent="0.2">
      <c r="E72" s="38"/>
      <c r="F72" s="38"/>
      <c r="G72" s="30"/>
    </row>
    <row r="73" spans="5:7" x14ac:dyDescent="0.2">
      <c r="E73" s="38"/>
      <c r="F73" s="38"/>
      <c r="G73" s="30"/>
    </row>
    <row r="74" spans="5:7" x14ac:dyDescent="0.2">
      <c r="E74" s="38"/>
      <c r="F74" s="38"/>
      <c r="G74" s="30"/>
    </row>
    <row r="75" spans="5:7" x14ac:dyDescent="0.2">
      <c r="E75" s="38"/>
      <c r="F75" s="38"/>
      <c r="G75" s="30"/>
    </row>
    <row r="76" spans="5:7" x14ac:dyDescent="0.2">
      <c r="E76" s="38"/>
      <c r="F76" s="38"/>
      <c r="G76" s="30"/>
    </row>
    <row r="77" spans="5:7" x14ac:dyDescent="0.2">
      <c r="E77" s="38"/>
      <c r="F77" s="38"/>
      <c r="G77" s="30"/>
    </row>
    <row r="78" spans="5:7" x14ac:dyDescent="0.2">
      <c r="E78" s="38"/>
      <c r="F78" s="38"/>
      <c r="G78" s="30"/>
    </row>
    <row r="79" spans="5:7" x14ac:dyDescent="0.2">
      <c r="E79" s="38"/>
      <c r="F79" s="38"/>
      <c r="G79" s="30"/>
    </row>
    <row r="80" spans="5:7" x14ac:dyDescent="0.2">
      <c r="E80" s="38"/>
      <c r="F80" s="38"/>
      <c r="G80" s="30"/>
    </row>
    <row r="81" spans="5:7" x14ac:dyDescent="0.2">
      <c r="E81" s="38"/>
      <c r="F81" s="38"/>
      <c r="G81" s="30"/>
    </row>
    <row r="82" spans="5:7" x14ac:dyDescent="0.2">
      <c r="E82" s="38"/>
      <c r="F82" s="38"/>
      <c r="G82" s="30"/>
    </row>
    <row r="83" spans="5:7" x14ac:dyDescent="0.2">
      <c r="E83" s="38"/>
      <c r="F83" s="38"/>
      <c r="G83" s="30"/>
    </row>
    <row r="84" spans="5:7" x14ac:dyDescent="0.2">
      <c r="E84" s="38"/>
      <c r="F84" s="38"/>
      <c r="G84" s="30"/>
    </row>
    <row r="85" spans="5:7" x14ac:dyDescent="0.2">
      <c r="E85" s="38"/>
      <c r="F85" s="38"/>
      <c r="G85" s="30"/>
    </row>
    <row r="86" spans="5:7" x14ac:dyDescent="0.2">
      <c r="E86" s="38"/>
      <c r="F86" s="38"/>
      <c r="G86" s="30"/>
    </row>
    <row r="87" spans="5:7" x14ac:dyDescent="0.2">
      <c r="E87" s="38"/>
      <c r="F87" s="38"/>
      <c r="G87" s="30"/>
    </row>
    <row r="88" spans="5:7" x14ac:dyDescent="0.2">
      <c r="E88" s="38"/>
      <c r="F88" s="38"/>
      <c r="G88" s="30"/>
    </row>
    <row r="89" spans="5:7" x14ac:dyDescent="0.2">
      <c r="E89" s="38"/>
      <c r="F89" s="38"/>
      <c r="G89" s="30"/>
    </row>
    <row r="90" spans="5:7" x14ac:dyDescent="0.2">
      <c r="E90" s="38"/>
      <c r="F90" s="38"/>
      <c r="G90" s="30"/>
    </row>
    <row r="91" spans="5:7" x14ac:dyDescent="0.2">
      <c r="E91" s="38"/>
      <c r="F91" s="38"/>
      <c r="G91" s="30"/>
    </row>
    <row r="92" spans="5:7" x14ac:dyDescent="0.2">
      <c r="E92" s="38"/>
      <c r="F92" s="38"/>
      <c r="G92" s="30"/>
    </row>
    <row r="93" spans="5:7" x14ac:dyDescent="0.2">
      <c r="E93" s="38"/>
      <c r="F93" s="38"/>
      <c r="G93" s="30"/>
    </row>
    <row r="94" spans="5:7" x14ac:dyDescent="0.2">
      <c r="E94" s="38"/>
      <c r="F94" s="38"/>
      <c r="G94" s="30"/>
    </row>
    <row r="95" spans="5:7" x14ac:dyDescent="0.2">
      <c r="E95" s="38"/>
      <c r="F95" s="38"/>
      <c r="G95" s="30"/>
    </row>
    <row r="96" spans="5:7" x14ac:dyDescent="0.2">
      <c r="E96" s="38"/>
      <c r="F96" s="38"/>
      <c r="G96" s="30"/>
    </row>
    <row r="97" spans="5:7" x14ac:dyDescent="0.2">
      <c r="E97" s="38"/>
      <c r="F97" s="38"/>
      <c r="G97" s="30"/>
    </row>
    <row r="98" spans="5:7" x14ac:dyDescent="0.2">
      <c r="E98" s="38"/>
      <c r="F98" s="38"/>
      <c r="G98" s="30"/>
    </row>
    <row r="99" spans="5:7" x14ac:dyDescent="0.2">
      <c r="E99" s="38"/>
      <c r="F99" s="38"/>
      <c r="G99" s="30"/>
    </row>
    <row r="100" spans="5:7" x14ac:dyDescent="0.2">
      <c r="E100" s="38"/>
      <c r="F100" s="38"/>
      <c r="G100" s="30"/>
    </row>
    <row r="101" spans="5:7" x14ac:dyDescent="0.2">
      <c r="E101" s="38"/>
      <c r="F101" s="38"/>
      <c r="G101" s="30"/>
    </row>
    <row r="102" spans="5:7" x14ac:dyDescent="0.2">
      <c r="E102" s="38"/>
      <c r="F102" s="38"/>
      <c r="G102" s="30"/>
    </row>
    <row r="103" spans="5:7" x14ac:dyDescent="0.2">
      <c r="E103" s="38"/>
      <c r="F103" s="38"/>
      <c r="G103" s="30"/>
    </row>
    <row r="104" spans="5:7" x14ac:dyDescent="0.2">
      <c r="E104" s="38"/>
      <c r="F104" s="38"/>
      <c r="G104" s="30"/>
    </row>
    <row r="105" spans="5:7" x14ac:dyDescent="0.2">
      <c r="E105" s="38"/>
      <c r="F105" s="38"/>
      <c r="G105" s="30"/>
    </row>
    <row r="106" spans="5:7" x14ac:dyDescent="0.2">
      <c r="E106" s="38"/>
      <c r="F106" s="38"/>
      <c r="G106" s="30"/>
    </row>
    <row r="107" spans="5:7" x14ac:dyDescent="0.2">
      <c r="E107" s="38"/>
      <c r="F107" s="38"/>
      <c r="G107" s="30"/>
    </row>
    <row r="108" spans="5:7" x14ac:dyDescent="0.2">
      <c r="E108" s="38"/>
      <c r="F108" s="38"/>
      <c r="G108" s="30"/>
    </row>
    <row r="109" spans="5:7" x14ac:dyDescent="0.2">
      <c r="E109" s="38"/>
      <c r="F109" s="38"/>
      <c r="G109" s="30"/>
    </row>
    <row r="110" spans="5:7" x14ac:dyDescent="0.2">
      <c r="E110" s="30"/>
      <c r="F110" s="30"/>
      <c r="G110" s="30"/>
    </row>
  </sheetData>
  <mergeCells count="92">
    <mergeCell ref="V3:W3"/>
    <mergeCell ref="A1:A3"/>
    <mergeCell ref="AY1:AZ1"/>
    <mergeCell ref="B2:E2"/>
    <mergeCell ref="F2:I2"/>
    <mergeCell ref="J2:M2"/>
    <mergeCell ref="N2:Q2"/>
    <mergeCell ref="R2:U2"/>
    <mergeCell ref="V2:Y2"/>
    <mergeCell ref="Z2:AC2"/>
    <mergeCell ref="AD2:AG2"/>
    <mergeCell ref="B3:C3"/>
    <mergeCell ref="F3:G3"/>
    <mergeCell ref="J3:K3"/>
    <mergeCell ref="N3:O3"/>
    <mergeCell ref="R3:S3"/>
    <mergeCell ref="AP3:AQ3"/>
    <mergeCell ref="AT3:AU3"/>
    <mergeCell ref="AH2:AK2"/>
    <mergeCell ref="AL2:AO2"/>
    <mergeCell ref="AP2:AS2"/>
    <mergeCell ref="AT2:AW2"/>
    <mergeCell ref="Z38:AA38"/>
    <mergeCell ref="Z3:AA3"/>
    <mergeCell ref="AD3:AE3"/>
    <mergeCell ref="AH3:AI3"/>
    <mergeCell ref="AL3:AM3"/>
    <mergeCell ref="F38:G38"/>
    <mergeCell ref="J38:K38"/>
    <mergeCell ref="N38:O38"/>
    <mergeCell ref="R38:S38"/>
    <mergeCell ref="V38:W38"/>
    <mergeCell ref="Z40:AA40"/>
    <mergeCell ref="F39:G39"/>
    <mergeCell ref="J39:K39"/>
    <mergeCell ref="N39:O39"/>
    <mergeCell ref="R39:S39"/>
    <mergeCell ref="V39:W39"/>
    <mergeCell ref="Z39:AA39"/>
    <mergeCell ref="F40:G40"/>
    <mergeCell ref="J40:K40"/>
    <mergeCell ref="N40:O40"/>
    <mergeCell ref="R40:S40"/>
    <mergeCell ref="V40:W40"/>
    <mergeCell ref="Z42:AA42"/>
    <mergeCell ref="F41:G41"/>
    <mergeCell ref="J41:K41"/>
    <mergeCell ref="N41:O41"/>
    <mergeCell ref="R41:S41"/>
    <mergeCell ref="V41:W41"/>
    <mergeCell ref="Z41:AA41"/>
    <mergeCell ref="F42:G42"/>
    <mergeCell ref="J42:K42"/>
    <mergeCell ref="N42:O42"/>
    <mergeCell ref="R42:S42"/>
    <mergeCell ref="V42:W42"/>
    <mergeCell ref="Z44:AA44"/>
    <mergeCell ref="F43:G43"/>
    <mergeCell ref="J43:K43"/>
    <mergeCell ref="N43:O43"/>
    <mergeCell ref="R43:S43"/>
    <mergeCell ref="V43:W43"/>
    <mergeCell ref="Z43:AA43"/>
    <mergeCell ref="F44:G44"/>
    <mergeCell ref="J44:K44"/>
    <mergeCell ref="N44:O44"/>
    <mergeCell ref="R44:S44"/>
    <mergeCell ref="V44:W44"/>
    <mergeCell ref="Z46:AA46"/>
    <mergeCell ref="F45:G45"/>
    <mergeCell ref="J45:K45"/>
    <mergeCell ref="N45:O45"/>
    <mergeCell ref="R45:S45"/>
    <mergeCell ref="V45:W45"/>
    <mergeCell ref="Z45:AA45"/>
    <mergeCell ref="F46:G46"/>
    <mergeCell ref="J46:K46"/>
    <mergeCell ref="N46:O46"/>
    <mergeCell ref="R46:S46"/>
    <mergeCell ref="V46:W46"/>
    <mergeCell ref="Z48:AA48"/>
    <mergeCell ref="F47:G47"/>
    <mergeCell ref="J47:K47"/>
    <mergeCell ref="N47:O47"/>
    <mergeCell ref="R47:S47"/>
    <mergeCell ref="V47:W47"/>
    <mergeCell ref="Z47:AA47"/>
    <mergeCell ref="F48:G48"/>
    <mergeCell ref="J48:K48"/>
    <mergeCell ref="N48:O48"/>
    <mergeCell ref="R48:S48"/>
    <mergeCell ref="V48:W48"/>
  </mergeCells>
  <pageMargins left="0.78740157499999996" right="0.78740157499999996" top="0.984251969" bottom="0.984251969" header="0.4921259845" footer="0.4921259845"/>
  <pageSetup paperSize="9" scale="33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OBJ CA S&amp;C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BSA</cp:lastModifiedBy>
  <dcterms:created xsi:type="dcterms:W3CDTF">2022-12-01T23:52:39Z</dcterms:created>
  <dcterms:modified xsi:type="dcterms:W3CDTF">2022-12-02T07:12:30Z</dcterms:modified>
</cp:coreProperties>
</file>