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fileSharing userName="Guillaume Uytdenhoven" algorithmName="SHA-512" hashValue="3iKmHI9cTQ/xyt8gGD4fQs3Lw/+rhPaC5rl2lYjJMkJar9T48hCWY0tNatir7nGNVzfEsfQPwaNLbDjs+d+lqQ==" saltValue="Vy0jFIwAWu644bNGjI2GNw==" spinCount="100000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0001_{C9CE0BFC-6102-4E8E-8FA4-5C7F211890D5}" xr6:coauthVersionLast="47" xr6:coauthVersionMax="47" xr10:uidLastSave="{00000000-0000-0000-0000-000000000000}"/>
  <bookViews>
    <workbookView xWindow="-120" yWindow="-120" windowWidth="29040" windowHeight="16440" tabRatio="751" xr2:uid="{00000000-000D-0000-FFFF-FFFF00000000}"/>
  </bookViews>
  <sheets>
    <sheet name="A" sheetId="37" r:id="rId1"/>
    <sheet name="B" sheetId="58" r:id="rId2"/>
    <sheet name="C" sheetId="44" r:id="rId3"/>
    <sheet name="D" sheetId="53" r:id="rId4"/>
    <sheet name="E" sheetId="55" r:id="rId5"/>
    <sheet name="F" sheetId="43" r:id="rId6"/>
    <sheet name="G" sheetId="57" r:id="rId7"/>
    <sheet name="H" sheetId="40" r:id="rId8"/>
    <sheet name="I" sheetId="56" r:id="rId9"/>
    <sheet name="J" sheetId="50" r:id="rId10"/>
    <sheet name="K" sheetId="36" r:id="rId11"/>
    <sheet name="L" sheetId="52" r:id="rId12"/>
    <sheet name="RECAP" sheetId="11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7" l="1"/>
  <c r="D5" i="37"/>
  <c r="D6" i="37"/>
  <c r="D7" i="37"/>
  <c r="D8" i="37"/>
  <c r="D9" i="37"/>
  <c r="D10" i="37"/>
  <c r="D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35" i="37"/>
  <c r="D36" i="37"/>
  <c r="D37" i="37"/>
  <c r="D38" i="37"/>
  <c r="D39" i="37"/>
  <c r="D40" i="37"/>
  <c r="D41" i="37"/>
  <c r="D42" i="37"/>
  <c r="D43" i="37"/>
  <c r="D44" i="37"/>
  <c r="D45" i="37"/>
  <c r="D46" i="37"/>
  <c r="D47" i="37"/>
  <c r="D48" i="37"/>
  <c r="D49" i="37"/>
  <c r="D50" i="37"/>
  <c r="D51" i="37"/>
  <c r="D52" i="37"/>
  <c r="D53" i="37"/>
  <c r="D54" i="37"/>
  <c r="D55" i="37"/>
  <c r="D56" i="37"/>
  <c r="D57" i="37"/>
  <c r="D58" i="37"/>
  <c r="D59" i="37"/>
  <c r="D60" i="37"/>
  <c r="D61" i="37"/>
  <c r="D62" i="37"/>
  <c r="D63" i="37"/>
  <c r="D64" i="37"/>
  <c r="D65" i="37"/>
  <c r="D66" i="37"/>
  <c r="D67" i="37"/>
  <c r="D3" i="37"/>
  <c r="H5" i="37"/>
  <c r="H9" i="37"/>
  <c r="H13" i="37"/>
  <c r="H17" i="37"/>
  <c r="H21" i="37"/>
  <c r="H25" i="37"/>
  <c r="H29" i="37"/>
  <c r="H33" i="37"/>
  <c r="H37" i="37"/>
  <c r="H41" i="37"/>
  <c r="H45" i="37"/>
  <c r="H49" i="37"/>
  <c r="H53" i="37"/>
  <c r="H57" i="37"/>
  <c r="H61" i="37"/>
  <c r="H65" i="37"/>
  <c r="G4" i="37"/>
  <c r="H4" i="37" s="1"/>
  <c r="G5" i="37"/>
  <c r="G6" i="37"/>
  <c r="H6" i="37" s="1"/>
  <c r="G7" i="37"/>
  <c r="G8" i="37"/>
  <c r="H8" i="37" s="1"/>
  <c r="G9" i="37"/>
  <c r="G10" i="37"/>
  <c r="H10" i="37" s="1"/>
  <c r="G11" i="37"/>
  <c r="G12" i="37"/>
  <c r="H12" i="37" s="1"/>
  <c r="G13" i="37"/>
  <c r="G14" i="37"/>
  <c r="H14" i="37" s="1"/>
  <c r="G15" i="37"/>
  <c r="G16" i="37"/>
  <c r="H16" i="37" s="1"/>
  <c r="G17" i="37"/>
  <c r="G18" i="37"/>
  <c r="H18" i="37" s="1"/>
  <c r="G19" i="37"/>
  <c r="G20" i="37"/>
  <c r="H20" i="37" s="1"/>
  <c r="G21" i="37"/>
  <c r="G22" i="37"/>
  <c r="H22" i="37" s="1"/>
  <c r="G23" i="37"/>
  <c r="G24" i="37"/>
  <c r="H24" i="37" s="1"/>
  <c r="G25" i="37"/>
  <c r="G26" i="37"/>
  <c r="H26" i="37" s="1"/>
  <c r="G27" i="37"/>
  <c r="G28" i="37"/>
  <c r="H28" i="37" s="1"/>
  <c r="G29" i="37"/>
  <c r="G30" i="37"/>
  <c r="H30" i="37" s="1"/>
  <c r="G31" i="37"/>
  <c r="G32" i="37"/>
  <c r="H32" i="37" s="1"/>
  <c r="G33" i="37"/>
  <c r="G34" i="37"/>
  <c r="H34" i="37" s="1"/>
  <c r="G35" i="37"/>
  <c r="G36" i="37"/>
  <c r="H36" i="37" s="1"/>
  <c r="G37" i="37"/>
  <c r="G38" i="37"/>
  <c r="H38" i="37" s="1"/>
  <c r="G39" i="37"/>
  <c r="G40" i="37"/>
  <c r="H40" i="37" s="1"/>
  <c r="G41" i="37"/>
  <c r="G42" i="37"/>
  <c r="H42" i="37" s="1"/>
  <c r="G43" i="37"/>
  <c r="G44" i="37"/>
  <c r="H44" i="37" s="1"/>
  <c r="G45" i="37"/>
  <c r="G46" i="37"/>
  <c r="G47" i="37"/>
  <c r="G48" i="37"/>
  <c r="H48" i="37" s="1"/>
  <c r="G49" i="37"/>
  <c r="G50" i="37"/>
  <c r="H50" i="37" s="1"/>
  <c r="G51" i="37"/>
  <c r="G52" i="37"/>
  <c r="H52" i="37" s="1"/>
  <c r="G53" i="37"/>
  <c r="G54" i="37"/>
  <c r="G55" i="37"/>
  <c r="G56" i="37"/>
  <c r="H56" i="37" s="1"/>
  <c r="G57" i="37"/>
  <c r="G58" i="37"/>
  <c r="H58" i="37" s="1"/>
  <c r="G59" i="37"/>
  <c r="G60" i="37"/>
  <c r="H60" i="37" s="1"/>
  <c r="G61" i="37"/>
  <c r="G62" i="37"/>
  <c r="H62" i="37" s="1"/>
  <c r="G63" i="37"/>
  <c r="G64" i="37"/>
  <c r="H64" i="37" s="1"/>
  <c r="G65" i="37"/>
  <c r="G66" i="37"/>
  <c r="H66" i="37" s="1"/>
  <c r="G67" i="37"/>
  <c r="G3" i="37"/>
  <c r="M9" i="37"/>
  <c r="M10" i="37" s="1"/>
  <c r="A4" i="37"/>
  <c r="A3" i="37"/>
  <c r="I4" i="37" a="1"/>
  <c r="I4" i="37" s="1"/>
  <c r="I3" i="37" a="1"/>
  <c r="I3" i="37" s="1"/>
  <c r="B5" i="37"/>
  <c r="B6" i="37" s="1"/>
  <c r="B7" i="37" s="1"/>
  <c r="B8" i="37" s="1"/>
  <c r="B9" i="37" s="1"/>
  <c r="B10" i="37" s="1"/>
  <c r="B11" i="37" s="1"/>
  <c r="B12" i="37" s="1"/>
  <c r="B13" i="37" s="1"/>
  <c r="B14" i="37" s="1"/>
  <c r="B15" i="37" s="1"/>
  <c r="B16" i="37" s="1"/>
  <c r="B17" i="37" s="1"/>
  <c r="B18" i="37" s="1"/>
  <c r="B19" i="37" s="1"/>
  <c r="B20" i="37" s="1"/>
  <c r="B21" i="37" s="1"/>
  <c r="B22" i="37" s="1"/>
  <c r="B23" i="37" s="1"/>
  <c r="B24" i="37" s="1"/>
  <c r="B25" i="37" s="1"/>
  <c r="B26" i="37" s="1"/>
  <c r="B27" i="37" s="1"/>
  <c r="B28" i="37" s="1"/>
  <c r="B29" i="37" s="1"/>
  <c r="B30" i="37" s="1"/>
  <c r="B31" i="37" s="1"/>
  <c r="B32" i="37" s="1"/>
  <c r="B33" i="37" s="1"/>
  <c r="B34" i="37" s="1"/>
  <c r="B35" i="37" s="1"/>
  <c r="B36" i="37" s="1"/>
  <c r="B37" i="37" s="1"/>
  <c r="B38" i="37" s="1"/>
  <c r="B39" i="37" s="1"/>
  <c r="B40" i="37" s="1"/>
  <c r="B41" i="37" s="1"/>
  <c r="B42" i="37" s="1"/>
  <c r="B43" i="37" s="1"/>
  <c r="B44" i="37" s="1"/>
  <c r="B45" i="37" s="1"/>
  <c r="B46" i="37" s="1"/>
  <c r="B47" i="37" s="1"/>
  <c r="B48" i="37" s="1"/>
  <c r="B49" i="37" s="1"/>
  <c r="B50" i="37" s="1"/>
  <c r="B51" i="37" s="1"/>
  <c r="B52" i="37" s="1"/>
  <c r="B53" i="37" s="1"/>
  <c r="B54" i="37" s="1"/>
  <c r="B55" i="37" s="1"/>
  <c r="B56" i="37" s="1"/>
  <c r="B57" i="37" s="1"/>
  <c r="B58" i="37" s="1"/>
  <c r="B59" i="37" s="1"/>
  <c r="B60" i="37" s="1"/>
  <c r="B61" i="37" s="1"/>
  <c r="B62" i="37" s="1"/>
  <c r="B63" i="37" s="1"/>
  <c r="B64" i="37" s="1"/>
  <c r="B65" i="37" s="1"/>
  <c r="B66" i="37" s="1"/>
  <c r="B67" i="37" s="1"/>
  <c r="A67" i="37" s="1"/>
  <c r="B4" i="37"/>
  <c r="J1" i="50"/>
  <c r="G4" i="50"/>
  <c r="H67" i="37" l="1"/>
  <c r="H63" i="37"/>
  <c r="H59" i="37"/>
  <c r="H55" i="37"/>
  <c r="H51" i="37"/>
  <c r="H47" i="37"/>
  <c r="H43" i="37"/>
  <c r="H39" i="37"/>
  <c r="H35" i="37"/>
  <c r="H31" i="37"/>
  <c r="H27" i="37"/>
  <c r="H23" i="37"/>
  <c r="H19" i="37"/>
  <c r="H15" i="37"/>
  <c r="H11" i="37"/>
  <c r="H7" i="37"/>
  <c r="H3" i="37"/>
  <c r="A61" i="37"/>
  <c r="I61" i="37" s="1" a="1"/>
  <c r="I61" i="37" s="1"/>
  <c r="A53" i="37"/>
  <c r="I53" i="37" s="1" a="1"/>
  <c r="I53" i="37" s="1"/>
  <c r="A45" i="37"/>
  <c r="A37" i="37"/>
  <c r="I37" i="37" s="1" a="1"/>
  <c r="I37" i="37" s="1"/>
  <c r="A29" i="37"/>
  <c r="I29" i="37" s="1" a="1"/>
  <c r="I29" i="37" s="1"/>
  <c r="A25" i="37"/>
  <c r="A17" i="37"/>
  <c r="I17" i="37" s="1" a="1"/>
  <c r="I17" i="37" s="1"/>
  <c r="A13" i="37"/>
  <c r="A9" i="37"/>
  <c r="I9" i="37" s="1" a="1"/>
  <c r="I9" i="37" s="1"/>
  <c r="A5" i="37"/>
  <c r="I5" i="37" s="1" a="1"/>
  <c r="I5" i="37" s="1"/>
  <c r="A64" i="37"/>
  <c r="I64" i="37" s="1" a="1"/>
  <c r="I64" i="37" s="1"/>
  <c r="A60" i="37"/>
  <c r="I60" i="37" s="1" a="1"/>
  <c r="I60" i="37" s="1"/>
  <c r="A56" i="37"/>
  <c r="A52" i="37"/>
  <c r="I52" i="37" s="1" a="1"/>
  <c r="I52" i="37" s="1"/>
  <c r="A48" i="37"/>
  <c r="I48" i="37" s="1" a="1"/>
  <c r="I48" i="37" s="1"/>
  <c r="A44" i="37"/>
  <c r="I44" i="37" s="1" a="1"/>
  <c r="I44" i="37" s="1"/>
  <c r="A40" i="37"/>
  <c r="I40" i="37" s="1" a="1"/>
  <c r="I40" i="37" s="1"/>
  <c r="A36" i="37"/>
  <c r="I36" i="37" s="1" a="1"/>
  <c r="I36" i="37" s="1"/>
  <c r="A32" i="37"/>
  <c r="I32" i="37" s="1" a="1"/>
  <c r="I32" i="37" s="1"/>
  <c r="A28" i="37"/>
  <c r="I28" i="37" s="1" a="1"/>
  <c r="I28" i="37" s="1"/>
  <c r="A24" i="37"/>
  <c r="A20" i="37"/>
  <c r="A16" i="37"/>
  <c r="I16" i="37" s="1" a="1"/>
  <c r="I16" i="37" s="1"/>
  <c r="A12" i="37"/>
  <c r="I12" i="37" s="1" a="1"/>
  <c r="I12" i="37" s="1"/>
  <c r="A8" i="37"/>
  <c r="I8" i="37" s="1" a="1"/>
  <c r="I8" i="37" s="1"/>
  <c r="A63" i="37"/>
  <c r="I63" i="37" s="1" a="1"/>
  <c r="I63" i="37" s="1"/>
  <c r="A59" i="37"/>
  <c r="I59" i="37" s="1" a="1"/>
  <c r="I59" i="37" s="1"/>
  <c r="A55" i="37"/>
  <c r="I55" i="37" s="1" a="1"/>
  <c r="I55" i="37" s="1"/>
  <c r="A51" i="37"/>
  <c r="I51" i="37" s="1" a="1"/>
  <c r="I51" i="37" s="1"/>
  <c r="A47" i="37"/>
  <c r="I47" i="37" s="1" a="1"/>
  <c r="I47" i="37" s="1"/>
  <c r="A43" i="37"/>
  <c r="I43" i="37" s="1" a="1"/>
  <c r="I43" i="37" s="1"/>
  <c r="A39" i="37"/>
  <c r="I39" i="37" s="1" a="1"/>
  <c r="I39" i="37" s="1"/>
  <c r="A35" i="37"/>
  <c r="A31" i="37"/>
  <c r="I31" i="37" s="1" a="1"/>
  <c r="I31" i="37" s="1"/>
  <c r="A27" i="37"/>
  <c r="I27" i="37" s="1" a="1"/>
  <c r="I27" i="37" s="1"/>
  <c r="A23" i="37"/>
  <c r="I23" i="37" s="1" a="1"/>
  <c r="I23" i="37" s="1"/>
  <c r="A19" i="37"/>
  <c r="I19" i="37" s="1" a="1"/>
  <c r="I19" i="37" s="1"/>
  <c r="A15" i="37"/>
  <c r="I15" i="37" s="1" a="1"/>
  <c r="I15" i="37" s="1"/>
  <c r="A11" i="37"/>
  <c r="I11" i="37" s="1" a="1"/>
  <c r="I11" i="37" s="1"/>
  <c r="A7" i="37"/>
  <c r="I7" i="37" s="1" a="1"/>
  <c r="I7" i="37" s="1"/>
  <c r="A65" i="37"/>
  <c r="I65" i="37" s="1" a="1"/>
  <c r="I65" i="37" s="1"/>
  <c r="A57" i="37"/>
  <c r="I57" i="37" s="1" a="1"/>
  <c r="I57" i="37" s="1"/>
  <c r="A49" i="37"/>
  <c r="I49" i="37" s="1" a="1"/>
  <c r="I49" i="37" s="1"/>
  <c r="A41" i="37"/>
  <c r="I41" i="37" s="1" a="1"/>
  <c r="I41" i="37" s="1"/>
  <c r="A33" i="37"/>
  <c r="I33" i="37" s="1" a="1"/>
  <c r="I33" i="37" s="1"/>
  <c r="A21" i="37"/>
  <c r="A66" i="37"/>
  <c r="I66" i="37" s="1" a="1"/>
  <c r="I66" i="37" s="1"/>
  <c r="A62" i="37"/>
  <c r="I62" i="37" s="1" a="1"/>
  <c r="I62" i="37" s="1"/>
  <c r="A58" i="37"/>
  <c r="I58" i="37" s="1" a="1"/>
  <c r="I58" i="37" s="1"/>
  <c r="A54" i="37"/>
  <c r="I54" i="37" s="1" a="1"/>
  <c r="I54" i="37" s="1"/>
  <c r="A50" i="37"/>
  <c r="I50" i="37" s="1" a="1"/>
  <c r="I50" i="37" s="1"/>
  <c r="A46" i="37"/>
  <c r="I46" i="37" s="1" a="1"/>
  <c r="I46" i="37" s="1"/>
  <c r="A42" i="37"/>
  <c r="I42" i="37" s="1" a="1"/>
  <c r="I42" i="37" s="1"/>
  <c r="A38" i="37"/>
  <c r="I38" i="37" s="1" a="1"/>
  <c r="I38" i="37" s="1"/>
  <c r="A34" i="37"/>
  <c r="I34" i="37" s="1" a="1"/>
  <c r="I34" i="37" s="1"/>
  <c r="A30" i="37"/>
  <c r="I30" i="37" s="1" a="1"/>
  <c r="I30" i="37" s="1"/>
  <c r="A26" i="37"/>
  <c r="I26" i="37" s="1" a="1"/>
  <c r="I26" i="37" s="1"/>
  <c r="A22" i="37"/>
  <c r="A18" i="37"/>
  <c r="A14" i="37"/>
  <c r="I14" i="37" s="1" a="1"/>
  <c r="I14" i="37" s="1"/>
  <c r="A10" i="37"/>
  <c r="I10" i="37" s="1" a="1"/>
  <c r="I10" i="37" s="1"/>
  <c r="A6" i="37"/>
  <c r="I6" i="37" s="1" a="1"/>
  <c r="I6" i="37" s="1"/>
  <c r="M11" i="37"/>
  <c r="O19" i="37" a="1"/>
  <c r="O19" i="37" s="1"/>
  <c r="O23" i="37" a="1"/>
  <c r="O23" i="37" s="1"/>
  <c r="I21" i="37" l="1" a="1"/>
  <c r="I21" i="37" s="1"/>
  <c r="O21" i="37" a="1"/>
  <c r="O21" i="37" s="1"/>
  <c r="I25" i="37" a="1"/>
  <c r="I25" i="37" s="1"/>
  <c r="O25" i="37" a="1"/>
  <c r="O25" i="37" s="1"/>
  <c r="O22" i="37" a="1"/>
  <c r="O22" i="37" s="1"/>
  <c r="I22" i="37" a="1"/>
  <c r="I22" i="37" s="1"/>
  <c r="I20" i="37" a="1"/>
  <c r="I20" i="37" s="1"/>
  <c r="O20" i="37" a="1"/>
  <c r="O20" i="37" s="1"/>
  <c r="I18" i="37" a="1"/>
  <c r="I18" i="37" s="1"/>
  <c r="O18" i="37" a="1"/>
  <c r="O18" i="37" s="1"/>
  <c r="M12" i="37"/>
  <c r="G42" i="58"/>
  <c r="H45" i="58" l="1"/>
  <c r="G8" i="44" l="1"/>
  <c r="H8" i="44" s="1"/>
  <c r="G9" i="44"/>
  <c r="H9" i="44" s="1"/>
  <c r="G10" i="44"/>
  <c r="H10" i="44" s="1"/>
  <c r="G11" i="44"/>
  <c r="H11" i="44" s="1"/>
  <c r="J1" i="44" l="1"/>
  <c r="J1" i="57" l="1"/>
  <c r="J1" i="58"/>
  <c r="J1" i="37"/>
  <c r="G67" i="57"/>
  <c r="H67" i="57" s="1"/>
  <c r="G66" i="57"/>
  <c r="H66" i="57" s="1"/>
  <c r="G65" i="57"/>
  <c r="H65" i="57" s="1"/>
  <c r="G64" i="57"/>
  <c r="H64" i="57" s="1"/>
  <c r="G63" i="57"/>
  <c r="H63" i="57" s="1"/>
  <c r="G62" i="57"/>
  <c r="H62" i="57" s="1"/>
  <c r="G61" i="57"/>
  <c r="H61" i="57" s="1"/>
  <c r="G60" i="57"/>
  <c r="H60" i="57" s="1"/>
  <c r="G59" i="57"/>
  <c r="H59" i="57" s="1"/>
  <c r="G58" i="57"/>
  <c r="H58" i="57" s="1"/>
  <c r="G57" i="57"/>
  <c r="H57" i="57" s="1"/>
  <c r="G56" i="57"/>
  <c r="H56" i="57" s="1"/>
  <c r="G55" i="57"/>
  <c r="H55" i="57" s="1"/>
  <c r="G54" i="57"/>
  <c r="G53" i="57"/>
  <c r="H53" i="57" s="1"/>
  <c r="G52" i="57"/>
  <c r="H52" i="57" s="1"/>
  <c r="G51" i="57"/>
  <c r="H51" i="57" s="1"/>
  <c r="G50" i="57"/>
  <c r="H50" i="57" s="1"/>
  <c r="G49" i="57"/>
  <c r="H49" i="57" s="1"/>
  <c r="G48" i="57"/>
  <c r="H48" i="57" s="1"/>
  <c r="G47" i="57"/>
  <c r="H47" i="57" s="1"/>
  <c r="G46" i="57"/>
  <c r="G45" i="57"/>
  <c r="H45" i="57" s="1"/>
  <c r="G44" i="57"/>
  <c r="H44" i="57" s="1"/>
  <c r="G43" i="57"/>
  <c r="H43" i="57" s="1"/>
  <c r="G42" i="57"/>
  <c r="H42" i="57" s="1"/>
  <c r="G41" i="57"/>
  <c r="H41" i="57" s="1"/>
  <c r="G40" i="57"/>
  <c r="H40" i="57" s="1"/>
  <c r="G39" i="57"/>
  <c r="H39" i="57" s="1"/>
  <c r="G38" i="57"/>
  <c r="H38" i="57" s="1"/>
  <c r="G37" i="57"/>
  <c r="H37" i="57" s="1"/>
  <c r="G36" i="57"/>
  <c r="H36" i="57" s="1"/>
  <c r="G35" i="57"/>
  <c r="H35" i="57" s="1"/>
  <c r="G34" i="57"/>
  <c r="H34" i="57" s="1"/>
  <c r="G33" i="57"/>
  <c r="H33" i="57" s="1"/>
  <c r="G32" i="57"/>
  <c r="H32" i="57" s="1"/>
  <c r="G31" i="57"/>
  <c r="H31" i="57" s="1"/>
  <c r="G30" i="57"/>
  <c r="H30" i="57" s="1"/>
  <c r="G29" i="57"/>
  <c r="H29" i="57" s="1"/>
  <c r="G28" i="57"/>
  <c r="H28" i="57" s="1"/>
  <c r="G27" i="57"/>
  <c r="H27" i="57" s="1"/>
  <c r="G26" i="57"/>
  <c r="H26" i="57" s="1"/>
  <c r="G25" i="57"/>
  <c r="H25" i="57" s="1"/>
  <c r="G24" i="57"/>
  <c r="H24" i="57" s="1"/>
  <c r="G23" i="57"/>
  <c r="H23" i="57" s="1"/>
  <c r="G22" i="57"/>
  <c r="H22" i="57" s="1"/>
  <c r="G21" i="57"/>
  <c r="H21" i="57" s="1"/>
  <c r="G20" i="57"/>
  <c r="H20" i="57" s="1"/>
  <c r="G19" i="57"/>
  <c r="H19" i="57" s="1"/>
  <c r="G18" i="57"/>
  <c r="H18" i="57" s="1"/>
  <c r="G17" i="57"/>
  <c r="H17" i="57" s="1"/>
  <c r="G16" i="57"/>
  <c r="H16" i="57" s="1"/>
  <c r="G15" i="57"/>
  <c r="H15" i="57" s="1"/>
  <c r="G14" i="57"/>
  <c r="H14" i="57" s="1"/>
  <c r="G13" i="57"/>
  <c r="H13" i="57" s="1"/>
  <c r="G12" i="57"/>
  <c r="H12" i="57" s="1"/>
  <c r="G11" i="57"/>
  <c r="H11" i="57" s="1"/>
  <c r="G10" i="57"/>
  <c r="H10" i="57" s="1"/>
  <c r="G9" i="57"/>
  <c r="H9" i="57" s="1"/>
  <c r="G8" i="57"/>
  <c r="H8" i="57" s="1"/>
  <c r="G7" i="57"/>
  <c r="H7" i="57" s="1"/>
  <c r="G6" i="57"/>
  <c r="H6" i="57" s="1"/>
  <c r="G5" i="57"/>
  <c r="H5" i="57" s="1"/>
  <c r="G4" i="57"/>
  <c r="H4" i="57" s="1"/>
  <c r="G3" i="57"/>
  <c r="H3" i="57" s="1"/>
  <c r="G67" i="52"/>
  <c r="H67" i="52" s="1"/>
  <c r="G66" i="52"/>
  <c r="H66" i="52" s="1"/>
  <c r="G65" i="52"/>
  <c r="H65" i="52" s="1"/>
  <c r="G64" i="52"/>
  <c r="H64" i="52" s="1"/>
  <c r="G63" i="52"/>
  <c r="H63" i="52" s="1"/>
  <c r="G62" i="52"/>
  <c r="H62" i="52" s="1"/>
  <c r="G61" i="52"/>
  <c r="H61" i="52" s="1"/>
  <c r="G60" i="52"/>
  <c r="H60" i="52" s="1"/>
  <c r="G59" i="52"/>
  <c r="H59" i="52" s="1"/>
  <c r="G58" i="52"/>
  <c r="H58" i="52" s="1"/>
  <c r="G57" i="52"/>
  <c r="H57" i="52" s="1"/>
  <c r="G56" i="52"/>
  <c r="H56" i="52" s="1"/>
  <c r="G55" i="52"/>
  <c r="H55" i="52" s="1"/>
  <c r="G54" i="52"/>
  <c r="H54" i="52" s="1"/>
  <c r="G53" i="52"/>
  <c r="H53" i="52" s="1"/>
  <c r="G52" i="52"/>
  <c r="H52" i="52" s="1"/>
  <c r="G51" i="52"/>
  <c r="H51" i="52" s="1"/>
  <c r="G50" i="52"/>
  <c r="H50" i="52" s="1"/>
  <c r="G49" i="52"/>
  <c r="H49" i="52" s="1"/>
  <c r="G48" i="52"/>
  <c r="H48" i="52" s="1"/>
  <c r="G47" i="52"/>
  <c r="H47" i="52" s="1"/>
  <c r="G46" i="52"/>
  <c r="H46" i="52" s="1"/>
  <c r="G45" i="52"/>
  <c r="H45" i="52" s="1"/>
  <c r="G44" i="52"/>
  <c r="H44" i="52" s="1"/>
  <c r="G43" i="52"/>
  <c r="H43" i="52" s="1"/>
  <c r="G42" i="52"/>
  <c r="H42" i="52" s="1"/>
  <c r="G41" i="52"/>
  <c r="H41" i="52" s="1"/>
  <c r="G40" i="52"/>
  <c r="H40" i="52" s="1"/>
  <c r="G39" i="52"/>
  <c r="H39" i="52" s="1"/>
  <c r="G38" i="52"/>
  <c r="H38" i="52" s="1"/>
  <c r="G37" i="52"/>
  <c r="H37" i="52" s="1"/>
  <c r="G36" i="52"/>
  <c r="H36" i="52" s="1"/>
  <c r="G35" i="52"/>
  <c r="H35" i="52" s="1"/>
  <c r="G34" i="52"/>
  <c r="H34" i="52" s="1"/>
  <c r="G33" i="52"/>
  <c r="H33" i="52" s="1"/>
  <c r="G32" i="52"/>
  <c r="H32" i="52" s="1"/>
  <c r="G31" i="52"/>
  <c r="H31" i="52" s="1"/>
  <c r="G30" i="52"/>
  <c r="H30" i="52" s="1"/>
  <c r="G29" i="52"/>
  <c r="H29" i="52" s="1"/>
  <c r="G28" i="52"/>
  <c r="H28" i="52" s="1"/>
  <c r="G27" i="52"/>
  <c r="H27" i="52" s="1"/>
  <c r="G26" i="52"/>
  <c r="H26" i="52" s="1"/>
  <c r="G25" i="52"/>
  <c r="H25" i="52" s="1"/>
  <c r="G24" i="52"/>
  <c r="H24" i="52" s="1"/>
  <c r="G23" i="52"/>
  <c r="H23" i="52" s="1"/>
  <c r="G22" i="52"/>
  <c r="H22" i="52" s="1"/>
  <c r="G21" i="52"/>
  <c r="H21" i="52" s="1"/>
  <c r="G20" i="52"/>
  <c r="H20" i="52" s="1"/>
  <c r="G19" i="52"/>
  <c r="H19" i="52" s="1"/>
  <c r="G18" i="52"/>
  <c r="H18" i="52" s="1"/>
  <c r="G17" i="52"/>
  <c r="H17" i="52" s="1"/>
  <c r="G16" i="52"/>
  <c r="H16" i="52" s="1"/>
  <c r="G15" i="52"/>
  <c r="H15" i="52" s="1"/>
  <c r="G14" i="52"/>
  <c r="H14" i="52" s="1"/>
  <c r="G13" i="52"/>
  <c r="H13" i="52" s="1"/>
  <c r="G12" i="52"/>
  <c r="H12" i="52" s="1"/>
  <c r="G11" i="52"/>
  <c r="H11" i="52" s="1"/>
  <c r="G10" i="52"/>
  <c r="H10" i="52" s="1"/>
  <c r="G9" i="52"/>
  <c r="H9" i="52" s="1"/>
  <c r="G8" i="52"/>
  <c r="H8" i="52" s="1"/>
  <c r="G7" i="52"/>
  <c r="H7" i="52" s="1"/>
  <c r="G6" i="52"/>
  <c r="H6" i="52" s="1"/>
  <c r="G5" i="52"/>
  <c r="H5" i="52" s="1"/>
  <c r="G4" i="52"/>
  <c r="H4" i="52" s="1"/>
  <c r="G3" i="52"/>
  <c r="H3" i="52" s="1"/>
  <c r="G67" i="36"/>
  <c r="H67" i="36" s="1"/>
  <c r="G66" i="36"/>
  <c r="H66" i="36" s="1"/>
  <c r="G65" i="36"/>
  <c r="H65" i="36" s="1"/>
  <c r="G64" i="36"/>
  <c r="H64" i="36" s="1"/>
  <c r="G63" i="36"/>
  <c r="H63" i="36" s="1"/>
  <c r="G62" i="36"/>
  <c r="H62" i="36" s="1"/>
  <c r="G61" i="36"/>
  <c r="H61" i="36" s="1"/>
  <c r="G60" i="36"/>
  <c r="H60" i="36" s="1"/>
  <c r="G59" i="36"/>
  <c r="H59" i="36" s="1"/>
  <c r="G58" i="36"/>
  <c r="H58" i="36" s="1"/>
  <c r="G57" i="36"/>
  <c r="H57" i="36" s="1"/>
  <c r="G56" i="36"/>
  <c r="H56" i="36" s="1"/>
  <c r="G55" i="36"/>
  <c r="H55" i="36" s="1"/>
  <c r="G54" i="36"/>
  <c r="H54" i="36" s="1"/>
  <c r="G53" i="36"/>
  <c r="H53" i="36" s="1"/>
  <c r="G52" i="36"/>
  <c r="H52" i="36" s="1"/>
  <c r="G51" i="36"/>
  <c r="H51" i="36" s="1"/>
  <c r="G50" i="36"/>
  <c r="H50" i="36" s="1"/>
  <c r="G49" i="36"/>
  <c r="H49" i="36" s="1"/>
  <c r="G48" i="36"/>
  <c r="H48" i="36" s="1"/>
  <c r="G47" i="36"/>
  <c r="H47" i="36" s="1"/>
  <c r="G46" i="36"/>
  <c r="H46" i="36" s="1"/>
  <c r="G45" i="36"/>
  <c r="H45" i="36" s="1"/>
  <c r="G44" i="36"/>
  <c r="H44" i="36" s="1"/>
  <c r="G43" i="36"/>
  <c r="H43" i="36" s="1"/>
  <c r="G42" i="36"/>
  <c r="H42" i="36" s="1"/>
  <c r="G41" i="36"/>
  <c r="H41" i="36" s="1"/>
  <c r="G40" i="36"/>
  <c r="H40" i="36" s="1"/>
  <c r="G39" i="36"/>
  <c r="H39" i="36" s="1"/>
  <c r="G38" i="36"/>
  <c r="H38" i="36" s="1"/>
  <c r="G37" i="36"/>
  <c r="H37" i="36" s="1"/>
  <c r="G36" i="36"/>
  <c r="H36" i="36" s="1"/>
  <c r="G35" i="36"/>
  <c r="H35" i="36" s="1"/>
  <c r="G34" i="36"/>
  <c r="H34" i="36" s="1"/>
  <c r="G33" i="36"/>
  <c r="H33" i="36" s="1"/>
  <c r="G32" i="36"/>
  <c r="H32" i="36" s="1"/>
  <c r="G31" i="36"/>
  <c r="H31" i="36" s="1"/>
  <c r="G30" i="36"/>
  <c r="H30" i="36" s="1"/>
  <c r="G29" i="36"/>
  <c r="H29" i="36" s="1"/>
  <c r="G28" i="36"/>
  <c r="H28" i="36" s="1"/>
  <c r="G27" i="36"/>
  <c r="H27" i="36" s="1"/>
  <c r="G26" i="36"/>
  <c r="H26" i="36" s="1"/>
  <c r="G25" i="36"/>
  <c r="H25" i="36" s="1"/>
  <c r="G24" i="36"/>
  <c r="H24" i="36" s="1"/>
  <c r="G23" i="36"/>
  <c r="H23" i="36" s="1"/>
  <c r="G22" i="36"/>
  <c r="H22" i="36" s="1"/>
  <c r="G21" i="36"/>
  <c r="H21" i="36" s="1"/>
  <c r="G20" i="36"/>
  <c r="H20" i="36" s="1"/>
  <c r="G19" i="36"/>
  <c r="H19" i="36" s="1"/>
  <c r="G18" i="36"/>
  <c r="H18" i="36" s="1"/>
  <c r="G17" i="36"/>
  <c r="H17" i="36" s="1"/>
  <c r="G16" i="36"/>
  <c r="H16" i="36" s="1"/>
  <c r="G15" i="36"/>
  <c r="H15" i="36" s="1"/>
  <c r="G14" i="36"/>
  <c r="H14" i="36" s="1"/>
  <c r="G13" i="36"/>
  <c r="H13" i="36" s="1"/>
  <c r="G12" i="36"/>
  <c r="H12" i="36" s="1"/>
  <c r="G11" i="36"/>
  <c r="H11" i="36" s="1"/>
  <c r="G10" i="36"/>
  <c r="H10" i="36" s="1"/>
  <c r="G9" i="36"/>
  <c r="H9" i="36" s="1"/>
  <c r="G8" i="36"/>
  <c r="H8" i="36" s="1"/>
  <c r="G7" i="36"/>
  <c r="H7" i="36" s="1"/>
  <c r="G6" i="36"/>
  <c r="H6" i="36" s="1"/>
  <c r="G5" i="36"/>
  <c r="H5" i="36" s="1"/>
  <c r="G4" i="36"/>
  <c r="H4" i="36" s="1"/>
  <c r="G3" i="36"/>
  <c r="H3" i="36" s="1"/>
  <c r="G67" i="50"/>
  <c r="H67" i="50" s="1"/>
  <c r="G66" i="50"/>
  <c r="H66" i="50" s="1"/>
  <c r="G65" i="50"/>
  <c r="H65" i="50" s="1"/>
  <c r="G64" i="50"/>
  <c r="H64" i="50" s="1"/>
  <c r="G63" i="50"/>
  <c r="H63" i="50" s="1"/>
  <c r="G62" i="50"/>
  <c r="H62" i="50" s="1"/>
  <c r="G61" i="50"/>
  <c r="H61" i="50" s="1"/>
  <c r="G60" i="50"/>
  <c r="H60" i="50" s="1"/>
  <c r="G59" i="50"/>
  <c r="H59" i="50" s="1"/>
  <c r="G58" i="50"/>
  <c r="H58" i="50" s="1"/>
  <c r="G57" i="50"/>
  <c r="H57" i="50" s="1"/>
  <c r="G56" i="50"/>
  <c r="H56" i="50" s="1"/>
  <c r="G55" i="50"/>
  <c r="H55" i="50" s="1"/>
  <c r="G54" i="50"/>
  <c r="G53" i="50"/>
  <c r="H53" i="50" s="1"/>
  <c r="G52" i="50"/>
  <c r="H52" i="50" s="1"/>
  <c r="G51" i="50"/>
  <c r="H51" i="50" s="1"/>
  <c r="G50" i="50"/>
  <c r="H50" i="50" s="1"/>
  <c r="G49" i="50"/>
  <c r="H49" i="50" s="1"/>
  <c r="G48" i="50"/>
  <c r="H48" i="50" s="1"/>
  <c r="G47" i="50"/>
  <c r="H47" i="50" s="1"/>
  <c r="G46" i="50"/>
  <c r="G45" i="50"/>
  <c r="H45" i="50" s="1"/>
  <c r="G44" i="50"/>
  <c r="H44" i="50" s="1"/>
  <c r="G43" i="50"/>
  <c r="H43" i="50" s="1"/>
  <c r="G42" i="50"/>
  <c r="H42" i="50" s="1"/>
  <c r="G41" i="50"/>
  <c r="H41" i="50" s="1"/>
  <c r="G40" i="50"/>
  <c r="H40" i="50" s="1"/>
  <c r="G39" i="50"/>
  <c r="H39" i="50" s="1"/>
  <c r="G38" i="50"/>
  <c r="H38" i="50" s="1"/>
  <c r="G37" i="50"/>
  <c r="H37" i="50" s="1"/>
  <c r="G36" i="50"/>
  <c r="H36" i="50" s="1"/>
  <c r="G35" i="50"/>
  <c r="H35" i="50" s="1"/>
  <c r="G34" i="50"/>
  <c r="H34" i="50" s="1"/>
  <c r="G33" i="50"/>
  <c r="H33" i="50" s="1"/>
  <c r="G32" i="50"/>
  <c r="H32" i="50" s="1"/>
  <c r="G31" i="50"/>
  <c r="H31" i="50" s="1"/>
  <c r="G30" i="50"/>
  <c r="H30" i="50" s="1"/>
  <c r="G29" i="50"/>
  <c r="H29" i="50" s="1"/>
  <c r="G28" i="50"/>
  <c r="H28" i="50" s="1"/>
  <c r="G27" i="50"/>
  <c r="H27" i="50" s="1"/>
  <c r="G26" i="50"/>
  <c r="H26" i="50" s="1"/>
  <c r="G25" i="50"/>
  <c r="H25" i="50" s="1"/>
  <c r="G24" i="50"/>
  <c r="H24" i="50" s="1"/>
  <c r="G23" i="50"/>
  <c r="H23" i="50" s="1"/>
  <c r="G22" i="50"/>
  <c r="H22" i="50" s="1"/>
  <c r="G21" i="50"/>
  <c r="H21" i="50" s="1"/>
  <c r="G20" i="50"/>
  <c r="H20" i="50" s="1"/>
  <c r="G19" i="50"/>
  <c r="H19" i="50" s="1"/>
  <c r="G18" i="50"/>
  <c r="H18" i="50" s="1"/>
  <c r="G17" i="50"/>
  <c r="H17" i="50" s="1"/>
  <c r="G16" i="50"/>
  <c r="H16" i="50" s="1"/>
  <c r="G15" i="50"/>
  <c r="H15" i="50" s="1"/>
  <c r="G14" i="50"/>
  <c r="H14" i="50" s="1"/>
  <c r="G13" i="50"/>
  <c r="H13" i="50" s="1"/>
  <c r="G12" i="50"/>
  <c r="H12" i="50" s="1"/>
  <c r="G11" i="50"/>
  <c r="H11" i="50" s="1"/>
  <c r="G10" i="50"/>
  <c r="H10" i="50" s="1"/>
  <c r="G9" i="50"/>
  <c r="H9" i="50" s="1"/>
  <c r="G8" i="50"/>
  <c r="H8" i="50" s="1"/>
  <c r="G7" i="50"/>
  <c r="H7" i="50" s="1"/>
  <c r="G6" i="50"/>
  <c r="H6" i="50" s="1"/>
  <c r="G5" i="50"/>
  <c r="H5" i="50" s="1"/>
  <c r="H4" i="50"/>
  <c r="G3" i="50"/>
  <c r="H3" i="50" s="1"/>
  <c r="G67" i="56"/>
  <c r="H67" i="56" s="1"/>
  <c r="G66" i="56"/>
  <c r="H66" i="56" s="1"/>
  <c r="G65" i="56"/>
  <c r="H65" i="56" s="1"/>
  <c r="G64" i="56"/>
  <c r="H64" i="56" s="1"/>
  <c r="G63" i="56"/>
  <c r="H63" i="56" s="1"/>
  <c r="G62" i="56"/>
  <c r="H62" i="56" s="1"/>
  <c r="G61" i="56"/>
  <c r="H61" i="56" s="1"/>
  <c r="G60" i="56"/>
  <c r="H60" i="56" s="1"/>
  <c r="G59" i="56"/>
  <c r="H59" i="56" s="1"/>
  <c r="G58" i="56"/>
  <c r="H58" i="56" s="1"/>
  <c r="G57" i="56"/>
  <c r="H57" i="56" s="1"/>
  <c r="G56" i="56"/>
  <c r="H56" i="56" s="1"/>
  <c r="G55" i="56"/>
  <c r="H55" i="56" s="1"/>
  <c r="G54" i="56"/>
  <c r="G53" i="56"/>
  <c r="H53" i="56" s="1"/>
  <c r="G52" i="56"/>
  <c r="H52" i="56" s="1"/>
  <c r="G51" i="56"/>
  <c r="H51" i="56" s="1"/>
  <c r="G50" i="56"/>
  <c r="H50" i="56" s="1"/>
  <c r="G49" i="56"/>
  <c r="H49" i="56" s="1"/>
  <c r="G48" i="56"/>
  <c r="H48" i="56" s="1"/>
  <c r="G47" i="56"/>
  <c r="H47" i="56" s="1"/>
  <c r="G46" i="56"/>
  <c r="G45" i="56"/>
  <c r="H45" i="56" s="1"/>
  <c r="G44" i="56"/>
  <c r="H44" i="56" s="1"/>
  <c r="G43" i="56"/>
  <c r="H43" i="56" s="1"/>
  <c r="G42" i="56"/>
  <c r="H42" i="56" s="1"/>
  <c r="G41" i="56"/>
  <c r="H41" i="56" s="1"/>
  <c r="G40" i="56"/>
  <c r="H40" i="56" s="1"/>
  <c r="G39" i="56"/>
  <c r="H39" i="56" s="1"/>
  <c r="G38" i="56"/>
  <c r="H38" i="56" s="1"/>
  <c r="G37" i="56"/>
  <c r="H37" i="56" s="1"/>
  <c r="G36" i="56"/>
  <c r="H36" i="56" s="1"/>
  <c r="G35" i="56"/>
  <c r="H35" i="56" s="1"/>
  <c r="G34" i="56"/>
  <c r="H34" i="56" s="1"/>
  <c r="G33" i="56"/>
  <c r="H33" i="56" s="1"/>
  <c r="G32" i="56"/>
  <c r="H32" i="56" s="1"/>
  <c r="G31" i="56"/>
  <c r="H31" i="56" s="1"/>
  <c r="G30" i="56"/>
  <c r="H30" i="56" s="1"/>
  <c r="G29" i="56"/>
  <c r="H29" i="56" s="1"/>
  <c r="G28" i="56"/>
  <c r="H28" i="56" s="1"/>
  <c r="G27" i="56"/>
  <c r="H27" i="56" s="1"/>
  <c r="G26" i="56"/>
  <c r="H26" i="56" s="1"/>
  <c r="G25" i="56"/>
  <c r="H25" i="56" s="1"/>
  <c r="G24" i="56"/>
  <c r="H24" i="56" s="1"/>
  <c r="G23" i="56"/>
  <c r="H23" i="56" s="1"/>
  <c r="G22" i="56"/>
  <c r="H22" i="56" s="1"/>
  <c r="G21" i="56"/>
  <c r="G20" i="56"/>
  <c r="H20" i="56" s="1"/>
  <c r="G19" i="56"/>
  <c r="H19" i="56" s="1"/>
  <c r="G18" i="56"/>
  <c r="H18" i="56" s="1"/>
  <c r="G17" i="56"/>
  <c r="H17" i="56" s="1"/>
  <c r="G16" i="56"/>
  <c r="H16" i="56" s="1"/>
  <c r="G15" i="56"/>
  <c r="H15" i="56" s="1"/>
  <c r="G14" i="56"/>
  <c r="H14" i="56" s="1"/>
  <c r="G13" i="56"/>
  <c r="H13" i="56" s="1"/>
  <c r="G12" i="56"/>
  <c r="H12" i="56" s="1"/>
  <c r="G11" i="56"/>
  <c r="H11" i="56" s="1"/>
  <c r="G10" i="56"/>
  <c r="H10" i="56" s="1"/>
  <c r="G9" i="56"/>
  <c r="H9" i="56" s="1"/>
  <c r="G8" i="56"/>
  <c r="H8" i="56" s="1"/>
  <c r="G7" i="56"/>
  <c r="H7" i="56" s="1"/>
  <c r="G6" i="56"/>
  <c r="H6" i="56" s="1"/>
  <c r="G5" i="56"/>
  <c r="H5" i="56" s="1"/>
  <c r="G4" i="56"/>
  <c r="H4" i="56" s="1"/>
  <c r="G3" i="56"/>
  <c r="H3" i="56" s="1"/>
  <c r="G67" i="40"/>
  <c r="H67" i="40" s="1"/>
  <c r="G66" i="40"/>
  <c r="H66" i="40" s="1"/>
  <c r="G65" i="40"/>
  <c r="H65" i="40" s="1"/>
  <c r="G64" i="40"/>
  <c r="H64" i="40" s="1"/>
  <c r="G63" i="40"/>
  <c r="H63" i="40" s="1"/>
  <c r="G62" i="40"/>
  <c r="H62" i="40" s="1"/>
  <c r="G61" i="40"/>
  <c r="H61" i="40" s="1"/>
  <c r="G60" i="40"/>
  <c r="H60" i="40" s="1"/>
  <c r="G59" i="40"/>
  <c r="H59" i="40" s="1"/>
  <c r="G58" i="40"/>
  <c r="H58" i="40" s="1"/>
  <c r="G57" i="40"/>
  <c r="H57" i="40" s="1"/>
  <c r="G56" i="40"/>
  <c r="H56" i="40" s="1"/>
  <c r="G55" i="40"/>
  <c r="H55" i="40" s="1"/>
  <c r="G54" i="40"/>
  <c r="G53" i="40"/>
  <c r="H53" i="40" s="1"/>
  <c r="G52" i="40"/>
  <c r="H52" i="40" s="1"/>
  <c r="G51" i="40"/>
  <c r="H51" i="40" s="1"/>
  <c r="G50" i="40"/>
  <c r="H50" i="40" s="1"/>
  <c r="G49" i="40"/>
  <c r="H49" i="40" s="1"/>
  <c r="G48" i="40"/>
  <c r="H48" i="40" s="1"/>
  <c r="G47" i="40"/>
  <c r="H47" i="40" s="1"/>
  <c r="G46" i="40"/>
  <c r="G45" i="40"/>
  <c r="H45" i="40" s="1"/>
  <c r="G44" i="40"/>
  <c r="H44" i="40" s="1"/>
  <c r="G43" i="40"/>
  <c r="H43" i="40" s="1"/>
  <c r="G42" i="40"/>
  <c r="H42" i="40" s="1"/>
  <c r="G41" i="40"/>
  <c r="H41" i="40" s="1"/>
  <c r="G40" i="40"/>
  <c r="H40" i="40" s="1"/>
  <c r="G39" i="40"/>
  <c r="H39" i="40" s="1"/>
  <c r="G38" i="40"/>
  <c r="H38" i="40" s="1"/>
  <c r="G37" i="40"/>
  <c r="H37" i="40" s="1"/>
  <c r="G36" i="40"/>
  <c r="H36" i="40" s="1"/>
  <c r="G35" i="40"/>
  <c r="H35" i="40" s="1"/>
  <c r="G34" i="40"/>
  <c r="H34" i="40" s="1"/>
  <c r="G33" i="40"/>
  <c r="H33" i="40" s="1"/>
  <c r="G32" i="40"/>
  <c r="H32" i="40" s="1"/>
  <c r="G31" i="40"/>
  <c r="H31" i="40" s="1"/>
  <c r="G30" i="40"/>
  <c r="H30" i="40" s="1"/>
  <c r="G29" i="40"/>
  <c r="H29" i="40" s="1"/>
  <c r="G28" i="40"/>
  <c r="H28" i="40" s="1"/>
  <c r="G27" i="40"/>
  <c r="H27" i="40" s="1"/>
  <c r="G26" i="40"/>
  <c r="H26" i="40" s="1"/>
  <c r="G25" i="40"/>
  <c r="H25" i="40" s="1"/>
  <c r="G24" i="40"/>
  <c r="H24" i="40" s="1"/>
  <c r="G23" i="40"/>
  <c r="H23" i="40" s="1"/>
  <c r="G22" i="40"/>
  <c r="H22" i="40" s="1"/>
  <c r="G21" i="40"/>
  <c r="H21" i="40" s="1"/>
  <c r="G20" i="40"/>
  <c r="G19" i="40"/>
  <c r="H19" i="40" s="1"/>
  <c r="G18" i="40"/>
  <c r="H18" i="40" s="1"/>
  <c r="G17" i="40"/>
  <c r="H17" i="40" s="1"/>
  <c r="G16" i="40"/>
  <c r="H16" i="40" s="1"/>
  <c r="G15" i="40"/>
  <c r="H15" i="40" s="1"/>
  <c r="G14" i="40"/>
  <c r="H14" i="40" s="1"/>
  <c r="G13" i="40"/>
  <c r="H13" i="40" s="1"/>
  <c r="G12" i="40"/>
  <c r="H12" i="40" s="1"/>
  <c r="G11" i="40"/>
  <c r="H11" i="40" s="1"/>
  <c r="G10" i="40"/>
  <c r="H10" i="40" s="1"/>
  <c r="G9" i="40"/>
  <c r="H9" i="40" s="1"/>
  <c r="G8" i="40"/>
  <c r="H8" i="40" s="1"/>
  <c r="G7" i="40"/>
  <c r="H7" i="40" s="1"/>
  <c r="G6" i="40"/>
  <c r="H6" i="40" s="1"/>
  <c r="G5" i="40"/>
  <c r="H5" i="40" s="1"/>
  <c r="G4" i="40"/>
  <c r="H4" i="40" s="1"/>
  <c r="G3" i="40"/>
  <c r="H3" i="40" s="1"/>
  <c r="G67" i="43"/>
  <c r="H67" i="43" s="1"/>
  <c r="G66" i="43"/>
  <c r="H66" i="43" s="1"/>
  <c r="G65" i="43"/>
  <c r="H65" i="43" s="1"/>
  <c r="G64" i="43"/>
  <c r="H64" i="43" s="1"/>
  <c r="G63" i="43"/>
  <c r="H63" i="43" s="1"/>
  <c r="G62" i="43"/>
  <c r="H62" i="43" s="1"/>
  <c r="G61" i="43"/>
  <c r="H61" i="43" s="1"/>
  <c r="G60" i="43"/>
  <c r="H60" i="43" s="1"/>
  <c r="G59" i="43"/>
  <c r="H59" i="43" s="1"/>
  <c r="G58" i="43"/>
  <c r="H58" i="43" s="1"/>
  <c r="G57" i="43"/>
  <c r="H57" i="43" s="1"/>
  <c r="G56" i="43"/>
  <c r="H56" i="43" s="1"/>
  <c r="G55" i="43"/>
  <c r="H55" i="43" s="1"/>
  <c r="G54" i="43"/>
  <c r="G53" i="43"/>
  <c r="H53" i="43" s="1"/>
  <c r="G52" i="43"/>
  <c r="H52" i="43" s="1"/>
  <c r="G51" i="43"/>
  <c r="H51" i="43" s="1"/>
  <c r="G50" i="43"/>
  <c r="H50" i="43" s="1"/>
  <c r="G49" i="43"/>
  <c r="H49" i="43" s="1"/>
  <c r="G48" i="43"/>
  <c r="H48" i="43" s="1"/>
  <c r="G47" i="43"/>
  <c r="H47" i="43" s="1"/>
  <c r="G46" i="43"/>
  <c r="G45" i="43"/>
  <c r="H45" i="43" s="1"/>
  <c r="G44" i="43"/>
  <c r="H44" i="43" s="1"/>
  <c r="G43" i="43"/>
  <c r="H43" i="43" s="1"/>
  <c r="G42" i="43"/>
  <c r="H42" i="43" s="1"/>
  <c r="G41" i="43"/>
  <c r="H41" i="43" s="1"/>
  <c r="G40" i="43"/>
  <c r="H40" i="43" s="1"/>
  <c r="G39" i="43"/>
  <c r="H39" i="43" s="1"/>
  <c r="G38" i="43"/>
  <c r="H38" i="43" s="1"/>
  <c r="G37" i="43"/>
  <c r="H37" i="43" s="1"/>
  <c r="G36" i="43"/>
  <c r="H36" i="43" s="1"/>
  <c r="G35" i="43"/>
  <c r="H35" i="43" s="1"/>
  <c r="G34" i="43"/>
  <c r="H34" i="43" s="1"/>
  <c r="G33" i="43"/>
  <c r="H33" i="43" s="1"/>
  <c r="G32" i="43"/>
  <c r="H32" i="43" s="1"/>
  <c r="G31" i="43"/>
  <c r="H31" i="43" s="1"/>
  <c r="G30" i="43"/>
  <c r="H30" i="43" s="1"/>
  <c r="G29" i="43"/>
  <c r="H29" i="43" s="1"/>
  <c r="G28" i="43"/>
  <c r="H28" i="43" s="1"/>
  <c r="G27" i="43"/>
  <c r="H27" i="43" s="1"/>
  <c r="G26" i="43"/>
  <c r="H26" i="43" s="1"/>
  <c r="G25" i="43"/>
  <c r="H25" i="43" s="1"/>
  <c r="G24" i="43"/>
  <c r="H24" i="43" s="1"/>
  <c r="G23" i="43"/>
  <c r="H23" i="43" s="1"/>
  <c r="G22" i="43"/>
  <c r="H22" i="43" s="1"/>
  <c r="G21" i="43"/>
  <c r="H21" i="43" s="1"/>
  <c r="G20" i="43"/>
  <c r="H20" i="43" s="1"/>
  <c r="G19" i="43"/>
  <c r="H19" i="43" s="1"/>
  <c r="G18" i="43"/>
  <c r="H18" i="43" s="1"/>
  <c r="G17" i="43"/>
  <c r="H17" i="43" s="1"/>
  <c r="G16" i="43"/>
  <c r="H16" i="43" s="1"/>
  <c r="G15" i="43"/>
  <c r="H15" i="43" s="1"/>
  <c r="G14" i="43"/>
  <c r="H14" i="43" s="1"/>
  <c r="G13" i="43"/>
  <c r="H13" i="43" s="1"/>
  <c r="G12" i="43"/>
  <c r="H12" i="43" s="1"/>
  <c r="G11" i="43"/>
  <c r="H11" i="43" s="1"/>
  <c r="G10" i="43"/>
  <c r="H10" i="43" s="1"/>
  <c r="G9" i="43"/>
  <c r="H9" i="43" s="1"/>
  <c r="G8" i="43"/>
  <c r="H8" i="43" s="1"/>
  <c r="G7" i="43"/>
  <c r="H7" i="43" s="1"/>
  <c r="G6" i="43"/>
  <c r="H6" i="43" s="1"/>
  <c r="G5" i="43"/>
  <c r="H5" i="43" s="1"/>
  <c r="G4" i="43"/>
  <c r="H4" i="43" s="1"/>
  <c r="G3" i="43"/>
  <c r="H3" i="43" s="1"/>
  <c r="G67" i="55"/>
  <c r="H67" i="55" s="1"/>
  <c r="G66" i="55"/>
  <c r="H66" i="55" s="1"/>
  <c r="G65" i="55"/>
  <c r="H65" i="55" s="1"/>
  <c r="G64" i="55"/>
  <c r="H64" i="55" s="1"/>
  <c r="G63" i="55"/>
  <c r="H63" i="55" s="1"/>
  <c r="G62" i="55"/>
  <c r="H62" i="55" s="1"/>
  <c r="G61" i="55"/>
  <c r="H61" i="55" s="1"/>
  <c r="G60" i="55"/>
  <c r="H60" i="55" s="1"/>
  <c r="G59" i="55"/>
  <c r="H59" i="55" s="1"/>
  <c r="G58" i="55"/>
  <c r="H58" i="55" s="1"/>
  <c r="G57" i="55"/>
  <c r="H57" i="55" s="1"/>
  <c r="G56" i="55"/>
  <c r="H56" i="55" s="1"/>
  <c r="G55" i="55"/>
  <c r="H55" i="55" s="1"/>
  <c r="G54" i="55"/>
  <c r="G53" i="55"/>
  <c r="H53" i="55" s="1"/>
  <c r="G52" i="55"/>
  <c r="H52" i="55" s="1"/>
  <c r="G51" i="55"/>
  <c r="H51" i="55" s="1"/>
  <c r="G50" i="55"/>
  <c r="H50" i="55" s="1"/>
  <c r="G49" i="55"/>
  <c r="H49" i="55" s="1"/>
  <c r="G48" i="55"/>
  <c r="H48" i="55" s="1"/>
  <c r="G47" i="55"/>
  <c r="H47" i="55" s="1"/>
  <c r="G46" i="55"/>
  <c r="G45" i="55"/>
  <c r="H45" i="55" s="1"/>
  <c r="G44" i="55"/>
  <c r="H44" i="55" s="1"/>
  <c r="G43" i="55"/>
  <c r="H43" i="55" s="1"/>
  <c r="G42" i="55"/>
  <c r="H42" i="55" s="1"/>
  <c r="G41" i="55"/>
  <c r="H41" i="55" s="1"/>
  <c r="G40" i="55"/>
  <c r="H40" i="55" s="1"/>
  <c r="G39" i="55"/>
  <c r="H39" i="55" s="1"/>
  <c r="G38" i="55"/>
  <c r="H38" i="55" s="1"/>
  <c r="G37" i="55"/>
  <c r="H37" i="55" s="1"/>
  <c r="G36" i="55"/>
  <c r="H36" i="55" s="1"/>
  <c r="G35" i="55"/>
  <c r="H35" i="55" s="1"/>
  <c r="G34" i="55"/>
  <c r="H34" i="55" s="1"/>
  <c r="G33" i="55"/>
  <c r="H33" i="55" s="1"/>
  <c r="G32" i="55"/>
  <c r="H32" i="55" s="1"/>
  <c r="G31" i="55"/>
  <c r="H31" i="55" s="1"/>
  <c r="G30" i="55"/>
  <c r="H30" i="55" s="1"/>
  <c r="G29" i="55"/>
  <c r="H29" i="55" s="1"/>
  <c r="G28" i="55"/>
  <c r="H28" i="55" s="1"/>
  <c r="G27" i="55"/>
  <c r="H27" i="55" s="1"/>
  <c r="G26" i="55"/>
  <c r="H26" i="55" s="1"/>
  <c r="G25" i="55"/>
  <c r="H25" i="55" s="1"/>
  <c r="G24" i="55"/>
  <c r="H24" i="55" s="1"/>
  <c r="G23" i="55"/>
  <c r="H23" i="55" s="1"/>
  <c r="G22" i="55"/>
  <c r="H22" i="55" s="1"/>
  <c r="G21" i="55"/>
  <c r="H21" i="55" s="1"/>
  <c r="G20" i="55"/>
  <c r="H20" i="55" s="1"/>
  <c r="G19" i="55"/>
  <c r="H19" i="55" s="1"/>
  <c r="G18" i="55"/>
  <c r="H18" i="55" s="1"/>
  <c r="G17" i="55"/>
  <c r="H17" i="55" s="1"/>
  <c r="G16" i="55"/>
  <c r="H16" i="55" s="1"/>
  <c r="G15" i="55"/>
  <c r="H15" i="55" s="1"/>
  <c r="G14" i="55"/>
  <c r="H14" i="55" s="1"/>
  <c r="G13" i="55"/>
  <c r="H13" i="55" s="1"/>
  <c r="G12" i="55"/>
  <c r="H12" i="55" s="1"/>
  <c r="G11" i="55"/>
  <c r="H11" i="55" s="1"/>
  <c r="G10" i="55"/>
  <c r="H10" i="55" s="1"/>
  <c r="G9" i="55"/>
  <c r="H9" i="55" s="1"/>
  <c r="G8" i="55"/>
  <c r="H8" i="55" s="1"/>
  <c r="G7" i="55"/>
  <c r="H7" i="55" s="1"/>
  <c r="G6" i="55"/>
  <c r="H6" i="55" s="1"/>
  <c r="G5" i="55"/>
  <c r="H5" i="55" s="1"/>
  <c r="G4" i="55"/>
  <c r="H4" i="55" s="1"/>
  <c r="G3" i="55"/>
  <c r="H3" i="55" s="1"/>
  <c r="G67" i="53"/>
  <c r="H67" i="53" s="1"/>
  <c r="G66" i="53"/>
  <c r="H66" i="53" s="1"/>
  <c r="G65" i="53"/>
  <c r="H65" i="53" s="1"/>
  <c r="G64" i="53"/>
  <c r="H64" i="53" s="1"/>
  <c r="G63" i="53"/>
  <c r="H63" i="53" s="1"/>
  <c r="G62" i="53"/>
  <c r="H62" i="53" s="1"/>
  <c r="G61" i="53"/>
  <c r="H61" i="53" s="1"/>
  <c r="G60" i="53"/>
  <c r="H60" i="53" s="1"/>
  <c r="G59" i="53"/>
  <c r="H59" i="53" s="1"/>
  <c r="G58" i="53"/>
  <c r="H58" i="53" s="1"/>
  <c r="G57" i="53"/>
  <c r="H57" i="53" s="1"/>
  <c r="G56" i="53"/>
  <c r="H56" i="53" s="1"/>
  <c r="G55" i="53"/>
  <c r="H55" i="53" s="1"/>
  <c r="G54" i="53"/>
  <c r="G53" i="53"/>
  <c r="H53" i="53" s="1"/>
  <c r="G52" i="53"/>
  <c r="H52" i="53" s="1"/>
  <c r="G51" i="53"/>
  <c r="H51" i="53" s="1"/>
  <c r="G50" i="53"/>
  <c r="H50" i="53" s="1"/>
  <c r="G49" i="53"/>
  <c r="H49" i="53" s="1"/>
  <c r="G48" i="53"/>
  <c r="H48" i="53" s="1"/>
  <c r="G47" i="53"/>
  <c r="H47" i="53" s="1"/>
  <c r="G46" i="53"/>
  <c r="G45" i="53"/>
  <c r="H45" i="53" s="1"/>
  <c r="G44" i="53"/>
  <c r="H44" i="53" s="1"/>
  <c r="G43" i="53"/>
  <c r="H43" i="53" s="1"/>
  <c r="G42" i="53"/>
  <c r="H42" i="53" s="1"/>
  <c r="G41" i="53"/>
  <c r="H41" i="53" s="1"/>
  <c r="G40" i="53"/>
  <c r="H40" i="53" s="1"/>
  <c r="G39" i="53"/>
  <c r="H39" i="53" s="1"/>
  <c r="G38" i="53"/>
  <c r="H38" i="53" s="1"/>
  <c r="G37" i="53"/>
  <c r="H37" i="53" s="1"/>
  <c r="G36" i="53"/>
  <c r="H36" i="53" s="1"/>
  <c r="G35" i="53"/>
  <c r="H35" i="53" s="1"/>
  <c r="G34" i="53"/>
  <c r="H34" i="53" s="1"/>
  <c r="G33" i="53"/>
  <c r="H33" i="53" s="1"/>
  <c r="G32" i="53"/>
  <c r="H32" i="53" s="1"/>
  <c r="G31" i="53"/>
  <c r="H31" i="53" s="1"/>
  <c r="G30" i="53"/>
  <c r="H30" i="53" s="1"/>
  <c r="G29" i="53"/>
  <c r="H29" i="53" s="1"/>
  <c r="G28" i="53"/>
  <c r="H28" i="53" s="1"/>
  <c r="G27" i="53"/>
  <c r="H27" i="53" s="1"/>
  <c r="G26" i="53"/>
  <c r="H26" i="53" s="1"/>
  <c r="G25" i="53"/>
  <c r="H25" i="53" s="1"/>
  <c r="G24" i="53"/>
  <c r="H24" i="53" s="1"/>
  <c r="G23" i="53"/>
  <c r="H23" i="53" s="1"/>
  <c r="G22" i="53"/>
  <c r="H22" i="53" s="1"/>
  <c r="G21" i="53"/>
  <c r="H21" i="53" s="1"/>
  <c r="G20" i="53"/>
  <c r="H20" i="53" s="1"/>
  <c r="G19" i="53"/>
  <c r="H19" i="53" s="1"/>
  <c r="G18" i="53"/>
  <c r="H18" i="53" s="1"/>
  <c r="G17" i="53"/>
  <c r="H17" i="53" s="1"/>
  <c r="G16" i="53"/>
  <c r="H16" i="53" s="1"/>
  <c r="G15" i="53"/>
  <c r="H15" i="53" s="1"/>
  <c r="G14" i="53"/>
  <c r="H14" i="53" s="1"/>
  <c r="G13" i="53"/>
  <c r="H13" i="53" s="1"/>
  <c r="G12" i="53"/>
  <c r="H12" i="53" s="1"/>
  <c r="G11" i="53"/>
  <c r="H11" i="53" s="1"/>
  <c r="G10" i="53"/>
  <c r="H10" i="53" s="1"/>
  <c r="G9" i="53"/>
  <c r="H9" i="53" s="1"/>
  <c r="G8" i="53"/>
  <c r="H8" i="53" s="1"/>
  <c r="G7" i="53"/>
  <c r="H7" i="53" s="1"/>
  <c r="G6" i="53"/>
  <c r="H6" i="53" s="1"/>
  <c r="G5" i="53"/>
  <c r="H5" i="53" s="1"/>
  <c r="G4" i="53"/>
  <c r="H4" i="53" s="1"/>
  <c r="G3" i="53"/>
  <c r="H3" i="53" s="1"/>
  <c r="G67" i="44"/>
  <c r="H67" i="44" s="1"/>
  <c r="G66" i="44"/>
  <c r="H66" i="44" s="1"/>
  <c r="G65" i="44"/>
  <c r="H65" i="44" s="1"/>
  <c r="G64" i="44"/>
  <c r="H64" i="44" s="1"/>
  <c r="G63" i="44"/>
  <c r="H63" i="44" s="1"/>
  <c r="G62" i="44"/>
  <c r="H62" i="44" s="1"/>
  <c r="G61" i="44"/>
  <c r="H61" i="44" s="1"/>
  <c r="G60" i="44"/>
  <c r="H60" i="44" s="1"/>
  <c r="G59" i="44"/>
  <c r="H59" i="44" s="1"/>
  <c r="G58" i="44"/>
  <c r="H58" i="44" s="1"/>
  <c r="G57" i="44"/>
  <c r="H57" i="44" s="1"/>
  <c r="G56" i="44"/>
  <c r="H56" i="44" s="1"/>
  <c r="G55" i="44"/>
  <c r="H55" i="44" s="1"/>
  <c r="G54" i="44"/>
  <c r="H54" i="44" s="1"/>
  <c r="G53" i="44"/>
  <c r="H53" i="44" s="1"/>
  <c r="G52" i="44"/>
  <c r="H52" i="44" s="1"/>
  <c r="G51" i="44"/>
  <c r="H51" i="44" s="1"/>
  <c r="G50" i="44"/>
  <c r="H50" i="44" s="1"/>
  <c r="G49" i="44"/>
  <c r="H49" i="44" s="1"/>
  <c r="G48" i="44"/>
  <c r="H48" i="44" s="1"/>
  <c r="G47" i="44"/>
  <c r="H47" i="44" s="1"/>
  <c r="G46" i="44"/>
  <c r="G45" i="44"/>
  <c r="H45" i="44" s="1"/>
  <c r="G44" i="44"/>
  <c r="H44" i="44" s="1"/>
  <c r="G43" i="44"/>
  <c r="H43" i="44" s="1"/>
  <c r="G42" i="44"/>
  <c r="G41" i="44"/>
  <c r="H41" i="44" s="1"/>
  <c r="G40" i="44"/>
  <c r="H40" i="44" s="1"/>
  <c r="G39" i="44"/>
  <c r="H39" i="44" s="1"/>
  <c r="G38" i="44"/>
  <c r="H38" i="44" s="1"/>
  <c r="G37" i="44"/>
  <c r="G36" i="44"/>
  <c r="H36" i="44" s="1"/>
  <c r="G35" i="44"/>
  <c r="H35" i="44" s="1"/>
  <c r="G34" i="44"/>
  <c r="H34" i="44" s="1"/>
  <c r="G33" i="44"/>
  <c r="H33" i="44" s="1"/>
  <c r="G32" i="44"/>
  <c r="G31" i="44"/>
  <c r="H31" i="44" s="1"/>
  <c r="G30" i="44"/>
  <c r="H30" i="44" s="1"/>
  <c r="G29" i="44"/>
  <c r="H29" i="44" s="1"/>
  <c r="G28" i="44"/>
  <c r="H28" i="44" s="1"/>
  <c r="G27" i="44"/>
  <c r="H27" i="44" s="1"/>
  <c r="G26" i="44"/>
  <c r="H26" i="44" s="1"/>
  <c r="G25" i="44"/>
  <c r="G24" i="44"/>
  <c r="H24" i="44" s="1"/>
  <c r="G23" i="44"/>
  <c r="H23" i="44" s="1"/>
  <c r="G22" i="44"/>
  <c r="H22" i="44" s="1"/>
  <c r="G21" i="44"/>
  <c r="G20" i="44"/>
  <c r="H20" i="44" s="1"/>
  <c r="G19" i="44"/>
  <c r="H19" i="44" s="1"/>
  <c r="G18" i="44"/>
  <c r="H18" i="44" s="1"/>
  <c r="G17" i="44"/>
  <c r="H17" i="44" s="1"/>
  <c r="G16" i="44"/>
  <c r="H16" i="44" s="1"/>
  <c r="G15" i="44"/>
  <c r="H15" i="44" s="1"/>
  <c r="G14" i="44"/>
  <c r="H14" i="44" s="1"/>
  <c r="G13" i="44"/>
  <c r="H13" i="44" s="1"/>
  <c r="G12" i="44"/>
  <c r="H12" i="44" s="1"/>
  <c r="G7" i="44"/>
  <c r="H7" i="44" s="1"/>
  <c r="G6" i="44"/>
  <c r="H6" i="44" s="1"/>
  <c r="G5" i="44"/>
  <c r="H5" i="44" s="1"/>
  <c r="G4" i="44"/>
  <c r="H4" i="44" s="1"/>
  <c r="G3" i="44"/>
  <c r="H3" i="44" s="1"/>
  <c r="G67" i="58"/>
  <c r="H67" i="58" s="1"/>
  <c r="G66" i="58"/>
  <c r="H66" i="58" s="1"/>
  <c r="G65" i="58"/>
  <c r="H65" i="58" s="1"/>
  <c r="G64" i="58"/>
  <c r="H64" i="58" s="1"/>
  <c r="G63" i="58"/>
  <c r="H63" i="58" s="1"/>
  <c r="G62" i="58"/>
  <c r="H62" i="58" s="1"/>
  <c r="G61" i="58"/>
  <c r="H61" i="58" s="1"/>
  <c r="G60" i="58"/>
  <c r="H60" i="58" s="1"/>
  <c r="G59" i="58"/>
  <c r="H59" i="58" s="1"/>
  <c r="G58" i="58"/>
  <c r="H58" i="58" s="1"/>
  <c r="G57" i="58"/>
  <c r="H57" i="58" s="1"/>
  <c r="G56" i="58"/>
  <c r="H56" i="58" s="1"/>
  <c r="G55" i="58"/>
  <c r="H55" i="58" s="1"/>
  <c r="G54" i="58"/>
  <c r="G53" i="58"/>
  <c r="H53" i="58" s="1"/>
  <c r="G52" i="58"/>
  <c r="H52" i="58" s="1"/>
  <c r="G51" i="58"/>
  <c r="H51" i="58" s="1"/>
  <c r="G50" i="58"/>
  <c r="H50" i="58" s="1"/>
  <c r="G49" i="58"/>
  <c r="H49" i="58" s="1"/>
  <c r="G48" i="58"/>
  <c r="H48" i="58" s="1"/>
  <c r="G47" i="58"/>
  <c r="H47" i="58" s="1"/>
  <c r="G46" i="58"/>
  <c r="G44" i="58"/>
  <c r="H44" i="58" s="1"/>
  <c r="G43" i="58"/>
  <c r="H43" i="58" s="1"/>
  <c r="H42" i="58"/>
  <c r="G41" i="58"/>
  <c r="H41" i="58" s="1"/>
  <c r="G40" i="58"/>
  <c r="H40" i="58" s="1"/>
  <c r="G39" i="58"/>
  <c r="H39" i="58" s="1"/>
  <c r="G38" i="58"/>
  <c r="H38" i="58" s="1"/>
  <c r="G37" i="58"/>
  <c r="H37" i="58" s="1"/>
  <c r="G36" i="58"/>
  <c r="H36" i="58" s="1"/>
  <c r="G35" i="58"/>
  <c r="H35" i="58" s="1"/>
  <c r="G34" i="58"/>
  <c r="H34" i="58" s="1"/>
  <c r="G33" i="58"/>
  <c r="H33" i="58" s="1"/>
  <c r="G32" i="58"/>
  <c r="H32" i="58" s="1"/>
  <c r="G31" i="58"/>
  <c r="H31" i="58" s="1"/>
  <c r="G30" i="58"/>
  <c r="H30" i="58" s="1"/>
  <c r="G29" i="58"/>
  <c r="H29" i="58" s="1"/>
  <c r="G28" i="58"/>
  <c r="H28" i="58" s="1"/>
  <c r="G27" i="58"/>
  <c r="H27" i="58" s="1"/>
  <c r="G26" i="58"/>
  <c r="H26" i="58" s="1"/>
  <c r="G25" i="58"/>
  <c r="H25" i="58" s="1"/>
  <c r="G24" i="58"/>
  <c r="H24" i="58" s="1"/>
  <c r="G23" i="58"/>
  <c r="H23" i="58" s="1"/>
  <c r="G22" i="58"/>
  <c r="H22" i="58" s="1"/>
  <c r="G21" i="58"/>
  <c r="H21" i="58" s="1"/>
  <c r="G20" i="58"/>
  <c r="H20" i="58" s="1"/>
  <c r="G19" i="58"/>
  <c r="H19" i="58" s="1"/>
  <c r="G18" i="58"/>
  <c r="H18" i="58" s="1"/>
  <c r="G17" i="58"/>
  <c r="H17" i="58" s="1"/>
  <c r="G16" i="58"/>
  <c r="H16" i="58" s="1"/>
  <c r="G15" i="58"/>
  <c r="H15" i="58" s="1"/>
  <c r="G14" i="58"/>
  <c r="H14" i="58" s="1"/>
  <c r="G13" i="58"/>
  <c r="H13" i="58" s="1"/>
  <c r="G12" i="58"/>
  <c r="H12" i="58" s="1"/>
  <c r="G11" i="58"/>
  <c r="H11" i="58" s="1"/>
  <c r="G10" i="58"/>
  <c r="H10" i="58" s="1"/>
  <c r="G9" i="58"/>
  <c r="H9" i="58" s="1"/>
  <c r="G8" i="58"/>
  <c r="H8" i="58" s="1"/>
  <c r="G7" i="58"/>
  <c r="H7" i="58" s="1"/>
  <c r="G6" i="58"/>
  <c r="H6" i="58" s="1"/>
  <c r="G5" i="58"/>
  <c r="H5" i="58" s="1"/>
  <c r="G4" i="58"/>
  <c r="H4" i="58" s="1"/>
  <c r="G3" i="58"/>
  <c r="H3" i="58" s="1"/>
  <c r="I45" i="58" l="1"/>
  <c r="I24" i="40"/>
  <c r="I67" i="40"/>
  <c r="I13" i="57"/>
  <c r="J5" i="52"/>
  <c r="J27" i="52" s="1"/>
  <c r="J48" i="52" s="1"/>
  <c r="I24" i="52"/>
  <c r="I35" i="53"/>
  <c r="I56" i="53"/>
  <c r="I45" i="40"/>
  <c r="I24" i="36"/>
  <c r="I56" i="36"/>
  <c r="I45" i="36"/>
  <c r="I67" i="52"/>
  <c r="I24" i="57"/>
  <c r="I24" i="53"/>
  <c r="J5" i="57"/>
  <c r="J27" i="57" s="1"/>
  <c r="I35" i="57"/>
  <c r="I45" i="57"/>
  <c r="I67" i="57"/>
  <c r="I56" i="52"/>
  <c r="I35" i="52"/>
  <c r="I13" i="52"/>
  <c r="I45" i="52"/>
  <c r="I13" i="36"/>
  <c r="J5" i="36"/>
  <c r="J27" i="36" s="1"/>
  <c r="J48" i="36" s="1"/>
  <c r="I35" i="36"/>
  <c r="I67" i="36"/>
  <c r="I13" i="50"/>
  <c r="J5" i="50"/>
  <c r="J27" i="50" s="1"/>
  <c r="J48" i="50" s="1"/>
  <c r="I35" i="50"/>
  <c r="I45" i="50"/>
  <c r="I24" i="50"/>
  <c r="I56" i="50"/>
  <c r="I67" i="50"/>
  <c r="I45" i="56"/>
  <c r="I13" i="56"/>
  <c r="I35" i="56"/>
  <c r="I67" i="56"/>
  <c r="I13" i="40"/>
  <c r="J5" i="40"/>
  <c r="J27" i="40" s="1"/>
  <c r="I35" i="40"/>
  <c r="I13" i="43"/>
  <c r="I35" i="43"/>
  <c r="I67" i="43"/>
  <c r="I45" i="43"/>
  <c r="I24" i="43"/>
  <c r="J5" i="43"/>
  <c r="J27" i="43" s="1"/>
  <c r="I24" i="55"/>
  <c r="I35" i="55"/>
  <c r="I45" i="55"/>
  <c r="I13" i="55"/>
  <c r="J5" i="55"/>
  <c r="J27" i="55" s="1"/>
  <c r="I67" i="55"/>
  <c r="I45" i="53"/>
  <c r="I13" i="53"/>
  <c r="J5" i="53"/>
  <c r="J27" i="53" s="1"/>
  <c r="J48" i="53" s="1"/>
  <c r="I67" i="53"/>
  <c r="I67" i="44"/>
  <c r="I13" i="44"/>
  <c r="J5" i="44"/>
  <c r="I24" i="44"/>
  <c r="I24" i="58"/>
  <c r="I67" i="58"/>
  <c r="I35" i="58"/>
  <c r="J5" i="58"/>
  <c r="J27" i="58" s="1"/>
  <c r="I13" i="58"/>
  <c r="R7" i="11"/>
  <c r="A1" i="44" s="1"/>
  <c r="J1" i="56" l="1"/>
  <c r="J1" i="55" l="1"/>
  <c r="J1" i="53" l="1"/>
  <c r="L6" i="53" s="1"/>
  <c r="J1" i="43"/>
  <c r="J1" i="36"/>
  <c r="J1" i="40"/>
  <c r="L6" i="50"/>
  <c r="J1" i="52"/>
  <c r="R6" i="11" l="1"/>
  <c r="R5" i="11"/>
  <c r="R4" i="11"/>
  <c r="A1" i="57" l="1"/>
  <c r="A1" i="40"/>
  <c r="A1" i="43"/>
  <c r="A1" i="56"/>
  <c r="A1" i="36"/>
  <c r="A1" i="52"/>
  <c r="A1" i="55"/>
  <c r="A1" i="58"/>
  <c r="A1" i="50"/>
  <c r="A1" i="53"/>
  <c r="U5" i="11"/>
  <c r="U6" i="11"/>
  <c r="A1" i="37"/>
  <c r="N1" i="58"/>
  <c r="O1" i="58" s="1"/>
  <c r="N1" i="57"/>
  <c r="O1" i="57" s="1"/>
  <c r="N1" i="56"/>
  <c r="O1" i="56" s="1"/>
  <c r="N1" i="55"/>
  <c r="O1" i="55" s="1"/>
  <c r="R9" i="43"/>
  <c r="R8" i="43"/>
  <c r="P8" i="43"/>
  <c r="H46" i="37" l="1"/>
  <c r="H54" i="37"/>
  <c r="O24" i="37" a="1"/>
  <c r="O24" i="37" s="1"/>
  <c r="I67" i="37" a="1"/>
  <c r="I67" i="37" s="1"/>
  <c r="I56" i="37" a="1"/>
  <c r="I56" i="37" s="1"/>
  <c r="P10" i="43"/>
  <c r="P9" i="43"/>
  <c r="N10" i="37" l="1" a="1"/>
  <c r="N10" i="37" s="1"/>
  <c r="N9" i="37" a="1"/>
  <c r="N9" i="37" s="1"/>
  <c r="N11" i="37" a="1"/>
  <c r="N11" i="37" s="1"/>
  <c r="N12" i="37" a="1"/>
  <c r="N12" i="37" s="1"/>
  <c r="N1" i="37"/>
  <c r="O1" i="37" s="1"/>
  <c r="N7" i="37" l="1"/>
  <c r="D4" i="11" s="1"/>
  <c r="N1" i="44"/>
  <c r="O1" i="44" s="1"/>
  <c r="N1" i="43"/>
  <c r="O1" i="43" s="1"/>
  <c r="N1" i="53"/>
  <c r="O1" i="53" s="1"/>
  <c r="N1" i="36"/>
  <c r="O1" i="36" s="1"/>
  <c r="N1" i="40"/>
  <c r="O1" i="40" s="1"/>
  <c r="N1" i="52"/>
  <c r="O1" i="52" s="1"/>
  <c r="N1" i="50"/>
  <c r="O1" i="50" s="1"/>
  <c r="S4" i="11"/>
  <c r="U4" i="11" s="1"/>
  <c r="H54" i="58" l="1"/>
  <c r="H46" i="55"/>
  <c r="H54" i="55"/>
  <c r="H21" i="56"/>
  <c r="H46" i="56"/>
  <c r="H54" i="56"/>
  <c r="H46" i="43"/>
  <c r="H54" i="43"/>
  <c r="H46" i="40"/>
  <c r="H54" i="40"/>
  <c r="H46" i="57"/>
  <c r="H54" i="57"/>
  <c r="L6" i="36"/>
  <c r="L6" i="52"/>
  <c r="O15" i="56"/>
  <c r="S7" i="11"/>
  <c r="U7" i="11" s="1"/>
  <c r="H42" i="44" s="1"/>
  <c r="P7" i="43"/>
  <c r="O7" i="43"/>
  <c r="I56" i="44" l="1"/>
  <c r="H37" i="44"/>
  <c r="I45" i="44" s="1"/>
  <c r="H32" i="44"/>
  <c r="I56" i="57"/>
  <c r="J48" i="57"/>
  <c r="L6" i="57" s="1"/>
  <c r="D12" i="11" s="1"/>
  <c r="I56" i="40"/>
  <c r="J48" i="40"/>
  <c r="L6" i="40" s="1"/>
  <c r="I56" i="43"/>
  <c r="J48" i="43"/>
  <c r="L6" i="43" s="1"/>
  <c r="I56" i="56"/>
  <c r="I24" i="56"/>
  <c r="J5" i="56"/>
  <c r="J27" i="56" s="1"/>
  <c r="J48" i="56" s="1"/>
  <c r="L6" i="56" s="1"/>
  <c r="D11" i="11" s="1"/>
  <c r="I56" i="55"/>
  <c r="J48" i="55"/>
  <c r="L6" i="55" s="1"/>
  <c r="D10" i="11" s="1"/>
  <c r="I56" i="58"/>
  <c r="J48" i="58"/>
  <c r="L6" i="58" s="1"/>
  <c r="G5" i="11" s="1"/>
  <c r="G10" i="11"/>
  <c r="I35" i="44" l="1"/>
  <c r="J27" i="44"/>
  <c r="J48" i="44" s="1"/>
  <c r="L6" i="44" s="1"/>
  <c r="O15" i="53"/>
  <c r="I45" i="37" a="1"/>
  <c r="I45" i="37" s="1"/>
  <c r="I24" i="37" l="1" a="1"/>
  <c r="I24" i="37" s="1"/>
  <c r="I35" i="37" a="1"/>
  <c r="I35" i="37" s="1"/>
  <c r="I13" i="37" a="1"/>
  <c r="I13" i="37" s="1"/>
  <c r="D7" i="11"/>
  <c r="O15" i="52" l="1"/>
  <c r="G8" i="11" l="1"/>
  <c r="O15" i="50" l="1"/>
  <c r="D9" i="11" l="1"/>
  <c r="G9" i="11" l="1"/>
  <c r="D5" i="11" l="1"/>
  <c r="J5" i="11"/>
  <c r="D8" i="11"/>
  <c r="O15" i="36"/>
  <c r="D6" i="11" l="1"/>
  <c r="G7" i="11"/>
  <c r="J4" i="11"/>
  <c r="R10" i="43"/>
  <c r="R7" i="43"/>
  <c r="G4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<sst xmlns="http://schemas.openxmlformats.org/spreadsheetml/2006/main" count="264" uniqueCount="47">
  <si>
    <t>Travailleur :</t>
  </si>
  <si>
    <t>Pause :</t>
  </si>
  <si>
    <t>Nbre de jours feriés
pour la période concernée</t>
  </si>
  <si>
    <t>SI((D3-C3)&lt;$F$1;" ";D3-C3-$E$1)</t>
  </si>
  <si>
    <t>Date</t>
  </si>
  <si>
    <t>Jours feriés</t>
  </si>
  <si>
    <t>Temps théorique</t>
  </si>
  <si>
    <t>IN</t>
  </si>
  <si>
    <t>OUT</t>
  </si>
  <si>
    <t>Temps presté</t>
  </si>
  <si>
    <t>Solde
journalier</t>
  </si>
  <si>
    <t>Heures boni/mali cumulées</t>
  </si>
  <si>
    <t>Heures boni/mali par mois</t>
  </si>
  <si>
    <t>DA = Horaire autorisé</t>
  </si>
  <si>
    <t>pointage manquant</t>
  </si>
  <si>
    <t>G = garde</t>
  </si>
  <si>
    <t>x</t>
  </si>
  <si>
    <t>G</t>
  </si>
  <si>
    <t>Nbre</t>
  </si>
  <si>
    <t>Total</t>
  </si>
  <si>
    <t>Le solde est pour la date d'aujourd'hui tant que le tableau est mis à jour</t>
  </si>
  <si>
    <t>Données techniques</t>
  </si>
  <si>
    <t>Solde</t>
  </si>
  <si>
    <t>Temps de travail</t>
  </si>
  <si>
    <t>Semaine</t>
  </si>
  <si>
    <t>Jour</t>
  </si>
  <si>
    <t>Solde férié (par jour)</t>
  </si>
  <si>
    <t>Pour la formule</t>
  </si>
  <si>
    <t>38h/semaine</t>
  </si>
  <si>
    <t>30,24h/semaine</t>
  </si>
  <si>
    <t>30h/semaine</t>
  </si>
  <si>
    <t>19h/semaine</t>
  </si>
  <si>
    <t>Récup
ferié</t>
  </si>
  <si>
    <t>A</t>
  </si>
  <si>
    <t>B</t>
  </si>
  <si>
    <t>C</t>
  </si>
  <si>
    <t>D</t>
  </si>
  <si>
    <t>E</t>
  </si>
  <si>
    <t>F</t>
  </si>
  <si>
    <t>H</t>
  </si>
  <si>
    <t>I</t>
  </si>
  <si>
    <t>J</t>
  </si>
  <si>
    <t>L</t>
  </si>
  <si>
    <t>K</t>
  </si>
  <si>
    <t>mois</t>
  </si>
  <si>
    <t>boni/mali</t>
  </si>
  <si>
    <t>total boni/mali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</si>
</sst>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h]:mm"/>
    <numFmt numFmtId="168" formatCode="[hh]:mm"/>
    <numFmt numFmtId="169" formatCode="mmm\ yy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2" xfId="0" applyNumberFormat="1" applyFont="1" applyBorder="1" applyAlignment="1">
      <alignment horizontal="left" vertical="center"/>
    </xf>
    <xf numFmtId="20" fontId="1" fillId="0" borderId="2" xfId="0" applyNumberFormat="1" applyFont="1" applyBorder="1" applyAlignment="1">
      <alignment horizontal="center" vertical="center"/>
    </xf>
    <xf numFmtId="0" fontId="3" fillId="4" borderId="3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20" fontId="3" fillId="4" borderId="5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20" fontId="2" fillId="4" borderId="1" xfId="0" applyNumberFormat="1" applyFont="1" applyFill="1" applyBorder="1" applyAlignment="1">
      <alignment horizontal="center" vertical="center"/>
    </xf>
    <xf numFmtId="20" fontId="4" fillId="4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20" fontId="6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4" borderId="10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11" xfId="0" applyNumberFormat="1" applyFont="1" applyBorder="1" applyAlignment="1">
      <alignment vertical="center"/>
    </xf>
    <xf numFmtId="20" fontId="2" fillId="0" borderId="12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9" fillId="6" borderId="8" xfId="0" applyNumberFormat="1" applyFont="1" applyFill="1" applyBorder="1" applyAlignment="1">
      <alignment vertical="top"/>
    </xf>
    <xf numFmtId="20" fontId="8" fillId="5" borderId="8" xfId="0" applyNumberFormat="1" applyFont="1" applyFill="1" applyBorder="1" applyAlignment="1">
      <alignment vertical="top"/>
    </xf>
    <xf numFmtId="20" fontId="9" fillId="6" borderId="8" xfId="0" applyNumberFormat="1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6" fillId="9" borderId="1" xfId="0" applyFont="1" applyFill="1" applyBorder="1" applyAlignment="1">
      <alignment horizontal="left" vertical="center"/>
    </xf>
    <xf numFmtId="20" fontId="8" fillId="5" borderId="8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left" vertical="center"/>
    </xf>
    <xf numFmtId="20" fontId="13" fillId="0" borderId="16" xfId="0" applyNumberFormat="1" applyFont="1" applyBorder="1" applyAlignment="1">
      <alignment horizontal="left" vertical="center"/>
    </xf>
    <xf numFmtId="20" fontId="9" fillId="6" borderId="17" xfId="0" applyNumberFormat="1" applyFont="1" applyFill="1" applyBorder="1" applyAlignment="1">
      <alignment vertical="top"/>
    </xf>
    <xf numFmtId="16" fontId="14" fillId="0" borderId="0" xfId="0" applyNumberFormat="1" applyFont="1" applyAlignment="1">
      <alignment horizontal="right" vertical="center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20" fontId="18" fillId="4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7" fontId="9" fillId="6" borderId="7" xfId="0" applyNumberFormat="1" applyFont="1" applyFill="1" applyBorder="1" applyAlignment="1">
      <alignment horizontal="center" vertical="center"/>
    </xf>
    <xf numFmtId="17" fontId="8" fillId="5" borderId="7" xfId="0" applyNumberFormat="1" applyFont="1" applyFill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/>
    </xf>
    <xf numFmtId="20" fontId="5" fillId="0" borderId="0" xfId="0" applyNumberFormat="1" applyFont="1" applyAlignment="1">
      <alignment horizontal="left" vertical="center"/>
    </xf>
    <xf numFmtId="165" fontId="19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65" fontId="11" fillId="0" borderId="14" xfId="0" applyNumberFormat="1" applyFont="1" applyBorder="1" applyAlignment="1">
      <alignment horizontal="center" vertical="center"/>
    </xf>
    <xf numFmtId="165" fontId="11" fillId="0" borderId="15" xfId="0" applyNumberFormat="1" applyFont="1" applyBorder="1" applyAlignment="1">
      <alignment horizontal="center" vertical="center"/>
    </xf>
    <xf numFmtId="20" fontId="1" fillId="0" borderId="18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left" vertical="center"/>
    </xf>
    <xf numFmtId="164" fontId="1" fillId="0" borderId="2" xfId="0" applyNumberFormat="1" applyFont="1" applyFill="1" applyBorder="1" applyAlignment="1">
      <alignment horizontal="left" vertical="center"/>
    </xf>
    <xf numFmtId="168" fontId="1" fillId="0" borderId="0" xfId="0" applyNumberFormat="1" applyFont="1" applyAlignment="1">
      <alignment horizontal="left" vertical="center"/>
    </xf>
    <xf numFmtId="20" fontId="2" fillId="0" borderId="11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169" fontId="1" fillId="0" borderId="0" xfId="0" applyNumberFormat="1" applyFont="1" applyAlignment="1">
      <alignment horizontal="left" vertical="center"/>
    </xf>
    <xf numFmtId="169" fontId="20" fillId="10" borderId="0" xfId="0" applyNumberFormat="1" applyFont="1" applyFill="1" applyAlignment="1">
      <alignment horizontal="left" vertical="center"/>
    </xf>
    <xf numFmtId="168" fontId="20" fillId="10" borderId="0" xfId="0" applyNumberFormat="1" applyFont="1" applyFill="1" applyAlignment="1">
      <alignment horizontal="left" vertical="center"/>
    </xf>
    <xf numFmtId="0" fontId="20" fillId="11" borderId="0" xfId="0" applyFont="1" applyFill="1" applyAlignment="1">
      <alignment horizontal="left" vertical="center"/>
    </xf>
    <xf numFmtId="168" fontId="20" fillId="11" borderId="0" xfId="0" applyNumberFormat="1" applyFont="1" applyFill="1" applyAlignment="1">
      <alignment horizontal="left" vertical="center"/>
    </xf>
    <xf numFmtId="0" fontId="20" fillId="2" borderId="0" xfId="0" applyFont="1" applyFill="1" applyAlignment="1">
      <alignment horizontal="left" vertical="center"/>
    </xf>
    <xf numFmtId="20" fontId="1" fillId="4" borderId="2" xfId="0" applyNumberFormat="1" applyFont="1" applyFill="1" applyBorder="1" applyAlignment="1">
      <alignment horizontal="center" vertical="center"/>
    </xf>
    <xf numFmtId="164" fontId="1" fillId="12" borderId="2" xfId="0" applyNumberFormat="1" applyFont="1" applyFill="1" applyBorder="1" applyAlignment="1">
      <alignment horizontal="left" vertical="center"/>
    </xf>
  </cellXfs>
  <cellStyles count="1">
    <cellStyle name="Standaard" xfId="0" builtinId="0"/>
  </cellStyles>
  <dxfs count="342">
    <dxf>
      <fill>
        <patternFill>
          <bgColor rgb="FFFF0000"/>
        </patternFill>
      </fill>
    </dxf>
    <dxf>
      <font>
        <b/>
        <i/>
      </font>
      <fill>
        <patternFill>
          <bgColor rgb="FFFF6DA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/>
      </font>
      <fill>
        <patternFill>
          <bgColor rgb="FFFF6DA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6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6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DA8"/>
      <color rgb="FFFF0066"/>
      <color rgb="FFFF7C8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R67"/>
  <sheetViews>
    <sheetView showZeros="0" tabSelected="1" zoomScale="90" zoomScaleNormal="90" workbookViewId="0">
      <selection activeCell="B21" sqref="B21"/>
    </sheetView>
  </sheetViews>
  <sheetFormatPr defaultColWidth="10.5703125" defaultRowHeight="25.35" customHeight="1" x14ac:dyDescent="0.25"/>
  <cols>
    <col min="1" max="1" width="10.5703125" style="1"/>
    <col min="2" max="2" width="30.5703125" style="1" bestFit="1" customWidth="1"/>
    <col min="3" max="3" width="5.42578125" style="45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.28515625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0.5703125" style="1"/>
    <col min="13" max="13" width="19.7109375" style="1" bestFit="1" customWidth="1"/>
    <col min="14" max="14" width="11.28515625" style="1" bestFit="1" customWidth="1"/>
    <col min="15" max="15" width="28.7109375" style="1" bestFit="1" customWidth="1"/>
    <col min="16" max="16" width="11.28515625" style="1" bestFit="1" customWidth="1"/>
    <col min="17" max="16384" width="10.5703125" style="1"/>
  </cols>
  <sheetData>
    <row r="1" spans="1:18" ht="25.35" customHeight="1" x14ac:dyDescent="0.25">
      <c r="A1" s="83">
        <f>RECAP!R6</f>
        <v>0.25</v>
      </c>
      <c r="B1" s="5" t="s">
        <v>0</v>
      </c>
      <c r="C1" s="43"/>
      <c r="D1" s="76" t="s">
        <v>33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2</v>
      </c>
      <c r="K1" s="11" t="s">
        <v>3</v>
      </c>
      <c r="L1" s="2">
        <v>30</v>
      </c>
      <c r="M1" s="46"/>
      <c r="N1" s="53">
        <f>IF(L1=19,J1*RECAP!R7,IF(L1=30,J1*RECAP!R6,IF(L1=30.24,J1*RECAP!R5,IF(L1=38,J1*RECAP!R4,"ERREUR"))))</f>
        <v>0.5</v>
      </c>
      <c r="O1" s="46">
        <f>N1/24</f>
        <v>2.0833333333333332E-2</v>
      </c>
    </row>
    <row r="2" spans="1:18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</row>
    <row r="3" spans="1:18" ht="25.35" customHeight="1" x14ac:dyDescent="0.25">
      <c r="A3" s="86" t="str">
        <f>IF(OR(AND(DAY(B3)&gt;=15,DAY(WORKDAY.INTL(B3,-1))&lt;15),AND(MONTH(B3)&lt;&gt;MONTH(WORKDAY.INTL(B3,1)))),"X","")</f>
        <v/>
      </c>
      <c r="B3" s="98">
        <v>43343</v>
      </c>
      <c r="C3" s="44"/>
      <c r="D3" s="4">
        <f>+$N$6</f>
        <v>0.3125</v>
      </c>
      <c r="E3" s="4">
        <v>0.35416666666666669</v>
      </c>
      <c r="F3" s="4">
        <v>0.68888888888888899</v>
      </c>
      <c r="G3" s="4">
        <f>IF(COUNT(E3:F3)&lt;&gt;2,0,F3-E3-(F3-E3&gt;=$H$1)*IF(K3&lt;&gt;"",K3,$G$1))</f>
        <v>0.31388888888888899</v>
      </c>
      <c r="H3" s="14">
        <f>IF(C3="x",$A$1-RECAP!$U$6,(G3-D3)*(COUNT(E3:F3)=2))</f>
        <v>1.388888888888995E-3</v>
      </c>
      <c r="I3" s="89" t="str" cm="1">
        <f t="array" aca="1" ref="I3" ca="1">IF($A3="X",SUM(OFFSET($H3,,,IFERROR(_xlfn.AGGREGATE(14,6,ROW($A$1:$A2)/($A$1:$A2="X"),1),2)-ROW(),)),"-")</f>
        <v>-</v>
      </c>
      <c r="J3" s="56"/>
      <c r="K3" s="38"/>
      <c r="R3" s="32"/>
    </row>
    <row r="4" spans="1:18" ht="25.35" customHeight="1" x14ac:dyDescent="0.25">
      <c r="A4" s="86" t="str">
        <f t="shared" ref="A4:A67" si="0">IF(OR(AND(DAY(B4)&gt;=15,DAY(WORKDAY.INTL(B4,-1))&lt;15),AND(MONTH(B4)&lt;&gt;MONTH(WORKDAY.INTL(B4,1)))),"X","")</f>
        <v/>
      </c>
      <c r="B4" s="87">
        <f>B3+CHOOSE(WEEKDAY(B3,2),1,1,1,1,3,2,1)</f>
        <v>43344</v>
      </c>
      <c r="C4" s="44"/>
      <c r="D4" s="75">
        <f t="shared" ref="D4:D67" si="1">+$N$6</f>
        <v>0.3125</v>
      </c>
      <c r="E4" s="4">
        <v>0.35416666666666669</v>
      </c>
      <c r="F4" s="4">
        <v>0.70277777777777783</v>
      </c>
      <c r="G4" s="75">
        <f t="shared" ref="G4:G67" si="2">IF(COUNT(E4:F4)&lt;&gt;2,0,F4-E4-(F4-E4&gt;=$H$1)*IF(K4&lt;&gt;"",K4,$G$1))</f>
        <v>0.32777777777777783</v>
      </c>
      <c r="H4" s="14">
        <f>IF(C4="x",$A$1-RECAP!$U$6,(G4-D4)*(COUNT(E4:F4)=2))</f>
        <v>1.5277777777777835E-2</v>
      </c>
      <c r="I4" s="90" t="str" cm="1">
        <f t="array" aca="1" ref="I4" ca="1">IF($A4="X",SUM(OFFSET($H4,,,IFERROR(_xlfn.AGGREGATE(14,6,ROW($A$1:$A3)/($A$1:$A3="X"),1),2)-ROW(),)),"-")</f>
        <v>-</v>
      </c>
      <c r="J4" s="31"/>
      <c r="K4" s="38"/>
      <c r="R4" s="32"/>
    </row>
    <row r="5" spans="1:18" ht="25.35" customHeight="1" x14ac:dyDescent="0.25">
      <c r="A5" s="86" t="str">
        <f t="shared" si="0"/>
        <v/>
      </c>
      <c r="B5" s="87">
        <f t="shared" ref="B5:B67" si="3">B4+CHOOSE(WEEKDAY(B4,2),1,1,1,1,3,2,1)</f>
        <v>43347</v>
      </c>
      <c r="C5" s="44"/>
      <c r="D5" s="75">
        <f t="shared" si="1"/>
        <v>0.3125</v>
      </c>
      <c r="E5" s="4">
        <v>0.35416666666666669</v>
      </c>
      <c r="F5" s="4">
        <v>0.68958333333333333</v>
      </c>
      <c r="G5" s="75">
        <f t="shared" si="2"/>
        <v>0.31458333333333333</v>
      </c>
      <c r="H5" s="14">
        <f>IF(C5="x",$A$1-RECAP!$U$6,(G5-D5)*(COUNT(E5:F5)=2))</f>
        <v>2.0833333333333259E-3</v>
      </c>
      <c r="I5" s="90" t="str" cm="1">
        <f t="array" aca="1" ref="I5" ca="1">IF($A5="X",SUM(OFFSET($H5,,,IFERROR(_xlfn.AGGREGATE(14,6,ROW($A$1:$A4)/($A$1:$A4="X"),1),2)-ROW(),)),"-")</f>
        <v>-</v>
      </c>
      <c r="J5" s="31"/>
      <c r="K5" s="38"/>
      <c r="L5" s="11"/>
      <c r="R5" s="32"/>
    </row>
    <row r="6" spans="1:18" ht="25.35" customHeight="1" x14ac:dyDescent="0.25">
      <c r="A6" s="86" t="str">
        <f t="shared" si="0"/>
        <v/>
      </c>
      <c r="B6" s="87">
        <f t="shared" si="3"/>
        <v>43348</v>
      </c>
      <c r="C6" s="44"/>
      <c r="D6" s="75">
        <f t="shared" si="1"/>
        <v>0.3125</v>
      </c>
      <c r="E6" s="4">
        <v>0.35416666666666669</v>
      </c>
      <c r="F6" s="4">
        <v>0.6875</v>
      </c>
      <c r="G6" s="75">
        <f t="shared" si="2"/>
        <v>0.3125</v>
      </c>
      <c r="H6" s="14">
        <f>IF(C6="x",$A$1-RECAP!$U$6,(G6-D6)*(COUNT(E6:F6)=2))</f>
        <v>0</v>
      </c>
      <c r="I6" s="90" t="str" cm="1">
        <f t="array" aca="1" ref="I6" ca="1">IF($A6="X",SUM(OFFSET($H6,,,IFERROR(_xlfn.AGGREGATE(14,6,ROW($A$1:$A5)/($A$1:$A5="X"),1),2)-ROW(),)),"-")</f>
        <v>-</v>
      </c>
      <c r="J6" s="29"/>
      <c r="K6" s="38"/>
      <c r="M6" s="8" t="s">
        <v>6</v>
      </c>
      <c r="N6" s="97">
        <v>0.3125</v>
      </c>
      <c r="P6" s="32"/>
    </row>
    <row r="7" spans="1:18" ht="25.35" customHeight="1" x14ac:dyDescent="0.25">
      <c r="A7" s="86" t="str">
        <f t="shared" si="0"/>
        <v/>
      </c>
      <c r="B7" s="87">
        <f t="shared" si="3"/>
        <v>43349</v>
      </c>
      <c r="C7" s="44"/>
      <c r="D7" s="75">
        <f t="shared" si="1"/>
        <v>0.3125</v>
      </c>
      <c r="E7" s="4"/>
      <c r="F7" s="4"/>
      <c r="G7" s="75">
        <f t="shared" si="2"/>
        <v>0</v>
      </c>
      <c r="H7" s="14">
        <f>IF(C7="x",$A$1-RECAP!$U$6,(G7-D7)*(COUNT(E7:F7)=2))</f>
        <v>0</v>
      </c>
      <c r="I7" s="90" t="str" cm="1">
        <f t="array" aca="1" ref="I7" ca="1">IF($A7="X",SUM(OFFSET($H7,,,IFERROR(_xlfn.AGGREGATE(14,6,ROW($A$1:$A6)/($A$1:$A6="X"),1),2)-ROW(),)),"-")</f>
        <v>-</v>
      </c>
      <c r="J7" s="29"/>
      <c r="K7" s="38"/>
      <c r="M7" s="94" t="s">
        <v>46</v>
      </c>
      <c r="N7" s="95">
        <f>SUM(N9:N12)</f>
        <v>-0.11944444444444363</v>
      </c>
      <c r="R7" s="32"/>
    </row>
    <row r="8" spans="1:18" ht="25.35" customHeight="1" x14ac:dyDescent="0.25">
      <c r="A8" s="86" t="str">
        <f t="shared" si="0"/>
        <v/>
      </c>
      <c r="B8" s="87">
        <f t="shared" si="3"/>
        <v>43350</v>
      </c>
      <c r="C8" s="44"/>
      <c r="D8" s="75">
        <f t="shared" si="1"/>
        <v>0.3125</v>
      </c>
      <c r="E8" s="4">
        <v>0.35416666666666669</v>
      </c>
      <c r="F8" s="4">
        <v>0.6875</v>
      </c>
      <c r="G8" s="75">
        <f t="shared" si="2"/>
        <v>0.3125</v>
      </c>
      <c r="H8" s="14">
        <f>IF(C8="x",$A$1-RECAP!$U$6,(G8-D8)*(COUNT(E8:F8)=2))</f>
        <v>0</v>
      </c>
      <c r="I8" s="90" t="str" cm="1">
        <f t="array" aca="1" ref="I8" ca="1">IF($A8="X",SUM(OFFSET($H8,,,IFERROR(_xlfn.AGGREGATE(14,6,ROW($A$1:$A7)/($A$1:$A7="X"),1),2)-ROW(),)),"-")</f>
        <v>-</v>
      </c>
      <c r="J8" s="29"/>
      <c r="K8" s="38"/>
      <c r="M8" s="96" t="s">
        <v>44</v>
      </c>
      <c r="N8" s="96" t="s">
        <v>45</v>
      </c>
      <c r="R8" s="32"/>
    </row>
    <row r="9" spans="1:18" ht="25.35" customHeight="1" x14ac:dyDescent="0.25">
      <c r="A9" s="86" t="str">
        <f t="shared" si="0"/>
        <v/>
      </c>
      <c r="B9" s="87">
        <f t="shared" si="3"/>
        <v>43351</v>
      </c>
      <c r="C9" s="44"/>
      <c r="D9" s="75">
        <f t="shared" si="1"/>
        <v>0.3125</v>
      </c>
      <c r="E9" s="4">
        <v>0.35416666666666669</v>
      </c>
      <c r="F9" s="4">
        <v>0.6875</v>
      </c>
      <c r="G9" s="75">
        <f t="shared" si="2"/>
        <v>0.3125</v>
      </c>
      <c r="H9" s="14">
        <f>IF(C9="x",$A$1-RECAP!$U$6,(G9-D9)*(COUNT(E9:F9)=2))</f>
        <v>0</v>
      </c>
      <c r="I9" s="90" t="str" cm="1">
        <f t="array" aca="1" ref="I9" ca="1">IF($A9="X",SUM(OFFSET($H9,,,IFERROR(_xlfn.AGGREGATE(14,6,ROW($A$1:$A8)/($A$1:$A8="X"),1),2)-ROW(),)),"-")</f>
        <v>-</v>
      </c>
      <c r="J9" s="29"/>
      <c r="K9" s="38"/>
      <c r="M9" s="92">
        <f>B3-DAY(B3)+1</f>
        <v>43343</v>
      </c>
      <c r="N9" s="93" cm="1">
        <f t="array" ref="N9">SUMPRODUCT(($H$3:$H$67)*(MONTH($B$3:$B$67)=MONTH($M9)))</f>
        <v>6.3888888888889106E-2</v>
      </c>
      <c r="R9" s="32"/>
    </row>
    <row r="10" spans="1:18" ht="25.35" customHeight="1" x14ac:dyDescent="0.25">
      <c r="A10" s="86" t="str">
        <f t="shared" si="0"/>
        <v/>
      </c>
      <c r="B10" s="87">
        <f t="shared" si="3"/>
        <v>43354</v>
      </c>
      <c r="C10" s="44"/>
      <c r="D10" s="75">
        <f t="shared" si="1"/>
        <v>0.3125</v>
      </c>
      <c r="E10" s="4">
        <v>0.35486111111111113</v>
      </c>
      <c r="F10" s="4">
        <v>0.68819444444444444</v>
      </c>
      <c r="G10" s="75">
        <f t="shared" si="2"/>
        <v>0.3125</v>
      </c>
      <c r="H10" s="14">
        <f>IF(C10="x",$A$1-RECAP!$U$6,(G10-D10)*(COUNT(E10:F10)=2))</f>
        <v>0</v>
      </c>
      <c r="I10" s="90" t="str" cm="1">
        <f t="array" aca="1" ref="I10" ca="1">IF($A10="X",SUM(OFFSET($H10,,,IFERROR(_xlfn.AGGREGATE(14,6,ROW($A$1:$A9)/($A$1:$A9="X"),1),2)-ROW(),)),"-")</f>
        <v>-</v>
      </c>
      <c r="J10" s="29"/>
      <c r="K10" s="38"/>
      <c r="L10" s="32"/>
      <c r="M10" s="92">
        <f>DATE(YEAR(M9),MONTH(M9)+1,1)</f>
        <v>43373</v>
      </c>
      <c r="N10" s="93" cm="1">
        <f t="array" ref="N10">SUMPRODUCT(($H$3:$H$67)*(MONTH($B$3:$B$67)=MONTH($M10)))</f>
        <v>7.2916666666667074E-2</v>
      </c>
      <c r="R10" s="32"/>
    </row>
    <row r="11" spans="1:18" ht="25.35" customHeight="1" x14ac:dyDescent="0.25">
      <c r="A11" s="86" t="str">
        <f t="shared" si="0"/>
        <v/>
      </c>
      <c r="B11" s="87">
        <f t="shared" si="3"/>
        <v>43355</v>
      </c>
      <c r="C11" s="44"/>
      <c r="D11" s="75">
        <f t="shared" si="1"/>
        <v>0.3125</v>
      </c>
      <c r="E11" s="4">
        <v>0.35416666666666669</v>
      </c>
      <c r="F11" s="4">
        <v>0.69097222222222221</v>
      </c>
      <c r="G11" s="75">
        <f t="shared" si="2"/>
        <v>0.31597222222222221</v>
      </c>
      <c r="H11" s="14">
        <f>IF(C11="x",$A$1-RECAP!$U$6,(G11-D11)*(COUNT(E11:F11)=2))</f>
        <v>3.4722222222222099E-3</v>
      </c>
      <c r="I11" s="90" t="str" cm="1">
        <f t="array" aca="1" ref="I11" ca="1">IF($A11="X",SUM(OFFSET($H11,,,IFERROR(_xlfn.AGGREGATE(14,6,ROW($A$1:$A10)/($A$1:$A10="X"),1),2)-ROW(),)),"-")</f>
        <v>-</v>
      </c>
      <c r="J11" s="29"/>
      <c r="K11" s="38"/>
      <c r="M11" s="92">
        <f t="shared" ref="M11:M12" si="4">DATE(YEAR(M10),MONTH(M10)+1,1)</f>
        <v>43404</v>
      </c>
      <c r="N11" s="93" cm="1">
        <f t="array" ref="N11">SUMPRODUCT(($H$3:$H$67)*(MONTH($B$3:$B$67)=MONTH($M11)))</f>
        <v>-0.25624999999999981</v>
      </c>
      <c r="R11" s="32"/>
    </row>
    <row r="12" spans="1:18" ht="25.35" customHeight="1" thickBot="1" x14ac:dyDescent="0.3">
      <c r="A12" s="86" t="str">
        <f t="shared" si="0"/>
        <v/>
      </c>
      <c r="B12" s="87">
        <f t="shared" si="3"/>
        <v>43356</v>
      </c>
      <c r="C12" s="44"/>
      <c r="D12" s="75">
        <f t="shared" si="1"/>
        <v>0.3125</v>
      </c>
      <c r="E12" s="4"/>
      <c r="F12" s="4"/>
      <c r="G12" s="75">
        <f t="shared" si="2"/>
        <v>0</v>
      </c>
      <c r="H12" s="14">
        <f>IF(C12="x",$A$1-RECAP!$U$6,(G12-D12)*(COUNT(E12:F12)=2))</f>
        <v>0</v>
      </c>
      <c r="I12" s="90" t="str" cm="1">
        <f t="array" aca="1" ref="I12" ca="1">IF($A12="X",SUM(OFFSET($H12,,,IFERROR(_xlfn.AGGREGATE(14,6,ROW($A$1:$A11)/($A$1:$A11="X"),1),2)-ROW(),)),"-")</f>
        <v>-</v>
      </c>
      <c r="J12" s="29"/>
      <c r="K12" s="38"/>
      <c r="M12" s="92">
        <f t="shared" si="4"/>
        <v>43434</v>
      </c>
      <c r="N12" s="93" cm="1">
        <f t="array" ref="N12">SUMPRODUCT(($H$3:$H$67)*(MONTH($B$3:$B$67)=MONTH($M12)))</f>
        <v>0</v>
      </c>
      <c r="R12" s="32"/>
    </row>
    <row r="13" spans="1:18" ht="25.35" customHeight="1" thickBot="1" x14ac:dyDescent="0.3">
      <c r="A13" s="86" t="str">
        <f t="shared" si="0"/>
        <v>X</v>
      </c>
      <c r="B13" s="87">
        <f t="shared" si="3"/>
        <v>43357</v>
      </c>
      <c r="C13" s="44"/>
      <c r="D13" s="75">
        <f t="shared" si="1"/>
        <v>0.3125</v>
      </c>
      <c r="E13" s="4">
        <v>0.35555555555555557</v>
      </c>
      <c r="F13" s="4">
        <v>0.68958333333333333</v>
      </c>
      <c r="G13" s="75">
        <f t="shared" si="2"/>
        <v>0.31319444444444444</v>
      </c>
      <c r="H13" s="14">
        <f>IF(C13="x",$A$1-RECAP!$U$6,(G13-D13)*(COUNT(E13:F13)=2))</f>
        <v>6.9444444444444198E-4</v>
      </c>
      <c r="I13" s="24" cm="1">
        <f t="array" aca="1" ref="I13" ca="1">IF($A13="X",SUM(OFFSET($H13,,,IFERROR(_xlfn.AGGREGATE(14,6,ROW($A$1:$A12)/($A$1:$A12="X"),1),2)-ROW(),)),"-")</f>
        <v>2.2916666666666807E-2</v>
      </c>
      <c r="J13" s="29"/>
      <c r="K13" s="38"/>
      <c r="M13" s="91"/>
      <c r="N13" s="88"/>
      <c r="O13" s="88"/>
      <c r="Q13" s="32"/>
      <c r="R13" s="32"/>
    </row>
    <row r="14" spans="1:18" ht="25.35" customHeight="1" x14ac:dyDescent="0.25">
      <c r="A14" s="86" t="str">
        <f t="shared" si="0"/>
        <v/>
      </c>
      <c r="B14" s="87">
        <f t="shared" si="3"/>
        <v>43358</v>
      </c>
      <c r="C14" s="44"/>
      <c r="D14" s="75">
        <f t="shared" si="1"/>
        <v>0.3125</v>
      </c>
      <c r="E14" s="4">
        <v>0.35416666666666669</v>
      </c>
      <c r="F14" s="4">
        <v>0.7090277777777777</v>
      </c>
      <c r="G14" s="75">
        <f t="shared" si="2"/>
        <v>0.3340277777777777</v>
      </c>
      <c r="H14" s="14">
        <f>IF(C14="x",$A$1-RECAP!$U$6,(G14-D14)*(COUNT(E14:F14)=2))</f>
        <v>2.1527777777777701E-2</v>
      </c>
      <c r="I14" s="90" t="str" cm="1">
        <f t="array" aca="1" ref="I14" ca="1">IF($A14="X",SUM(OFFSET($H14,,,IFERROR(_xlfn.AGGREGATE(14,6,ROW($A$1:$A13)/($A$1:$A13="X"),1),2)-ROW(),)),"-")</f>
        <v>-</v>
      </c>
      <c r="J14" s="29"/>
      <c r="K14" s="38"/>
      <c r="M14" s="91"/>
      <c r="N14" s="88"/>
      <c r="R14" s="32"/>
    </row>
    <row r="15" spans="1:18" ht="25.35" customHeight="1" x14ac:dyDescent="0.25">
      <c r="A15" s="86" t="str">
        <f t="shared" si="0"/>
        <v/>
      </c>
      <c r="B15" s="87">
        <f t="shared" si="3"/>
        <v>43361</v>
      </c>
      <c r="C15" s="44"/>
      <c r="D15" s="75">
        <f t="shared" si="1"/>
        <v>0.3125</v>
      </c>
      <c r="E15" s="4">
        <v>0.3659722222222222</v>
      </c>
      <c r="F15" s="4">
        <v>0.69861111111111107</v>
      </c>
      <c r="G15" s="75">
        <f t="shared" si="2"/>
        <v>0.31180555555555556</v>
      </c>
      <c r="H15" s="14">
        <f>IF(C15="x",$A$1-RECAP!$U$6,(G15-D15)*(COUNT(E15:F15)=2))</f>
        <v>-6.9444444444444198E-4</v>
      </c>
      <c r="I15" s="90" t="str" cm="1">
        <f t="array" aca="1" ref="I15" ca="1">IF($A15="X",SUM(OFFSET($H15,,,IFERROR(_xlfn.AGGREGATE(14,6,ROW($A$1:$A14)/($A$1:$A14="X"),1),2)-ROW(),)),"-")</f>
        <v>-</v>
      </c>
      <c r="J15" s="29"/>
      <c r="K15" s="38"/>
      <c r="R15" s="32"/>
    </row>
    <row r="16" spans="1:18" ht="25.35" customHeight="1" x14ac:dyDescent="0.25">
      <c r="A16" s="86" t="str">
        <f t="shared" si="0"/>
        <v/>
      </c>
      <c r="B16" s="87">
        <f t="shared" si="3"/>
        <v>43362</v>
      </c>
      <c r="C16" s="44"/>
      <c r="D16" s="75">
        <f t="shared" si="1"/>
        <v>0.3125</v>
      </c>
      <c r="E16" s="4">
        <v>0.35416666666666669</v>
      </c>
      <c r="F16" s="4">
        <v>0.68888888888888899</v>
      </c>
      <c r="G16" s="75">
        <f t="shared" si="2"/>
        <v>0.31388888888888899</v>
      </c>
      <c r="H16" s="14">
        <f>IF(C16="x",$A$1-RECAP!$U$6,(G16-D16)*(COUNT(E16:F16)=2))</f>
        <v>1.388888888888995E-3</v>
      </c>
      <c r="I16" s="90" t="str" cm="1">
        <f t="array" aca="1" ref="I16" ca="1">IF($A16="X",SUM(OFFSET($H16,,,IFERROR(_xlfn.AGGREGATE(14,6,ROW($A$1:$A15)/($A$1:$A15="X"),1),2)-ROW(),)),"-")</f>
        <v>-</v>
      </c>
      <c r="J16" s="29"/>
      <c r="K16" s="38"/>
      <c r="R16" s="32"/>
    </row>
    <row r="17" spans="1:18" ht="25.35" customHeight="1" x14ac:dyDescent="0.25">
      <c r="A17" s="86" t="str">
        <f t="shared" si="0"/>
        <v/>
      </c>
      <c r="B17" s="87">
        <f t="shared" si="3"/>
        <v>43363</v>
      </c>
      <c r="C17" s="44"/>
      <c r="D17" s="75">
        <f t="shared" si="1"/>
        <v>0.3125</v>
      </c>
      <c r="E17" s="4"/>
      <c r="F17" s="4"/>
      <c r="G17" s="75">
        <f t="shared" si="2"/>
        <v>0</v>
      </c>
      <c r="H17" s="14">
        <f>IF(C17="x",$A$1-RECAP!$U$6,(G17-D17)*(COUNT(E17:F17)=2))</f>
        <v>0</v>
      </c>
      <c r="I17" s="90" t="str" cm="1">
        <f t="array" aca="1" ref="I17" ca="1">IF($A17="X",SUM(OFFSET($H17,,,IFERROR(_xlfn.AGGREGATE(14,6,ROW($A$1:$A16)/($A$1:$A16="X"),1),2)-ROW(),)),"-")</f>
        <v>-</v>
      </c>
      <c r="J17" s="29"/>
      <c r="K17" s="38"/>
      <c r="R17" s="32"/>
    </row>
    <row r="18" spans="1:18" ht="25.35" customHeight="1" x14ac:dyDescent="0.25">
      <c r="A18" s="86" t="str">
        <f t="shared" si="0"/>
        <v/>
      </c>
      <c r="B18" s="87">
        <f t="shared" si="3"/>
        <v>43364</v>
      </c>
      <c r="C18" s="44"/>
      <c r="D18" s="75">
        <f t="shared" si="1"/>
        <v>0.3125</v>
      </c>
      <c r="E18" s="4">
        <v>0.35416666666666669</v>
      </c>
      <c r="F18" s="4">
        <v>0.6875</v>
      </c>
      <c r="G18" s="75">
        <f t="shared" si="2"/>
        <v>0.3125</v>
      </c>
      <c r="H18" s="14">
        <f>IF(C18="x",$A$1-RECAP!$U$6,(G18-D18)*(COUNT(E18:F18)=2))</f>
        <v>0</v>
      </c>
      <c r="I18" s="90" t="str" cm="1">
        <f t="array" aca="1" ref="I18" ca="1">IF($A18="X",SUM(OFFSET($H18,,,IFERROR(_xlfn.AGGREGATE(14,6,ROW($A$1:$A17)/($A$1:$A17="X"),1),2)-ROW(),)),"-")</f>
        <v>-</v>
      </c>
      <c r="J18" s="29"/>
      <c r="K18" s="38"/>
      <c r="O18" s="1" t="str" cm="1">
        <f t="array" ref="O18">IF(A18="X",IFERROR(_xlfn.AGGREGATE(14,6,ROW($A$1:A17)/($A$1:A17="X"),1),2),"-")</f>
        <v>-</v>
      </c>
      <c r="R18" s="32"/>
    </row>
    <row r="19" spans="1:18" ht="25.35" customHeight="1" x14ac:dyDescent="0.25">
      <c r="A19" s="86" t="str">
        <f t="shared" si="0"/>
        <v/>
      </c>
      <c r="B19" s="87">
        <f t="shared" si="3"/>
        <v>43365</v>
      </c>
      <c r="C19" s="44"/>
      <c r="D19" s="75">
        <f t="shared" si="1"/>
        <v>0.3125</v>
      </c>
      <c r="E19" s="4"/>
      <c r="F19" s="4"/>
      <c r="G19" s="75">
        <f t="shared" si="2"/>
        <v>0</v>
      </c>
      <c r="H19" s="14">
        <f>IF(C19="x",$A$1-RECAP!$U$6,(G19-D19)*(COUNT(E19:F19)=2))</f>
        <v>0</v>
      </c>
      <c r="I19" s="90" t="str" cm="1">
        <f t="array" aca="1" ref="I19" ca="1">IF($A19="X",SUM(OFFSET($H19,,,IFERROR(_xlfn.AGGREGATE(14,6,ROW($A$1:$A18)/($A$1:$A18="X"),1),2)-ROW(),)),"-")</f>
        <v>-</v>
      </c>
      <c r="J19" s="29"/>
      <c r="K19" s="38"/>
      <c r="O19" s="1" t="str" cm="1">
        <f t="array" ref="O19">IF(A19="X",IFERROR(_xlfn.AGGREGATE(14,6,ROW($A$1:A18)/($A$1:A18="X"),1),2),"-")</f>
        <v>-</v>
      </c>
      <c r="R19" s="32"/>
    </row>
    <row r="20" spans="1:18" ht="25.35" customHeight="1" x14ac:dyDescent="0.25">
      <c r="A20" s="86" t="str">
        <f t="shared" si="0"/>
        <v/>
      </c>
      <c r="B20" s="87">
        <f t="shared" si="3"/>
        <v>43368</v>
      </c>
      <c r="C20" s="44"/>
      <c r="D20" s="75">
        <f t="shared" si="1"/>
        <v>0.3125</v>
      </c>
      <c r="E20" s="4">
        <v>0.35486111111111113</v>
      </c>
      <c r="F20" s="4">
        <v>0.68819444444444444</v>
      </c>
      <c r="G20" s="75">
        <f t="shared" si="2"/>
        <v>0.3125</v>
      </c>
      <c r="H20" s="14">
        <f>IF(C20="x",$A$1-RECAP!$U$6,(G20-D20)*(COUNT(E20:F20)=2))</f>
        <v>0</v>
      </c>
      <c r="I20" s="90" t="str" cm="1">
        <f t="array" aca="1" ref="I20" ca="1">IF($A20="X",SUM(OFFSET($H20,,,IFERROR(_xlfn.AGGREGATE(14,6,ROW($A$1:$A19)/($A$1:$A19="X"),1),2)-ROW(),)),"-")</f>
        <v>-</v>
      </c>
      <c r="J20" s="29"/>
      <c r="K20" s="38"/>
      <c r="L20" s="34"/>
      <c r="O20" s="1" t="str" cm="1">
        <f t="array" ref="O20">IF(A20="X",IFERROR(_xlfn.AGGREGATE(14,6,ROW($A$1:A19)/($A$1:A19="X"),1),2),"-")</f>
        <v>-</v>
      </c>
      <c r="R20" s="32"/>
    </row>
    <row r="21" spans="1:18" ht="25.35" customHeight="1" x14ac:dyDescent="0.25">
      <c r="A21" s="86" t="str">
        <f t="shared" si="0"/>
        <v/>
      </c>
      <c r="B21" s="87">
        <f t="shared" si="3"/>
        <v>43369</v>
      </c>
      <c r="C21" s="44"/>
      <c r="D21" s="75">
        <f t="shared" si="1"/>
        <v>0.3125</v>
      </c>
      <c r="E21" s="4">
        <v>0.35625000000000001</v>
      </c>
      <c r="F21" s="4">
        <v>0.69305555555555554</v>
      </c>
      <c r="G21" s="75">
        <f t="shared" si="2"/>
        <v>0.31597222222222221</v>
      </c>
      <c r="H21" s="14">
        <f>IF(C21="x",$A$1-RECAP!$U$6,(G21-D21)*(COUNT(E21:F21)=2))</f>
        <v>3.4722222222222099E-3</v>
      </c>
      <c r="I21" s="90" t="str" cm="1">
        <f t="array" aca="1" ref="I21" ca="1">IF($A21="X",SUM(OFFSET($H21,,,IFERROR(_xlfn.AGGREGATE(14,6,ROW($A$1:$A20)/($A$1:$A20="X"),1),2)-ROW(),)),"-")</f>
        <v>-</v>
      </c>
      <c r="J21" s="29"/>
      <c r="K21" s="38"/>
      <c r="N21" s="32"/>
      <c r="O21" s="1" t="str" cm="1">
        <f t="array" ref="O21">IF(A21="X",IFERROR(_xlfn.AGGREGATE(14,6,ROW($A$1:A20)/($A$1:A20="X"),1),2),"-")</f>
        <v>-</v>
      </c>
      <c r="R21" s="32"/>
    </row>
    <row r="22" spans="1:18" ht="25.35" customHeight="1" x14ac:dyDescent="0.25">
      <c r="A22" s="86" t="str">
        <f t="shared" si="0"/>
        <v/>
      </c>
      <c r="B22" s="87">
        <f t="shared" si="3"/>
        <v>43370</v>
      </c>
      <c r="C22" s="44"/>
      <c r="D22" s="75">
        <f t="shared" si="1"/>
        <v>0.3125</v>
      </c>
      <c r="E22" s="4"/>
      <c r="F22" s="4"/>
      <c r="G22" s="75">
        <f t="shared" si="2"/>
        <v>0</v>
      </c>
      <c r="H22" s="14">
        <f>IF(C22="x",$A$1-RECAP!$U$6,(G22-D22)*(COUNT(E22:F22)=2))</f>
        <v>0</v>
      </c>
      <c r="I22" s="90" t="str" cm="1">
        <f t="array" aca="1" ref="I22" ca="1">IF($A22="X",SUM(OFFSET($H22,,,IFERROR(_xlfn.AGGREGATE(14,6,ROW($A$1:$A21)/($A$1:$A21="X"),1),2)-ROW(),)),"-")</f>
        <v>-</v>
      </c>
      <c r="J22" s="29"/>
      <c r="K22" s="38"/>
      <c r="L22" s="32"/>
      <c r="O22" s="1" t="str" cm="1">
        <f t="array" ref="O22">IF(A22="X",IFERROR(_xlfn.AGGREGATE(14,6,ROW($A$1:A21)/($A$1:A21="X"),1),2),"-")</f>
        <v>-</v>
      </c>
      <c r="R22" s="32"/>
    </row>
    <row r="23" spans="1:18" ht="25.35" customHeight="1" thickBot="1" x14ac:dyDescent="0.3">
      <c r="A23" s="86" t="str">
        <f t="shared" si="0"/>
        <v/>
      </c>
      <c r="B23" s="87">
        <f t="shared" si="3"/>
        <v>43371</v>
      </c>
      <c r="C23" s="44"/>
      <c r="D23" s="75">
        <f t="shared" si="1"/>
        <v>0.3125</v>
      </c>
      <c r="E23" s="4">
        <v>0.35416666666666669</v>
      </c>
      <c r="F23" s="4">
        <v>0.69861111111111107</v>
      </c>
      <c r="G23" s="75">
        <f t="shared" si="2"/>
        <v>0.32361111111111107</v>
      </c>
      <c r="H23" s="14">
        <f>IF(C23="x",$A$1-RECAP!$U$6,(G23-D23)*(COUNT(E23:F23)=2))</f>
        <v>1.1111111111111072E-2</v>
      </c>
      <c r="I23" s="90" t="str" cm="1">
        <f t="array" aca="1" ref="I23" ca="1">IF($A23="X",SUM(OFFSET($H23,,,IFERROR(_xlfn.AGGREGATE(14,6,ROW($A$1:$A22)/($A$1:$A22="X"),1),2)-ROW(),)),"-")</f>
        <v>-</v>
      </c>
      <c r="J23" s="29"/>
      <c r="K23" s="38"/>
      <c r="L23" s="32"/>
      <c r="O23" s="1" t="str" cm="1">
        <f t="array" ref="O23">IF(A23="X",IFERROR(_xlfn.AGGREGATE(14,6,ROW($A$1:A22)/($A$1:A22="X"),1),2),"-")</f>
        <v>-</v>
      </c>
      <c r="R23" s="32"/>
    </row>
    <row r="24" spans="1:18" ht="25.35" customHeight="1" thickBot="1" x14ac:dyDescent="0.3">
      <c r="A24" s="86" t="str">
        <f t="shared" si="0"/>
        <v>X</v>
      </c>
      <c r="B24" s="87">
        <f t="shared" si="3"/>
        <v>43372</v>
      </c>
      <c r="C24" s="44"/>
      <c r="D24" s="75">
        <f t="shared" si="1"/>
        <v>0.3125</v>
      </c>
      <c r="E24" s="4">
        <v>0.35416666666666669</v>
      </c>
      <c r="F24" s="4">
        <v>0.69166666666666676</v>
      </c>
      <c r="G24" s="75">
        <f t="shared" si="2"/>
        <v>0.31666666666666676</v>
      </c>
      <c r="H24" s="14">
        <f>IF(C24="x",$A$1-RECAP!$U$6,(G24-D24)*(COUNT(E24:F24)=2))</f>
        <v>4.1666666666667629E-3</v>
      </c>
      <c r="I24" s="24" cm="1">
        <f t="array" aca="1" ref="I24" ca="1">IF($A24="X",SUM(OFFSET($H24,,,IFERROR(_xlfn.AGGREGATE(14,6,ROW($A$1:$A23)/($A$1:$A23="X"),1),2)-ROW(),)),"-")</f>
        <v>4.0972222222222299E-2</v>
      </c>
      <c r="J24" s="29"/>
      <c r="K24" s="38"/>
      <c r="O24" s="1" cm="1">
        <f t="array" ref="O24">IF(A24="X",IFERROR(_xlfn.AGGREGATE(14,6,ROW($A$1:A23)/($A$1:A23="X"),1),2),"-")</f>
        <v>13</v>
      </c>
      <c r="R24" s="32"/>
    </row>
    <row r="25" spans="1:18" ht="25.35" customHeight="1" x14ac:dyDescent="0.25">
      <c r="A25" s="86" t="str">
        <f t="shared" si="0"/>
        <v/>
      </c>
      <c r="B25" s="87">
        <f t="shared" si="3"/>
        <v>43375</v>
      </c>
      <c r="C25" s="44"/>
      <c r="D25" s="75">
        <f t="shared" si="1"/>
        <v>0.3125</v>
      </c>
      <c r="E25" s="4">
        <v>0.35416666666666669</v>
      </c>
      <c r="F25" s="4">
        <v>0.69861111111111107</v>
      </c>
      <c r="G25" s="75">
        <f t="shared" si="2"/>
        <v>0.32361111111111107</v>
      </c>
      <c r="H25" s="14">
        <f>IF(C25="x",$A$1-RECAP!$U$6,(G25-D25)*(COUNT(E25:F25)=2))</f>
        <v>1.1111111111111072E-2</v>
      </c>
      <c r="I25" s="90" t="str" cm="1">
        <f t="array" aca="1" ref="I25" ca="1">IF($A25="X",SUM(OFFSET($H25,,,IFERROR(_xlfn.AGGREGATE(14,6,ROW($A$1:$A24)/($A$1:$A24="X"),1),2)-ROW(),)),"-")</f>
        <v>-</v>
      </c>
      <c r="J25" s="57"/>
      <c r="K25" s="38"/>
      <c r="O25" s="1" t="str" cm="1">
        <f t="array" ref="O25">IF(A25="X",IFERROR(_xlfn.AGGREGATE(14,6,ROW($A$1:A24)/($A$1:A24="X"),1),2),"-")</f>
        <v>-</v>
      </c>
      <c r="R25" s="32"/>
    </row>
    <row r="26" spans="1:18" ht="25.35" customHeight="1" x14ac:dyDescent="0.25">
      <c r="A26" s="86" t="str">
        <f t="shared" si="0"/>
        <v/>
      </c>
      <c r="B26" s="87">
        <f t="shared" si="3"/>
        <v>43376</v>
      </c>
      <c r="C26" s="44"/>
      <c r="D26" s="75">
        <f t="shared" si="1"/>
        <v>0.3125</v>
      </c>
      <c r="E26" s="4">
        <v>0.36736111111111108</v>
      </c>
      <c r="F26" s="4">
        <v>0.68819444444444444</v>
      </c>
      <c r="G26" s="75">
        <f t="shared" si="2"/>
        <v>0.30000000000000004</v>
      </c>
      <c r="H26" s="14">
        <f>IF(C26="x",$A$1-RECAP!$U$6,(G26-D26)*(COUNT(E26:F26)=2))</f>
        <v>-1.2499999999999956E-2</v>
      </c>
      <c r="I26" s="90" t="str" cm="1">
        <f t="array" aca="1" ref="I26" ca="1">IF($A26="X",SUM(OFFSET($H26,,,IFERROR(_xlfn.AGGREGATE(14,6,ROW($A$1:$A25)/($A$1:$A25="X"),1),2)-ROW(),)),"-")</f>
        <v>-</v>
      </c>
      <c r="J26" s="30"/>
      <c r="K26" s="38"/>
      <c r="L26" s="32"/>
      <c r="R26" s="32"/>
    </row>
    <row r="27" spans="1:18" ht="25.35" customHeight="1" x14ac:dyDescent="0.25">
      <c r="A27" s="86" t="str">
        <f t="shared" si="0"/>
        <v/>
      </c>
      <c r="B27" s="87">
        <f t="shared" si="3"/>
        <v>43377</v>
      </c>
      <c r="C27" s="44"/>
      <c r="D27" s="75">
        <f t="shared" si="1"/>
        <v>0.3125</v>
      </c>
      <c r="E27" s="4"/>
      <c r="F27" s="4"/>
      <c r="G27" s="75">
        <f t="shared" si="2"/>
        <v>0</v>
      </c>
      <c r="H27" s="14">
        <f>IF(C27="x",$A$1-RECAP!$U$6,(G27-D27)*(COUNT(E27:F27)=2))</f>
        <v>0</v>
      </c>
      <c r="I27" s="90" t="str" cm="1">
        <f t="array" aca="1" ref="I27" ca="1">IF($A27="X",SUM(OFFSET($H27,,,IFERROR(_xlfn.AGGREGATE(14,6,ROW($A$1:$A26)/($A$1:$A26="X"),1),2)-ROW(),)),"-")</f>
        <v>-</v>
      </c>
      <c r="J27" s="36"/>
      <c r="K27" s="38"/>
      <c r="R27" s="32"/>
    </row>
    <row r="28" spans="1:18" ht="25.35" customHeight="1" x14ac:dyDescent="0.25">
      <c r="A28" s="86" t="str">
        <f t="shared" si="0"/>
        <v/>
      </c>
      <c r="B28" s="87">
        <f t="shared" si="3"/>
        <v>43378</v>
      </c>
      <c r="C28" s="44"/>
      <c r="D28" s="75">
        <f t="shared" si="1"/>
        <v>0.3125</v>
      </c>
      <c r="E28" s="4">
        <v>0.35416666666666669</v>
      </c>
      <c r="F28" s="4">
        <v>0.69374999999999998</v>
      </c>
      <c r="G28" s="75">
        <f t="shared" si="2"/>
        <v>0.31874999999999998</v>
      </c>
      <c r="H28" s="14">
        <f>IF(C28="x",$A$1-RECAP!$U$6,(G28-D28)*(COUNT(E28:F28)=2))</f>
        <v>6.2499999999999778E-3</v>
      </c>
      <c r="I28" s="90" t="str" cm="1">
        <f t="array" aca="1" ref="I28" ca="1">IF($A28="X",SUM(OFFSET($H28,,,IFERROR(_xlfn.AGGREGATE(14,6,ROW($A$1:$A27)/($A$1:$A27="X"),1),2)-ROW(),)),"-")</f>
        <v>-</v>
      </c>
      <c r="J28" s="30"/>
      <c r="K28" s="38"/>
      <c r="R28" s="32"/>
    </row>
    <row r="29" spans="1:18" ht="25.35" customHeight="1" x14ac:dyDescent="0.25">
      <c r="A29" s="86" t="str">
        <f t="shared" si="0"/>
        <v/>
      </c>
      <c r="B29" s="87">
        <f t="shared" si="3"/>
        <v>43379</v>
      </c>
      <c r="C29" s="44"/>
      <c r="D29" s="75">
        <f t="shared" si="1"/>
        <v>0.3125</v>
      </c>
      <c r="E29" s="4"/>
      <c r="F29" s="4"/>
      <c r="G29" s="75">
        <f t="shared" si="2"/>
        <v>0</v>
      </c>
      <c r="H29" s="14">
        <f>IF(C29="x",$A$1-RECAP!$U$6,(G29-D29)*(COUNT(E29:F29)=2))</f>
        <v>0</v>
      </c>
      <c r="I29" s="90" t="str" cm="1">
        <f t="array" aca="1" ref="I29" ca="1">IF($A29="X",SUM(OFFSET($H29,,,IFERROR(_xlfn.AGGREGATE(14,6,ROW($A$1:$A28)/($A$1:$A28="X"),1),2)-ROW(),)),"-")</f>
        <v>-</v>
      </c>
      <c r="J29" s="30"/>
      <c r="K29" s="38"/>
      <c r="R29" s="32"/>
    </row>
    <row r="30" spans="1:18" ht="25.35" customHeight="1" x14ac:dyDescent="0.25">
      <c r="A30" s="86" t="str">
        <f t="shared" si="0"/>
        <v/>
      </c>
      <c r="B30" s="87">
        <f t="shared" si="3"/>
        <v>43382</v>
      </c>
      <c r="C30" s="44"/>
      <c r="D30" s="75">
        <f t="shared" si="1"/>
        <v>0.3125</v>
      </c>
      <c r="E30" s="4"/>
      <c r="F30" s="28"/>
      <c r="G30" s="75">
        <f t="shared" si="2"/>
        <v>0</v>
      </c>
      <c r="H30" s="14">
        <f>IF(C30="x",$A$1-RECAP!$U$6,(G30-D30)*(COUNT(E30:F30)=2))</f>
        <v>0</v>
      </c>
      <c r="I30" s="90" t="str" cm="1">
        <f t="array" aca="1" ref="I30" ca="1">IF($A30="X",SUM(OFFSET($H30,,,IFERROR(_xlfn.AGGREGATE(14,6,ROW($A$1:$A29)/($A$1:$A29="X"),1),2)-ROW(),)),"-")</f>
        <v>-</v>
      </c>
      <c r="J30" s="30"/>
      <c r="K30" s="38"/>
      <c r="L30" s="32"/>
      <c r="R30" s="32"/>
    </row>
    <row r="31" spans="1:18" ht="25.35" customHeight="1" x14ac:dyDescent="0.25">
      <c r="A31" s="86" t="str">
        <f t="shared" si="0"/>
        <v/>
      </c>
      <c r="B31" s="87">
        <f t="shared" si="3"/>
        <v>43383</v>
      </c>
      <c r="C31" s="44"/>
      <c r="D31" s="75">
        <f t="shared" si="1"/>
        <v>0.3125</v>
      </c>
      <c r="E31" s="4">
        <v>0.35416666666666669</v>
      </c>
      <c r="F31" s="28">
        <v>0.69930555555555562</v>
      </c>
      <c r="G31" s="75">
        <f t="shared" si="2"/>
        <v>0.32430555555555562</v>
      </c>
      <c r="H31" s="14">
        <f>IF(C31="x",$A$1-RECAP!$U$6,(G31-D31)*(COUNT(E31:F31)=2))</f>
        <v>1.1805555555555625E-2</v>
      </c>
      <c r="I31" s="90" t="str" cm="1">
        <f t="array" aca="1" ref="I31" ca="1">IF($A31="X",SUM(OFFSET($H31,,,IFERROR(_xlfn.AGGREGATE(14,6,ROW($A$1:$A30)/($A$1:$A30="X"),1),2)-ROW(),)),"-")</f>
        <v>-</v>
      </c>
      <c r="J31" s="30"/>
      <c r="K31" s="38"/>
      <c r="L31" s="32"/>
      <c r="R31" s="32"/>
    </row>
    <row r="32" spans="1:18" ht="25.35" customHeight="1" x14ac:dyDescent="0.25">
      <c r="A32" s="86" t="str">
        <f t="shared" si="0"/>
        <v/>
      </c>
      <c r="B32" s="87">
        <f t="shared" si="3"/>
        <v>43384</v>
      </c>
      <c r="C32" s="44"/>
      <c r="D32" s="75">
        <f t="shared" si="1"/>
        <v>0.3125</v>
      </c>
      <c r="E32" s="4"/>
      <c r="F32" s="28"/>
      <c r="G32" s="75">
        <f t="shared" si="2"/>
        <v>0</v>
      </c>
      <c r="H32" s="14">
        <f>IF(C32="x",$A$1-RECAP!$U$6,(G32-D32)*(COUNT(E32:F32)=2))</f>
        <v>0</v>
      </c>
      <c r="I32" s="90" t="str" cm="1">
        <f t="array" aca="1" ref="I32" ca="1">IF($A32="X",SUM(OFFSET($H32,,,IFERROR(_xlfn.AGGREGATE(14,6,ROW($A$1:$A31)/($A$1:$A31="X"),1),2)-ROW(),)),"-")</f>
        <v>-</v>
      </c>
      <c r="J32" s="30"/>
      <c r="K32" s="38"/>
      <c r="R32" s="32"/>
    </row>
    <row r="33" spans="1:18" ht="25.35" customHeight="1" x14ac:dyDescent="0.25">
      <c r="A33" s="86" t="str">
        <f t="shared" si="0"/>
        <v/>
      </c>
      <c r="B33" s="87">
        <f t="shared" si="3"/>
        <v>43385</v>
      </c>
      <c r="C33" s="44"/>
      <c r="D33" s="75">
        <f t="shared" si="1"/>
        <v>0.3125</v>
      </c>
      <c r="E33" s="4">
        <v>0.35555555555555557</v>
      </c>
      <c r="F33" s="28">
        <v>0.7006944444444444</v>
      </c>
      <c r="G33" s="75">
        <f t="shared" si="2"/>
        <v>0.32430555555555551</v>
      </c>
      <c r="H33" s="14">
        <f>IF(C33="x",$A$1-RECAP!$U$6,(G33-D33)*(COUNT(E33:F33)=2))</f>
        <v>1.1805555555555514E-2</v>
      </c>
      <c r="I33" s="90" t="str" cm="1">
        <f t="array" aca="1" ref="I33" ca="1">IF($A33="X",SUM(OFFSET($H33,,,IFERROR(_xlfn.AGGREGATE(14,6,ROW($A$1:$A32)/($A$1:$A32="X"),1),2)-ROW(),)),"-")</f>
        <v>-</v>
      </c>
      <c r="J33" s="30"/>
      <c r="K33" s="38"/>
      <c r="R33" s="32"/>
    </row>
    <row r="34" spans="1:18" ht="25.35" customHeight="1" thickBot="1" x14ac:dyDescent="0.3">
      <c r="A34" s="86" t="str">
        <f t="shared" si="0"/>
        <v/>
      </c>
      <c r="B34" s="87">
        <f t="shared" si="3"/>
        <v>43386</v>
      </c>
      <c r="C34" s="44"/>
      <c r="D34" s="75">
        <f t="shared" si="1"/>
        <v>0.3125</v>
      </c>
      <c r="E34" s="4">
        <v>0.35416666666666669</v>
      </c>
      <c r="F34" s="28">
        <v>0.69305555555555554</v>
      </c>
      <c r="G34" s="75">
        <f t="shared" si="2"/>
        <v>0.31805555555555554</v>
      </c>
      <c r="H34" s="14">
        <f>IF(C34="x",$A$1-RECAP!$U$6,(G34-D34)*(COUNT(E34:F34)=2))</f>
        <v>5.5555555555555358E-3</v>
      </c>
      <c r="I34" s="90" t="str" cm="1">
        <f t="array" aca="1" ref="I34" ca="1">IF($A34="X",SUM(OFFSET($H34,,,IFERROR(_xlfn.AGGREGATE(14,6,ROW($A$1:$A33)/($A$1:$A33="X"),1),2)-ROW(),)),"-")</f>
        <v>-</v>
      </c>
      <c r="J34" s="30"/>
      <c r="K34" s="38"/>
      <c r="R34" s="32"/>
    </row>
    <row r="35" spans="1:18" ht="25.35" customHeight="1" thickBot="1" x14ac:dyDescent="0.3">
      <c r="A35" s="86" t="str">
        <f t="shared" si="0"/>
        <v>X</v>
      </c>
      <c r="B35" s="87">
        <f t="shared" si="3"/>
        <v>43389</v>
      </c>
      <c r="C35" s="44"/>
      <c r="D35" s="75">
        <f t="shared" si="1"/>
        <v>0.3125</v>
      </c>
      <c r="E35" s="4">
        <v>0.38055555555555554</v>
      </c>
      <c r="F35" s="28">
        <v>0.68819444444444444</v>
      </c>
      <c r="G35" s="75">
        <f t="shared" si="2"/>
        <v>0.28680555555555559</v>
      </c>
      <c r="H35" s="14">
        <f>IF(C35="x",$A$1-RECAP!$U$6,(G35-D35)*(COUNT(E35:F35)=2))</f>
        <v>-2.5694444444444409E-2</v>
      </c>
      <c r="I35" s="24" cm="1">
        <f t="array" aca="1" ref="I35" ca="1">IF($A35="X",SUM(OFFSET($H35,,,IFERROR(_xlfn.AGGREGATE(14,6,ROW($A$1:$A34)/($A$1:$A34="X"),1),2)-ROW(),)),"-")</f>
        <v>8.3333333333333592E-3</v>
      </c>
      <c r="J35" s="30"/>
      <c r="K35" s="38"/>
      <c r="R35" s="32"/>
    </row>
    <row r="36" spans="1:18" ht="25.35" customHeight="1" x14ac:dyDescent="0.25">
      <c r="A36" s="86" t="str">
        <f t="shared" si="0"/>
        <v/>
      </c>
      <c r="B36" s="87">
        <f t="shared" si="3"/>
        <v>43390</v>
      </c>
      <c r="C36" s="44"/>
      <c r="D36" s="75">
        <f t="shared" si="1"/>
        <v>0.3125</v>
      </c>
      <c r="E36" s="4">
        <v>0.37083333333333335</v>
      </c>
      <c r="F36" s="28">
        <v>0.6972222222222223</v>
      </c>
      <c r="G36" s="75">
        <f t="shared" si="2"/>
        <v>0.30555555555555564</v>
      </c>
      <c r="H36" s="14">
        <f>IF(C36="x",$A$1-RECAP!$U$6,(G36-D36)*(COUNT(E36:F36)=2))</f>
        <v>-6.9444444444443643E-3</v>
      </c>
      <c r="I36" s="90" t="str" cm="1">
        <f t="array" aca="1" ref="I36" ca="1">IF($A36="X",SUM(OFFSET($H36,,,IFERROR(_xlfn.AGGREGATE(14,6,ROW($A$1:$A35)/($A$1:$A35="X"),1),2)-ROW(),)),"-")</f>
        <v>-</v>
      </c>
      <c r="J36" s="30"/>
      <c r="K36" s="38"/>
      <c r="R36" s="32"/>
    </row>
    <row r="37" spans="1:18" ht="25.35" customHeight="1" x14ac:dyDescent="0.25">
      <c r="A37" s="86" t="str">
        <f t="shared" si="0"/>
        <v/>
      </c>
      <c r="B37" s="87">
        <f t="shared" si="3"/>
        <v>43391</v>
      </c>
      <c r="C37" s="44"/>
      <c r="D37" s="75">
        <f t="shared" si="1"/>
        <v>0.3125</v>
      </c>
      <c r="E37" s="4"/>
      <c r="F37" s="27"/>
      <c r="G37" s="75">
        <f t="shared" si="2"/>
        <v>0</v>
      </c>
      <c r="H37" s="14">
        <f>IF(C37="x",$A$1-RECAP!$U$6,(G37-D37)*(COUNT(E37:F37)=2))</f>
        <v>0</v>
      </c>
      <c r="I37" s="90" t="str" cm="1">
        <f t="array" aca="1" ref="I37" ca="1">IF($A37="X",SUM(OFFSET($H37,,,IFERROR(_xlfn.AGGREGATE(14,6,ROW($A$1:$A36)/($A$1:$A36="X"),1),2)-ROW(),)),"-")</f>
        <v>-</v>
      </c>
      <c r="J37" s="30"/>
      <c r="K37" s="38"/>
      <c r="R37" s="32"/>
    </row>
    <row r="38" spans="1:18" ht="25.35" customHeight="1" x14ac:dyDescent="0.25">
      <c r="A38" s="86" t="str">
        <f t="shared" si="0"/>
        <v/>
      </c>
      <c r="B38" s="87">
        <f t="shared" si="3"/>
        <v>43392</v>
      </c>
      <c r="C38" s="44"/>
      <c r="D38" s="75">
        <f t="shared" si="1"/>
        <v>0.3125</v>
      </c>
      <c r="E38" s="4">
        <v>0.35416666666666669</v>
      </c>
      <c r="F38" s="28">
        <v>0.71180555555555547</v>
      </c>
      <c r="G38" s="75">
        <f t="shared" si="2"/>
        <v>0.33680555555555547</v>
      </c>
      <c r="H38" s="14">
        <f>IF(C38="x",$A$1-RECAP!$U$6,(G38-D38)*(COUNT(E38:F38)=2))</f>
        <v>2.4305555555555469E-2</v>
      </c>
      <c r="I38" s="90" t="str" cm="1">
        <f t="array" aca="1" ref="I38" ca="1">IF($A38="X",SUM(OFFSET($H38,,,IFERROR(_xlfn.AGGREGATE(14,6,ROW($A$1:$A37)/($A$1:$A37="X"),1),2)-ROW(),)),"-")</f>
        <v>-</v>
      </c>
      <c r="J38" s="30"/>
      <c r="K38" s="38"/>
      <c r="R38" s="32"/>
    </row>
    <row r="39" spans="1:18" ht="25.35" customHeight="1" x14ac:dyDescent="0.25">
      <c r="A39" s="86" t="str">
        <f t="shared" si="0"/>
        <v/>
      </c>
      <c r="B39" s="87">
        <f t="shared" si="3"/>
        <v>43393</v>
      </c>
      <c r="C39" s="44"/>
      <c r="D39" s="75">
        <f t="shared" si="1"/>
        <v>0.3125</v>
      </c>
      <c r="E39" s="4">
        <v>0.35416666666666669</v>
      </c>
      <c r="F39" s="28">
        <v>0.70208333333333339</v>
      </c>
      <c r="G39" s="75">
        <f t="shared" si="2"/>
        <v>0.32708333333333339</v>
      </c>
      <c r="H39" s="14">
        <f>IF(C39="x",$A$1-RECAP!$U$6,(G39-D39)*(COUNT(E39:F39)=2))</f>
        <v>1.4583333333333393E-2</v>
      </c>
      <c r="I39" s="90" t="str" cm="1">
        <f t="array" aca="1" ref="I39" ca="1">IF($A39="X",SUM(OFFSET($H39,,,IFERROR(_xlfn.AGGREGATE(14,6,ROW($A$1:$A38)/($A$1:$A38="X"),1),2)-ROW(),)),"-")</f>
        <v>-</v>
      </c>
      <c r="J39" s="30"/>
      <c r="K39" s="38"/>
      <c r="R39" s="32"/>
    </row>
    <row r="40" spans="1:18" ht="25.35" customHeight="1" x14ac:dyDescent="0.25">
      <c r="A40" s="86" t="str">
        <f t="shared" si="0"/>
        <v/>
      </c>
      <c r="B40" s="87">
        <f t="shared" si="3"/>
        <v>43396</v>
      </c>
      <c r="C40" s="44"/>
      <c r="D40" s="75">
        <f t="shared" si="1"/>
        <v>0.3125</v>
      </c>
      <c r="E40" s="4">
        <v>0.35416666666666669</v>
      </c>
      <c r="F40" s="69">
        <v>0.70277777777777783</v>
      </c>
      <c r="G40" s="75">
        <f t="shared" si="2"/>
        <v>0.32777777777777783</v>
      </c>
      <c r="H40" s="14">
        <f>IF(C40="x",$A$1-RECAP!$U$6,(G40-D40)*(COUNT(E40:F40)=2))</f>
        <v>1.5277777777777835E-2</v>
      </c>
      <c r="I40" s="90" t="str" cm="1">
        <f t="array" aca="1" ref="I40" ca="1">IF($A40="X",SUM(OFFSET($H40,,,IFERROR(_xlfn.AGGREGATE(14,6,ROW($A$1:$A39)/($A$1:$A39="X"),1),2)-ROW(),)),"-")</f>
        <v>-</v>
      </c>
      <c r="J40" s="30"/>
      <c r="K40" s="38"/>
      <c r="R40" s="32"/>
    </row>
    <row r="41" spans="1:18" ht="25.35" customHeight="1" x14ac:dyDescent="0.25">
      <c r="A41" s="86" t="str">
        <f t="shared" si="0"/>
        <v/>
      </c>
      <c r="B41" s="87">
        <f t="shared" si="3"/>
        <v>43397</v>
      </c>
      <c r="C41" s="44"/>
      <c r="D41" s="75">
        <f t="shared" si="1"/>
        <v>0.3125</v>
      </c>
      <c r="E41" s="4">
        <v>0.35833333333333334</v>
      </c>
      <c r="F41" s="69">
        <v>0.68888888888888899</v>
      </c>
      <c r="G41" s="75">
        <f t="shared" si="2"/>
        <v>0.30972222222222234</v>
      </c>
      <c r="H41" s="14">
        <f>IF(C41="x",$A$1-RECAP!$U$6,(G41-D41)*(COUNT(E41:F41)=2))</f>
        <v>-2.7777777777776569E-3</v>
      </c>
      <c r="I41" s="90" t="str" cm="1">
        <f t="array" aca="1" ref="I41" ca="1">IF($A41="X",SUM(OFFSET($H41,,,IFERROR(_xlfn.AGGREGATE(14,6,ROW($A$1:$A40)/($A$1:$A40="X"),1),2)-ROW(),)),"-")</f>
        <v>-</v>
      </c>
      <c r="J41" s="30"/>
      <c r="K41" s="38"/>
      <c r="R41" s="32"/>
    </row>
    <row r="42" spans="1:18" ht="25.35" customHeight="1" x14ac:dyDescent="0.25">
      <c r="A42" s="86" t="str">
        <f t="shared" si="0"/>
        <v/>
      </c>
      <c r="B42" s="87">
        <f t="shared" si="3"/>
        <v>43398</v>
      </c>
      <c r="C42" s="44"/>
      <c r="D42" s="75">
        <f t="shared" si="1"/>
        <v>0.3125</v>
      </c>
      <c r="E42" s="4"/>
      <c r="F42" s="27"/>
      <c r="G42" s="75">
        <f t="shared" si="2"/>
        <v>0</v>
      </c>
      <c r="H42" s="14">
        <f>IF(C42="x",$A$1-RECAP!$U$6,(G42-D42)*(COUNT(E42:F42)=2))</f>
        <v>0</v>
      </c>
      <c r="I42" s="90" t="str" cm="1">
        <f t="array" aca="1" ref="I42" ca="1">IF($A42="X",SUM(OFFSET($H42,,,IFERROR(_xlfn.AGGREGATE(14,6,ROW($A$1:$A41)/($A$1:$A41="X"),1),2)-ROW(),)),"-")</f>
        <v>-</v>
      </c>
      <c r="J42" s="30"/>
      <c r="K42" s="38"/>
      <c r="R42" s="32"/>
    </row>
    <row r="43" spans="1:18" ht="25.35" customHeight="1" x14ac:dyDescent="0.25">
      <c r="A43" s="86" t="str">
        <f t="shared" si="0"/>
        <v/>
      </c>
      <c r="B43" s="87">
        <f t="shared" si="3"/>
        <v>43399</v>
      </c>
      <c r="C43" s="44"/>
      <c r="D43" s="75">
        <f t="shared" si="1"/>
        <v>0.3125</v>
      </c>
      <c r="E43" s="4">
        <v>0.35416666666666669</v>
      </c>
      <c r="F43" s="71">
        <v>0.68888888888888899</v>
      </c>
      <c r="G43" s="75">
        <f t="shared" si="2"/>
        <v>0.31388888888888899</v>
      </c>
      <c r="H43" s="14">
        <f>IF(C43="x",$A$1-RECAP!$U$6,(G43-D43)*(COUNT(E43:F43)=2))</f>
        <v>1.388888888888995E-3</v>
      </c>
      <c r="I43" s="90" t="str" cm="1">
        <f t="array" aca="1" ref="I43" ca="1">IF($A43="X",SUM(OFFSET($H43,,,IFERROR(_xlfn.AGGREGATE(14,6,ROW($A$1:$A42)/($A$1:$A42="X"),1),2)-ROW(),)),"-")</f>
        <v>-</v>
      </c>
      <c r="J43" s="30"/>
      <c r="K43" s="38"/>
      <c r="R43" s="32"/>
    </row>
    <row r="44" spans="1:18" ht="25.35" customHeight="1" thickBot="1" x14ac:dyDescent="0.3">
      <c r="A44" s="86" t="str">
        <f t="shared" si="0"/>
        <v/>
      </c>
      <c r="B44" s="87">
        <f t="shared" si="3"/>
        <v>43400</v>
      </c>
      <c r="C44" s="44"/>
      <c r="D44" s="75">
        <f t="shared" si="1"/>
        <v>0.3125</v>
      </c>
      <c r="E44" s="4">
        <v>0.35902777777777778</v>
      </c>
      <c r="F44" s="71">
        <v>0.71111111111111114</v>
      </c>
      <c r="G44" s="75">
        <f t="shared" si="2"/>
        <v>0.33125000000000004</v>
      </c>
      <c r="H44" s="14">
        <f>IF(C44="x",$A$1-RECAP!$U$6,(G44-D44)*(COUNT(E44:F44)=2))</f>
        <v>1.8750000000000044E-2</v>
      </c>
      <c r="I44" s="90" t="str" cm="1">
        <f t="array" aca="1" ref="I44" ca="1">IF($A44="X",SUM(OFFSET($H44,,,IFERROR(_xlfn.AGGREGATE(14,6,ROW($A$1:$A43)/($A$1:$A43="X"),1),2)-ROW(),)),"-")</f>
        <v>-</v>
      </c>
      <c r="J44" s="30"/>
      <c r="K44" s="38"/>
      <c r="R44" s="32"/>
    </row>
    <row r="45" spans="1:18" ht="25.35" customHeight="1" thickBot="1" x14ac:dyDescent="0.3">
      <c r="A45" s="86" t="str">
        <f t="shared" si="0"/>
        <v>X</v>
      </c>
      <c r="B45" s="87">
        <f t="shared" si="3"/>
        <v>43403</v>
      </c>
      <c r="C45" s="44"/>
      <c r="D45" s="75">
        <f t="shared" si="1"/>
        <v>0.3125</v>
      </c>
      <c r="E45" s="4"/>
      <c r="F45" s="27"/>
      <c r="G45" s="75">
        <f t="shared" si="2"/>
        <v>0</v>
      </c>
      <c r="H45" s="14">
        <f>IF(C45="x",$A$1-RECAP!$U$6,(G45-D45)*(COUNT(E45:F45)=2))</f>
        <v>0</v>
      </c>
      <c r="I45" s="24" cm="1">
        <f t="array" aca="1" ref="I45" ca="1">IF($A45="X",SUM(OFFSET($H45,,,IFERROR(_xlfn.AGGREGATE(14,6,ROW($A$1:$A44)/($A$1:$A44="X"),1),2)-ROW(),)),"-")</f>
        <v>6.4583333333333715E-2</v>
      </c>
      <c r="J45" s="30"/>
      <c r="K45" s="38"/>
      <c r="R45" s="32"/>
    </row>
    <row r="46" spans="1:18" ht="25.35" customHeight="1" x14ac:dyDescent="0.25">
      <c r="A46" s="86" t="str">
        <f t="shared" si="0"/>
        <v/>
      </c>
      <c r="B46" s="87">
        <f t="shared" si="3"/>
        <v>43404</v>
      </c>
      <c r="C46" s="44" t="s">
        <v>16</v>
      </c>
      <c r="D46" s="75">
        <f t="shared" si="1"/>
        <v>0.3125</v>
      </c>
      <c r="E46" s="4"/>
      <c r="F46" s="27"/>
      <c r="G46" s="75">
        <f t="shared" si="2"/>
        <v>0</v>
      </c>
      <c r="H46" s="14">
        <f>IF(C46="x",$A$1-RECAP!$U$6,(G46-D46)*(COUNT(E46:F46)=2))</f>
        <v>-6.25E-2</v>
      </c>
      <c r="I46" s="2" t="str" cm="1">
        <f t="array" aca="1" ref="I46" ca="1">IF($A46="X",SUM(OFFSET($H46,,,IFERROR(_xlfn.AGGREGATE(14,6,ROW($A$1:$A45)/($A$1:$A45="X"),1),2)-ROW(),)),"-")</f>
        <v>-</v>
      </c>
      <c r="J46" s="56"/>
      <c r="R46" s="32"/>
    </row>
    <row r="47" spans="1:18" ht="25.35" customHeight="1" x14ac:dyDescent="0.25">
      <c r="A47" s="86" t="str">
        <f t="shared" si="0"/>
        <v/>
      </c>
      <c r="B47" s="87">
        <f t="shared" si="3"/>
        <v>43405</v>
      </c>
      <c r="C47" s="44"/>
      <c r="D47" s="75">
        <f t="shared" si="1"/>
        <v>0.3125</v>
      </c>
      <c r="E47" s="4"/>
      <c r="F47" s="27"/>
      <c r="G47" s="75">
        <f t="shared" si="2"/>
        <v>0</v>
      </c>
      <c r="H47" s="14">
        <f>IF(C47="x",$A$1-RECAP!$U$6,(G47-D47)*(COUNT(E47:F47)=2))</f>
        <v>0</v>
      </c>
      <c r="I47" s="2" t="str" cm="1">
        <f t="array" aca="1" ref="I47" ca="1">IF($A47="X",SUM(OFFSET($H47,,,IFERROR(_xlfn.AGGREGATE(14,6,ROW($A$1:$A46)/($A$1:$A46="X"),1),2)-ROW(),)),"-")</f>
        <v>-</v>
      </c>
      <c r="J47" s="29"/>
      <c r="R47" s="32"/>
    </row>
    <row r="48" spans="1:18" ht="25.35" customHeight="1" x14ac:dyDescent="0.25">
      <c r="A48" s="86" t="str">
        <f t="shared" si="0"/>
        <v/>
      </c>
      <c r="B48" s="87">
        <f t="shared" si="3"/>
        <v>43406</v>
      </c>
      <c r="C48" s="44"/>
      <c r="D48" s="75">
        <f t="shared" si="1"/>
        <v>0.3125</v>
      </c>
      <c r="E48" s="4">
        <v>0.36249999999999999</v>
      </c>
      <c r="F48" s="71">
        <v>0.6972222222222223</v>
      </c>
      <c r="G48" s="75">
        <f t="shared" si="2"/>
        <v>0.31388888888888899</v>
      </c>
      <c r="H48" s="14">
        <f>IF(C48="x",$A$1-RECAP!$U$6,(G48-D48)*(COUNT(E48:F48)=2))</f>
        <v>1.388888888888995E-3</v>
      </c>
      <c r="I48" s="2" t="str" cm="1">
        <f t="array" aca="1" ref="I48" ca="1">IF($A48="X",SUM(OFFSET($H48,,,IFERROR(_xlfn.AGGREGATE(14,6,ROW($A$1:$A47)/($A$1:$A47="X"),1),2)-ROW(),)),"-")</f>
        <v>-</v>
      </c>
      <c r="J48" s="31"/>
      <c r="R48" s="32"/>
    </row>
    <row r="49" spans="1:18" ht="25.35" customHeight="1" x14ac:dyDescent="0.25">
      <c r="A49" s="86" t="str">
        <f t="shared" si="0"/>
        <v/>
      </c>
      <c r="B49" s="87">
        <f t="shared" si="3"/>
        <v>43407</v>
      </c>
      <c r="C49" s="44"/>
      <c r="D49" s="75">
        <f t="shared" si="1"/>
        <v>0.3125</v>
      </c>
      <c r="E49" s="4">
        <v>0.35694444444444445</v>
      </c>
      <c r="F49" s="72">
        <v>0.68888888888888899</v>
      </c>
      <c r="G49" s="75">
        <f t="shared" si="2"/>
        <v>0.29027777777777786</v>
      </c>
      <c r="H49" s="14">
        <f>IF(C49="x",$A$1-RECAP!$U$6,(G49-D49)*(COUNT(E49:F49)=2))</f>
        <v>-2.2222222222222143E-2</v>
      </c>
      <c r="I49" s="2" t="str" cm="1">
        <f t="array" aca="1" ref="I49" ca="1">IF($A49="X",SUM(OFFSET($H49,,,IFERROR(_xlfn.AGGREGATE(14,6,ROW($A$1:$A48)/($A$1:$A48="X"),1),2)-ROW(),)),"-")</f>
        <v>-</v>
      </c>
      <c r="J49" s="29"/>
      <c r="K49" s="32">
        <v>4.1666666666666664E-2</v>
      </c>
      <c r="R49" s="32"/>
    </row>
    <row r="50" spans="1:18" ht="25.35" customHeight="1" x14ac:dyDescent="0.25">
      <c r="A50" s="86" t="str">
        <f t="shared" si="0"/>
        <v/>
      </c>
      <c r="B50" s="87">
        <f t="shared" si="3"/>
        <v>43410</v>
      </c>
      <c r="C50" s="44"/>
      <c r="D50" s="75">
        <f t="shared" si="1"/>
        <v>0.3125</v>
      </c>
      <c r="E50" s="4">
        <v>0.35833333333333334</v>
      </c>
      <c r="F50" s="73">
        <v>0.6875</v>
      </c>
      <c r="G50" s="75">
        <f t="shared" si="2"/>
        <v>0.30833333333333335</v>
      </c>
      <c r="H50" s="14">
        <f>IF(C50="x",$A$1-RECAP!$U$6,(G50-D50)*(COUNT(E50:F50)=2))</f>
        <v>-4.1666666666666519E-3</v>
      </c>
      <c r="I50" s="2" t="str" cm="1">
        <f t="array" aca="1" ref="I50" ca="1">IF($A50="X",SUM(OFFSET($H50,,,IFERROR(_xlfn.AGGREGATE(14,6,ROW($A$1:$A49)/($A$1:$A49="X"),1),2)-ROW(),)),"-")</f>
        <v>-</v>
      </c>
      <c r="J50" s="29"/>
      <c r="R50" s="32"/>
    </row>
    <row r="51" spans="1:18" ht="25.35" customHeight="1" x14ac:dyDescent="0.25">
      <c r="A51" s="86" t="str">
        <f t="shared" si="0"/>
        <v/>
      </c>
      <c r="B51" s="87">
        <f t="shared" si="3"/>
        <v>43411</v>
      </c>
      <c r="C51" s="44"/>
      <c r="D51" s="75">
        <f t="shared" si="1"/>
        <v>0.3125</v>
      </c>
      <c r="E51" s="4">
        <v>0.35555555555555557</v>
      </c>
      <c r="F51" s="28">
        <v>0.56180555555555556</v>
      </c>
      <c r="G51" s="75">
        <f t="shared" si="2"/>
        <v>0.20624999999999999</v>
      </c>
      <c r="H51" s="14">
        <f>IF(C51="x",$A$1-RECAP!$U$6,(G51-D51)*(COUNT(E51:F51)=2))</f>
        <v>-0.10625000000000001</v>
      </c>
      <c r="I51" s="2" t="str" cm="1">
        <f t="array" aca="1" ref="I51" ca="1">IF($A51="X",SUM(OFFSET($H51,,,IFERROR(_xlfn.AGGREGATE(14,6,ROW($A$1:$A50)/($A$1:$A50="X"),1),2)-ROW(),)),"-")</f>
        <v>-</v>
      </c>
      <c r="J51" s="29"/>
      <c r="N51" s="32"/>
      <c r="R51" s="32"/>
    </row>
    <row r="52" spans="1:18" ht="25.35" customHeight="1" x14ac:dyDescent="0.25">
      <c r="A52" s="86" t="str">
        <f t="shared" si="0"/>
        <v/>
      </c>
      <c r="B52" s="87">
        <f t="shared" si="3"/>
        <v>43412</v>
      </c>
      <c r="C52" s="44"/>
      <c r="D52" s="75">
        <f t="shared" si="1"/>
        <v>0.3125</v>
      </c>
      <c r="E52" s="4"/>
      <c r="F52" s="27"/>
      <c r="G52" s="75">
        <f t="shared" si="2"/>
        <v>0</v>
      </c>
      <c r="H52" s="14">
        <f>IF(C52="x",$A$1-RECAP!$U$6,(G52-D52)*(COUNT(E52:F52)=2))</f>
        <v>0</v>
      </c>
      <c r="I52" s="2" t="str" cm="1">
        <f t="array" aca="1" ref="I52" ca="1">IF($A52="X",SUM(OFFSET($H52,,,IFERROR(_xlfn.AGGREGATE(14,6,ROW($A$1:$A51)/($A$1:$A51="X"),1),2)-ROW(),)),"-")</f>
        <v>-</v>
      </c>
      <c r="J52" s="29"/>
      <c r="R52" s="32"/>
    </row>
    <row r="53" spans="1:18" ht="25.35" customHeight="1" x14ac:dyDescent="0.25">
      <c r="A53" s="86" t="str">
        <f t="shared" si="0"/>
        <v/>
      </c>
      <c r="B53" s="87">
        <f t="shared" si="3"/>
        <v>43413</v>
      </c>
      <c r="C53" s="44"/>
      <c r="D53" s="75">
        <f t="shared" si="1"/>
        <v>0.3125</v>
      </c>
      <c r="E53" s="4"/>
      <c r="F53" s="27"/>
      <c r="G53" s="75">
        <f t="shared" si="2"/>
        <v>0</v>
      </c>
      <c r="H53" s="14">
        <f>IF(C53="x",$A$1-RECAP!$U$6,(G53-D53)*(COUNT(E53:F53)=2))</f>
        <v>0</v>
      </c>
      <c r="I53" s="2" t="str" cm="1">
        <f t="array" aca="1" ref="I53" ca="1">IF($A53="X",SUM(OFFSET($H53,,,IFERROR(_xlfn.AGGREGATE(14,6,ROW($A$1:$A52)/($A$1:$A52="X"),1),2)-ROW(),)),"-")</f>
        <v>-</v>
      </c>
      <c r="J53" s="29"/>
      <c r="R53" s="32"/>
    </row>
    <row r="54" spans="1:18" ht="25.35" customHeight="1" x14ac:dyDescent="0.25">
      <c r="A54" s="86" t="str">
        <f t="shared" si="0"/>
        <v/>
      </c>
      <c r="B54" s="87">
        <f t="shared" si="3"/>
        <v>43414</v>
      </c>
      <c r="C54" s="44" t="s">
        <v>16</v>
      </c>
      <c r="D54" s="75">
        <f t="shared" si="1"/>
        <v>0.3125</v>
      </c>
      <c r="E54" s="4"/>
      <c r="F54" s="27"/>
      <c r="G54" s="75">
        <f t="shared" si="2"/>
        <v>0</v>
      </c>
      <c r="H54" s="14">
        <f>IF(C54="x",$A$1-RECAP!$U$6,(G54-D54)*(COUNT(E54:F54)=2))</f>
        <v>-6.25E-2</v>
      </c>
      <c r="I54" s="2" t="str" cm="1">
        <f t="array" aca="1" ref="I54" ca="1">IF($A54="X",SUM(OFFSET($H54,,,IFERROR(_xlfn.AGGREGATE(14,6,ROW($A$1:$A53)/($A$1:$A53="X"),1),2)-ROW(),)),"-")</f>
        <v>-</v>
      </c>
      <c r="J54" s="29"/>
      <c r="R54" s="32"/>
    </row>
    <row r="55" spans="1:18" ht="25.35" customHeight="1" thickBot="1" x14ac:dyDescent="0.3">
      <c r="A55" s="86" t="str">
        <f t="shared" si="0"/>
        <v/>
      </c>
      <c r="B55" s="87">
        <f t="shared" si="3"/>
        <v>43417</v>
      </c>
      <c r="C55" s="44"/>
      <c r="D55" s="75">
        <f t="shared" si="1"/>
        <v>0.3125</v>
      </c>
      <c r="E55" s="4"/>
      <c r="F55" s="27"/>
      <c r="G55" s="75">
        <f t="shared" si="2"/>
        <v>0</v>
      </c>
      <c r="H55" s="14">
        <f>IF(C55="x",$A$1-RECAP!$U$6,(G55-D55)*(COUNT(E55:F55)=2))</f>
        <v>0</v>
      </c>
      <c r="I55" s="2" t="str" cm="1">
        <f t="array" aca="1" ref="I55" ca="1">IF($A55="X",SUM(OFFSET($H55,,,IFERROR(_xlfn.AGGREGATE(14,6,ROW($A$1:$A54)/($A$1:$A54="X"),1),2)-ROW(),)),"-")</f>
        <v>-</v>
      </c>
      <c r="J55" s="29"/>
      <c r="R55" s="32"/>
    </row>
    <row r="56" spans="1:18" ht="25.35" customHeight="1" thickBot="1" x14ac:dyDescent="0.3">
      <c r="A56" s="86" t="str">
        <f t="shared" si="0"/>
        <v>X</v>
      </c>
      <c r="B56" s="87">
        <f t="shared" si="3"/>
        <v>43418</v>
      </c>
      <c r="C56" s="44"/>
      <c r="D56" s="75">
        <f t="shared" si="1"/>
        <v>0.3125</v>
      </c>
      <c r="E56" s="4"/>
      <c r="F56" s="27"/>
      <c r="G56" s="75">
        <f t="shared" si="2"/>
        <v>0</v>
      </c>
      <c r="H56" s="14">
        <f>IF(C56="x",$A$1-RECAP!$U$6,(G56-D56)*(COUNT(E56:F56)=2))</f>
        <v>0</v>
      </c>
      <c r="I56" s="66" cm="1">
        <f t="array" aca="1" ref="I56" ca="1">IF($A56="X",SUM(OFFSET($H56,,,IFERROR(_xlfn.AGGREGATE(14,6,ROW($A$1:$A55)/($A$1:$A55="X"),1),2)-ROW(),)),"-")</f>
        <v>-0.25624999999999981</v>
      </c>
      <c r="J56" s="29"/>
      <c r="R56" s="32"/>
    </row>
    <row r="57" spans="1:18" ht="25.35" customHeight="1" x14ac:dyDescent="0.25">
      <c r="A57" s="86" t="str">
        <f t="shared" si="0"/>
        <v/>
      </c>
      <c r="B57" s="87">
        <f t="shared" si="3"/>
        <v>43419</v>
      </c>
      <c r="C57" s="44"/>
      <c r="D57" s="75">
        <f t="shared" si="1"/>
        <v>0.3125</v>
      </c>
      <c r="E57" s="4"/>
      <c r="F57" s="27"/>
      <c r="G57" s="75">
        <f t="shared" si="2"/>
        <v>0</v>
      </c>
      <c r="H57" s="14">
        <f>IF(C57="x",$A$1-RECAP!$U$6,(G57-D57)*(COUNT(E57:F57)=2))</f>
        <v>0</v>
      </c>
      <c r="I57" s="2" t="str" cm="1">
        <f t="array" aca="1" ref="I57" ca="1">IF($A57="X",SUM(OFFSET($H57,,,IFERROR(_xlfn.AGGREGATE(14,6,ROW($A$1:$A56)/($A$1:$A56="X"),1),2)-ROW(),)),"-")</f>
        <v>-</v>
      </c>
      <c r="J57" s="29"/>
      <c r="R57" s="32"/>
    </row>
    <row r="58" spans="1:18" ht="25.35" customHeight="1" x14ac:dyDescent="0.25">
      <c r="A58" s="86" t="str">
        <f t="shared" si="0"/>
        <v/>
      </c>
      <c r="B58" s="87">
        <f t="shared" si="3"/>
        <v>43420</v>
      </c>
      <c r="C58" s="44"/>
      <c r="D58" s="75">
        <f t="shared" si="1"/>
        <v>0.3125</v>
      </c>
      <c r="E58" s="4"/>
      <c r="F58" s="27"/>
      <c r="G58" s="75">
        <f t="shared" si="2"/>
        <v>0</v>
      </c>
      <c r="H58" s="14">
        <f>IF(C58="x",$A$1-RECAP!$U$6,(G58-D58)*(COUNT(E58:F58)=2))</f>
        <v>0</v>
      </c>
      <c r="I58" s="2" t="str" cm="1">
        <f t="array" aca="1" ref="I58" ca="1">IF($A58="X",SUM(OFFSET($H58,,,IFERROR(_xlfn.AGGREGATE(14,6,ROW($A$1:$A57)/($A$1:$A57="X"),1),2)-ROW(),)),"-")</f>
        <v>-</v>
      </c>
      <c r="J58" s="29"/>
      <c r="R58" s="32"/>
    </row>
    <row r="59" spans="1:18" ht="25.35" customHeight="1" x14ac:dyDescent="0.25">
      <c r="A59" s="86" t="str">
        <f t="shared" si="0"/>
        <v/>
      </c>
      <c r="B59" s="87">
        <f t="shared" si="3"/>
        <v>43421</v>
      </c>
      <c r="C59" s="44"/>
      <c r="D59" s="75">
        <f t="shared" si="1"/>
        <v>0.3125</v>
      </c>
      <c r="E59" s="4"/>
      <c r="F59" s="27"/>
      <c r="G59" s="75">
        <f t="shared" si="2"/>
        <v>0</v>
      </c>
      <c r="H59" s="14">
        <f>IF(C59="x",$A$1-RECAP!$U$6,(G59-D59)*(COUNT(E59:F59)=2))</f>
        <v>0</v>
      </c>
      <c r="I59" s="2" t="str" cm="1">
        <f t="array" aca="1" ref="I59" ca="1">IF($A59="X",SUM(OFFSET($H59,,,IFERROR(_xlfn.AGGREGATE(14,6,ROW($A$1:$A58)/($A$1:$A58="X"),1),2)-ROW(),)),"-")</f>
        <v>-</v>
      </c>
      <c r="J59" s="29"/>
      <c r="R59" s="32"/>
    </row>
    <row r="60" spans="1:18" ht="25.35" customHeight="1" x14ac:dyDescent="0.25">
      <c r="A60" s="86" t="str">
        <f t="shared" si="0"/>
        <v/>
      </c>
      <c r="B60" s="87">
        <f t="shared" si="3"/>
        <v>43424</v>
      </c>
      <c r="C60" s="44"/>
      <c r="D60" s="75">
        <f t="shared" si="1"/>
        <v>0.3125</v>
      </c>
      <c r="E60" s="4"/>
      <c r="F60" s="27"/>
      <c r="G60" s="75">
        <f t="shared" si="2"/>
        <v>0</v>
      </c>
      <c r="H60" s="14">
        <f>IF(C60="x",$A$1-RECAP!$U$6,(G60-D60)*(COUNT(E60:F60)=2))</f>
        <v>0</v>
      </c>
      <c r="I60" s="2" t="str" cm="1">
        <f t="array" aca="1" ref="I60" ca="1">IF($A60="X",SUM(OFFSET($H60,,,IFERROR(_xlfn.AGGREGATE(14,6,ROW($A$1:$A59)/($A$1:$A59="X"),1),2)-ROW(),)),"-")</f>
        <v>-</v>
      </c>
      <c r="J60" s="29"/>
      <c r="R60" s="32"/>
    </row>
    <row r="61" spans="1:18" ht="25.35" customHeight="1" x14ac:dyDescent="0.25">
      <c r="A61" s="86" t="str">
        <f t="shared" si="0"/>
        <v/>
      </c>
      <c r="B61" s="87">
        <f t="shared" si="3"/>
        <v>43425</v>
      </c>
      <c r="C61" s="44"/>
      <c r="D61" s="75">
        <f t="shared" si="1"/>
        <v>0.3125</v>
      </c>
      <c r="E61" s="4"/>
      <c r="F61" s="27"/>
      <c r="G61" s="75">
        <f t="shared" si="2"/>
        <v>0</v>
      </c>
      <c r="H61" s="14">
        <f>IF(C61="x",$A$1-RECAP!$U$6,(G61-D61)*(COUNT(E61:F61)=2))</f>
        <v>0</v>
      </c>
      <c r="I61" s="2" t="str" cm="1">
        <f t="array" aca="1" ref="I61" ca="1">IF($A61="X",SUM(OFFSET($H61,,,IFERROR(_xlfn.AGGREGATE(14,6,ROW($A$1:$A60)/($A$1:$A60="X"),1),2)-ROW(),)),"-")</f>
        <v>-</v>
      </c>
      <c r="J61" s="29"/>
      <c r="R61" s="32"/>
    </row>
    <row r="62" spans="1:18" ht="25.35" customHeight="1" x14ac:dyDescent="0.25">
      <c r="A62" s="86" t="str">
        <f t="shared" si="0"/>
        <v/>
      </c>
      <c r="B62" s="87">
        <f t="shared" si="3"/>
        <v>43426</v>
      </c>
      <c r="C62" s="44"/>
      <c r="D62" s="75">
        <f t="shared" si="1"/>
        <v>0.3125</v>
      </c>
      <c r="E62" s="4"/>
      <c r="F62" s="27"/>
      <c r="G62" s="75">
        <f t="shared" si="2"/>
        <v>0</v>
      </c>
      <c r="H62" s="14">
        <f>IF(C62="x",$A$1-RECAP!$U$6,(G62-D62)*(COUNT(E62:F62)=2))</f>
        <v>0</v>
      </c>
      <c r="I62" s="2" t="str" cm="1">
        <f t="array" aca="1" ref="I62" ca="1">IF($A62="X",SUM(OFFSET($H62,,,IFERROR(_xlfn.AGGREGATE(14,6,ROW($A$1:$A61)/($A$1:$A61="X"),1),2)-ROW(),)),"-")</f>
        <v>-</v>
      </c>
      <c r="J62" s="29"/>
      <c r="R62" s="32"/>
    </row>
    <row r="63" spans="1:18" ht="25.35" customHeight="1" x14ac:dyDescent="0.25">
      <c r="A63" s="86" t="str">
        <f t="shared" si="0"/>
        <v/>
      </c>
      <c r="B63" s="87">
        <f t="shared" si="3"/>
        <v>43427</v>
      </c>
      <c r="C63" s="44"/>
      <c r="D63" s="75">
        <f t="shared" si="1"/>
        <v>0.3125</v>
      </c>
      <c r="E63" s="4"/>
      <c r="F63" s="27"/>
      <c r="G63" s="75">
        <f t="shared" si="2"/>
        <v>0</v>
      </c>
      <c r="H63" s="14">
        <f>IF(C63="x",$A$1-RECAP!$U$6,(G63-D63)*(COUNT(E63:F63)=2))</f>
        <v>0</v>
      </c>
      <c r="I63" s="2" t="str" cm="1">
        <f t="array" aca="1" ref="I63" ca="1">IF($A63="X",SUM(OFFSET($H63,,,IFERROR(_xlfn.AGGREGATE(14,6,ROW($A$1:$A62)/($A$1:$A62="X"),1),2)-ROW(),)),"-")</f>
        <v>-</v>
      </c>
      <c r="J63" s="29"/>
      <c r="R63" s="32"/>
    </row>
    <row r="64" spans="1:18" ht="25.35" customHeight="1" x14ac:dyDescent="0.25">
      <c r="A64" s="86" t="str">
        <f t="shared" si="0"/>
        <v/>
      </c>
      <c r="B64" s="87">
        <f t="shared" si="3"/>
        <v>43428</v>
      </c>
      <c r="C64" s="44"/>
      <c r="D64" s="75">
        <f t="shared" si="1"/>
        <v>0.3125</v>
      </c>
      <c r="E64" s="4"/>
      <c r="F64" s="27"/>
      <c r="G64" s="75">
        <f t="shared" si="2"/>
        <v>0</v>
      </c>
      <c r="H64" s="14">
        <f>IF(C64="x",$A$1-RECAP!$U$6,(G64-D64)*(COUNT(E64:F64)=2))</f>
        <v>0</v>
      </c>
      <c r="I64" s="2" t="str" cm="1">
        <f t="array" aca="1" ref="I64" ca="1">IF($A64="X",SUM(OFFSET($H64,,,IFERROR(_xlfn.AGGREGATE(14,6,ROW($A$1:$A63)/($A$1:$A63="X"),1),2)-ROW(),)),"-")</f>
        <v>-</v>
      </c>
      <c r="J64" s="29"/>
      <c r="R64" s="32"/>
    </row>
    <row r="65" spans="1:18" ht="25.35" customHeight="1" x14ac:dyDescent="0.25">
      <c r="A65" s="86" t="str">
        <f t="shared" si="0"/>
        <v/>
      </c>
      <c r="B65" s="87">
        <f t="shared" si="3"/>
        <v>43431</v>
      </c>
      <c r="C65" s="44"/>
      <c r="D65" s="75">
        <f t="shared" si="1"/>
        <v>0.3125</v>
      </c>
      <c r="E65" s="4"/>
      <c r="F65" s="27"/>
      <c r="G65" s="75">
        <f t="shared" si="2"/>
        <v>0</v>
      </c>
      <c r="H65" s="14">
        <f>IF(C65="x",$A$1-RECAP!$U$6,(G65-D65)*(COUNT(E65:F65)=2))</f>
        <v>0</v>
      </c>
      <c r="I65" s="2" t="str" cm="1">
        <f t="array" aca="1" ref="I65" ca="1">IF($A65="X",SUM(OFFSET($H65,,,IFERROR(_xlfn.AGGREGATE(14,6,ROW($A$1:$A64)/($A$1:$A64="X"),1),2)-ROW(),)),"-")</f>
        <v>-</v>
      </c>
      <c r="J65" s="29"/>
      <c r="R65" s="32"/>
    </row>
    <row r="66" spans="1:18" ht="25.35" customHeight="1" thickBot="1" x14ac:dyDescent="0.3">
      <c r="A66" s="86" t="str">
        <f t="shared" si="0"/>
        <v/>
      </c>
      <c r="B66" s="87">
        <f t="shared" si="3"/>
        <v>43432</v>
      </c>
      <c r="C66" s="44"/>
      <c r="D66" s="75">
        <f t="shared" si="1"/>
        <v>0.3125</v>
      </c>
      <c r="E66" s="4"/>
      <c r="F66" s="27"/>
      <c r="G66" s="75">
        <f t="shared" si="2"/>
        <v>0</v>
      </c>
      <c r="H66" s="14">
        <f>IF(C66="x",$A$1-RECAP!$U$6,(G66-D66)*(COUNT(E66:F66)=2))</f>
        <v>0</v>
      </c>
      <c r="I66" s="2" t="str" cm="1">
        <f t="array" aca="1" ref="I66" ca="1">IF($A66="X",SUM(OFFSET($H66,,,IFERROR(_xlfn.AGGREGATE(14,6,ROW($A$1:$A65)/($A$1:$A65="X"),1),2)-ROW(),)),"-")</f>
        <v>-</v>
      </c>
      <c r="J66" s="29"/>
      <c r="R66" s="32"/>
    </row>
    <row r="67" spans="1:18" ht="25.35" customHeight="1" thickBot="1" x14ac:dyDescent="0.3">
      <c r="A67" s="86" t="str">
        <f t="shared" si="0"/>
        <v>X</v>
      </c>
      <c r="B67" s="87">
        <f t="shared" si="3"/>
        <v>43433</v>
      </c>
      <c r="C67" s="44"/>
      <c r="D67" s="75">
        <f t="shared" si="1"/>
        <v>0.3125</v>
      </c>
      <c r="E67" s="4"/>
      <c r="F67" s="27"/>
      <c r="G67" s="75">
        <f t="shared" si="2"/>
        <v>0</v>
      </c>
      <c r="H67" s="14">
        <f>IF(C67="x",$A$1-RECAP!$U$6,(G67-D67)*(COUNT(E67:F67)=2))</f>
        <v>0</v>
      </c>
      <c r="I67" s="66" cm="1">
        <f t="array" aca="1" ref="I67" ca="1">IF($A67="X",SUM(OFFSET($H67,,,IFERROR(_xlfn.AGGREGATE(14,6,ROW($A$1:$A66)/($A$1:$A66="X"),1),2)-ROW(),)),"-")</f>
        <v>0</v>
      </c>
      <c r="J67" s="39"/>
      <c r="R67" s="32"/>
    </row>
  </sheetData>
  <mergeCells count="4">
    <mergeCell ref="D1:E1"/>
    <mergeCell ref="K2:M2"/>
    <mergeCell ref="N2:P2"/>
    <mergeCell ref="A1:A2"/>
  </mergeCells>
  <conditionalFormatting sqref="H3:H67">
    <cfRule type="cellIs" dxfId="43" priority="59" operator="lessThan">
      <formula>0</formula>
    </cfRule>
    <cfRule type="cellIs" dxfId="42" priority="60" operator="greaterThan">
      <formula>0</formula>
    </cfRule>
  </conditionalFormatting>
  <conditionalFormatting sqref="E3:E4 E10:E67">
    <cfRule type="cellIs" dxfId="41" priority="58" operator="lessThan">
      <formula>0.354166666666667</formula>
    </cfRule>
  </conditionalFormatting>
  <conditionalFormatting sqref="F3:F4 F6:F7 F9:F29">
    <cfRule type="cellIs" dxfId="40" priority="57" operator="greaterThan">
      <formula>0.7125</formula>
    </cfRule>
  </conditionalFormatting>
  <conditionalFormatting sqref="I13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I35">
    <cfRule type="cellIs" dxfId="37" priority="27" operator="lessThan">
      <formula>0</formula>
    </cfRule>
    <cfRule type="cellIs" dxfId="36" priority="28" operator="greaterThan">
      <formula>0</formula>
    </cfRule>
  </conditionalFormatting>
  <conditionalFormatting sqref="F5">
    <cfRule type="cellIs" dxfId="35" priority="22" operator="greaterThan">
      <formula>0.7125</formula>
    </cfRule>
  </conditionalFormatting>
  <conditionalFormatting sqref="F8">
    <cfRule type="cellIs" dxfId="34" priority="20" operator="greaterThan">
      <formula>0.7125</formula>
    </cfRule>
  </conditionalFormatting>
  <conditionalFormatting sqref="E5:E9">
    <cfRule type="cellIs" dxfId="33" priority="18" operator="lessThan">
      <formula>0.354166666666667</formula>
    </cfRule>
  </conditionalFormatting>
  <conditionalFormatting sqref="J1">
    <cfRule type="cellIs" dxfId="32" priority="17" operator="equal">
      <formula>"NB.SI($B$3:$B$68;""x"")"</formula>
    </cfRule>
  </conditionalFormatting>
  <conditionalFormatting sqref="I24">
    <cfRule type="cellIs" dxfId="31" priority="5" operator="lessThan">
      <formula>0</formula>
    </cfRule>
    <cfRule type="cellIs" dxfId="30" priority="6" operator="greaterThan">
      <formula>0</formula>
    </cfRule>
  </conditionalFormatting>
  <conditionalFormatting sqref="I67">
    <cfRule type="cellIs" dxfId="29" priority="9" operator="lessThan">
      <formula>0</formula>
    </cfRule>
    <cfRule type="cellIs" dxfId="28" priority="10" operator="greaterThan">
      <formula>0</formula>
    </cfRule>
  </conditionalFormatting>
  <conditionalFormatting sqref="I45">
    <cfRule type="cellIs" dxfId="27" priority="7" operator="lessThan">
      <formula>0</formula>
    </cfRule>
    <cfRule type="cellIs" dxfId="26" priority="8" operator="greaterThan">
      <formula>0</formula>
    </cfRule>
  </conditionalFormatting>
  <conditionalFormatting sqref="I56">
    <cfRule type="cellIs" dxfId="25" priority="3" operator="lessThan">
      <formula>0</formula>
    </cfRule>
    <cfRule type="cellIs" dxfId="24" priority="4" operator="greaterThan">
      <formula>0</formula>
    </cfRule>
  </conditionalFormatting>
  <conditionalFormatting sqref="B3:B67 I3:I67 A3:A67">
    <cfRule type="expression" dxfId="23" priority="2">
      <formula>$A3="X"</formula>
    </cfRule>
  </conditionalFormatting>
  <conditionalFormatting sqref="E3:F67">
    <cfRule type="expression" dxfId="22" priority="1">
      <formula>AND($C3&lt;&gt;"",E3&lt;&gt;"")</formula>
    </cfRule>
  </conditionalFormatting>
  <dataValidations disablePrompts="1" count="1">
    <dataValidation type="list" allowBlank="1" showInputMessage="1" showErrorMessage="1" sqref="L1" xr:uid="{1463058F-5286-4CCE-B863-5AAF4D34C442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A377F-F7E5-403D-8C8F-2F2EEAD0701B}">
  <sheetPr codeName="Blad2"/>
  <dimension ref="A1:Q67"/>
  <sheetViews>
    <sheetView zoomScaleNormal="100" workbookViewId="0">
      <selection activeCell="E3" sqref="E3"/>
    </sheetView>
  </sheetViews>
  <sheetFormatPr defaultColWidth="10.5703125" defaultRowHeight="25.35" customHeight="1" x14ac:dyDescent="0.25"/>
  <cols>
    <col min="1" max="1" width="10.5703125" style="1"/>
    <col min="2" max="2" width="30.5703125" style="1" bestFit="1" customWidth="1"/>
    <col min="3" max="3" width="7.570312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.28515625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2.5703125" style="1" bestFit="1" customWidth="1"/>
    <col min="13" max="13" width="12.42578125" style="1" customWidth="1"/>
    <col min="14" max="14" width="10.5703125" style="1"/>
    <col min="15" max="15" width="15" style="1" bestFit="1" customWidth="1"/>
    <col min="16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43"/>
      <c r="D1" s="76" t="s">
        <v>34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0.95</v>
      </c>
      <c r="O1" s="46">
        <f>N1/24</f>
        <v>3.9583333333333331E-2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</v>
      </c>
      <c r="E3" s="4"/>
      <c r="F3" s="4"/>
      <c r="G3" s="4" t="str">
        <f>IF(E3=""," ",IF((F3-E3)&lt;$H$1,F3-E3,IF(K3="",F3-E3-$G$1,F3-E3-K3)))</f>
        <v xml:space="preserve"> </v>
      </c>
      <c r="H3" s="14" t="str">
        <f>IF(AND(C3="x",E3=""),($A$1-RECAP!$U$4),IF(G3=" "," ",(G3-D3)))</f>
        <v xml:space="preserve"> 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</v>
      </c>
      <c r="E4" s="4"/>
      <c r="F4" s="4"/>
      <c r="G4" s="4" t="str">
        <f t="shared" ref="G4:G67" si="0">IF(E4=""," ",IF((F4-E4)&lt;$H$1,F4-E4,IF(K4="",F4-E4-$G$1,F4-E4-K4)))</f>
        <v xml:space="preserve"> </v>
      </c>
      <c r="H4" s="14" t="str">
        <f>IF(AND(C4="x",E4=""),($A$1-RECAP!$U$4),IF(G4=" "," ",(G4-D4)))</f>
        <v xml:space="preserve"> 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</v>
      </c>
      <c r="E5" s="4"/>
      <c r="F5" s="4"/>
      <c r="G5" s="4" t="str">
        <f t="shared" si="0"/>
        <v xml:space="preserve"> </v>
      </c>
      <c r="H5" s="14" t="str">
        <f>IF(AND(C5="x",E5=""),($A$1-RECAP!$U$4),IF(G5=" "," ",(G5-D5)))</f>
        <v xml:space="preserve"> </v>
      </c>
      <c r="I5" s="26"/>
      <c r="J5" s="31">
        <f>SUM(H3:H24)</f>
        <v>3.1249999999995615E-2</v>
      </c>
      <c r="K5" s="38"/>
      <c r="L5" s="11"/>
    </row>
    <row r="6" spans="1:17" ht="25.35" customHeight="1" thickBot="1" x14ac:dyDescent="0.3">
      <c r="B6" s="3">
        <v>43348</v>
      </c>
      <c r="C6" s="44"/>
      <c r="D6" s="4">
        <v>0.31666666666666665</v>
      </c>
      <c r="E6" s="4">
        <v>0.3743055555555555</v>
      </c>
      <c r="F6" s="4">
        <v>0.70000000000000007</v>
      </c>
      <c r="G6" s="4">
        <f t="shared" si="0"/>
        <v>0.30486111111111125</v>
      </c>
      <c r="H6" s="14">
        <f>IF(AND(C6="x",E6=""),($A$1-RECAP!$U$4),IF(G6=" "," ",(G6-D6)))</f>
        <v>-1.1805555555555403E-2</v>
      </c>
      <c r="I6" s="26"/>
      <c r="J6" s="29"/>
      <c r="K6" s="38"/>
      <c r="L6" s="81">
        <f>IF(L1=38,J48+(RECAP!S4*-1*J1),IF(L1=30.24,J48+(RECAP!S5*-1*J1),IF(L1=30,J48+(RECAP!S6*-1*J1),IF(L1=19,J48+(RECAP!S7*-1*J1),"ERREUR"))))</f>
        <v>2.3611111111100397E-2</v>
      </c>
      <c r="M6" s="82"/>
    </row>
    <row r="7" spans="1:17" ht="25.35" customHeight="1" x14ac:dyDescent="0.25">
      <c r="B7" s="3">
        <v>43349</v>
      </c>
      <c r="C7" s="44"/>
      <c r="D7" s="4">
        <v>0.31666666666666698</v>
      </c>
      <c r="E7" s="4">
        <v>0.35694444444444445</v>
      </c>
      <c r="F7" s="4">
        <v>0.69166666666666676</v>
      </c>
      <c r="G7" s="4">
        <f t="shared" si="0"/>
        <v>0.31388888888888899</v>
      </c>
      <c r="H7" s="14">
        <f>IF(AND(C7="x",E7=""),($A$1-RECAP!$U$4),IF(G7=" "," ",(G7-D7)))</f>
        <v>-2.77777777777799E-3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0.31666666666666698</v>
      </c>
      <c r="E8" s="4">
        <v>0.35416666666666669</v>
      </c>
      <c r="F8" s="4">
        <v>0.69166666666666676</v>
      </c>
      <c r="G8" s="4">
        <f t="shared" si="0"/>
        <v>0.31666666666666676</v>
      </c>
      <c r="H8" s="14">
        <f>IF(AND(C8="x",E8=""),($A$1-RECAP!$U$4),IF(G8=" "," ",(G8-D8)))</f>
        <v>-2.2204460492503131E-16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0.31666666666666698</v>
      </c>
      <c r="E9" s="4">
        <v>0.35902777777777778</v>
      </c>
      <c r="F9" s="4">
        <v>0.70624999999999993</v>
      </c>
      <c r="G9" s="4">
        <f t="shared" si="0"/>
        <v>0.32638888888888884</v>
      </c>
      <c r="H9" s="14">
        <f>IF(AND(C9="x",E9=""),($A$1-RECAP!$U$4),IF(G9=" "," ",(G9-D9)))</f>
        <v>9.7222222222218546E-3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0.31666666666666698</v>
      </c>
      <c r="E10" s="4">
        <v>0.36180555555555555</v>
      </c>
      <c r="F10" s="4">
        <v>0.70277777777777783</v>
      </c>
      <c r="G10" s="4">
        <f t="shared" si="0"/>
        <v>0.32013888888888897</v>
      </c>
      <c r="H10" s="14">
        <f>IF(AND(C10="x",E10=""),($A$1-RECAP!$U$4),IF(G10=" "," ",(G10-D10)))</f>
        <v>3.4722222222219878E-3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0.31666666666666698</v>
      </c>
      <c r="E11" s="4">
        <v>0.35902777777777778</v>
      </c>
      <c r="F11" s="4">
        <v>0.69236111111111109</v>
      </c>
      <c r="G11" s="4">
        <f t="shared" si="0"/>
        <v>0.3125</v>
      </c>
      <c r="H11" s="14">
        <f>IF(AND(C11="x",E11=""),($A$1-RECAP!$U$4),IF(G11=" "," ",(G11-D11)))</f>
        <v>-4.1666666666669849E-3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0.31666666666666698</v>
      </c>
      <c r="E12" s="4">
        <v>0.36944444444444446</v>
      </c>
      <c r="F12" s="4">
        <v>0.7055555555555556</v>
      </c>
      <c r="G12" s="4">
        <f t="shared" si="0"/>
        <v>0.31527777777777782</v>
      </c>
      <c r="H12" s="14">
        <f>IF(AND(C12="x",E12=""),($A$1-RECAP!$U$4),IF(G12=" "," ",(G12-D12)))</f>
        <v>-1.3888888888891615E-3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0.16666666666666666</v>
      </c>
      <c r="E13" s="4">
        <v>0.52152777777777781</v>
      </c>
      <c r="F13" s="4">
        <v>0.69513888888888886</v>
      </c>
      <c r="G13" s="4">
        <f t="shared" si="0"/>
        <v>0.17361111111111105</v>
      </c>
      <c r="H13" s="14">
        <f>IF(AND(C13="x",E13=""),($A$1-RECAP!$U$4),IF(G13=" "," ",(G13-D13)))</f>
        <v>6.944444444444392E-3</v>
      </c>
      <c r="I13" s="24">
        <f>SUM(H3:H13)</f>
        <v>-1.5265566588595902E-15</v>
      </c>
      <c r="J13" s="29"/>
      <c r="K13" s="38"/>
    </row>
    <row r="14" spans="1:17" ht="25.35" customHeight="1" x14ac:dyDescent="0.25">
      <c r="B14" s="3">
        <v>43358</v>
      </c>
      <c r="C14" s="44"/>
      <c r="D14" s="4">
        <v>0.31666666666666698</v>
      </c>
      <c r="E14" s="4">
        <v>0.36319444444444443</v>
      </c>
      <c r="F14" s="4">
        <v>0.70624999999999993</v>
      </c>
      <c r="G14" s="4">
        <f t="shared" si="0"/>
        <v>0.32222222222222219</v>
      </c>
      <c r="H14" s="14">
        <f>IF(AND(C14="x",E14=""),($A$1-RECAP!$U$4),IF(G14=" "," ",(G14-D14)))</f>
        <v>5.5555555555552028E-3</v>
      </c>
      <c r="I14" s="26"/>
      <c r="J14" s="29"/>
      <c r="K14" s="38"/>
      <c r="N14" s="55"/>
    </row>
    <row r="15" spans="1:17" ht="25.35" customHeight="1" x14ac:dyDescent="0.25">
      <c r="B15" s="3">
        <v>43361</v>
      </c>
      <c r="C15" s="44"/>
      <c r="D15" s="4">
        <v>0.31666666666666698</v>
      </c>
      <c r="E15" s="4">
        <v>0.35416666666666669</v>
      </c>
      <c r="F15" s="4">
        <v>0.70972222222222225</v>
      </c>
      <c r="G15" s="4">
        <f t="shared" si="0"/>
        <v>0.33472222222222225</v>
      </c>
      <c r="H15" s="14">
        <f>IF(AND(C15="x",E15=""),($A$1-RECAP!$U$4),IF(G15=" "," ",(G15-D15)))</f>
        <v>1.8055555555555269E-2</v>
      </c>
      <c r="I15" s="26"/>
      <c r="J15" s="29"/>
      <c r="K15" s="38"/>
      <c r="N15" s="55"/>
      <c r="O15" s="64"/>
    </row>
    <row r="16" spans="1:17" ht="25.35" customHeight="1" x14ac:dyDescent="0.25">
      <c r="B16" s="3">
        <v>43362</v>
      </c>
      <c r="C16" s="44"/>
      <c r="D16" s="4">
        <v>0.31666666666666698</v>
      </c>
      <c r="E16" s="4">
        <v>0.36944444444444446</v>
      </c>
      <c r="F16" s="4">
        <v>0.6972222222222223</v>
      </c>
      <c r="G16" s="4">
        <f t="shared" si="0"/>
        <v>0.30694444444444452</v>
      </c>
      <c r="H16" s="14">
        <f>IF(AND(C16="x",E16=""),($A$1-RECAP!$U$4),IF(G16=" "," ",(G16-D16)))</f>
        <v>-9.7222222222224652E-3</v>
      </c>
      <c r="I16" s="26"/>
      <c r="J16" s="29"/>
      <c r="K16" s="38"/>
      <c r="N16" s="63"/>
    </row>
    <row r="17" spans="2:14" ht="25.35" customHeight="1" x14ac:dyDescent="0.25">
      <c r="B17" s="3">
        <v>43363</v>
      </c>
      <c r="C17" s="44"/>
      <c r="D17" s="4">
        <v>0.31666666666666698</v>
      </c>
      <c r="E17" s="4">
        <v>0.3611111111111111</v>
      </c>
      <c r="F17" s="4">
        <v>0.69166666666666676</v>
      </c>
      <c r="G17" s="4">
        <f t="shared" si="0"/>
        <v>0.30972222222222234</v>
      </c>
      <c r="H17" s="14">
        <f>IF(AND(C17="x",E17=""),($A$1-RECAP!$U$4),IF(G17=" "," ",(G17-D17)))</f>
        <v>-6.9444444444446418E-3</v>
      </c>
      <c r="I17" s="26"/>
      <c r="J17" s="29"/>
      <c r="K17" s="38"/>
      <c r="N17" s="54"/>
    </row>
    <row r="18" spans="2:14" ht="25.35" customHeight="1" x14ac:dyDescent="0.25">
      <c r="B18" s="3">
        <v>43364</v>
      </c>
      <c r="C18" s="44"/>
      <c r="D18" s="4">
        <v>0.31666666666666698</v>
      </c>
      <c r="E18" s="4">
        <v>0.37013888888888885</v>
      </c>
      <c r="F18" s="4">
        <v>0.7104166666666667</v>
      </c>
      <c r="G18" s="4">
        <f t="shared" si="0"/>
        <v>0.31944444444444453</v>
      </c>
      <c r="H18" s="14">
        <f>IF(AND(C18="x",E18=""),($A$1-RECAP!$U$4),IF(G18=" "," ",(G18-D18)))</f>
        <v>2.7777777777775459E-3</v>
      </c>
      <c r="I18" s="26"/>
      <c r="J18" s="29"/>
      <c r="K18" s="38"/>
    </row>
    <row r="19" spans="2:14" ht="25.35" customHeight="1" x14ac:dyDescent="0.25">
      <c r="B19" s="3">
        <v>43365</v>
      </c>
      <c r="C19" s="44"/>
      <c r="D19" s="4">
        <v>0.31666666666666698</v>
      </c>
      <c r="E19" s="4">
        <v>0.35416666666666669</v>
      </c>
      <c r="F19" s="4">
        <v>0.71250000000000002</v>
      </c>
      <c r="G19" s="4">
        <f t="shared" si="0"/>
        <v>0.33750000000000002</v>
      </c>
      <c r="H19" s="14">
        <f>IF(AND(C19="x",E19=""),($A$1-RECAP!$U$4),IF(G19=" "," ",(G19-D19)))</f>
        <v>2.0833333333333037E-2</v>
      </c>
      <c r="I19" s="26"/>
      <c r="J19" s="29"/>
      <c r="K19" s="38"/>
    </row>
    <row r="20" spans="2:14" ht="25.35" customHeight="1" x14ac:dyDescent="0.25">
      <c r="B20" s="3">
        <v>43368</v>
      </c>
      <c r="C20" s="44"/>
      <c r="D20" s="4">
        <v>0.31666666666666698</v>
      </c>
      <c r="E20" s="4">
        <v>0.35902777777777778</v>
      </c>
      <c r="F20" s="4">
        <v>0.69652777777777775</v>
      </c>
      <c r="G20" s="4">
        <f t="shared" si="0"/>
        <v>0.31666666666666665</v>
      </c>
      <c r="H20" s="14">
        <f>IF(AND(C20="x",E20=""),($A$1-RECAP!$U$4),IF(G20=" "," ",(G20-D20)))</f>
        <v>-3.3306690738754696E-16</v>
      </c>
      <c r="I20" s="26"/>
      <c r="J20" s="29"/>
      <c r="K20" s="38"/>
    </row>
    <row r="21" spans="2:14" ht="25.35" customHeight="1" x14ac:dyDescent="0.25">
      <c r="B21" s="3">
        <v>43369</v>
      </c>
      <c r="C21" s="44" t="s">
        <v>16</v>
      </c>
      <c r="D21" s="4">
        <v>0.31666666666666698</v>
      </c>
      <c r="E21" s="4">
        <v>0.35416666666666669</v>
      </c>
      <c r="F21" s="4">
        <v>0.69652777777777775</v>
      </c>
      <c r="G21" s="4">
        <f t="shared" si="0"/>
        <v>0.32152777777777775</v>
      </c>
      <c r="H21" s="14">
        <f>IF(AND(C21="x",E21=""),($A$1-RECAP!$U$4),IF(G21=" "," ",(G21-D21)))+M21</f>
        <v>4.8611111111107608E-3</v>
      </c>
      <c r="I21" s="26"/>
      <c r="J21" s="29"/>
      <c r="K21" s="38"/>
      <c r="M21" s="32"/>
    </row>
    <row r="22" spans="2:14" ht="25.35" customHeight="1" x14ac:dyDescent="0.25">
      <c r="B22" s="3">
        <v>43370</v>
      </c>
      <c r="C22" s="44"/>
      <c r="D22" s="4">
        <v>0.31666666666666698</v>
      </c>
      <c r="E22" s="4">
        <v>0.35416666666666669</v>
      </c>
      <c r="F22" s="4">
        <v>0.69513888888888886</v>
      </c>
      <c r="G22" s="4">
        <f t="shared" si="0"/>
        <v>0.29930555555555549</v>
      </c>
      <c r="H22" s="14">
        <f>IF(AND(C22="x",E22=""),($A$1-RECAP!$U$4),IF(G22=" "," ",(G22-D22)))</f>
        <v>-1.7361111111111494E-2</v>
      </c>
      <c r="I22" s="26"/>
      <c r="J22" s="29"/>
      <c r="K22" s="38">
        <v>4.1666666666666664E-2</v>
      </c>
    </row>
    <row r="23" spans="2:14" ht="25.35" customHeight="1" thickBot="1" x14ac:dyDescent="0.3">
      <c r="B23" s="3">
        <v>43371</v>
      </c>
      <c r="C23" s="44"/>
      <c r="D23" s="4">
        <v>0.16666666666666666</v>
      </c>
      <c r="E23" s="4">
        <v>0.52777777777777779</v>
      </c>
      <c r="F23" s="4">
        <v>0.71250000000000002</v>
      </c>
      <c r="G23" s="4">
        <f t="shared" si="0"/>
        <v>0.18472222222222223</v>
      </c>
      <c r="H23" s="14">
        <f>IF(AND(C23="x",E23=""),($A$1-RECAP!$U$4),IF(G23=" "," ",(G23-D23)))</f>
        <v>1.8055555555555575E-2</v>
      </c>
      <c r="I23" s="26"/>
      <c r="J23" s="29"/>
      <c r="K23" s="38"/>
    </row>
    <row r="24" spans="2:14" ht="25.35" customHeight="1" thickBot="1" x14ac:dyDescent="0.3">
      <c r="B24" s="37">
        <v>43372</v>
      </c>
      <c r="C24" s="44"/>
      <c r="D24" s="4">
        <v>0.31666666666666698</v>
      </c>
      <c r="E24" s="4">
        <v>0.36458333333333331</v>
      </c>
      <c r="F24" s="4">
        <v>0.6972222222222223</v>
      </c>
      <c r="G24" s="4">
        <f t="shared" si="0"/>
        <v>0.31180555555555567</v>
      </c>
      <c r="H24" s="14">
        <f>IF(AND(C24="x",E24=""),($A$1-RECAP!$U$4),IF(G24=" "," ",(G24-D24)))</f>
        <v>-4.8611111111113159E-3</v>
      </c>
      <c r="I24" s="24">
        <f>SUM(H14:H24)</f>
        <v>3.1249999999997141E-2</v>
      </c>
      <c r="J24" s="29"/>
      <c r="K24" s="38"/>
    </row>
    <row r="25" spans="2:14" ht="25.35" customHeight="1" x14ac:dyDescent="0.25">
      <c r="B25" s="3">
        <v>43375</v>
      </c>
      <c r="C25" s="44"/>
      <c r="D25" s="4">
        <v>0.31666666666666698</v>
      </c>
      <c r="E25" s="4">
        <v>0.36874999999999997</v>
      </c>
      <c r="F25" s="4">
        <v>0.71250000000000002</v>
      </c>
      <c r="G25" s="4">
        <f t="shared" si="0"/>
        <v>0.32291666666666674</v>
      </c>
      <c r="H25" s="14">
        <f>IF(AND(C25="x",E25=""),($A$1-RECAP!$U$4),IF(G25=" "," ",(G25-D25)))</f>
        <v>6.2499999999997558E-3</v>
      </c>
      <c r="I25" s="26"/>
      <c r="J25" s="57">
        <v>43373</v>
      </c>
      <c r="K25" s="38"/>
    </row>
    <row r="26" spans="2:14" ht="25.35" customHeight="1" x14ac:dyDescent="0.25">
      <c r="B26" s="3">
        <v>43376</v>
      </c>
      <c r="C26" s="44"/>
      <c r="D26" s="4">
        <v>0.31666666666666698</v>
      </c>
      <c r="E26" s="4">
        <v>0.35416666666666669</v>
      </c>
      <c r="F26" s="4">
        <v>0.71111111111111114</v>
      </c>
      <c r="G26" s="4">
        <f t="shared" si="0"/>
        <v>0.33611111111111114</v>
      </c>
      <c r="H26" s="14">
        <f>IF(AND(C26="x",E26=""),($A$1-RECAP!$U$4),IF(G26=" "," ",(G26-D26)))</f>
        <v>1.9444444444444153E-2</v>
      </c>
      <c r="I26" s="26"/>
      <c r="J26" s="30"/>
      <c r="K26" s="38"/>
    </row>
    <row r="27" spans="2:14" ht="25.35" customHeight="1" x14ac:dyDescent="0.25">
      <c r="B27" s="3">
        <v>43377</v>
      </c>
      <c r="C27" s="44"/>
      <c r="D27" s="4">
        <v>0.31666666666666698</v>
      </c>
      <c r="E27" s="4">
        <v>0.35972222222222222</v>
      </c>
      <c r="F27" s="4">
        <v>0.71250000000000002</v>
      </c>
      <c r="G27" s="4">
        <f t="shared" si="0"/>
        <v>0.33194444444444449</v>
      </c>
      <c r="H27" s="14">
        <f>IF(AND(C27="x",E27=""),($A$1-RECAP!$U$4),IF(G27=" "," ",(G27-D27)))</f>
        <v>1.5277777777777501E-2</v>
      </c>
      <c r="I27" s="26"/>
      <c r="J27" s="36">
        <f>SUM(H25:H45)+J5</f>
        <v>3.2638888888878781E-2</v>
      </c>
      <c r="K27" s="38"/>
    </row>
    <row r="28" spans="2:14" ht="25.35" customHeight="1" x14ac:dyDescent="0.25">
      <c r="B28" s="3">
        <v>43378</v>
      </c>
      <c r="C28" s="44"/>
      <c r="D28" s="4">
        <v>0.31666666666666698</v>
      </c>
      <c r="E28" s="4">
        <v>0.35416666666666669</v>
      </c>
      <c r="F28" s="4">
        <v>0.7055555555555556</v>
      </c>
      <c r="G28" s="4">
        <f t="shared" si="0"/>
        <v>0.3305555555555556</v>
      </c>
      <c r="H28" s="14">
        <f>IF(AND(C28="x",E28=""),($A$1-RECAP!$U$4),IF(G28=" "," ",(G28-D28)))</f>
        <v>1.3888888888888618E-2</v>
      </c>
      <c r="I28" s="26"/>
      <c r="J28" s="30"/>
      <c r="K28" s="38"/>
    </row>
    <row r="29" spans="2:14" ht="25.35" customHeight="1" x14ac:dyDescent="0.25">
      <c r="B29" s="3">
        <v>43379</v>
      </c>
      <c r="C29" s="44"/>
      <c r="D29" s="4">
        <v>0.31666666666666698</v>
      </c>
      <c r="E29" s="4">
        <v>0.36388888888888887</v>
      </c>
      <c r="F29" s="4">
        <v>0.7090277777777777</v>
      </c>
      <c r="G29" s="4">
        <f t="shared" si="0"/>
        <v>0.32430555555555551</v>
      </c>
      <c r="H29" s="14">
        <f>IF(AND(C29="x",E29=""),($A$1-RECAP!$U$4),IF(G29=" "," ",(G29-D29)))</f>
        <v>7.6388888888885287E-3</v>
      </c>
      <c r="I29" s="26"/>
      <c r="J29" s="30"/>
      <c r="K29" s="38"/>
    </row>
    <row r="30" spans="2:14" ht="25.35" customHeight="1" x14ac:dyDescent="0.25">
      <c r="B30" s="3">
        <v>43382</v>
      </c>
      <c r="C30" s="44"/>
      <c r="D30" s="4">
        <v>0.31666666666666698</v>
      </c>
      <c r="E30" s="4">
        <v>0.36458333333333331</v>
      </c>
      <c r="F30" s="28">
        <v>0.69513888888888886</v>
      </c>
      <c r="G30" s="4">
        <f t="shared" si="0"/>
        <v>0.30972222222222223</v>
      </c>
      <c r="H30" s="14">
        <f>IF(AND(C30="x",E30=""),($A$1-RECAP!$U$4),IF(G30=" "," ",(G30-D30)))</f>
        <v>-6.9444444444447528E-3</v>
      </c>
      <c r="I30" s="26"/>
      <c r="J30" s="30"/>
      <c r="K30" s="38"/>
    </row>
    <row r="31" spans="2:14" ht="25.35" customHeight="1" x14ac:dyDescent="0.25">
      <c r="B31" s="3">
        <v>43383</v>
      </c>
      <c r="C31" s="44"/>
      <c r="D31" s="4">
        <v>0.31666666666666698</v>
      </c>
      <c r="E31" s="4">
        <v>0.3659722222222222</v>
      </c>
      <c r="F31" s="28">
        <v>0.70347222222222217</v>
      </c>
      <c r="G31" s="4">
        <f t="shared" si="0"/>
        <v>0.31666666666666665</v>
      </c>
      <c r="H31" s="14">
        <f>IF(AND(C31="x",E31=""),($A$1-RECAP!$U$4),IF(G31=" "," ",(G31-D31)))</f>
        <v>-3.3306690738754696E-16</v>
      </c>
      <c r="I31" s="26"/>
      <c r="J31" s="30"/>
      <c r="K31" s="38"/>
    </row>
    <row r="32" spans="2:14" ht="25.35" customHeight="1" x14ac:dyDescent="0.25">
      <c r="B32" s="3">
        <v>43384</v>
      </c>
      <c r="C32" s="44"/>
      <c r="D32" s="4">
        <v>0.31666666666666698</v>
      </c>
      <c r="E32" s="4">
        <v>0.3659722222222222</v>
      </c>
      <c r="F32" s="28">
        <v>0.7006944444444444</v>
      </c>
      <c r="G32" s="4">
        <f t="shared" si="0"/>
        <v>0.31388888888888888</v>
      </c>
      <c r="H32" s="14">
        <f>IF(AND(C32="x",E32=""),($A$1-RECAP!$U$4),IF(G32=" "," ",(G32-D32)))</f>
        <v>-2.777777777778101E-3</v>
      </c>
      <c r="I32" s="26"/>
      <c r="J32" s="30"/>
      <c r="K32" s="38"/>
    </row>
    <row r="33" spans="2:13" ht="25.35" customHeight="1" x14ac:dyDescent="0.25">
      <c r="B33" s="3">
        <v>43385</v>
      </c>
      <c r="C33" s="44"/>
      <c r="D33" s="4">
        <v>0.31666666666666698</v>
      </c>
      <c r="E33" s="4">
        <v>0.35694444444444445</v>
      </c>
      <c r="F33" s="28">
        <v>0.69236111111111109</v>
      </c>
      <c r="G33" s="4">
        <f t="shared" si="0"/>
        <v>0.31458333333333333</v>
      </c>
      <c r="H33" s="14">
        <f>IF(AND(C33="x",E33=""),($A$1-RECAP!$U$4),IF(G33=" "," ",(G33-D33)))</f>
        <v>-2.083333333333659E-3</v>
      </c>
      <c r="I33" s="26"/>
      <c r="J33" s="30"/>
      <c r="K33" s="38"/>
    </row>
    <row r="34" spans="2:13" ht="25.35" customHeight="1" thickBot="1" x14ac:dyDescent="0.3">
      <c r="B34" s="3">
        <v>43386</v>
      </c>
      <c r="C34" s="44"/>
      <c r="D34" s="4">
        <v>0.31666666666666698</v>
      </c>
      <c r="E34" s="4">
        <v>0.35625000000000001</v>
      </c>
      <c r="F34" s="28">
        <v>0.66666666666666663</v>
      </c>
      <c r="G34" s="4">
        <f t="shared" si="0"/>
        <v>0.2895833333333333</v>
      </c>
      <c r="H34" s="14">
        <f>IF(AND(C34="x",E34=""),($A$1-RECAP!$U$4),IF(G34=" "," ",(G34-D34)))</f>
        <v>-2.7083333333333681E-2</v>
      </c>
      <c r="I34" s="26"/>
      <c r="J34" s="30"/>
      <c r="K34" s="38"/>
    </row>
    <row r="35" spans="2:13" ht="25.35" customHeight="1" thickBot="1" x14ac:dyDescent="0.3">
      <c r="B35" s="37">
        <v>43389</v>
      </c>
      <c r="C35" s="44"/>
      <c r="D35" s="4">
        <v>0.31666666666666698</v>
      </c>
      <c r="E35" s="4">
        <v>0.36874999999999997</v>
      </c>
      <c r="F35" s="28">
        <v>0.69444444444444453</v>
      </c>
      <c r="G35" s="4">
        <f t="shared" si="0"/>
        <v>0.30486111111111125</v>
      </c>
      <c r="H35" s="14">
        <f>IF(AND(C35="x",E35=""),($A$1-RECAP!$U$4),IF(G35=" "," ",(G35-D35)))</f>
        <v>-1.1805555555555736E-2</v>
      </c>
      <c r="I35" s="24">
        <f>SUM(H25:H35)</f>
        <v>1.1805555555552294E-2</v>
      </c>
      <c r="J35" s="30"/>
      <c r="K35" s="38"/>
    </row>
    <row r="36" spans="2:13" ht="25.35" customHeight="1" x14ac:dyDescent="0.25">
      <c r="B36" s="3">
        <v>43390</v>
      </c>
      <c r="C36" s="44"/>
      <c r="D36" s="4">
        <v>0.31666666666666698</v>
      </c>
      <c r="E36" s="4">
        <v>0.36388888888888887</v>
      </c>
      <c r="F36" s="28">
        <v>0.6958333333333333</v>
      </c>
      <c r="G36" s="4">
        <f t="shared" si="0"/>
        <v>0.31111111111111112</v>
      </c>
      <c r="H36" s="14">
        <f>IF(AND(C36="x",E36=""),($A$1-RECAP!$U$4),IF(G36=" "," ",(G36-D36)))</f>
        <v>-5.5555555555558689E-3</v>
      </c>
      <c r="I36" s="26"/>
      <c r="J36" s="30"/>
      <c r="K36" s="38"/>
    </row>
    <row r="37" spans="2:13" ht="25.35" customHeight="1" x14ac:dyDescent="0.25">
      <c r="B37" s="3">
        <v>43391</v>
      </c>
      <c r="C37" s="44"/>
      <c r="D37" s="4">
        <v>0.31666666666666698</v>
      </c>
      <c r="E37" s="4">
        <v>0.35833333333333334</v>
      </c>
      <c r="F37" s="28">
        <v>0.70694444444444438</v>
      </c>
      <c r="G37" s="4">
        <f t="shared" si="0"/>
        <v>0.32777777777777772</v>
      </c>
      <c r="H37" s="14">
        <f>IF(AND(C37="x",E37=""),($A$1-RECAP!$U$4),IF(G37=" "," ",(G37-D37)))</f>
        <v>1.1111111111110739E-2</v>
      </c>
      <c r="I37" s="26"/>
      <c r="J37" s="30"/>
      <c r="K37" s="38"/>
    </row>
    <row r="38" spans="2:13" ht="25.35" customHeight="1" x14ac:dyDescent="0.25">
      <c r="B38" s="3">
        <v>43392</v>
      </c>
      <c r="C38" s="44"/>
      <c r="D38" s="4">
        <v>0.31666666666666698</v>
      </c>
      <c r="E38" s="4">
        <v>0.35833333333333334</v>
      </c>
      <c r="F38" s="28">
        <v>0.69166666666666676</v>
      </c>
      <c r="G38" s="4">
        <f t="shared" si="0"/>
        <v>0.31250000000000011</v>
      </c>
      <c r="H38" s="14">
        <f>IF(AND(C38="x",E38=""),($A$1-RECAP!$U$4),IF(G38=" "," ",(G38-D38)))</f>
        <v>-4.1666666666668739E-3</v>
      </c>
      <c r="I38" s="26"/>
      <c r="J38" s="30"/>
      <c r="K38" s="38"/>
    </row>
    <row r="39" spans="2:13" ht="25.35" customHeight="1" x14ac:dyDescent="0.25">
      <c r="B39" s="3">
        <v>43393</v>
      </c>
      <c r="C39" s="44"/>
      <c r="D39" s="4">
        <v>0.31666666666666698</v>
      </c>
      <c r="E39" s="4">
        <v>0.37708333333333338</v>
      </c>
      <c r="F39" s="28">
        <v>0.69513888888888886</v>
      </c>
      <c r="G39" s="4">
        <f t="shared" si="0"/>
        <v>0.29722222222222217</v>
      </c>
      <c r="H39" s="14">
        <f>IF(AND(C39="x",E39=""),($A$1-RECAP!$U$4),IF(G39=" "," ",(G39-D39)))</f>
        <v>-1.9444444444444819E-2</v>
      </c>
      <c r="I39" s="26"/>
      <c r="J39" s="30"/>
      <c r="K39" s="38"/>
    </row>
    <row r="40" spans="2:13" ht="25.35" customHeight="1" x14ac:dyDescent="0.25">
      <c r="B40" s="3">
        <v>43396</v>
      </c>
      <c r="C40" s="44"/>
      <c r="D40" s="4">
        <v>0.31666666666666698</v>
      </c>
      <c r="E40" s="4">
        <v>0.36527777777777781</v>
      </c>
      <c r="F40" s="69">
        <v>0.69166666666666676</v>
      </c>
      <c r="G40" s="4">
        <f t="shared" si="0"/>
        <v>0.30555555555555564</v>
      </c>
      <c r="H40" s="14">
        <f>IF(AND(C40="x",E40=""),($A$1-RECAP!$U$4),IF(G40=" "," ",(G40-D40)))</f>
        <v>-1.1111111111111349E-2</v>
      </c>
      <c r="I40" s="26"/>
      <c r="J40" s="30"/>
      <c r="K40" s="38"/>
    </row>
    <row r="41" spans="2:13" ht="25.35" customHeight="1" x14ac:dyDescent="0.25">
      <c r="B41" s="3">
        <v>43397</v>
      </c>
      <c r="C41" s="44"/>
      <c r="D41" s="4">
        <v>0.31666666666666698</v>
      </c>
      <c r="E41" s="4">
        <v>0.3576388888888889</v>
      </c>
      <c r="F41" s="69">
        <v>0.70347222222222217</v>
      </c>
      <c r="G41" s="4">
        <f t="shared" si="0"/>
        <v>0.32499999999999996</v>
      </c>
      <c r="H41" s="14">
        <f>IF(AND(C41="x",E41=""),($A$1-RECAP!$U$4),IF(G41=" "," ",(G41-D41)))</f>
        <v>8.3333333333329707E-3</v>
      </c>
      <c r="I41" s="26"/>
      <c r="J41" s="30"/>
      <c r="K41" s="38"/>
    </row>
    <row r="42" spans="2:13" ht="25.35" customHeight="1" x14ac:dyDescent="0.25">
      <c r="B42" s="3">
        <v>43398</v>
      </c>
      <c r="C42" s="44"/>
      <c r="D42" s="4">
        <v>0.31666666666666665</v>
      </c>
      <c r="E42" s="4">
        <v>0.3659722222222222</v>
      </c>
      <c r="F42" s="71">
        <v>0.69652777777777775</v>
      </c>
      <c r="G42" s="4">
        <f t="shared" si="0"/>
        <v>0.30972222222222223</v>
      </c>
      <c r="H42" s="14">
        <f>IF(AND(C42="x",E42=""),($A$1-RECAP!$U$4),IF(G42=" "," ",(G42-D42)))</f>
        <v>-6.9444444444444198E-3</v>
      </c>
      <c r="I42" s="26"/>
      <c r="J42" s="30"/>
      <c r="K42" s="38"/>
    </row>
    <row r="43" spans="2:13" ht="25.35" customHeight="1" x14ac:dyDescent="0.25">
      <c r="B43" s="3">
        <v>43399</v>
      </c>
      <c r="C43" s="44"/>
      <c r="D43" s="4">
        <v>0.31666666666666698</v>
      </c>
      <c r="E43" s="4">
        <v>0.35416666666666669</v>
      </c>
      <c r="F43" s="71">
        <v>0.7104166666666667</v>
      </c>
      <c r="G43" s="4">
        <f t="shared" si="0"/>
        <v>0.3354166666666667</v>
      </c>
      <c r="H43" s="14">
        <f>IF(AND(C43="x",E43=""),($A$1-RECAP!$U$4),IF(G43=" "," ",(G43-D43)))</f>
        <v>1.8749999999999711E-2</v>
      </c>
      <c r="I43" s="26"/>
      <c r="J43" s="30"/>
      <c r="K43" s="38"/>
      <c r="M43" s="32"/>
    </row>
    <row r="44" spans="2:13" ht="25.35" customHeight="1" thickBot="1" x14ac:dyDescent="0.3">
      <c r="B44" s="3">
        <v>43400</v>
      </c>
      <c r="C44" s="44"/>
      <c r="D44" s="4">
        <v>0.31666666666666698</v>
      </c>
      <c r="E44" s="4">
        <v>0.35902777777777778</v>
      </c>
      <c r="F44" s="71">
        <v>0.69513888888888886</v>
      </c>
      <c r="G44" s="4">
        <f t="shared" si="0"/>
        <v>0.31527777777777777</v>
      </c>
      <c r="H44" s="14">
        <f>IF(AND(C44="x",E44=""),($A$1-RECAP!$U$4),IF(G44=" "," ",(G44-D44)))</f>
        <v>-1.388888888889217E-3</v>
      </c>
      <c r="I44" s="26"/>
      <c r="J44" s="30"/>
      <c r="K44" s="38"/>
    </row>
    <row r="45" spans="2:13" ht="25.35" customHeight="1" thickBot="1" x14ac:dyDescent="0.3">
      <c r="B45" s="37">
        <v>43403</v>
      </c>
      <c r="C45" s="44"/>
      <c r="D45" s="4">
        <v>0</v>
      </c>
      <c r="E45" s="4"/>
      <c r="F45" s="27"/>
      <c r="G45" s="4"/>
      <c r="H45" s="14">
        <f>IF(AND(C45="x",E45=""),($A$1-RECAP!$U$4),IF(G45=" "," ",(G45-D45)))</f>
        <v>0</v>
      </c>
      <c r="I45" s="24">
        <f>SUM(H36:H44)</f>
        <v>-1.0416666666669128E-2</v>
      </c>
      <c r="J45" s="30"/>
      <c r="K45" s="38"/>
      <c r="M45" s="32"/>
    </row>
    <row r="46" spans="2:13" ht="25.35" customHeight="1" thickBot="1" x14ac:dyDescent="0.3">
      <c r="B46" s="3">
        <v>43404</v>
      </c>
      <c r="C46" s="44" t="s">
        <v>16</v>
      </c>
      <c r="D46" s="4">
        <v>0</v>
      </c>
      <c r="E46" s="4"/>
      <c r="F46" s="27"/>
      <c r="G46" s="4" t="str">
        <f t="shared" si="0"/>
        <v xml:space="preserve"> </v>
      </c>
      <c r="H46" s="14">
        <v>0</v>
      </c>
      <c r="I46" s="24"/>
      <c r="J46" s="56">
        <v>36099</v>
      </c>
      <c r="K46" s="38"/>
    </row>
    <row r="47" spans="2:13" ht="25.35" customHeight="1" x14ac:dyDescent="0.25">
      <c r="B47" s="3">
        <v>43405</v>
      </c>
      <c r="C47" s="44"/>
      <c r="D47" s="4">
        <v>0</v>
      </c>
      <c r="E47" s="4"/>
      <c r="F47" s="27"/>
      <c r="G47" s="4" t="str">
        <f t="shared" si="0"/>
        <v xml:space="preserve"> </v>
      </c>
      <c r="H47" s="14" t="str">
        <f>IF(AND(C47="x",E47=""),($A$1-RECAP!$U$4),IF(G47=" "," ",(G47-D47)))</f>
        <v xml:space="preserve"> </v>
      </c>
      <c r="J47" s="29"/>
      <c r="K47" s="38"/>
    </row>
    <row r="48" spans="2:13" ht="25.35" customHeight="1" x14ac:dyDescent="0.25">
      <c r="B48" s="3">
        <v>43406</v>
      </c>
      <c r="C48" s="44"/>
      <c r="D48" s="4">
        <v>0</v>
      </c>
      <c r="E48" s="4"/>
      <c r="F48" s="27"/>
      <c r="G48" s="4" t="str">
        <f t="shared" si="0"/>
        <v xml:space="preserve"> </v>
      </c>
      <c r="H48" s="14" t="str">
        <f>IF(AND(C48="x",E48=""),($A$1-RECAP!$U$4),IF(G48=" "," ",(G48-D48)))</f>
        <v xml:space="preserve"> </v>
      </c>
      <c r="J48" s="31">
        <f>SUM(H46:H67)+J27</f>
        <v>2.3611111111100397E-2</v>
      </c>
      <c r="K48" s="38"/>
    </row>
    <row r="49" spans="2:11" ht="25.35" customHeight="1" x14ac:dyDescent="0.25">
      <c r="B49" s="3">
        <v>43407</v>
      </c>
      <c r="C49" s="44"/>
      <c r="D49" s="4">
        <v>0</v>
      </c>
      <c r="E49" s="4"/>
      <c r="F49" s="27"/>
      <c r="G49" s="4" t="str">
        <f t="shared" si="0"/>
        <v xml:space="preserve"> </v>
      </c>
      <c r="H49" s="14" t="str">
        <f>IF(AND(C49="x",E49=""),($A$1-RECAP!$U$4),IF(G49=" "," ",(G49-D49)))</f>
        <v xml:space="preserve"> </v>
      </c>
      <c r="J49" s="29"/>
      <c r="K49" s="38"/>
    </row>
    <row r="50" spans="2:11" ht="25.35" customHeight="1" x14ac:dyDescent="0.25">
      <c r="B50" s="3">
        <v>43410</v>
      </c>
      <c r="C50" s="44"/>
      <c r="D50" s="4">
        <v>0</v>
      </c>
      <c r="E50" s="4"/>
      <c r="F50" s="27"/>
      <c r="G50" s="4" t="str">
        <f t="shared" si="0"/>
        <v xml:space="preserve"> </v>
      </c>
      <c r="H50" s="14" t="str">
        <f>IF(AND(C50="x",E50=""),($A$1-RECAP!$U$4),IF(G50=" "," ",(G50-D50)))</f>
        <v xml:space="preserve"> </v>
      </c>
      <c r="J50" s="29"/>
      <c r="K50" s="38"/>
    </row>
    <row r="51" spans="2:11" ht="25.35" customHeight="1" x14ac:dyDescent="0.25">
      <c r="B51" s="3">
        <v>43411</v>
      </c>
      <c r="C51" s="44"/>
      <c r="D51" s="4">
        <v>0.31666666666666698</v>
      </c>
      <c r="E51" s="4">
        <v>0.36041666666666666</v>
      </c>
      <c r="F51" s="74">
        <v>0.69236111111111109</v>
      </c>
      <c r="G51" s="4">
        <f t="shared" si="0"/>
        <v>0.31111111111111112</v>
      </c>
      <c r="H51" s="14">
        <f>IF(AND(C51="x",E51=""),($A$1-RECAP!$U$4),IF(G51=" "," ",(G51-D51)))</f>
        <v>-5.5555555555558689E-3</v>
      </c>
      <c r="J51" s="29"/>
      <c r="K51" s="38"/>
    </row>
    <row r="52" spans="2:11" ht="25.35" customHeight="1" x14ac:dyDescent="0.25">
      <c r="B52" s="3">
        <v>43412</v>
      </c>
      <c r="C52" s="44"/>
      <c r="D52" s="4">
        <v>0.31666666666666698</v>
      </c>
      <c r="E52" s="4">
        <v>0.35902777777777778</v>
      </c>
      <c r="F52" s="74">
        <v>0.69305555555555554</v>
      </c>
      <c r="G52" s="4">
        <f t="shared" si="0"/>
        <v>0.31319444444444444</v>
      </c>
      <c r="H52" s="14">
        <f>IF(AND(C52="x",E52=""),($A$1-RECAP!$U$4),IF(G52=" "," ",(G52-D52)))</f>
        <v>-3.472222222222543E-3</v>
      </c>
      <c r="J52" s="29"/>
      <c r="K52" s="38"/>
    </row>
    <row r="53" spans="2:11" ht="25.35" customHeight="1" x14ac:dyDescent="0.25">
      <c r="B53" s="3">
        <v>43413</v>
      </c>
      <c r="C53" s="44"/>
      <c r="D53" s="4">
        <v>0.21249999999999999</v>
      </c>
      <c r="E53" s="4">
        <v>0.49722222222222223</v>
      </c>
      <c r="F53" s="74">
        <v>0.70972222222222225</v>
      </c>
      <c r="G53" s="4">
        <f t="shared" si="0"/>
        <v>0.21250000000000002</v>
      </c>
      <c r="H53" s="14">
        <f>IF(AND(C53="x",E53=""),($A$1-RECAP!$U$4),IF(G53=" "," ",(G53-D53)))</f>
        <v>2.7755575615628914E-17</v>
      </c>
      <c r="J53" s="29"/>
      <c r="K53" s="38"/>
    </row>
    <row r="54" spans="2:11" ht="25.35" customHeight="1" x14ac:dyDescent="0.25">
      <c r="B54" s="3">
        <v>43414</v>
      </c>
      <c r="C54" s="44" t="s">
        <v>16</v>
      </c>
      <c r="D54" s="4">
        <v>0</v>
      </c>
      <c r="E54" s="4"/>
      <c r="F54" s="27"/>
      <c r="G54" s="4" t="str">
        <f t="shared" si="0"/>
        <v xml:space="preserve"> </v>
      </c>
      <c r="H54" s="14">
        <f>IF(AND(C54="x",E54=""),($A$1-RECAP!$U$4),IF(G54=" "," ",(G54-D54)))</f>
        <v>0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14" t="str">
        <f>IF(AND(C55="x",E55=""),($A$1-RECAP!$U$4),IF(G55="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14" t="str">
        <f>IF(AND(C56="x",E56=""),($A$1-RECAP!$U$4),IF(G56=" "," ",(G56-D56)))</f>
        <v xml:space="preserve"> </v>
      </c>
      <c r="I56" s="24">
        <f>SUM(H46:H56)</f>
        <v>-9.0277777777783841E-3</v>
      </c>
      <c r="J56" s="29"/>
      <c r="K56" s="38"/>
    </row>
    <row r="57" spans="2:11" ht="25.3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14" t="str">
        <f>IF(AND(C57="x",E57=""),($A$1-RECAP!$U$4),IF(G57="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14" t="str">
        <f>IF(AND(C58="x",E58=""),($A$1-RECAP!$U$4),IF(G58="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14" t="str">
        <f>IF(AND(C59="x",E59=""),($A$1-RECAP!$U$4),IF(G59="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14" t="str">
        <f>IF(AND(C60="x",E60=""),($A$1-RECAP!$U$4),IF(G60="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14" t="str">
        <f>IF(AND(C61="x",E61=""),($A$1-RECAP!$U$4),IF(G61="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14" t="str">
        <f>IF(AND(C62="x",E62=""),($A$1-RECAP!$U$4),IF(G62="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14" t="str">
        <f>IF(AND(C63="x",E63=""),($A$1-RECAP!$U$4),IF(G63="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14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14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14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14" t="str">
        <f>IF(AND(C67="x",E67=""),($A$1-RECAP!$U$4),IF(G67=" "," ",(G67-D67)))</f>
        <v xml:space="preserve"> </v>
      </c>
      <c r="I67" s="24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I35">
    <cfRule type="cellIs" dxfId="299" priority="13" operator="lessThan">
      <formula>0</formula>
    </cfRule>
    <cfRule type="cellIs" dxfId="298" priority="14" operator="greaterThan">
      <formula>0</formula>
    </cfRule>
  </conditionalFormatting>
  <conditionalFormatting sqref="J1">
    <cfRule type="cellIs" dxfId="297" priority="9" operator="equal">
      <formula>"NB.SI($B$3:$B$68;""x"")"</formula>
    </cfRule>
  </conditionalFormatting>
  <conditionalFormatting sqref="L6">
    <cfRule type="cellIs" dxfId="296" priority="27" operator="lessThan">
      <formula>0</formula>
    </cfRule>
    <cfRule type="cellIs" dxfId="295" priority="28" operator="greaterThan">
      <formula>0</formula>
    </cfRule>
  </conditionalFormatting>
  <conditionalFormatting sqref="I45:I46">
    <cfRule type="cellIs" dxfId="294" priority="5" operator="lessThan">
      <formula>0</formula>
    </cfRule>
    <cfRule type="cellIs" dxfId="293" priority="6" operator="greaterThan">
      <formula>0</formula>
    </cfRule>
  </conditionalFormatting>
  <conditionalFormatting sqref="I24">
    <cfRule type="cellIs" dxfId="292" priority="3" operator="lessThan">
      <formula>0</formula>
    </cfRule>
    <cfRule type="cellIs" dxfId="291" priority="4" operator="greaterThan">
      <formula>0</formula>
    </cfRule>
  </conditionalFormatting>
  <conditionalFormatting sqref="I56">
    <cfRule type="cellIs" dxfId="290" priority="1" operator="lessThan">
      <formula>0</formula>
    </cfRule>
    <cfRule type="cellIs" dxfId="289" priority="2" operator="greaterThan">
      <formula>0</formula>
    </cfRule>
  </conditionalFormatting>
  <conditionalFormatting sqref="H3:H67">
    <cfRule type="cellIs" dxfId="288" priority="19" operator="lessThan">
      <formula>0</formula>
    </cfRule>
    <cfRule type="cellIs" dxfId="287" priority="20" operator="greaterThan">
      <formula>0</formula>
    </cfRule>
  </conditionalFormatting>
  <conditionalFormatting sqref="E3:E4 E10:E67">
    <cfRule type="cellIs" dxfId="286" priority="18" operator="lessThan">
      <formula>0.354166666666667</formula>
    </cfRule>
  </conditionalFormatting>
  <conditionalFormatting sqref="F3:F4 F6:F7 F9:F29">
    <cfRule type="cellIs" dxfId="285" priority="17" operator="greaterThan">
      <formula>0.7125</formula>
    </cfRule>
  </conditionalFormatting>
  <conditionalFormatting sqref="I13">
    <cfRule type="cellIs" dxfId="284" priority="15" operator="lessThan">
      <formula>0</formula>
    </cfRule>
    <cfRule type="cellIs" dxfId="283" priority="16" operator="greaterThan">
      <formula>0</formula>
    </cfRule>
  </conditionalFormatting>
  <conditionalFormatting sqref="F5">
    <cfRule type="cellIs" dxfId="282" priority="12" operator="greaterThan">
      <formula>0.7125</formula>
    </cfRule>
  </conditionalFormatting>
  <conditionalFormatting sqref="F8">
    <cfRule type="cellIs" dxfId="281" priority="11" operator="greaterThan">
      <formula>0.7125</formula>
    </cfRule>
  </conditionalFormatting>
  <conditionalFormatting sqref="E5:E9">
    <cfRule type="cellIs" dxfId="280" priority="10" operator="lessThan">
      <formula>0.354166666666667</formula>
    </cfRule>
  </conditionalFormatting>
  <conditionalFormatting sqref="I67">
    <cfRule type="cellIs" dxfId="279" priority="7" operator="lessThan">
      <formula>0</formula>
    </cfRule>
    <cfRule type="cellIs" dxfId="278" priority="8" operator="greaterThan">
      <formula>0</formula>
    </cfRule>
  </conditionalFormatting>
  <dataValidations count="1">
    <dataValidation type="list" allowBlank="1" showInputMessage="1" showErrorMessage="1" sqref="L1" xr:uid="{99FA6532-0E9F-479F-AC28-0E6F25C16BCE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Q67"/>
  <sheetViews>
    <sheetView zoomScaleNormal="100" workbookViewId="0">
      <selection activeCell="R12" sqref="R12"/>
    </sheetView>
  </sheetViews>
  <sheetFormatPr defaultColWidth="10.5703125" defaultRowHeight="25.35" customHeight="1" x14ac:dyDescent="0.25"/>
  <cols>
    <col min="1" max="1" width="6.42578125" style="1" bestFit="1" customWidth="1"/>
    <col min="2" max="2" width="30.5703125" style="1" bestFit="1" customWidth="1"/>
    <col min="3" max="3" width="8.4257812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.28515625" style="2" bestFit="1" customWidth="1"/>
    <col min="9" max="9" width="19.5703125" style="2" bestFit="1" customWidth="1"/>
    <col min="10" max="10" width="13.42578125" style="2" bestFit="1" customWidth="1"/>
    <col min="11" max="11" width="1.7109375" style="1" customWidth="1"/>
    <col min="12" max="12" width="12.5703125" style="1" bestFit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5">
        <f>RECAP!R7</f>
        <v>0.15833333333333333</v>
      </c>
      <c r="B1" s="5" t="s">
        <v>0</v>
      </c>
      <c r="C1" s="51"/>
      <c r="D1" s="76" t="s">
        <v>35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4</v>
      </c>
      <c r="K1" s="11" t="s">
        <v>3</v>
      </c>
      <c r="L1" s="2">
        <v>19</v>
      </c>
      <c r="M1" s="46"/>
      <c r="N1" s="53">
        <f>IF(L1=19,J1*RECAP!R7,IF(L1=30,J1*RECAP!R6,IF(L1=30.24,J1*RECAP!R5,IF(L1=38,J1*RECAP!R4,"ERREUR"))))</f>
        <v>0.6333333333333333</v>
      </c>
      <c r="O1" s="46">
        <f>N1/24</f>
        <v>2.6388888888888889E-2</v>
      </c>
    </row>
    <row r="2" spans="1:17" s="2" customFormat="1" ht="25.35" customHeight="1" thickBot="1" x14ac:dyDescent="0.3">
      <c r="A2" s="85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67">
        <v>43343</v>
      </c>
      <c r="C3" s="44"/>
      <c r="D3" s="4">
        <v>0</v>
      </c>
      <c r="E3" s="4"/>
      <c r="F3" s="4"/>
      <c r="G3" s="4" t="str">
        <f>IF(E3=""," ",IF((F3-E3)&lt;$H$1,F3-E3,IF(K3="",F3-E3-$G$1,F3-E3-K3)))</f>
        <v xml:space="preserve"> </v>
      </c>
      <c r="H3" s="14" t="str">
        <f>IF(AND(C3="x",E3=""),($A$1-RECAP!$U$7),IF(G3=" "," ",(G3-D3)))</f>
        <v xml:space="preserve"> </v>
      </c>
      <c r="I3" s="25"/>
      <c r="J3" s="56">
        <v>43343</v>
      </c>
      <c r="K3" s="38"/>
    </row>
    <row r="4" spans="1:17" ht="25.35" customHeight="1" x14ac:dyDescent="0.25">
      <c r="B4" s="67">
        <v>43344</v>
      </c>
      <c r="C4" s="44"/>
      <c r="D4" s="4">
        <v>0</v>
      </c>
      <c r="E4" s="4"/>
      <c r="F4" s="4"/>
      <c r="G4" s="4" t="str">
        <f t="shared" ref="G4:G67" si="0">IF(E4=""," ",IF((F4-E4)&lt;$H$1,F4-E4,IF(K4="",F4-E4-$G$1,F4-E4-K4)))</f>
        <v xml:space="preserve"> </v>
      </c>
      <c r="H4" s="14" t="str">
        <f>IF(AND(C4="x",E4=""),($A$1-RECAP!$U$7),IF(G4=" "," ",(G4-D4)))</f>
        <v xml:space="preserve"> </v>
      </c>
      <c r="I4" s="26"/>
      <c r="J4" s="31"/>
      <c r="K4" s="38"/>
    </row>
    <row r="5" spans="1:17" ht="25.35" customHeight="1" thickBot="1" x14ac:dyDescent="0.3">
      <c r="B5" s="67">
        <v>43347</v>
      </c>
      <c r="C5" s="44"/>
      <c r="D5" s="4">
        <v>0</v>
      </c>
      <c r="E5" s="4"/>
      <c r="F5" s="4"/>
      <c r="G5" s="4" t="str">
        <f t="shared" si="0"/>
        <v xml:space="preserve"> </v>
      </c>
      <c r="H5" s="14" t="str">
        <f>IF(AND(C5="x",E5=""),($A$1-RECAP!$U$7),IF(G5=" "," ",(G5-D5)))</f>
        <v xml:space="preserve"> </v>
      </c>
      <c r="I5" s="26"/>
      <c r="J5" s="31">
        <f>SUM(H3:H24)</f>
        <v>0.23611111111111144</v>
      </c>
      <c r="K5" s="38"/>
      <c r="L5" s="11"/>
    </row>
    <row r="6" spans="1:17" ht="25.35" customHeight="1" thickBot="1" x14ac:dyDescent="0.3">
      <c r="B6" s="67">
        <v>43348</v>
      </c>
      <c r="C6" s="44"/>
      <c r="D6" s="4">
        <v>0</v>
      </c>
      <c r="E6" s="4"/>
      <c r="F6" s="4"/>
      <c r="G6" s="4" t="str">
        <f t="shared" si="0"/>
        <v xml:space="preserve"> </v>
      </c>
      <c r="H6" s="14" t="str">
        <f>IF(AND(C6="x",E6=""),($A$1-RECAP!$U$7),IF(G6=" "," ",(G6-D6)))</f>
        <v xml:space="preserve"> </v>
      </c>
      <c r="I6" s="26"/>
      <c r="J6" s="29"/>
      <c r="K6" s="38"/>
      <c r="L6" s="81">
        <f>IF(L1=38,J48+(RECAP!S4*-1*J1),IF(L1=30.24,J48+(RECAP!S5*-1*J1),IF(L1=30,J48+(RECAP!S6*-1*J1),IF(L1=19,J48+(RECAP!S7*-1*J1),"ERREUR"))))</f>
        <v>-0.1430555555555546</v>
      </c>
      <c r="M6" s="82"/>
    </row>
    <row r="7" spans="1:17" ht="25.35" customHeight="1" x14ac:dyDescent="0.25">
      <c r="B7" s="67">
        <v>43349</v>
      </c>
      <c r="C7" s="44"/>
      <c r="D7" s="4">
        <v>0.16666666666666666</v>
      </c>
      <c r="E7" s="4">
        <v>0.375</v>
      </c>
      <c r="F7" s="4">
        <v>0.55694444444444446</v>
      </c>
      <c r="G7" s="4">
        <f t="shared" si="0"/>
        <v>0.18194444444444446</v>
      </c>
      <c r="H7" s="14">
        <f>IF(AND(C7="x",E7=""),($A$1-RECAP!$U$7),IF(G7=" "," ",(G7-D7)))</f>
        <v>1.5277777777777807E-2</v>
      </c>
      <c r="I7" s="26"/>
      <c r="J7" s="29"/>
      <c r="K7" s="38"/>
    </row>
    <row r="8" spans="1:17" ht="25.35" customHeight="1" x14ac:dyDescent="0.25">
      <c r="B8" s="67">
        <v>43350</v>
      </c>
      <c r="C8" s="44"/>
      <c r="D8" s="4">
        <v>0.13541666666666666</v>
      </c>
      <c r="E8" s="4">
        <v>0.57430555555555551</v>
      </c>
      <c r="F8" s="4">
        <v>0.71250000000000002</v>
      </c>
      <c r="G8" s="4">
        <f t="shared" si="0"/>
        <v>0.13819444444444451</v>
      </c>
      <c r="H8" s="14">
        <f>IF(AND(C8="x",E8=""),($A$1-RECAP!$U$7),IF(G8=" "," ",(G8-D8)))</f>
        <v>2.7777777777778512E-3</v>
      </c>
      <c r="I8" s="26"/>
      <c r="J8" s="29"/>
      <c r="K8" s="38"/>
    </row>
    <row r="9" spans="1:17" ht="25.35" customHeight="1" x14ac:dyDescent="0.25">
      <c r="B9" s="67">
        <v>43351</v>
      </c>
      <c r="C9" s="44"/>
      <c r="D9" s="4">
        <v>0.31666666666666665</v>
      </c>
      <c r="E9" s="4">
        <v>0.375</v>
      </c>
      <c r="F9" s="4">
        <v>0.70972222222222225</v>
      </c>
      <c r="G9" s="4">
        <f t="shared" si="0"/>
        <v>0.31388888888888894</v>
      </c>
      <c r="H9" s="14">
        <f>IF(AND(C9="x",E9=""),($A$1-RECAP!$U$7),IF(G9=" "," ",(G9-D9)))</f>
        <v>-2.7777777777777124E-3</v>
      </c>
      <c r="I9" s="26"/>
      <c r="J9" s="29"/>
      <c r="K9" s="38"/>
    </row>
    <row r="10" spans="1:17" ht="25.35" customHeight="1" x14ac:dyDescent="0.25">
      <c r="B10" s="67">
        <v>43354</v>
      </c>
      <c r="C10" s="44"/>
      <c r="D10" s="4">
        <v>0</v>
      </c>
      <c r="E10" s="4"/>
      <c r="F10" s="4"/>
      <c r="G10" s="4" t="str">
        <f t="shared" si="0"/>
        <v xml:space="preserve"> </v>
      </c>
      <c r="H10" s="14" t="str">
        <f>IF(AND(C10="x",E10=""),($A$1-RECAP!$U$7),IF(G10=" "," ",(G10-D10)))</f>
        <v xml:space="preserve"> </v>
      </c>
      <c r="I10" s="26"/>
      <c r="J10" s="29"/>
      <c r="K10" s="38"/>
    </row>
    <row r="11" spans="1:17" ht="25.35" customHeight="1" x14ac:dyDescent="0.25">
      <c r="B11" s="67">
        <v>43355</v>
      </c>
      <c r="C11" s="44"/>
      <c r="D11" s="4">
        <v>0</v>
      </c>
      <c r="E11" s="4"/>
      <c r="F11" s="4"/>
      <c r="G11" s="4" t="str">
        <f t="shared" si="0"/>
        <v xml:space="preserve"> </v>
      </c>
      <c r="H11" s="14" t="str">
        <f>IF(AND(C11="x",E11=""),($A$1-RECAP!$U$7),IF(G11=" "," ",(G11-D11)))</f>
        <v xml:space="preserve"> </v>
      </c>
      <c r="I11" s="26"/>
      <c r="J11" s="29"/>
      <c r="K11" s="38"/>
    </row>
    <row r="12" spans="1:17" ht="25.35" customHeight="1" thickBot="1" x14ac:dyDescent="0.3">
      <c r="B12" s="67">
        <v>43356</v>
      </c>
      <c r="C12" s="44"/>
      <c r="D12" s="4">
        <v>0.16666666666666666</v>
      </c>
      <c r="E12" s="4">
        <v>0.375</v>
      </c>
      <c r="F12" s="4">
        <v>0.54861111111111105</v>
      </c>
      <c r="G12" s="4">
        <f t="shared" si="0"/>
        <v>0.17361111111111105</v>
      </c>
      <c r="H12" s="14">
        <f>IF(AND(C12="x",E12=""),($A$1-RECAP!$U$7),IF(G12=" "," ",(G12-D12)))</f>
        <v>6.944444444444392E-3</v>
      </c>
      <c r="I12" s="26"/>
      <c r="J12" s="29"/>
      <c r="K12" s="38"/>
    </row>
    <row r="13" spans="1:17" ht="25.35" customHeight="1" thickBot="1" x14ac:dyDescent="0.3">
      <c r="B13" s="68">
        <v>43357</v>
      </c>
      <c r="C13" s="44"/>
      <c r="D13" s="4">
        <v>0.31666666666666665</v>
      </c>
      <c r="E13" s="4">
        <v>0.39027777777777778</v>
      </c>
      <c r="F13" s="4">
        <v>0.71111111111111114</v>
      </c>
      <c r="G13" s="4">
        <f t="shared" si="0"/>
        <v>0.30000000000000004</v>
      </c>
      <c r="H13" s="14">
        <f>IF(AND(C13="x",E13=""),($A$1-RECAP!$U$7),IF(G13=" "," ",(G13-D13)))</f>
        <v>-1.6666666666666607E-2</v>
      </c>
      <c r="I13" s="24">
        <f>SUM(H3:H13)</f>
        <v>5.5555555555557301E-3</v>
      </c>
      <c r="J13" s="29"/>
      <c r="K13" s="38"/>
    </row>
    <row r="14" spans="1:17" ht="25.35" customHeight="1" x14ac:dyDescent="0.25">
      <c r="B14" s="67">
        <v>43358</v>
      </c>
      <c r="C14" s="44"/>
      <c r="D14" s="4">
        <v>0.31666666666666665</v>
      </c>
      <c r="E14" s="4">
        <v>0.375</v>
      </c>
      <c r="F14" s="4">
        <v>0.7104166666666667</v>
      </c>
      <c r="G14" s="4">
        <f t="shared" si="0"/>
        <v>0.31458333333333338</v>
      </c>
      <c r="H14" s="14">
        <f>IF(AND(C14="x",E14=""),($A$1-RECAP!$U$7),IF(G14=" "," ",(G14-D14)))</f>
        <v>-2.0833333333332704E-3</v>
      </c>
      <c r="I14" s="26"/>
      <c r="J14" s="29"/>
      <c r="K14" s="38"/>
    </row>
    <row r="15" spans="1:17" ht="25.35" customHeight="1" x14ac:dyDescent="0.25">
      <c r="B15" s="67">
        <v>43361</v>
      </c>
      <c r="C15" s="44"/>
      <c r="D15" s="4">
        <v>0</v>
      </c>
      <c r="E15" s="4"/>
      <c r="F15" s="4"/>
      <c r="G15" s="4" t="str">
        <f t="shared" si="0"/>
        <v xml:space="preserve"> </v>
      </c>
      <c r="H15" s="14" t="str">
        <f>IF(AND(C15="x",E15=""),($A$1-RECAP!$U$7),IF(G15=" "," ",(G15-D15)))</f>
        <v xml:space="preserve"> </v>
      </c>
      <c r="I15" s="26"/>
      <c r="J15" s="29"/>
      <c r="K15" s="38"/>
      <c r="O15" s="64"/>
    </row>
    <row r="16" spans="1:17" ht="25.35" customHeight="1" x14ac:dyDescent="0.25">
      <c r="B16" s="67">
        <v>43362</v>
      </c>
      <c r="C16" s="44"/>
      <c r="D16" s="4"/>
      <c r="E16" s="4">
        <v>0.54166666666666663</v>
      </c>
      <c r="F16" s="4">
        <v>0.62013888888888891</v>
      </c>
      <c r="G16" s="4">
        <f t="shared" si="0"/>
        <v>7.8472222222222276E-2</v>
      </c>
      <c r="H16" s="14">
        <f>IF(AND(C16="x",E16=""),($A$1-RECAP!$U$7),IF(G16=" "," ",(G16-D16)))</f>
        <v>7.8472222222222276E-2</v>
      </c>
      <c r="I16" s="26"/>
      <c r="J16" s="29"/>
      <c r="K16" s="38"/>
    </row>
    <row r="17" spans="2:13" ht="25.35" customHeight="1" x14ac:dyDescent="0.25">
      <c r="B17" s="67">
        <v>43363</v>
      </c>
      <c r="C17" s="44"/>
      <c r="D17" s="4">
        <v>0</v>
      </c>
      <c r="E17" s="4"/>
      <c r="F17" s="4"/>
      <c r="G17" s="4" t="str">
        <f t="shared" si="0"/>
        <v xml:space="preserve"> </v>
      </c>
      <c r="H17" s="14" t="str">
        <f>IF(AND(C17="x",E17=""),($A$1-RECAP!$U$7),IF(G17=" "," ",(G17-D17)))</f>
        <v xml:space="preserve"> </v>
      </c>
      <c r="I17" s="26"/>
      <c r="J17" s="29"/>
      <c r="K17" s="38"/>
    </row>
    <row r="18" spans="2:13" ht="25.35" customHeight="1" x14ac:dyDescent="0.25">
      <c r="B18" s="67">
        <v>43364</v>
      </c>
      <c r="C18" s="44"/>
      <c r="D18" s="4">
        <v>0.31666666666666665</v>
      </c>
      <c r="E18" s="4">
        <v>0.37708333333333338</v>
      </c>
      <c r="F18" s="4">
        <v>0.71250000000000002</v>
      </c>
      <c r="G18" s="4">
        <f t="shared" si="0"/>
        <v>0.31458333333333333</v>
      </c>
      <c r="H18" s="14">
        <f>IF(AND(C18="x",E18=""),($A$1-RECAP!$U$7),IF(G18=" "," ",(G18-D18)))</f>
        <v>-2.0833333333333259E-3</v>
      </c>
      <c r="I18" s="26"/>
      <c r="J18" s="29"/>
      <c r="K18" s="38"/>
    </row>
    <row r="19" spans="2:13" ht="25.35" customHeight="1" x14ac:dyDescent="0.25">
      <c r="B19" s="67">
        <v>43365</v>
      </c>
      <c r="C19" s="44"/>
      <c r="D19" s="4">
        <v>0.31666666666666665</v>
      </c>
      <c r="E19" s="4">
        <v>0.375</v>
      </c>
      <c r="F19" s="4">
        <v>0.7090277777777777</v>
      </c>
      <c r="G19" s="4">
        <f t="shared" si="0"/>
        <v>0.31319444444444439</v>
      </c>
      <c r="H19" s="14">
        <f>IF(AND(C19="x",E19=""),($A$1-RECAP!$U$7),IF(G19=" "," ",(G19-D19)))</f>
        <v>-3.4722222222222654E-3</v>
      </c>
      <c r="I19" s="26"/>
      <c r="J19" s="29"/>
      <c r="K19" s="38"/>
    </row>
    <row r="20" spans="2:13" ht="25.35" customHeight="1" x14ac:dyDescent="0.25">
      <c r="B20" s="67">
        <v>43368</v>
      </c>
      <c r="C20" s="44"/>
      <c r="D20" s="4">
        <v>0</v>
      </c>
      <c r="E20" s="4"/>
      <c r="F20" s="4"/>
      <c r="G20" s="4" t="str">
        <f t="shared" si="0"/>
        <v xml:space="preserve"> </v>
      </c>
      <c r="H20" s="14" t="str">
        <f>IF(AND(C20="x",E20=""),($A$1-RECAP!$U$7),IF(G20=" "," ",(G20-D20)))</f>
        <v xml:space="preserve"> </v>
      </c>
      <c r="I20" s="26"/>
      <c r="J20" s="29"/>
      <c r="K20" s="38"/>
    </row>
    <row r="21" spans="2:13" ht="25.35" customHeight="1" x14ac:dyDescent="0.25">
      <c r="B21" s="67">
        <v>43369</v>
      </c>
      <c r="C21" s="44" t="s">
        <v>16</v>
      </c>
      <c r="D21" s="4">
        <v>0</v>
      </c>
      <c r="E21" s="4"/>
      <c r="F21" s="4"/>
      <c r="G21" s="4" t="str">
        <f t="shared" si="0"/>
        <v xml:space="preserve"> </v>
      </c>
      <c r="H21" s="14">
        <v>0.15833333333333333</v>
      </c>
      <c r="I21" s="26"/>
      <c r="J21" s="29"/>
      <c r="K21" s="38"/>
    </row>
    <row r="22" spans="2:13" ht="25.35" customHeight="1" x14ac:dyDescent="0.25">
      <c r="B22" s="67">
        <v>43370</v>
      </c>
      <c r="C22" s="44"/>
      <c r="D22" s="4">
        <v>0.16666666666666666</v>
      </c>
      <c r="E22" s="4">
        <v>0.375</v>
      </c>
      <c r="F22" s="4">
        <v>0.54305555555555551</v>
      </c>
      <c r="G22" s="4">
        <f t="shared" si="0"/>
        <v>0.16805555555555551</v>
      </c>
      <c r="H22" s="14">
        <f>IF(AND(C22="x",E22=""),($A$1-RECAP!$U$7),IF(G22=" "," ",(G22-D22)))</f>
        <v>1.3888888888888562E-3</v>
      </c>
      <c r="I22" s="26"/>
      <c r="J22" s="29"/>
      <c r="K22" s="38"/>
    </row>
    <row r="23" spans="2:13" ht="25.35" customHeight="1" thickBot="1" x14ac:dyDescent="0.3">
      <c r="B23" s="67">
        <v>43371</v>
      </c>
      <c r="C23" s="44"/>
      <c r="D23" s="4">
        <v>0.31666666666666665</v>
      </c>
      <c r="E23" s="4">
        <v>0.375</v>
      </c>
      <c r="F23" s="4">
        <v>0.71250000000000002</v>
      </c>
      <c r="G23" s="4">
        <f t="shared" si="0"/>
        <v>0.31666666666666671</v>
      </c>
      <c r="H23" s="14">
        <f>IF(AND(C23="x",E23=""),($A$1-RECAP!$U$7),IF(G23=" "," ",(G23-D23)))</f>
        <v>5.5511151231257827E-17</v>
      </c>
      <c r="I23" s="26"/>
      <c r="J23" s="29"/>
      <c r="K23" s="38"/>
    </row>
    <row r="24" spans="2:13" ht="25.35" customHeight="1" thickBot="1" x14ac:dyDescent="0.3">
      <c r="B24" s="68">
        <v>43372</v>
      </c>
      <c r="C24" s="44"/>
      <c r="D24" s="4">
        <v>0.31666666666666665</v>
      </c>
      <c r="E24" s="4">
        <v>0.375</v>
      </c>
      <c r="F24" s="4">
        <v>0.71250000000000002</v>
      </c>
      <c r="G24" s="4">
        <f t="shared" si="0"/>
        <v>0.31666666666666671</v>
      </c>
      <c r="H24" s="14">
        <f>IF(AND(C24="x",E24=""),($A$1-RECAP!$U$7),IF(G24=" "," ",(G24-D24)))</f>
        <v>5.5511151231257827E-17</v>
      </c>
      <c r="I24" s="24">
        <f>SUM(H14:H24)</f>
        <v>0.23055555555555571</v>
      </c>
      <c r="J24" s="29"/>
      <c r="K24" s="38"/>
    </row>
    <row r="25" spans="2:13" ht="25.35" customHeight="1" x14ac:dyDescent="0.25">
      <c r="B25" s="67">
        <v>43375</v>
      </c>
      <c r="C25" s="44"/>
      <c r="D25" s="4">
        <v>0</v>
      </c>
      <c r="E25" s="4"/>
      <c r="F25" s="4"/>
      <c r="G25" s="4" t="str">
        <f t="shared" si="0"/>
        <v xml:space="preserve"> </v>
      </c>
      <c r="H25" s="14">
        <v>0.3125</v>
      </c>
      <c r="I25" s="26"/>
      <c r="J25" s="57">
        <v>43373</v>
      </c>
      <c r="K25" s="38"/>
    </row>
    <row r="26" spans="2:13" ht="25.35" customHeight="1" x14ac:dyDescent="0.25">
      <c r="B26" s="67">
        <v>43376</v>
      </c>
      <c r="C26" s="44"/>
      <c r="D26" s="4">
        <v>0</v>
      </c>
      <c r="E26" s="4"/>
      <c r="F26" s="4"/>
      <c r="G26" s="4" t="str">
        <f t="shared" si="0"/>
        <v xml:space="preserve"> </v>
      </c>
      <c r="H26" s="14" t="str">
        <f>IF(AND(C26="x",E26=""),($A$1-RECAP!$U$7),IF(G26=" "," ",(G26-D26)))</f>
        <v xml:space="preserve"> </v>
      </c>
      <c r="I26" s="26"/>
      <c r="J26" s="30"/>
      <c r="K26" s="38"/>
    </row>
    <row r="27" spans="2:13" ht="25.35" customHeight="1" x14ac:dyDescent="0.25">
      <c r="B27" s="67">
        <v>43377</v>
      </c>
      <c r="C27" s="44"/>
      <c r="D27" s="4">
        <v>0</v>
      </c>
      <c r="E27" s="4"/>
      <c r="F27" s="4"/>
      <c r="G27" s="4" t="str">
        <f t="shared" si="0"/>
        <v xml:space="preserve"> </v>
      </c>
      <c r="H27" s="14" t="str">
        <f>IF(AND(C27="x",E27=""),($A$1-RECAP!$U$7),IF(G27=" "," ",(G27-D27)))</f>
        <v xml:space="preserve"> </v>
      </c>
      <c r="I27" s="26"/>
      <c r="J27" s="36">
        <f>SUM(H25:H45)+J5</f>
        <v>0.65763888888888977</v>
      </c>
      <c r="K27" s="38"/>
    </row>
    <row r="28" spans="2:13" ht="25.35" customHeight="1" x14ac:dyDescent="0.25">
      <c r="B28" s="67">
        <v>43378</v>
      </c>
      <c r="C28" s="44"/>
      <c r="D28" s="4">
        <v>0.31666666666666665</v>
      </c>
      <c r="E28" s="4">
        <v>0.37986111111111115</v>
      </c>
      <c r="F28" s="4">
        <v>0.70833333333333337</v>
      </c>
      <c r="G28" s="4">
        <f t="shared" si="0"/>
        <v>0.30763888888888891</v>
      </c>
      <c r="H28" s="14">
        <f>IF(AND(C28="x",E28=""),($A$1-RECAP!$U$7),IF(G28=" "," ",(G28-D28)))</f>
        <v>-9.0277777777777457E-3</v>
      </c>
      <c r="I28" s="26"/>
      <c r="J28" s="30"/>
      <c r="K28" s="38"/>
    </row>
    <row r="29" spans="2:13" ht="25.35" customHeight="1" x14ac:dyDescent="0.25">
      <c r="B29" s="67">
        <v>43379</v>
      </c>
      <c r="C29" s="44"/>
      <c r="D29" s="4">
        <v>0.31666666666666665</v>
      </c>
      <c r="E29" s="4">
        <v>0.375</v>
      </c>
      <c r="F29" s="4">
        <v>0.71250000000000002</v>
      </c>
      <c r="G29" s="4">
        <f t="shared" si="0"/>
        <v>0.31666666666666671</v>
      </c>
      <c r="H29" s="14">
        <f>IF(AND(C29="x",E29=""),($A$1-RECAP!$U$7),IF(G29=" "," ",(G29-D29)))</f>
        <v>5.5511151231257827E-17</v>
      </c>
      <c r="I29" s="26"/>
      <c r="J29" s="30"/>
      <c r="K29" s="38"/>
    </row>
    <row r="30" spans="2:13" ht="25.35" customHeight="1" x14ac:dyDescent="0.25">
      <c r="B30" s="67">
        <v>43382</v>
      </c>
      <c r="C30" s="44"/>
      <c r="D30" s="4">
        <v>0</v>
      </c>
      <c r="E30" s="4">
        <v>0.375</v>
      </c>
      <c r="F30" s="28">
        <v>0.6875</v>
      </c>
      <c r="G30" s="4">
        <f t="shared" si="0"/>
        <v>0.29166666666666669</v>
      </c>
      <c r="H30" s="14">
        <f>IF(AND(C30="x",E30=""),($A$1-RECAP!$U$7),IF(G30=" "," ",(G30-D30)))</f>
        <v>0.29166666666666669</v>
      </c>
      <c r="I30" s="26"/>
      <c r="J30" s="30"/>
      <c r="K30" s="38"/>
    </row>
    <row r="31" spans="2:13" ht="25.35" customHeight="1" x14ac:dyDescent="0.25">
      <c r="B31" s="67">
        <v>43383</v>
      </c>
      <c r="C31" s="44"/>
      <c r="D31" s="4">
        <v>0</v>
      </c>
      <c r="E31" s="4"/>
      <c r="F31" s="28"/>
      <c r="G31" s="4" t="str">
        <f t="shared" si="0"/>
        <v xml:space="preserve"> </v>
      </c>
      <c r="H31" s="14" t="str">
        <f>IF(AND(C31="x",E31=""),($A$1-RECAP!$U$7),IF(G31=" "," ",(G31-D31)))</f>
        <v xml:space="preserve"> </v>
      </c>
      <c r="I31" s="26"/>
      <c r="J31" s="30"/>
      <c r="K31" s="38"/>
    </row>
    <row r="32" spans="2:13" ht="25.35" customHeight="1" x14ac:dyDescent="0.25">
      <c r="B32" s="67">
        <v>43384</v>
      </c>
      <c r="C32" s="44" t="s">
        <v>16</v>
      </c>
      <c r="D32" s="4">
        <v>0</v>
      </c>
      <c r="E32" s="4"/>
      <c r="F32" s="28"/>
      <c r="G32" s="4" t="str">
        <f t="shared" si="0"/>
        <v xml:space="preserve"> </v>
      </c>
      <c r="H32" s="14">
        <f>IF(AND(C32="x",E32=""),($A$1-RECAP!$U$7),IF(G32=" "," ",(G32-D32)))-L32</f>
        <v>-0.15833333333333333</v>
      </c>
      <c r="I32" s="26"/>
      <c r="J32" s="30"/>
      <c r="K32" s="38"/>
      <c r="L32" s="32"/>
      <c r="M32" s="32"/>
    </row>
    <row r="33" spans="2:12" ht="25.35" customHeight="1" x14ac:dyDescent="0.25">
      <c r="B33" s="67">
        <v>43385</v>
      </c>
      <c r="C33" s="44"/>
      <c r="D33" s="4">
        <v>0.31666666666666665</v>
      </c>
      <c r="E33" s="4">
        <v>0.375</v>
      </c>
      <c r="F33" s="28">
        <v>0.66666666666666663</v>
      </c>
      <c r="G33" s="4">
        <f t="shared" si="0"/>
        <v>0.27083333333333331</v>
      </c>
      <c r="H33" s="14">
        <f>IF(AND(C33="x",E33=""),($A$1-RECAP!$U$7),IF(G33=" "," ",(G33-D33)))+L33</f>
        <v>-4.5833333333333337E-2</v>
      </c>
      <c r="I33" s="26"/>
      <c r="J33" s="30"/>
      <c r="K33" s="38"/>
      <c r="L33" s="32"/>
    </row>
    <row r="34" spans="2:12" ht="25.35" customHeight="1" thickBot="1" x14ac:dyDescent="0.3">
      <c r="B34" s="67">
        <v>43386</v>
      </c>
      <c r="C34" s="44"/>
      <c r="D34" s="4">
        <v>0.31666666666666665</v>
      </c>
      <c r="E34" s="4">
        <v>0.375</v>
      </c>
      <c r="F34" s="28">
        <v>0.71250000000000002</v>
      </c>
      <c r="G34" s="4">
        <f t="shared" si="0"/>
        <v>0.31666666666666671</v>
      </c>
      <c r="H34" s="14">
        <f>IF(AND(C34="x",E34=""),($A$1-RECAP!$U$7),IF(G34=" "," ",(G34-D34)))</f>
        <v>5.5511151231257827E-17</v>
      </c>
      <c r="I34" s="26"/>
      <c r="J34" s="30"/>
      <c r="K34" s="38"/>
    </row>
    <row r="35" spans="2:12" ht="25.35" customHeight="1" thickBot="1" x14ac:dyDescent="0.3">
      <c r="B35" s="68">
        <v>43389</v>
      </c>
      <c r="C35" s="44"/>
      <c r="D35" s="4">
        <v>0</v>
      </c>
      <c r="E35" s="4">
        <v>0.375</v>
      </c>
      <c r="F35" s="28">
        <v>0.58333333333333337</v>
      </c>
      <c r="G35" s="4">
        <f t="shared" si="0"/>
        <v>0.20833333333333337</v>
      </c>
      <c r="H35" s="14">
        <f>IF(AND(C35="x",E35=""),($A$1-RECAP!$U$7),IF(G35=" "," ",(G35-D35)))</f>
        <v>0.20833333333333337</v>
      </c>
      <c r="I35" s="24">
        <f>SUM(H25:H35)</f>
        <v>0.59930555555555576</v>
      </c>
      <c r="J35" s="30"/>
      <c r="K35" s="38"/>
    </row>
    <row r="36" spans="2:12" ht="25.35" customHeight="1" x14ac:dyDescent="0.25">
      <c r="B36" s="67">
        <v>43390</v>
      </c>
      <c r="C36" s="44"/>
      <c r="D36" s="4">
        <v>0</v>
      </c>
      <c r="E36" s="4">
        <v>0.4861111111111111</v>
      </c>
      <c r="F36" s="28">
        <v>0.70833333333333337</v>
      </c>
      <c r="G36" s="4">
        <f t="shared" si="0"/>
        <v>0.22222222222222227</v>
      </c>
      <c r="H36" s="14">
        <f>IF(AND(C36="x",E36=""),($A$1-RECAP!$U$7),IF(G36=" "," ",(G36-D36)))</f>
        <v>0.22222222222222227</v>
      </c>
      <c r="I36" s="26"/>
      <c r="J36" s="30"/>
      <c r="K36" s="38"/>
    </row>
    <row r="37" spans="2:12" ht="25.35" customHeight="1" x14ac:dyDescent="0.25">
      <c r="B37" s="67">
        <v>43391</v>
      </c>
      <c r="C37" s="44" t="s">
        <v>16</v>
      </c>
      <c r="D37" s="4">
        <v>0</v>
      </c>
      <c r="E37" s="4"/>
      <c r="F37" s="27"/>
      <c r="G37" s="4" t="str">
        <f t="shared" si="0"/>
        <v xml:space="preserve"> </v>
      </c>
      <c r="H37" s="14">
        <f>IF(AND(C37="x",E37=""),($A$1-RECAP!$U$7),IF(G37=" "," ",(G37-D37)))-L37</f>
        <v>-0.15833333333333333</v>
      </c>
      <c r="I37" s="26"/>
      <c r="J37" s="30"/>
      <c r="K37" s="38"/>
      <c r="L37" s="32"/>
    </row>
    <row r="38" spans="2:12" ht="25.35" customHeight="1" x14ac:dyDescent="0.25">
      <c r="B38" s="67">
        <v>43392</v>
      </c>
      <c r="C38" s="44"/>
      <c r="D38" s="4">
        <v>0.31666666666666665</v>
      </c>
      <c r="E38" s="4">
        <v>0.375</v>
      </c>
      <c r="F38" s="28">
        <v>0.70833333333333337</v>
      </c>
      <c r="G38" s="4">
        <f t="shared" si="0"/>
        <v>0.31250000000000006</v>
      </c>
      <c r="H38" s="14">
        <f>IF(AND(C38="x",E38=""),($A$1-RECAP!$U$7),IF(G38=" "," ",(G38-D38)))</f>
        <v>-4.1666666666665964E-3</v>
      </c>
      <c r="I38" s="26"/>
      <c r="J38" s="30"/>
      <c r="K38" s="38"/>
    </row>
    <row r="39" spans="2:12" ht="25.35" customHeight="1" x14ac:dyDescent="0.25">
      <c r="B39" s="67">
        <v>43393</v>
      </c>
      <c r="C39" s="44"/>
      <c r="D39" s="4">
        <v>0.31666666666666665</v>
      </c>
      <c r="E39" s="4">
        <v>0.39999999999999997</v>
      </c>
      <c r="F39" s="28">
        <v>0.71111111111111114</v>
      </c>
      <c r="G39" s="4">
        <f t="shared" si="0"/>
        <v>0.29027777777777786</v>
      </c>
      <c r="H39" s="14">
        <f>IF(AND(C39="x",E39=""),($A$1-RECAP!$U$7),IF(G39=" "," ",(G39-D39)))</f>
        <v>-2.6388888888888795E-2</v>
      </c>
      <c r="I39" s="26"/>
      <c r="J39" s="30"/>
      <c r="K39" s="38"/>
    </row>
    <row r="40" spans="2:12" ht="25.35" customHeight="1" x14ac:dyDescent="0.25">
      <c r="B40" s="67">
        <v>43396</v>
      </c>
      <c r="C40" s="44"/>
      <c r="D40" s="4">
        <v>0</v>
      </c>
      <c r="E40" s="4"/>
      <c r="F40" s="27"/>
      <c r="G40" s="4" t="str">
        <f t="shared" si="0"/>
        <v xml:space="preserve"> </v>
      </c>
      <c r="H40" s="14" t="str">
        <f>IF(AND(C40="x",E40=""),($A$1-RECAP!$U$7),IF(G40=" "," ",(G40-D40)))</f>
        <v xml:space="preserve"> </v>
      </c>
      <c r="I40" s="26"/>
      <c r="J40" s="30"/>
      <c r="K40" s="38"/>
    </row>
    <row r="41" spans="2:12" ht="25.35" customHeight="1" x14ac:dyDescent="0.25">
      <c r="B41" s="67">
        <v>43397</v>
      </c>
      <c r="C41" s="44"/>
      <c r="D41" s="4">
        <v>0</v>
      </c>
      <c r="E41" s="4"/>
      <c r="F41" s="27"/>
      <c r="G41" s="4" t="str">
        <f t="shared" si="0"/>
        <v xml:space="preserve"> </v>
      </c>
      <c r="H41" s="14" t="str">
        <f>IF(AND(C41="x",E41=""),($A$1-RECAP!$U$7),IF(G41=" "," ",(G41-D41)))</f>
        <v xml:space="preserve"> </v>
      </c>
      <c r="I41" s="26"/>
      <c r="J41" s="30"/>
      <c r="K41" s="38"/>
    </row>
    <row r="42" spans="2:12" ht="25.35" customHeight="1" x14ac:dyDescent="0.25">
      <c r="B42" s="67">
        <v>43398</v>
      </c>
      <c r="C42" s="44" t="s">
        <v>16</v>
      </c>
      <c r="D42" s="4">
        <v>0</v>
      </c>
      <c r="E42" s="4"/>
      <c r="F42" s="27"/>
      <c r="G42" s="4" t="str">
        <f t="shared" si="0"/>
        <v xml:space="preserve"> </v>
      </c>
      <c r="H42" s="14">
        <f>IF(AND(C42="x",E42=""),($A$1-RECAP!$U$7),IF(G42=" "," ",(G42-D42)))-L42</f>
        <v>-0.15833333333333333</v>
      </c>
      <c r="I42" s="26"/>
      <c r="J42" s="30"/>
      <c r="K42" s="38"/>
      <c r="L42" s="32"/>
    </row>
    <row r="43" spans="2:12" ht="25.35" customHeight="1" x14ac:dyDescent="0.25">
      <c r="B43" s="67">
        <v>43399</v>
      </c>
      <c r="C43" s="44"/>
      <c r="D43" s="4">
        <v>0.31666666666666665</v>
      </c>
      <c r="E43" s="4">
        <v>0.37986111111111115</v>
      </c>
      <c r="F43" s="71">
        <v>0.71250000000000002</v>
      </c>
      <c r="G43" s="4">
        <f t="shared" si="0"/>
        <v>0.31180555555555556</v>
      </c>
      <c r="H43" s="14">
        <f>IF(AND(C43="x",E43=""),($A$1-RECAP!$U$7),IF(G43=" "," ",(G43-D43)))</f>
        <v>-4.8611111111110938E-3</v>
      </c>
      <c r="I43" s="26"/>
      <c r="J43" s="30"/>
      <c r="K43" s="38"/>
    </row>
    <row r="44" spans="2:12" ht="25.35" customHeight="1" thickBot="1" x14ac:dyDescent="0.3">
      <c r="B44" s="67">
        <v>43400</v>
      </c>
      <c r="C44" s="44"/>
      <c r="D44" s="4">
        <v>0.31666666666666665</v>
      </c>
      <c r="E44" s="4">
        <v>0.37708333333333338</v>
      </c>
      <c r="F44" s="71">
        <v>0.66666666666666663</v>
      </c>
      <c r="G44" s="4">
        <f t="shared" si="0"/>
        <v>0.26874999999999993</v>
      </c>
      <c r="H44" s="14">
        <f>IF(AND(C44="x",E44=""),($A$1-RECAP!$U$7),IF(G44=" "," ",(G44-D44)))</f>
        <v>-4.7916666666666718E-2</v>
      </c>
      <c r="I44" s="26"/>
      <c r="J44" s="30"/>
      <c r="K44" s="38"/>
    </row>
    <row r="45" spans="2:12" ht="25.35" customHeight="1" thickBot="1" x14ac:dyDescent="0.3">
      <c r="B45" s="68">
        <v>43403</v>
      </c>
      <c r="C45" s="44"/>
      <c r="D45" s="4">
        <v>0</v>
      </c>
      <c r="E45" s="4"/>
      <c r="F45" s="27"/>
      <c r="G45" s="4" t="str">
        <f t="shared" si="0"/>
        <v xml:space="preserve"> </v>
      </c>
      <c r="H45" s="14" t="str">
        <f>IF(AND(C45="x",E45=""),($A$1-RECAP!$U$7),IF(G45=" "," ",(G45-D45)))</f>
        <v xml:space="preserve"> </v>
      </c>
      <c r="I45" s="24">
        <f>SUM(H36:H45)</f>
        <v>-0.17777777777777759</v>
      </c>
      <c r="J45" s="30"/>
      <c r="K45" s="38"/>
    </row>
    <row r="46" spans="2:12" ht="25.35" customHeight="1" x14ac:dyDescent="0.25">
      <c r="B46" s="67">
        <v>43404</v>
      </c>
      <c r="C46" s="44"/>
      <c r="D46" s="4">
        <v>0</v>
      </c>
      <c r="E46" s="4"/>
      <c r="F46" s="27"/>
      <c r="G46" s="4" t="str">
        <f t="shared" si="0"/>
        <v xml:space="preserve"> </v>
      </c>
      <c r="H46" s="28"/>
      <c r="J46" s="56">
        <v>36099</v>
      </c>
      <c r="K46" s="38"/>
    </row>
    <row r="47" spans="2:12" ht="25.35" customHeight="1" x14ac:dyDescent="0.25">
      <c r="B47" s="67">
        <v>43405</v>
      </c>
      <c r="C47" s="44"/>
      <c r="D47" s="4">
        <v>0</v>
      </c>
      <c r="E47" s="4"/>
      <c r="F47" s="27"/>
      <c r="G47" s="4" t="str">
        <f t="shared" si="0"/>
        <v xml:space="preserve"> </v>
      </c>
      <c r="H47" s="28" t="str">
        <f>IF(AND(C47="x",E47=""),($A$1-RECAP!$U$7),IF(G47=" "," ",(G47-D47)))</f>
        <v xml:space="preserve"> </v>
      </c>
      <c r="J47" s="29"/>
      <c r="K47" s="38"/>
    </row>
    <row r="48" spans="2:12" ht="25.35" customHeight="1" x14ac:dyDescent="0.25">
      <c r="B48" s="67">
        <v>43406</v>
      </c>
      <c r="C48" s="44"/>
      <c r="D48" s="4">
        <v>0.31666666666666665</v>
      </c>
      <c r="E48" s="4"/>
      <c r="F48" s="27"/>
      <c r="G48" s="4" t="str">
        <f t="shared" si="0"/>
        <v xml:space="preserve"> </v>
      </c>
      <c r="H48" s="28" t="str">
        <f>IF(AND(C48="x",E48=""),($A$1-RECAP!$U$7),IF(G48=" "," ",(G48-D48)))</f>
        <v xml:space="preserve"> </v>
      </c>
      <c r="J48" s="31">
        <f>SUM(H46:H67)+J27</f>
        <v>0.4902777777777787</v>
      </c>
      <c r="K48" s="38"/>
    </row>
    <row r="49" spans="2:12" ht="25.35" customHeight="1" x14ac:dyDescent="0.25">
      <c r="B49" s="67">
        <v>43407</v>
      </c>
      <c r="C49" s="44"/>
      <c r="D49" s="4">
        <v>0.31666666666666665</v>
      </c>
      <c r="E49" s="4">
        <v>0.375</v>
      </c>
      <c r="F49" s="70">
        <v>0.52500000000000002</v>
      </c>
      <c r="G49" s="4">
        <f t="shared" si="0"/>
        <v>0.15000000000000002</v>
      </c>
      <c r="H49" s="28">
        <f>IF(AND(C49="x",E49=""),($A$1-RECAP!$U$7),IF(G49=" "," ",(G49-D49)))</f>
        <v>-0.16666666666666663</v>
      </c>
      <c r="J49" s="29"/>
      <c r="K49" s="38"/>
    </row>
    <row r="50" spans="2:12" ht="25.35" customHeight="1" x14ac:dyDescent="0.25">
      <c r="B50" s="67">
        <v>43410</v>
      </c>
      <c r="C50" s="44"/>
      <c r="D50" s="4">
        <v>0</v>
      </c>
      <c r="E50" s="4"/>
      <c r="F50" s="27"/>
      <c r="G50" s="4" t="str">
        <f t="shared" si="0"/>
        <v xml:space="preserve"> </v>
      </c>
      <c r="H50" s="28" t="str">
        <f>IF(AND(C50="x",E50=""),($A$1-RECAP!$U$7),IF(G50=" "," ",(G50-D50)))</f>
        <v xml:space="preserve"> </v>
      </c>
      <c r="J50" s="29"/>
      <c r="K50" s="38"/>
    </row>
    <row r="51" spans="2:12" ht="25.35" customHeight="1" x14ac:dyDescent="0.25">
      <c r="B51" s="67">
        <v>43411</v>
      </c>
      <c r="C51" s="44"/>
      <c r="D51" s="4">
        <v>0</v>
      </c>
      <c r="E51" s="4"/>
      <c r="F51" s="27"/>
      <c r="G51" s="4" t="str">
        <f t="shared" si="0"/>
        <v xml:space="preserve"> </v>
      </c>
      <c r="H51" s="28" t="str">
        <f>IF(AND(C51="x",E51=""),($A$1-RECAP!$U$7),IF(G51=" "," ",(G51-D51)))</f>
        <v xml:space="preserve"> </v>
      </c>
      <c r="J51" s="29"/>
      <c r="K51" s="38"/>
    </row>
    <row r="52" spans="2:12" ht="25.35" customHeight="1" x14ac:dyDescent="0.25">
      <c r="B52" s="67">
        <v>43412</v>
      </c>
      <c r="C52" s="44"/>
      <c r="D52" s="4">
        <v>0.16666666666666666</v>
      </c>
      <c r="E52" s="4">
        <v>0.375</v>
      </c>
      <c r="F52" s="74">
        <v>0.54305555555555551</v>
      </c>
      <c r="G52" s="4">
        <f t="shared" si="0"/>
        <v>0.16805555555555551</v>
      </c>
      <c r="H52" s="28">
        <f>IF(AND(C52="x",E52=""),($A$1-RECAP!$U$7),IF(G52=" "," ",(G52-D52)))</f>
        <v>1.3888888888888562E-3</v>
      </c>
      <c r="J52" s="29"/>
      <c r="K52" s="38"/>
    </row>
    <row r="53" spans="2:12" ht="25.35" customHeight="1" x14ac:dyDescent="0.25">
      <c r="B53" s="67">
        <v>43413</v>
      </c>
      <c r="C53" s="44"/>
      <c r="D53" s="4">
        <v>0.31666666666666665</v>
      </c>
      <c r="E53" s="4">
        <v>0.375</v>
      </c>
      <c r="F53" s="74">
        <v>0.7104166666666667</v>
      </c>
      <c r="G53" s="4">
        <f t="shared" si="0"/>
        <v>0.31458333333333338</v>
      </c>
      <c r="H53" s="28">
        <f>IF(AND(C53="x",E53=""),($A$1-RECAP!$U$7),IF(G53=" "," ",(G53-D53)))</f>
        <v>-2.0833333333332704E-3</v>
      </c>
      <c r="J53" s="29"/>
      <c r="K53" s="38"/>
    </row>
    <row r="54" spans="2:12" ht="25.35" customHeight="1" x14ac:dyDescent="0.25">
      <c r="B54" s="67">
        <v>43414</v>
      </c>
      <c r="C54" s="44"/>
      <c r="D54" s="4">
        <v>0</v>
      </c>
      <c r="E54" s="4"/>
      <c r="F54" s="27"/>
      <c r="G54" s="4" t="str">
        <f t="shared" si="0"/>
        <v xml:space="preserve"> </v>
      </c>
      <c r="H54" s="74" t="str">
        <f>IF(AND(C54="x",E54=""),($A$1-RECAP!$U$7),IF(G54=" "," ",(G54-D54)))</f>
        <v xml:space="preserve"> </v>
      </c>
      <c r="J54" s="29"/>
      <c r="K54" s="38"/>
      <c r="L54" s="32"/>
    </row>
    <row r="55" spans="2:12" ht="25.35" customHeight="1" thickBot="1" x14ac:dyDescent="0.3">
      <c r="B55" s="67">
        <v>43417</v>
      </c>
      <c r="C55" s="44"/>
      <c r="D55" s="4">
        <v>0</v>
      </c>
      <c r="E55" s="4"/>
      <c r="F55" s="27"/>
      <c r="G55" s="4" t="str">
        <f t="shared" si="0"/>
        <v xml:space="preserve"> </v>
      </c>
      <c r="H55" s="74" t="str">
        <f>IF(AND(C55="x",E55=""),($A$1-RECAP!$U$7),IF(G55=" "," ",(G55-D55)))</f>
        <v xml:space="preserve"> </v>
      </c>
      <c r="J55" s="29"/>
      <c r="K55" s="38"/>
    </row>
    <row r="56" spans="2:12" ht="25.35" customHeight="1" thickBot="1" x14ac:dyDescent="0.3">
      <c r="B56" s="68">
        <v>43418</v>
      </c>
      <c r="C56" s="44"/>
      <c r="D56" s="4">
        <v>0</v>
      </c>
      <c r="E56" s="4"/>
      <c r="F56" s="27"/>
      <c r="G56" s="4" t="str">
        <f t="shared" si="0"/>
        <v xml:space="preserve"> </v>
      </c>
      <c r="H56" s="28" t="str">
        <f>IF(AND(C56="x",E56=""),($A$1-RECAP!$U$7),IF(G56=" "," ",(G56-D56)))</f>
        <v xml:space="preserve"> </v>
      </c>
      <c r="I56" s="66">
        <f>SUM(H46:H56)</f>
        <v>-0.16736111111111104</v>
      </c>
      <c r="J56" s="29"/>
      <c r="K56" s="38"/>
    </row>
    <row r="57" spans="2:12" ht="25.35" customHeight="1" x14ac:dyDescent="0.25">
      <c r="B57" s="67">
        <v>43419</v>
      </c>
      <c r="C57" s="44"/>
      <c r="D57" s="4">
        <v>0.16666666666666666</v>
      </c>
      <c r="E57" s="4"/>
      <c r="F57" s="27"/>
      <c r="G57" s="4" t="str">
        <f t="shared" si="0"/>
        <v xml:space="preserve"> </v>
      </c>
      <c r="H57" s="28" t="str">
        <f>IF(AND(C57="x",E57=""),($A$1-RECAP!$U$7),IF(G57=" "," ",(G57-D57)))</f>
        <v xml:space="preserve"> </v>
      </c>
      <c r="J57" s="29"/>
      <c r="K57" s="38"/>
    </row>
    <row r="58" spans="2:12" ht="25.35" customHeight="1" x14ac:dyDescent="0.25">
      <c r="B58" s="67">
        <v>43420</v>
      </c>
      <c r="C58" s="44"/>
      <c r="D58" s="4">
        <v>0.31666666666666665</v>
      </c>
      <c r="E58" s="4"/>
      <c r="F58" s="27"/>
      <c r="G58" s="4" t="str">
        <f t="shared" si="0"/>
        <v xml:space="preserve"> </v>
      </c>
      <c r="H58" s="28" t="str">
        <f>IF(AND(C58="x",E58=""),($A$1-RECAP!$U$7),IF(G58=" "," ",(G58-D58)))</f>
        <v xml:space="preserve"> </v>
      </c>
      <c r="J58" s="29"/>
      <c r="K58" s="38"/>
    </row>
    <row r="59" spans="2:12" ht="25.35" customHeight="1" x14ac:dyDescent="0.25">
      <c r="B59" s="67">
        <v>43421</v>
      </c>
      <c r="C59" s="44"/>
      <c r="D59" s="4">
        <v>0.31666666666666665</v>
      </c>
      <c r="E59" s="4"/>
      <c r="F59" s="27"/>
      <c r="G59" s="4" t="str">
        <f t="shared" si="0"/>
        <v xml:space="preserve"> </v>
      </c>
      <c r="H59" s="28" t="str">
        <f>IF(AND(C59="x",E59=""),($A$1-RECAP!$U$7),IF(G59=" "," ",(G59-D59)))</f>
        <v xml:space="preserve"> </v>
      </c>
      <c r="J59" s="29"/>
      <c r="K59" s="38"/>
    </row>
    <row r="60" spans="2:12" ht="25.35" customHeight="1" x14ac:dyDescent="0.25">
      <c r="B60" s="67">
        <v>43424</v>
      </c>
      <c r="C60" s="44"/>
      <c r="D60" s="4">
        <v>0</v>
      </c>
      <c r="E60" s="4"/>
      <c r="F60" s="27"/>
      <c r="G60" s="4" t="str">
        <f t="shared" si="0"/>
        <v xml:space="preserve"> </v>
      </c>
      <c r="H60" s="28" t="str">
        <f>IF(AND(C60="x",E60=""),($A$1-RECAP!$U$7),IF(G60=" "," ",(G60-D60)))</f>
        <v xml:space="preserve"> </v>
      </c>
      <c r="J60" s="29"/>
      <c r="K60" s="38"/>
    </row>
    <row r="61" spans="2:12" ht="25.35" customHeight="1" x14ac:dyDescent="0.25">
      <c r="B61" s="67">
        <v>43425</v>
      </c>
      <c r="C61" s="44"/>
      <c r="D61" s="4">
        <v>0</v>
      </c>
      <c r="E61" s="4"/>
      <c r="F61" s="27"/>
      <c r="G61" s="4" t="str">
        <f t="shared" si="0"/>
        <v xml:space="preserve"> </v>
      </c>
      <c r="H61" s="28" t="str">
        <f>IF(AND(C61="x",E61=""),($A$1-RECAP!$U$7),IF(G61=" "," ",(G61-D61)))</f>
        <v xml:space="preserve"> </v>
      </c>
      <c r="J61" s="29"/>
      <c r="K61" s="38"/>
    </row>
    <row r="62" spans="2:12" ht="25.35" customHeight="1" x14ac:dyDescent="0.25">
      <c r="B62" s="67">
        <v>43426</v>
      </c>
      <c r="C62" s="44"/>
      <c r="D62" s="4">
        <v>0.16666666666666666</v>
      </c>
      <c r="E62" s="4"/>
      <c r="F62" s="27"/>
      <c r="G62" s="4" t="str">
        <f t="shared" si="0"/>
        <v xml:space="preserve"> </v>
      </c>
      <c r="H62" s="28" t="str">
        <f>IF(AND(C62="x",E62=""),($A$1-RECAP!$U$7),IF(G62=" "," ",(G62-D62)))</f>
        <v xml:space="preserve"> </v>
      </c>
      <c r="J62" s="29"/>
      <c r="K62" s="38"/>
    </row>
    <row r="63" spans="2:12" ht="25.35" customHeight="1" x14ac:dyDescent="0.25">
      <c r="B63" s="67">
        <v>43427</v>
      </c>
      <c r="C63" s="44"/>
      <c r="D63" s="4">
        <v>0.31666666666666665</v>
      </c>
      <c r="E63" s="4"/>
      <c r="F63" s="27"/>
      <c r="G63" s="4" t="str">
        <f t="shared" si="0"/>
        <v xml:space="preserve"> </v>
      </c>
      <c r="H63" s="28" t="str">
        <f>IF(AND(C63="x",E63=""),($A$1-RECAP!$U$7),IF(G63=" "," ",(G63-D63)))</f>
        <v xml:space="preserve"> </v>
      </c>
      <c r="J63" s="29"/>
      <c r="K63" s="38"/>
    </row>
    <row r="64" spans="2:12" ht="25.35" customHeight="1" x14ac:dyDescent="0.25">
      <c r="B64" s="67">
        <v>43428</v>
      </c>
      <c r="C64" s="44"/>
      <c r="D64" s="4">
        <v>0.31666666666666665</v>
      </c>
      <c r="E64" s="4"/>
      <c r="F64" s="27"/>
      <c r="G64" s="4" t="str">
        <f t="shared" si="0"/>
        <v xml:space="preserve"> </v>
      </c>
      <c r="H64" s="28" t="str">
        <f>IF(AND(C64="x",E64=""),($A$1-RECAP!$U$7),IF(G64=" "," ",(G64-D64)))</f>
        <v xml:space="preserve"> </v>
      </c>
      <c r="J64" s="29"/>
      <c r="K64" s="38"/>
    </row>
    <row r="65" spans="2:11" ht="25.35" customHeight="1" x14ac:dyDescent="0.25">
      <c r="B65" s="67">
        <v>43431</v>
      </c>
      <c r="C65" s="44"/>
      <c r="D65" s="4">
        <v>0</v>
      </c>
      <c r="E65" s="4"/>
      <c r="F65" s="27"/>
      <c r="G65" s="4" t="str">
        <f t="shared" si="0"/>
        <v xml:space="preserve"> </v>
      </c>
      <c r="H65" s="28" t="str">
        <f>IF(AND(C65="x",E65=""),($A$1-RECAP!$U$7),IF(G65=" "," ",(G65-D65)))</f>
        <v xml:space="preserve"> </v>
      </c>
      <c r="J65" s="29"/>
      <c r="K65" s="38"/>
    </row>
    <row r="66" spans="2:11" ht="25.35" customHeight="1" thickBot="1" x14ac:dyDescent="0.3">
      <c r="B66" s="67">
        <v>43432</v>
      </c>
      <c r="C66" s="44"/>
      <c r="D66" s="4">
        <v>0</v>
      </c>
      <c r="E66" s="4"/>
      <c r="F66" s="27"/>
      <c r="G66" s="4" t="str">
        <f t="shared" si="0"/>
        <v xml:space="preserve"> </v>
      </c>
      <c r="H66" s="28" t="str">
        <f>IF(AND(C66="x",E66=""),($A$1-RECAP!$U$7),IF(G66=" "," ",(G66-D66)))</f>
        <v xml:space="preserve"> </v>
      </c>
      <c r="J66" s="29"/>
      <c r="K66" s="38"/>
    </row>
    <row r="67" spans="2:11" ht="25.35" customHeight="1" thickBot="1" x14ac:dyDescent="0.3">
      <c r="B67" s="68">
        <v>43433</v>
      </c>
      <c r="C67" s="44"/>
      <c r="D67" s="4">
        <v>0.16666666666666666</v>
      </c>
      <c r="E67" s="4"/>
      <c r="F67" s="27"/>
      <c r="G67" s="4" t="str">
        <f t="shared" si="0"/>
        <v xml:space="preserve"> </v>
      </c>
      <c r="H67" s="28" t="str">
        <f>IF(AND(C67="x",E67=""),($A$1-RECAP!$U$7),IF(G67="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277" priority="86" operator="lessThan">
      <formula>0</formula>
    </cfRule>
    <cfRule type="cellIs" dxfId="276" priority="87" operator="greaterThan">
      <formula>0</formula>
    </cfRule>
  </conditionalFormatting>
  <conditionalFormatting sqref="I67">
    <cfRule type="cellIs" dxfId="275" priority="8" operator="lessThan">
      <formula>0</formula>
    </cfRule>
    <cfRule type="cellIs" dxfId="274" priority="9" operator="greaterThan">
      <formula>0</formula>
    </cfRule>
  </conditionalFormatting>
  <conditionalFormatting sqref="I45">
    <cfRule type="cellIs" dxfId="273" priority="6" operator="lessThan">
      <formula>0</formula>
    </cfRule>
    <cfRule type="cellIs" dxfId="272" priority="7" operator="greaterThan">
      <formula>0</formula>
    </cfRule>
  </conditionalFormatting>
  <conditionalFormatting sqref="J1">
    <cfRule type="cellIs" dxfId="271" priority="52" operator="equal">
      <formula>"NB.SI($B$3:$B$68;""x"")"</formula>
    </cfRule>
  </conditionalFormatting>
  <conditionalFormatting sqref="H3:H67">
    <cfRule type="cellIs" dxfId="270" priority="19" operator="lessThan">
      <formula>0</formula>
    </cfRule>
    <cfRule type="cellIs" dxfId="269" priority="20" operator="greaterThan">
      <formula>0</formula>
    </cfRule>
  </conditionalFormatting>
  <conditionalFormatting sqref="E3:E4 E10 E12:E67">
    <cfRule type="cellIs" dxfId="268" priority="18" operator="lessThan">
      <formula>0.354166666666667</formula>
    </cfRule>
  </conditionalFormatting>
  <conditionalFormatting sqref="F3:F4 F6:F7 F9:F29">
    <cfRule type="cellIs" dxfId="267" priority="17" operator="greaterThan">
      <formula>0.7125</formula>
    </cfRule>
  </conditionalFormatting>
  <conditionalFormatting sqref="I13">
    <cfRule type="cellIs" dxfId="266" priority="15" operator="lessThan">
      <formula>0</formula>
    </cfRule>
    <cfRule type="cellIs" dxfId="265" priority="16" operator="greaterThan">
      <formula>0</formula>
    </cfRule>
  </conditionalFormatting>
  <conditionalFormatting sqref="I35">
    <cfRule type="cellIs" dxfId="264" priority="13" operator="lessThan">
      <formula>0</formula>
    </cfRule>
    <cfRule type="cellIs" dxfId="263" priority="14" operator="greaterThan">
      <formula>0</formula>
    </cfRule>
  </conditionalFormatting>
  <conditionalFormatting sqref="F5">
    <cfRule type="cellIs" dxfId="262" priority="12" operator="greaterThan">
      <formula>0.7125</formula>
    </cfRule>
  </conditionalFormatting>
  <conditionalFormatting sqref="F8">
    <cfRule type="cellIs" dxfId="261" priority="11" operator="greaterThan">
      <formula>0.7125</formula>
    </cfRule>
  </conditionalFormatting>
  <conditionalFormatting sqref="E5:E9">
    <cfRule type="cellIs" dxfId="260" priority="10" operator="lessThan">
      <formula>0.354166666666667</formula>
    </cfRule>
  </conditionalFormatting>
  <conditionalFormatting sqref="I24">
    <cfRule type="cellIs" dxfId="259" priority="4" operator="lessThan">
      <formula>0</formula>
    </cfRule>
    <cfRule type="cellIs" dxfId="258" priority="5" operator="greaterThan">
      <formula>0</formula>
    </cfRule>
  </conditionalFormatting>
  <conditionalFormatting sqref="I56">
    <cfRule type="cellIs" dxfId="257" priority="2" operator="lessThan">
      <formula>0</formula>
    </cfRule>
    <cfRule type="cellIs" dxfId="256" priority="3" operator="greaterThan">
      <formula>0</formula>
    </cfRule>
  </conditionalFormatting>
  <conditionalFormatting sqref="E11">
    <cfRule type="cellIs" dxfId="255" priority="1" operator="lessThan">
      <formula>0.354166666666667</formula>
    </cfRule>
  </conditionalFormatting>
  <dataValidations disablePrompts="1" count="1">
    <dataValidation type="list" allowBlank="1" showInputMessage="1" showErrorMessage="1" sqref="L1" xr:uid="{00BE3D92-E5C4-486A-92C7-4E8E5494FF4F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91F38-C627-445C-8DA8-5FA6A9DE53E8}">
  <sheetPr codeName="Blad4"/>
  <dimension ref="A1:Q67"/>
  <sheetViews>
    <sheetView zoomScaleNormal="100" workbookViewId="0">
      <selection activeCell="P11" sqref="P11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6.4257812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3.42578125" style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RECAP!R5</f>
        <v>0.252</v>
      </c>
      <c r="B1" s="5" t="s">
        <v>0</v>
      </c>
      <c r="C1" s="51"/>
      <c r="D1" s="76" t="s">
        <v>36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30.24</v>
      </c>
      <c r="M1" s="46"/>
      <c r="N1" s="53">
        <f>IF(L1=19,J1*RECAP!R7,IF(L1=30,J1*RECAP!R6,IF(L1=30.24,J1*RECAP!R5,IF(L1=38,J1*RECAP!R4,"ERREUR"))))</f>
        <v>0.75600000000000001</v>
      </c>
      <c r="O1" s="46">
        <f>N1/24</f>
        <v>3.15E-2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0.31666666666666665</v>
      </c>
      <c r="E3" s="4">
        <v>0.35416666666666669</v>
      </c>
      <c r="F3" s="4">
        <v>0.71250000000000002</v>
      </c>
      <c r="G3" s="4">
        <f>IF(E3=""," ",IF((F3-E3)&lt;$H$1,F3-E3,IF(K3="",F3-E3-$G$1,F3-E3-K3)))</f>
        <v>0.33750000000000002</v>
      </c>
      <c r="H3" s="14">
        <f>IF(AND(C3="x",E3=""),($A$1-RECAP!$U$5),IF(G3=" "," ",(G3-D3)))</f>
        <v>2.083333333333337E-2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0.31666666666666665</v>
      </c>
      <c r="E4" s="4">
        <v>0.35416666666666669</v>
      </c>
      <c r="F4" s="4">
        <v>0.70000000000000007</v>
      </c>
      <c r="G4" s="4">
        <f t="shared" ref="G4:G67" si="0">IF(E4=""," ",IF((F4-E4)&lt;$H$1,F4-E4,IF(K4="",F4-E4-$G$1,F4-E4-K4)))</f>
        <v>0.32500000000000007</v>
      </c>
      <c r="H4" s="14">
        <f>IF(AND(C4="x",E4=""),($A$1-RECAP!$U$5),IF(G4=" "," ",(G4-D4)))</f>
        <v>8.3333333333334147E-3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0.31666666666666665</v>
      </c>
      <c r="E5" s="4">
        <v>0.35416666666666669</v>
      </c>
      <c r="F5" s="4">
        <v>0.68958333333333333</v>
      </c>
      <c r="G5" s="4">
        <f t="shared" si="0"/>
        <v>0.31458333333333333</v>
      </c>
      <c r="H5" s="14">
        <f>IF(AND(C5="x",E5=""),($A$1-RECAP!$U$5),IF(G5=" "," ",(G5-D5)))</f>
        <v>-2.0833333333333259E-3</v>
      </c>
      <c r="I5" s="26"/>
      <c r="J5" s="31">
        <f>SUM(H3:H24)</f>
        <v>0.20902777777777815</v>
      </c>
      <c r="K5" s="38"/>
      <c r="L5" s="11"/>
    </row>
    <row r="6" spans="1:17" ht="25.35" customHeight="1" thickBot="1" x14ac:dyDescent="0.3">
      <c r="B6" s="3">
        <v>43348</v>
      </c>
      <c r="C6" s="44"/>
      <c r="D6" s="4">
        <v>0.31666666666666665</v>
      </c>
      <c r="E6" s="4">
        <v>0.35416666666666669</v>
      </c>
      <c r="F6" s="4">
        <v>0.71250000000000002</v>
      </c>
      <c r="G6" s="4">
        <f t="shared" si="0"/>
        <v>0.33750000000000002</v>
      </c>
      <c r="H6" s="14">
        <f>IF(AND(C6="x",E6=""),($A$1-RECAP!$U$5),IF(G6=" "," ",(G6-D6)))</f>
        <v>2.083333333333337E-2</v>
      </c>
      <c r="I6" s="26"/>
      <c r="J6" s="29"/>
      <c r="K6" s="38"/>
      <c r="L6" s="81">
        <f>IF(L1=38,J48+(RECAP!S4*-1*J1),IF(L1=30.24,J48+(RECAP!S5*-1*J1),IF(L1=30,J48+(RECAP!S6*-1*J1),IF(L1=19,J48+(RECAP!S7*-1*J1),"ERREUR"))))</f>
        <v>7.5694444444437792E-2</v>
      </c>
      <c r="M6" s="82"/>
    </row>
    <row r="7" spans="1:17" ht="25.35" customHeight="1" x14ac:dyDescent="0.25">
      <c r="B7" s="3">
        <v>43349</v>
      </c>
      <c r="C7" s="44"/>
      <c r="D7" s="4">
        <v>0.31666666666666665</v>
      </c>
      <c r="E7" s="4">
        <v>0.35416666666666669</v>
      </c>
      <c r="F7" s="4">
        <v>0.70972222222222225</v>
      </c>
      <c r="G7" s="4">
        <f t="shared" si="0"/>
        <v>0.33472222222222225</v>
      </c>
      <c r="H7" s="14">
        <f>IF(AND(C7="x",E7=""),($A$1-RECAP!$U$5),IF(G7=" "," ",(G7-D7)))</f>
        <v>1.8055555555555602E-2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0.31666666666666665</v>
      </c>
      <c r="E8" s="4">
        <v>0.35416666666666669</v>
      </c>
      <c r="F8" s="4">
        <v>0.69166666666666676</v>
      </c>
      <c r="G8" s="4">
        <f t="shared" si="0"/>
        <v>0.31666666666666676</v>
      </c>
      <c r="H8" s="14">
        <f>IF(AND(C8="x",E8=""),($A$1-RECAP!$U$5),IF(G8=" "," ",(G8-D8)))</f>
        <v>1.1102230246251565E-16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</v>
      </c>
      <c r="E9" s="4"/>
      <c r="F9" s="4"/>
      <c r="G9" s="4" t="str">
        <f t="shared" si="0"/>
        <v xml:space="preserve"> </v>
      </c>
      <c r="H9" s="14" t="str">
        <f>IF(AND(C9="x",E9=""),($A$1-RECAP!$U$5),IF(G9=" "," ",(G9-D9)))</f>
        <v xml:space="preserve"> 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0.31666666666666665</v>
      </c>
      <c r="E10" s="4">
        <v>0.35416666666666669</v>
      </c>
      <c r="F10" s="4">
        <v>0.69374999999999998</v>
      </c>
      <c r="G10" s="4">
        <f t="shared" si="0"/>
        <v>0.31874999999999998</v>
      </c>
      <c r="H10" s="14">
        <f>IF(AND(C10="x",E10=""),($A$1-RECAP!$U$5),IF(G10=" "," ",(G10-D10)))</f>
        <v>2.0833333333333259E-3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0.31666666666666665</v>
      </c>
      <c r="E11" s="4">
        <v>0.35416666666666669</v>
      </c>
      <c r="F11" s="4">
        <v>0.69513888888888886</v>
      </c>
      <c r="G11" s="4">
        <f t="shared" si="0"/>
        <v>0.32013888888888886</v>
      </c>
      <c r="H11" s="14">
        <f>IF(AND(C11="x",E11=""),($A$1-RECAP!$U$5),IF(G11=" "," ",(G11-D11)))</f>
        <v>3.4722222222222099E-3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</v>
      </c>
      <c r="E12" s="4"/>
      <c r="F12" s="4"/>
      <c r="G12" s="4" t="str">
        <f t="shared" si="0"/>
        <v xml:space="preserve"> </v>
      </c>
      <c r="H12" s="14" t="str">
        <f>IF(AND(C12="x",E12=""),($A$1-RECAP!$U$5),IF(G12=" "," ",(G12-D12)))</f>
        <v xml:space="preserve"> 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0.31666666666666665</v>
      </c>
      <c r="E13" s="4">
        <v>0.35416666666666669</v>
      </c>
      <c r="F13" s="4">
        <v>0.70624999999999993</v>
      </c>
      <c r="G13" s="4">
        <f t="shared" si="0"/>
        <v>0.33124999999999993</v>
      </c>
      <c r="H13" s="14">
        <f>IF(AND(C13="x",E13=""),($A$1-RECAP!$U$5),IF(G13=" "," ",(G13-D13)))</f>
        <v>1.4583333333333282E-2</v>
      </c>
      <c r="I13" s="24">
        <f>SUM(H3:H13)</f>
        <v>8.611111111111136E-2</v>
      </c>
      <c r="J13" s="29"/>
      <c r="K13" s="38"/>
    </row>
    <row r="14" spans="1:17" ht="25.35" customHeight="1" x14ac:dyDescent="0.25">
      <c r="B14" s="3">
        <v>43358</v>
      </c>
      <c r="C14" s="44"/>
      <c r="D14" s="4">
        <v>0.31666666666666665</v>
      </c>
      <c r="E14" s="4">
        <v>0.35416666666666669</v>
      </c>
      <c r="F14" s="4">
        <v>0.71250000000000002</v>
      </c>
      <c r="G14" s="4">
        <f t="shared" si="0"/>
        <v>0.33750000000000002</v>
      </c>
      <c r="H14" s="14">
        <f>IF(AND(C14="x",E14=""),($A$1-RECAP!$U$5),IF(G14=" "," ",(G14-D14)))</f>
        <v>2.083333333333337E-2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0.31666666666666665</v>
      </c>
      <c r="E15" s="4">
        <v>0.35416666666666669</v>
      </c>
      <c r="F15" s="4">
        <v>0.69236111111111109</v>
      </c>
      <c r="G15" s="4">
        <f t="shared" si="0"/>
        <v>0.31736111111111109</v>
      </c>
      <c r="H15" s="14">
        <f>IF(AND(C15="x",E15=""),($A$1-RECAP!$U$5),IF(G15=" "," ",(G15-D15)))</f>
        <v>6.9444444444444198E-4</v>
      </c>
      <c r="I15" s="26"/>
      <c r="J15" s="29"/>
      <c r="K15" s="38"/>
      <c r="L15" s="32"/>
      <c r="O15" s="64">
        <f>IF(L1=38,J49+(RECAP!S4*-1*J1),IF(L1=30.24,J49+(RECAP!S5*-1*J1),IF(L1=30,J49+(RECAP!S6*-1*J1),IF(L1=19,J49+(RECAP!S7*-1*J1),"ERREUR"))))</f>
        <v>-0.18958333333333333</v>
      </c>
    </row>
    <row r="16" spans="1:17" ht="25.35" customHeight="1" x14ac:dyDescent="0.25">
      <c r="B16" s="3">
        <v>43362</v>
      </c>
      <c r="C16" s="44"/>
      <c r="D16" s="4">
        <v>0.31666666666666665</v>
      </c>
      <c r="E16" s="4">
        <v>0.35555555555555557</v>
      </c>
      <c r="F16" s="4">
        <v>0.6958333333333333</v>
      </c>
      <c r="G16" s="4">
        <f t="shared" si="0"/>
        <v>0.31944444444444442</v>
      </c>
      <c r="H16" s="14">
        <f>IF(AND(C16="x",E16=""),($A$1-RECAP!$U$5),IF(G16=" "," ",(G16-D16)))</f>
        <v>2.7777777777777679E-3</v>
      </c>
      <c r="I16" s="26"/>
      <c r="J16" s="29"/>
      <c r="K16" s="38"/>
    </row>
    <row r="17" spans="2:13" ht="25.35" customHeight="1" x14ac:dyDescent="0.25">
      <c r="B17" s="3">
        <v>43363</v>
      </c>
      <c r="C17" s="44"/>
      <c r="D17" s="4">
        <v>0</v>
      </c>
      <c r="E17" s="4"/>
      <c r="F17" s="4"/>
      <c r="G17" s="4" t="str">
        <f t="shared" si="0"/>
        <v xml:space="preserve"> </v>
      </c>
      <c r="H17" s="14" t="str">
        <f>IF(AND(C17="x",E17=""),($A$1-RECAP!$U$5),IF(G17=" "," ",(G17-D17)))</f>
        <v xml:space="preserve"> </v>
      </c>
      <c r="I17" s="26"/>
      <c r="J17" s="29"/>
      <c r="K17" s="38"/>
    </row>
    <row r="18" spans="2:13" ht="25.35" customHeight="1" x14ac:dyDescent="0.25">
      <c r="B18" s="3">
        <v>43364</v>
      </c>
      <c r="C18" s="44"/>
      <c r="D18" s="4">
        <v>0.31666666666666665</v>
      </c>
      <c r="E18" s="4">
        <v>0.35416666666666669</v>
      </c>
      <c r="F18" s="4">
        <v>0.71250000000000002</v>
      </c>
      <c r="G18" s="4">
        <f t="shared" si="0"/>
        <v>0.33750000000000002</v>
      </c>
      <c r="H18" s="14">
        <f>IF(AND(C18="x",E18=""),($A$1-RECAP!$U$5),IF(G18=" "," ",(G18-D18)))</f>
        <v>2.083333333333337E-2</v>
      </c>
      <c r="I18" s="26"/>
      <c r="J18" s="29"/>
      <c r="K18" s="38"/>
      <c r="L18" s="32"/>
    </row>
    <row r="19" spans="2:13" ht="25.35" customHeight="1" x14ac:dyDescent="0.25">
      <c r="B19" s="3">
        <v>43365</v>
      </c>
      <c r="C19" s="44"/>
      <c r="D19" s="4">
        <v>0.31666666666666665</v>
      </c>
      <c r="E19" s="4">
        <v>0.35416666666666669</v>
      </c>
      <c r="F19" s="4">
        <v>0.7055555555555556</v>
      </c>
      <c r="G19" s="4">
        <f t="shared" si="0"/>
        <v>0.3305555555555556</v>
      </c>
      <c r="H19" s="14">
        <f>IF(AND(C19="x",E19=""),($A$1-RECAP!$U$5),IF(G19=" "," ",(G19-D19)))</f>
        <v>1.3888888888888951E-2</v>
      </c>
      <c r="I19" s="26"/>
      <c r="J19" s="29"/>
      <c r="K19" s="38"/>
    </row>
    <row r="20" spans="2:13" ht="25.35" customHeight="1" x14ac:dyDescent="0.25">
      <c r="B20" s="3">
        <v>43368</v>
      </c>
      <c r="C20" s="44"/>
      <c r="D20" s="4">
        <v>0.31666666666666665</v>
      </c>
      <c r="E20" s="4">
        <v>0.35416666666666669</v>
      </c>
      <c r="F20" s="4">
        <v>0.6972222222222223</v>
      </c>
      <c r="G20" s="4">
        <f t="shared" si="0"/>
        <v>0.3222222222222223</v>
      </c>
      <c r="H20" s="14">
        <f>IF(AND(C20="x",E20=""),($A$1-RECAP!$U$5),IF(G20=" "," ",(G20-D20)))</f>
        <v>5.5555555555556468E-3</v>
      </c>
      <c r="I20" s="26"/>
      <c r="J20" s="29"/>
      <c r="K20" s="38"/>
    </row>
    <row r="21" spans="2:13" ht="25.35" customHeight="1" x14ac:dyDescent="0.25">
      <c r="B21" s="3">
        <v>43369</v>
      </c>
      <c r="C21" s="44" t="s">
        <v>16</v>
      </c>
      <c r="D21" s="4">
        <v>0.31666666666666665</v>
      </c>
      <c r="E21" s="4">
        <v>0.35416666666666669</v>
      </c>
      <c r="F21" s="4">
        <v>0.7090277777777777</v>
      </c>
      <c r="G21" s="4">
        <f t="shared" si="0"/>
        <v>0.31319444444444433</v>
      </c>
      <c r="H21" s="14">
        <f>IF(AND(C21="x",E21=""),($A$1-RECAP!$U$5),IF(G21=" "," ",(G21-D21)))+M21</f>
        <v>-3.4722222222223209E-3</v>
      </c>
      <c r="I21" s="26"/>
      <c r="J21" s="29"/>
      <c r="K21" s="38">
        <v>4.1666666666666664E-2</v>
      </c>
      <c r="L21" s="32"/>
      <c r="M21" s="32"/>
    </row>
    <row r="22" spans="2:13" ht="25.35" customHeight="1" x14ac:dyDescent="0.25">
      <c r="B22" s="3">
        <v>43370</v>
      </c>
      <c r="C22" s="44"/>
      <c r="D22" s="4">
        <v>0</v>
      </c>
      <c r="E22" s="4"/>
      <c r="F22" s="4"/>
      <c r="G22" s="4" t="str">
        <f t="shared" si="0"/>
        <v xml:space="preserve"> </v>
      </c>
      <c r="H22" s="14" t="str">
        <f>IF(AND(C22="x",E22=""),($A$1-RECAP!$U$5),IF(G22=" "," ",(G22-D22)))</f>
        <v xml:space="preserve"> </v>
      </c>
      <c r="I22" s="26"/>
      <c r="J22" s="29"/>
      <c r="K22" s="38"/>
    </row>
    <row r="23" spans="2:13" ht="25.35" customHeight="1" thickBot="1" x14ac:dyDescent="0.3">
      <c r="B23" s="3">
        <v>43371</v>
      </c>
      <c r="C23" s="44"/>
      <c r="D23" s="4">
        <v>0.31666666666666665</v>
      </c>
      <c r="E23" s="4">
        <v>0.35416666666666669</v>
      </c>
      <c r="F23" s="4">
        <v>0.73263888888888884</v>
      </c>
      <c r="G23" s="4">
        <f t="shared" si="0"/>
        <v>0.35763888888888884</v>
      </c>
      <c r="H23" s="14">
        <f>IF(AND(C23="x",E23=""),($A$1-RECAP!$U$5),IF(G23=" "," ",(G23-D23)))</f>
        <v>4.0972222222222188E-2</v>
      </c>
      <c r="I23" s="26"/>
      <c r="J23" s="29"/>
      <c r="K23" s="38"/>
    </row>
    <row r="24" spans="2:13" ht="25.35" customHeight="1" thickBot="1" x14ac:dyDescent="0.3">
      <c r="B24" s="37">
        <v>43372</v>
      </c>
      <c r="C24" s="44"/>
      <c r="D24" s="4">
        <v>0.31666666666666665</v>
      </c>
      <c r="E24" s="4">
        <v>0.35416666666666669</v>
      </c>
      <c r="F24" s="4">
        <v>0.71250000000000002</v>
      </c>
      <c r="G24" s="4">
        <f t="shared" si="0"/>
        <v>0.33750000000000002</v>
      </c>
      <c r="H24" s="14">
        <f>IF(AND(C24="x",E24=""),($A$1-RECAP!$U$5),IF(G24=" "," ",(G24-D24)))</f>
        <v>2.083333333333337E-2</v>
      </c>
      <c r="I24" s="24">
        <f>SUM(H14:H24)</f>
        <v>0.12291666666666679</v>
      </c>
      <c r="J24" s="29"/>
      <c r="K24" s="38"/>
    </row>
    <row r="25" spans="2:13" ht="25.35" customHeight="1" x14ac:dyDescent="0.25">
      <c r="B25" s="3">
        <v>43375</v>
      </c>
      <c r="C25" s="44"/>
      <c r="D25" s="4">
        <v>0.31666666666666665</v>
      </c>
      <c r="E25" s="4">
        <v>0.35416666666666669</v>
      </c>
      <c r="F25" s="4">
        <v>0.69861111111111107</v>
      </c>
      <c r="G25" s="4">
        <f t="shared" si="0"/>
        <v>0.32361111111111107</v>
      </c>
      <c r="H25" s="14">
        <f>IF(AND(C25="x",E25=""),($A$1-RECAP!$U$5),IF(G25=" "," ",(G25-D25)))</f>
        <v>6.9444444444444198E-3</v>
      </c>
      <c r="I25" s="26"/>
      <c r="J25" s="57">
        <v>43373</v>
      </c>
      <c r="K25" s="38"/>
    </row>
    <row r="26" spans="2:13" ht="25.35" customHeight="1" x14ac:dyDescent="0.25">
      <c r="B26" s="3">
        <v>43376</v>
      </c>
      <c r="C26" s="44"/>
      <c r="D26" s="4">
        <v>0.31666666666666665</v>
      </c>
      <c r="E26" s="4">
        <v>0.35416666666666669</v>
      </c>
      <c r="F26" s="4">
        <v>0.69513888888888886</v>
      </c>
      <c r="G26" s="4">
        <f t="shared" si="0"/>
        <v>0.32013888888888886</v>
      </c>
      <c r="H26" s="14">
        <f>IF(AND(C26="x",E26=""),($A$1-RECAP!$U$5),IF(G26=" "," ",(G26-D26)))</f>
        <v>3.4722222222222099E-3</v>
      </c>
      <c r="I26" s="26"/>
      <c r="J26" s="30"/>
      <c r="K26" s="38"/>
    </row>
    <row r="27" spans="2:13" ht="25.35" customHeight="1" x14ac:dyDescent="0.25">
      <c r="B27" s="3">
        <v>43377</v>
      </c>
      <c r="C27" s="44"/>
      <c r="D27" s="4">
        <v>0.31666666666666665</v>
      </c>
      <c r="E27" s="4">
        <v>0.35416666666666669</v>
      </c>
      <c r="F27" s="4">
        <v>0.69166666666666676</v>
      </c>
      <c r="G27" s="4">
        <f t="shared" si="0"/>
        <v>0.31666666666666676</v>
      </c>
      <c r="H27" s="14">
        <f>IF(AND(C27="x",E27=""),($A$1-RECAP!$U$5),IF(G27=" "," ",(G27-D27)))</f>
        <v>1.1102230246251565E-16</v>
      </c>
      <c r="I27" s="26"/>
      <c r="J27" s="36">
        <f>SUM(H25:H45)+J5</f>
        <v>0.20624999999999488</v>
      </c>
      <c r="K27" s="38"/>
    </row>
    <row r="28" spans="2:13" ht="25.35" customHeight="1" x14ac:dyDescent="0.25">
      <c r="B28" s="3">
        <v>43378</v>
      </c>
      <c r="C28" s="44"/>
      <c r="D28" s="4">
        <v>0.31666666666666665</v>
      </c>
      <c r="E28" s="4">
        <v>0.35416666666666669</v>
      </c>
      <c r="F28" s="4">
        <v>0.69861111111111107</v>
      </c>
      <c r="G28" s="4">
        <f t="shared" si="0"/>
        <v>0.32361111111111107</v>
      </c>
      <c r="H28" s="14">
        <f>IF(AND(C28="x",E28=""),($A$1-RECAP!$U$5),IF(G28=" "," ",(G28-D28)))</f>
        <v>6.9444444444444198E-3</v>
      </c>
      <c r="I28" s="26"/>
      <c r="J28" s="30"/>
      <c r="K28" s="38"/>
    </row>
    <row r="29" spans="2:13" ht="25.35" customHeight="1" x14ac:dyDescent="0.25">
      <c r="B29" s="3">
        <v>43379</v>
      </c>
      <c r="C29" s="44"/>
      <c r="D29" s="4">
        <v>0.31666666666666698</v>
      </c>
      <c r="E29" s="4">
        <v>0.35416666666666669</v>
      </c>
      <c r="F29" s="4">
        <v>0.69513888888888886</v>
      </c>
      <c r="G29" s="4">
        <f t="shared" si="0"/>
        <v>0.32013888888888886</v>
      </c>
      <c r="H29" s="14">
        <f>IF(AND(C29="x",E29=""),($A$1-RECAP!$U$5),IF(G29=" "," ",(G29-D29)))</f>
        <v>3.4722222222218768E-3</v>
      </c>
      <c r="I29" s="26"/>
      <c r="J29" s="30"/>
      <c r="K29" s="38"/>
    </row>
    <row r="30" spans="2:13" ht="25.35" customHeight="1" x14ac:dyDescent="0.25">
      <c r="B30" s="3">
        <v>43382</v>
      </c>
      <c r="C30" s="44"/>
      <c r="D30" s="4">
        <v>0.31666666666666698</v>
      </c>
      <c r="E30" s="4">
        <v>0.35416666666666669</v>
      </c>
      <c r="F30" s="28">
        <v>0.69444444444444453</v>
      </c>
      <c r="G30" s="4">
        <f t="shared" si="0"/>
        <v>0.31944444444444453</v>
      </c>
      <c r="H30" s="14">
        <f>IF(AND(C30="x",E30=""),($A$1-RECAP!$U$5),IF(G30=" "," ",(G30-D30)))</f>
        <v>2.7777777777775459E-3</v>
      </c>
      <c r="I30" s="26"/>
      <c r="J30" s="30"/>
      <c r="K30" s="38"/>
    </row>
    <row r="31" spans="2:13" ht="25.35" customHeight="1" x14ac:dyDescent="0.25">
      <c r="B31" s="3">
        <v>43383</v>
      </c>
      <c r="C31" s="44"/>
      <c r="D31" s="4">
        <v>0.31666666666666698</v>
      </c>
      <c r="E31" s="4">
        <v>0.35416666666666669</v>
      </c>
      <c r="F31" s="28">
        <v>0.70416666666666661</v>
      </c>
      <c r="G31" s="4">
        <f t="shared" si="0"/>
        <v>0.32916666666666661</v>
      </c>
      <c r="H31" s="14">
        <f>IF(AND(C31="x",E31=""),($A$1-RECAP!$U$5),IF(G31=" "," ",(G31-D31)))</f>
        <v>1.2499999999999623E-2</v>
      </c>
      <c r="I31" s="26"/>
      <c r="J31" s="30"/>
      <c r="K31" s="38"/>
    </row>
    <row r="32" spans="2:13" ht="25.35" customHeight="1" x14ac:dyDescent="0.25">
      <c r="B32" s="3">
        <v>43384</v>
      </c>
      <c r="C32" s="44"/>
      <c r="D32" s="4">
        <v>0.31666666666666698</v>
      </c>
      <c r="E32" s="4">
        <v>0.35416666666666669</v>
      </c>
      <c r="F32" s="28">
        <v>0.69166666666666676</v>
      </c>
      <c r="G32" s="4">
        <f t="shared" si="0"/>
        <v>0.31666666666666676</v>
      </c>
      <c r="H32" s="14">
        <f>IF(AND(C32="x",E32=""),($A$1-RECAP!$U$5),IF(G32=" "," ",(G32-D32)))</f>
        <v>-2.2204460492503131E-16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0.31666666666666698</v>
      </c>
      <c r="E33" s="4">
        <v>0.3576388888888889</v>
      </c>
      <c r="F33" s="28">
        <v>0.69513888888888886</v>
      </c>
      <c r="G33" s="4">
        <f t="shared" si="0"/>
        <v>0.31666666666666665</v>
      </c>
      <c r="H33" s="14">
        <f>IF(AND(C33="x",E33=""),($A$1-RECAP!$U$5),IF(G33=" "," ",(G33-D33)))</f>
        <v>-3.3306690738754696E-16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0.31666666666666698</v>
      </c>
      <c r="E34" s="4">
        <v>0.35833333333333334</v>
      </c>
      <c r="F34" s="28">
        <v>0.71180555555555547</v>
      </c>
      <c r="G34" s="4">
        <f t="shared" si="0"/>
        <v>0.33263888888888882</v>
      </c>
      <c r="H34" s="14">
        <f>IF(AND(C34="x",E34=""),($A$1-RECAP!$U$5),IF(G34=" "," ",(G34-D34)))</f>
        <v>1.5972222222221832E-2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0.31666666666666698</v>
      </c>
      <c r="E35" s="4">
        <v>0.35416666666666669</v>
      </c>
      <c r="F35" s="28">
        <v>0.70624999999999993</v>
      </c>
      <c r="G35" s="4">
        <f t="shared" si="0"/>
        <v>0.33124999999999993</v>
      </c>
      <c r="H35" s="14">
        <f>IF(AND(C35="x",E35=""),($A$1-RECAP!$U$5),IF(G35=" "," ",(G35-D35)))</f>
        <v>1.4583333333332948E-2</v>
      </c>
      <c r="I35" s="24">
        <f>SUM(H25:H35)</f>
        <v>6.6666666666664431E-2</v>
      </c>
      <c r="J35" s="30"/>
      <c r="K35" s="38"/>
    </row>
    <row r="36" spans="2:11" ht="25.35" customHeight="1" x14ac:dyDescent="0.25">
      <c r="B36" s="3">
        <v>43390</v>
      </c>
      <c r="C36" s="44"/>
      <c r="D36" s="4">
        <v>0.31666666666666698</v>
      </c>
      <c r="E36" s="4">
        <v>0.35416666666666669</v>
      </c>
      <c r="F36" s="28">
        <v>0.69513888888888886</v>
      </c>
      <c r="G36" s="4">
        <f t="shared" si="0"/>
        <v>0.32013888888888886</v>
      </c>
      <c r="H36" s="14">
        <f>IF(AND(C36="x",E36=""),($A$1-RECAP!$U$5),IF(G36=" "," ",(G36-D36)))</f>
        <v>3.4722222222218768E-3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0.31666666666666698</v>
      </c>
      <c r="E37" s="4">
        <v>0.35416666666666669</v>
      </c>
      <c r="F37" s="28">
        <v>0.69166666666666676</v>
      </c>
      <c r="G37" s="4">
        <f t="shared" si="0"/>
        <v>0.31666666666666676</v>
      </c>
      <c r="H37" s="14">
        <f>IF(AND(C37="x",E37=""),($A$1-RECAP!$U$5),IF(G37=" "," ",(G37-D37)))</f>
        <v>-2.2204460492503131E-16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0.31666666666666698</v>
      </c>
      <c r="E38" s="4">
        <v>0.35416666666666669</v>
      </c>
      <c r="F38" s="28">
        <v>0.70694444444444438</v>
      </c>
      <c r="G38" s="4">
        <f t="shared" si="0"/>
        <v>0.29027777777777769</v>
      </c>
      <c r="H38" s="14">
        <f>IF(AND(C38="x",E38=""),($A$1-RECAP!$U$5),IF(G38=" "," ",(G38-D38)))</f>
        <v>-2.6388888888889295E-2</v>
      </c>
      <c r="I38" s="26"/>
      <c r="J38" s="30"/>
      <c r="K38" s="38">
        <v>6.25E-2</v>
      </c>
    </row>
    <row r="39" spans="2:11" ht="25.35" customHeight="1" x14ac:dyDescent="0.25">
      <c r="B39" s="3">
        <v>43393</v>
      </c>
      <c r="C39" s="44"/>
      <c r="D39" s="4">
        <v>0.31666666666666698</v>
      </c>
      <c r="E39" s="4">
        <v>0.35416666666666669</v>
      </c>
      <c r="F39" s="28">
        <v>0.71111111111111114</v>
      </c>
      <c r="G39" s="4">
        <f t="shared" si="0"/>
        <v>0.33611111111111114</v>
      </c>
      <c r="H39" s="14">
        <f>IF(AND(C39="x",E39=""),($A$1-RECAP!$U$5),IF(G39=" "," ",(G39-D39)))</f>
        <v>1.9444444444444153E-2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0.31666666666666698</v>
      </c>
      <c r="E40" s="4">
        <v>0.35416666666666669</v>
      </c>
      <c r="F40" s="69">
        <v>0.69236111111111109</v>
      </c>
      <c r="G40" s="4">
        <f t="shared" si="0"/>
        <v>0.31736111111111109</v>
      </c>
      <c r="H40" s="14">
        <f>IF(AND(C40="x",E40=""),($A$1-RECAP!$U$5),IF(G40=" "," ",(G40-D40)))</f>
        <v>6.9444444444410891E-4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0.31666666666666698</v>
      </c>
      <c r="E41" s="4">
        <v>0.35416666666666669</v>
      </c>
      <c r="F41" s="69">
        <v>0.68819444444444444</v>
      </c>
      <c r="G41" s="4">
        <f t="shared" si="0"/>
        <v>0.31319444444444444</v>
      </c>
      <c r="H41" s="14">
        <f>IF(AND(C41="x",E41=""),($A$1-RECAP!$U$5),IF(G41=" "," ",(G41-D41)))</f>
        <v>-3.472222222222543E-3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0.31666666666666698</v>
      </c>
      <c r="E42" s="4">
        <v>0.35416666666666669</v>
      </c>
      <c r="F42" s="71">
        <v>0.69861111111111107</v>
      </c>
      <c r="G42" s="4">
        <f t="shared" si="0"/>
        <v>0.32361111111111107</v>
      </c>
      <c r="H42" s="14">
        <f>IF(AND(C42="x",E42=""),($A$1-RECAP!$U$5),IF(G42=" "," ",(G42-D42)))</f>
        <v>6.9444444444440867E-3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0.31666666666666698</v>
      </c>
      <c r="E43" s="4">
        <v>0.35486111111111113</v>
      </c>
      <c r="F43" s="71">
        <v>0.65972222222222221</v>
      </c>
      <c r="G43" s="4">
        <f t="shared" si="0"/>
        <v>0.28402777777777777</v>
      </c>
      <c r="H43" s="14">
        <f>IF(AND(C43="x",E43=""),($A$1-RECAP!$U$5),IF(G43=" "," ",(G43-D43)))</f>
        <v>-3.2638888888889217E-2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0.31666666666666698</v>
      </c>
      <c r="E44" s="4">
        <v>0.35902777777777778</v>
      </c>
      <c r="F44" s="71">
        <v>0.69374999999999998</v>
      </c>
      <c r="G44" s="4">
        <f t="shared" si="0"/>
        <v>0.31388888888888888</v>
      </c>
      <c r="H44" s="14">
        <f>IF(AND(C44="x",E44=""),($A$1-RECAP!$U$5),IF(G44=" "," ",(G44-D44)))</f>
        <v>-2.777777777778101E-3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0.31666666666666698</v>
      </c>
      <c r="E45" s="4">
        <v>0.35694444444444445</v>
      </c>
      <c r="F45" s="71">
        <v>0.65972222222222221</v>
      </c>
      <c r="G45" s="4">
        <f t="shared" si="0"/>
        <v>0.28194444444444444</v>
      </c>
      <c r="H45" s="14">
        <f>IF(AND(C45="x",E45=""),($A$1-RECAP!$U$5),IF(G45=" "," ",(G45-D45)))</f>
        <v>-3.4722222222222543E-2</v>
      </c>
      <c r="I45" s="24">
        <f>SUM(H36:H45)</f>
        <v>-6.9444444444447695E-2</v>
      </c>
      <c r="J45" s="30"/>
      <c r="K45" s="38"/>
    </row>
    <row r="46" spans="2:11" ht="25.35" customHeight="1" x14ac:dyDescent="0.25">
      <c r="B46" s="3">
        <v>43404</v>
      </c>
      <c r="C46" s="44" t="s">
        <v>16</v>
      </c>
      <c r="D46" s="4">
        <v>0.31666666666666698</v>
      </c>
      <c r="E46" s="4"/>
      <c r="F46" s="27"/>
      <c r="G46" s="4" t="str">
        <f t="shared" si="0"/>
        <v xml:space="preserve"> </v>
      </c>
      <c r="H46" s="28">
        <v>0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0.31666666666666698</v>
      </c>
      <c r="E47" s="4">
        <v>0.35972222222222222</v>
      </c>
      <c r="F47" s="71">
        <v>0.70972222222222225</v>
      </c>
      <c r="G47" s="4">
        <f t="shared" si="0"/>
        <v>0.32916666666666672</v>
      </c>
      <c r="H47" s="28">
        <f>IF(AND(C47="x",E47=""),($A$1-RECAP!$U$5),IF(G47=" "," ",(G47-D47)))</f>
        <v>1.2499999999999734E-2</v>
      </c>
      <c r="J47" s="29"/>
      <c r="K47" s="38"/>
    </row>
    <row r="48" spans="2:11" ht="25.35" customHeight="1" x14ac:dyDescent="0.25">
      <c r="B48" s="3">
        <v>43406</v>
      </c>
      <c r="C48" s="44"/>
      <c r="D48" s="4">
        <v>0.31666666666666698</v>
      </c>
      <c r="E48" s="4">
        <v>0.36249999999999999</v>
      </c>
      <c r="F48" s="71">
        <v>0.7090277777777777</v>
      </c>
      <c r="G48" s="4">
        <f t="shared" si="0"/>
        <v>0.3256944444444444</v>
      </c>
      <c r="H48" s="28">
        <f>IF(AND(C48="x",E48=""),($A$1-RECAP!$U$5),IF(G48=" "," ",(G48-D48)))</f>
        <v>9.0277777777774126E-3</v>
      </c>
      <c r="J48" s="31">
        <f>SUM(H46:H67)+J27</f>
        <v>0.26527777777777112</v>
      </c>
      <c r="K48" s="38"/>
    </row>
    <row r="49" spans="2:11" ht="25.35" customHeight="1" x14ac:dyDescent="0.25">
      <c r="B49" s="3">
        <v>43407</v>
      </c>
      <c r="C49" s="44"/>
      <c r="D49" s="4">
        <v>0.31666666666666698</v>
      </c>
      <c r="E49" s="4">
        <v>0.36319444444444443</v>
      </c>
      <c r="F49" s="72">
        <v>0.7104166666666667</v>
      </c>
      <c r="G49" s="4">
        <f t="shared" si="0"/>
        <v>0.32638888888888895</v>
      </c>
      <c r="H49" s="28">
        <f>IF(AND(C49="x",E49=""),($A$1-RECAP!$U$5),IF(G49=" "," ",(G49-D49)))</f>
        <v>9.7222222222219656E-3</v>
      </c>
      <c r="J49" s="29"/>
      <c r="K49" s="38"/>
    </row>
    <row r="50" spans="2:11" ht="25.35" customHeight="1" x14ac:dyDescent="0.25">
      <c r="B50" s="3">
        <v>43410</v>
      </c>
      <c r="C50" s="44"/>
      <c r="D50" s="4">
        <v>0.31666666666666698</v>
      </c>
      <c r="E50" s="4">
        <v>0.35416666666666669</v>
      </c>
      <c r="F50" s="73">
        <v>0.71250000000000002</v>
      </c>
      <c r="G50" s="4">
        <f t="shared" si="0"/>
        <v>0.33750000000000002</v>
      </c>
      <c r="H50" s="28">
        <f>IF(AND(C50="x",E50=""),($A$1-RECAP!$U$5),IF(G50=" "," ",(G50-D50)))</f>
        <v>2.0833333333333037E-2</v>
      </c>
      <c r="J50" s="29"/>
      <c r="K50" s="38"/>
    </row>
    <row r="51" spans="2:11" ht="25.35" customHeight="1" x14ac:dyDescent="0.25">
      <c r="B51" s="3">
        <v>43411</v>
      </c>
      <c r="C51" s="44"/>
      <c r="D51" s="4">
        <v>0.31666666666666698</v>
      </c>
      <c r="E51" s="4">
        <v>0.35416666666666669</v>
      </c>
      <c r="F51" s="74">
        <v>0.69652777777777775</v>
      </c>
      <c r="G51" s="4">
        <f t="shared" si="0"/>
        <v>0.32152777777777775</v>
      </c>
      <c r="H51" s="28">
        <f>IF(AND(C51="x",E51=""),($A$1-RECAP!$U$5),IF(G51=" "," ",(G51-D51)))</f>
        <v>4.8611111111107608E-3</v>
      </c>
      <c r="J51" s="29"/>
      <c r="K51" s="38"/>
    </row>
    <row r="52" spans="2:11" ht="25.35" customHeight="1" x14ac:dyDescent="0.25">
      <c r="B52" s="3">
        <v>43412</v>
      </c>
      <c r="C52" s="44"/>
      <c r="D52" s="4">
        <v>0</v>
      </c>
      <c r="E52" s="4"/>
      <c r="F52" s="74"/>
      <c r="G52" s="4" t="str">
        <f t="shared" si="0"/>
        <v xml:space="preserve"> </v>
      </c>
      <c r="H52" s="28" t="str">
        <f>IF(AND(C52="x",E52=""),($A$1-RECAP!$U$5),IF(G52=" "," ",(G52-D52)))</f>
        <v xml:space="preserve"> </v>
      </c>
      <c r="J52" s="29"/>
      <c r="K52" s="38"/>
    </row>
    <row r="53" spans="2:11" ht="25.35" customHeight="1" x14ac:dyDescent="0.25">
      <c r="B53" s="3">
        <v>43413</v>
      </c>
      <c r="C53" s="44"/>
      <c r="D53" s="4">
        <v>0.31666666666666665</v>
      </c>
      <c r="E53" s="4">
        <v>0.35416666666666669</v>
      </c>
      <c r="F53" s="74">
        <v>0.69374999999999998</v>
      </c>
      <c r="G53" s="4">
        <f t="shared" si="0"/>
        <v>0.31874999999999998</v>
      </c>
      <c r="H53" s="28">
        <f>IF(AND(C53="x",E53=""),($A$1-RECAP!$U$5),IF(G53=" "," ",(G53-D53)))</f>
        <v>2.0833333333333259E-3</v>
      </c>
      <c r="J53" s="29"/>
      <c r="K53" s="38"/>
    </row>
    <row r="54" spans="2:11" ht="25.35" customHeight="1" x14ac:dyDescent="0.25">
      <c r="B54" s="3">
        <v>43414</v>
      </c>
      <c r="C54" s="44" t="s">
        <v>16</v>
      </c>
      <c r="D54" s="4">
        <v>0.31666666666666698</v>
      </c>
      <c r="E54" s="4"/>
      <c r="F54" s="27"/>
      <c r="G54" s="4" t="str">
        <f t="shared" si="0"/>
        <v xml:space="preserve"> </v>
      </c>
      <c r="H54" s="28">
        <v>0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28" t="str">
        <f>IF(AND(C55="x",E55=""),($A$1-RECAP!$U$5),IF(G55="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28" t="str">
        <f>IF(AND(C56="x",E56=""),($A$1-RECAP!$U$5),IF(G56=" "," ",(G56-D56)))</f>
        <v xml:space="preserve"> </v>
      </c>
      <c r="I56" s="66">
        <f>SUM(H46:H56)</f>
        <v>5.9027777777776236E-2</v>
      </c>
      <c r="J56" s="29"/>
      <c r="K56" s="38"/>
    </row>
    <row r="57" spans="2:11" ht="25.3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28" t="str">
        <f>IF(AND(C57="x",E57=""),($A$1-RECAP!$U$5),IF(G57="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28" t="str">
        <f>IF(AND(C58="x",E58=""),($A$1-RECAP!$U$5),IF(G58="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28" t="str">
        <f>IF(AND(C59="x",E59=""),($A$1-RECAP!$U$5),IF(G59="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28" t="str">
        <f>IF(AND(C60="x",E60=""),($A$1-RECAP!$U$5),IF(G60="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28" t="str">
        <f>IF(AND(C61="x",E61=""),($A$1-RECAP!$U$5),IF(G61="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28" t="str">
        <f>IF(AND(C62="x",E62=""),($A$1-RECAP!$U$5),IF(G62="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28" t="str">
        <f>IF(AND(C63="x",E63=""),($A$1-RECAP!$U$5),IF(G63="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28" t="str">
        <f>IF(AND(C64="x",E64=""),($A$1-RECAP!$U$5),IF(G64="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28" t="str">
        <f>IF(AND(C65="x",E65=""),($A$1-RECAP!$U$5),IF(G65="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28" t="str">
        <f>IF(AND(C66="x",E66=""),($A$1-RECAP!$U$5),IF(G66="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28" t="str">
        <f>IF(AND(C67="x",E67=""),($A$1-RECAP!$U$5),IF(G67="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254" priority="44" operator="lessThan">
      <formula>0</formula>
    </cfRule>
    <cfRule type="cellIs" dxfId="253" priority="45" operator="greaterThan">
      <formula>0</formula>
    </cfRule>
  </conditionalFormatting>
  <conditionalFormatting sqref="I13">
    <cfRule type="cellIs" dxfId="252" priority="14" operator="lessThan">
      <formula>0</formula>
    </cfRule>
    <cfRule type="cellIs" dxfId="251" priority="15" operator="greaterThan">
      <formula>0</formula>
    </cfRule>
  </conditionalFormatting>
  <conditionalFormatting sqref="I35">
    <cfRule type="cellIs" dxfId="250" priority="12" operator="lessThan">
      <formula>0</formula>
    </cfRule>
    <cfRule type="cellIs" dxfId="249" priority="13" operator="greaterThan">
      <formula>0</formula>
    </cfRule>
  </conditionalFormatting>
  <conditionalFormatting sqref="J1">
    <cfRule type="cellIs" dxfId="248" priority="28" operator="equal">
      <formula>"NB.SI($B$3:$B$68;""x"")"</formula>
    </cfRule>
  </conditionalFormatting>
  <conditionalFormatting sqref="H3:H67">
    <cfRule type="cellIs" dxfId="247" priority="18" operator="lessThan">
      <formula>0</formula>
    </cfRule>
    <cfRule type="cellIs" dxfId="246" priority="19" operator="greaterThan">
      <formula>0</formula>
    </cfRule>
  </conditionalFormatting>
  <conditionalFormatting sqref="E3:E4 E10:E67">
    <cfRule type="cellIs" dxfId="245" priority="17" operator="lessThan">
      <formula>0.354166666666667</formula>
    </cfRule>
  </conditionalFormatting>
  <conditionalFormatting sqref="F3:F4 F6:F7 F9:F29">
    <cfRule type="cellIs" dxfId="244" priority="16" operator="greaterThan">
      <formula>0.7125</formula>
    </cfRule>
  </conditionalFormatting>
  <conditionalFormatting sqref="F5">
    <cfRule type="cellIs" dxfId="243" priority="11" operator="greaterThan">
      <formula>0.7125</formula>
    </cfRule>
  </conditionalFormatting>
  <conditionalFormatting sqref="F8">
    <cfRule type="cellIs" dxfId="242" priority="10" operator="greaterThan">
      <formula>0.7125</formula>
    </cfRule>
  </conditionalFormatting>
  <conditionalFormatting sqref="E5:E9">
    <cfRule type="cellIs" dxfId="241" priority="9" operator="lessThan">
      <formula>0.354166666666667</formula>
    </cfRule>
  </conditionalFormatting>
  <conditionalFormatting sqref="I67">
    <cfRule type="cellIs" dxfId="240" priority="7" operator="lessThan">
      <formula>0</formula>
    </cfRule>
    <cfRule type="cellIs" dxfId="239" priority="8" operator="greaterThan">
      <formula>0</formula>
    </cfRule>
  </conditionalFormatting>
  <conditionalFormatting sqref="I45">
    <cfRule type="cellIs" dxfId="238" priority="5" operator="lessThan">
      <formula>0</formula>
    </cfRule>
    <cfRule type="cellIs" dxfId="237" priority="6" operator="greaterThan">
      <formula>0</formula>
    </cfRule>
  </conditionalFormatting>
  <conditionalFormatting sqref="I24">
    <cfRule type="cellIs" dxfId="236" priority="3" operator="lessThan">
      <formula>0</formula>
    </cfRule>
    <cfRule type="cellIs" dxfId="235" priority="4" operator="greaterThan">
      <formula>0</formula>
    </cfRule>
  </conditionalFormatting>
  <conditionalFormatting sqref="I56">
    <cfRule type="cellIs" dxfId="234" priority="1" operator="lessThan">
      <formula>0</formula>
    </cfRule>
    <cfRule type="cellIs" dxfId="233" priority="2" operator="greaterThan">
      <formula>0</formula>
    </cfRule>
  </conditionalFormatting>
  <dataValidations disablePrompts="1" count="1">
    <dataValidation type="list" allowBlank="1" showInputMessage="1" showErrorMessage="1" sqref="L1" xr:uid="{55E4FD3A-5A17-4252-B13E-CB24EAA1752C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16789-504C-4EAB-B25F-0BC7C03AFE87}">
  <sheetPr codeName="Blad5"/>
  <dimension ref="A1:Q67"/>
  <sheetViews>
    <sheetView zoomScaleNormal="100" workbookViewId="0">
      <selection activeCell="Q7" sqref="Q7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5.4257812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3.42578125" style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51"/>
      <c r="D1" s="76" t="s">
        <v>37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0.95</v>
      </c>
      <c r="O1" s="46">
        <f>N1/24</f>
        <v>3.9583333333333331E-2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0.31666666666666665</v>
      </c>
      <c r="E3" s="4">
        <v>0.35416666666666669</v>
      </c>
      <c r="F3" s="4">
        <v>0.69166666666666676</v>
      </c>
      <c r="G3" s="4">
        <f>IF(E3=""," ",IF((F3-E3)&lt;$H$1,F3-E3,IF(K3="",F3-E3-$G$1,F3-E3-K3)))</f>
        <v>0.31666666666666676</v>
      </c>
      <c r="H3" s="14">
        <f>IF(AND(C3="x",E3=""),($A$1-RECAP!$U$4),IF(G3=" "," ",(G3-D3)))</f>
        <v>1.1102230246251565E-16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0.31666666666666665</v>
      </c>
      <c r="E4" s="4">
        <v>0.35416666666666669</v>
      </c>
      <c r="F4" s="4">
        <v>0.70486111111111116</v>
      </c>
      <c r="G4" s="4">
        <f t="shared" ref="G4:G67" si="0">IF(E4=""," ",IF((F4-E4)&lt;$H$1,F4-E4,IF(K4="",F4-E4-$G$1,F4-E4-K4)))</f>
        <v>0.32986111111111116</v>
      </c>
      <c r="H4" s="14">
        <f>IF(AND(C4="x",E4=""),($A$1-RECAP!$U$4),IF(G4=" "," ",(G4-D4)))</f>
        <v>1.3194444444444509E-2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</v>
      </c>
      <c r="E5" s="4"/>
      <c r="F5" s="4"/>
      <c r="G5" s="4" t="str">
        <f t="shared" si="0"/>
        <v xml:space="preserve"> </v>
      </c>
      <c r="H5" s="14" t="str">
        <f>IF(AND(C5="x",E5=""),($A$1-RECAP!$U$4),IF(G5=" "," ",(G5-D5)))</f>
        <v xml:space="preserve"> </v>
      </c>
      <c r="I5" s="26"/>
      <c r="J5" s="31">
        <f>SUM(H3:H24)</f>
        <v>8.8888888888885909E-2</v>
      </c>
      <c r="K5" s="38"/>
      <c r="L5" s="11"/>
    </row>
    <row r="6" spans="1:17" ht="25.35" customHeight="1" thickBot="1" x14ac:dyDescent="0.3">
      <c r="B6" s="3">
        <v>43348</v>
      </c>
      <c r="C6" s="44"/>
      <c r="D6" s="4">
        <v>0</v>
      </c>
      <c r="E6" s="4"/>
      <c r="F6" s="4"/>
      <c r="G6" s="4" t="str">
        <f t="shared" si="0"/>
        <v xml:space="preserve"> </v>
      </c>
      <c r="H6" s="14" t="str">
        <f>IF(AND(C6="x",E6=""),($A$1-RECAP!$U$4),IF(G6=" "," ",(G6-D6)))</f>
        <v xml:space="preserve"> </v>
      </c>
      <c r="I6" s="26"/>
      <c r="J6" s="29"/>
      <c r="K6" s="38"/>
      <c r="L6" s="81">
        <f>IF(L1=38,J48+(RECAP!S4*-1*J1),IF(L1=30.24,J48+(RECAP!S5*-1*J1),IF(L1=30,J48+(RECAP!S6*-1*J1),IF(L1=19,J48+(RECAP!S7*-1*J1),"ERREUR"))))</f>
        <v>4.4444444444433406E-2</v>
      </c>
      <c r="M6" s="82"/>
    </row>
    <row r="7" spans="1:17" ht="25.35" customHeight="1" x14ac:dyDescent="0.25">
      <c r="B7" s="3">
        <v>43349</v>
      </c>
      <c r="C7" s="44"/>
      <c r="D7" s="4">
        <v>0</v>
      </c>
      <c r="E7" s="4"/>
      <c r="F7" s="4"/>
      <c r="G7" s="4" t="str">
        <f t="shared" si="0"/>
        <v xml:space="preserve"> </v>
      </c>
      <c r="H7" s="14" t="str">
        <f>IF(AND(C7="x",E7=""),($A$1-RECAP!$U$4),IF(G7=" "," ",(G7-D7)))</f>
        <v xml:space="preserve"> 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</v>
      </c>
      <c r="E8" s="4"/>
      <c r="F8" s="4"/>
      <c r="G8" s="4" t="str">
        <f t="shared" si="0"/>
        <v xml:space="preserve"> </v>
      </c>
      <c r="H8" s="14" t="str">
        <f>IF(AND(C8="x",E8=""),($A$1-RECAP!$U$4),IF(G8=" "," ",(G8-D8)))</f>
        <v xml:space="preserve"> 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</v>
      </c>
      <c r="E9" s="4"/>
      <c r="F9" s="4"/>
      <c r="G9" s="4" t="str">
        <f t="shared" si="0"/>
        <v xml:space="preserve"> </v>
      </c>
      <c r="H9" s="14" t="str">
        <f>IF(AND(C9="x",E9=""),($A$1-RECAP!$U$4),IF(G9=" "," ",(G9-D9)))</f>
        <v xml:space="preserve"> 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</v>
      </c>
      <c r="E10" s="4"/>
      <c r="F10" s="4"/>
      <c r="G10" s="4" t="str">
        <f t="shared" si="0"/>
        <v xml:space="preserve"> </v>
      </c>
      <c r="H10" s="14" t="str">
        <f>IF(AND(C10="x",E10=""),($A$1-RECAP!$U$4),IF(G10=" "," ",(G10-D10)))</f>
        <v xml:space="preserve"> 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</v>
      </c>
      <c r="E11" s="4"/>
      <c r="F11" s="4"/>
      <c r="G11" s="4" t="str">
        <f t="shared" si="0"/>
        <v xml:space="preserve"> </v>
      </c>
      <c r="H11" s="14" t="str">
        <f>IF(AND(C11="x",E11=""),($A$1-RECAP!$U$4),IF(G11=" "," ",(G11-D11)))</f>
        <v xml:space="preserve"> 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</v>
      </c>
      <c r="E12" s="4"/>
      <c r="F12" s="4"/>
      <c r="G12" s="4" t="str">
        <f t="shared" si="0"/>
        <v xml:space="preserve"> </v>
      </c>
      <c r="H12" s="14" t="str">
        <f>IF(AND(C12="x",E12=""),($A$1-RECAP!$U$4),IF(G12=" "," ",(G12-D12)))</f>
        <v xml:space="preserve"> 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</v>
      </c>
      <c r="E13" s="4"/>
      <c r="F13" s="4"/>
      <c r="G13" s="4" t="str">
        <f t="shared" si="0"/>
        <v xml:space="preserve"> </v>
      </c>
      <c r="H13" s="14" t="str">
        <f>IF(AND(C13="x",E13=""),($A$1-RECAP!$U$4),IF(G13=" "," ",(G13-D13)))</f>
        <v xml:space="preserve"> </v>
      </c>
      <c r="I13" s="24">
        <f>SUM(H3:H13)</f>
        <v>1.319444444444462E-2</v>
      </c>
      <c r="J13" s="29"/>
      <c r="K13" s="38"/>
    </row>
    <row r="14" spans="1:17" ht="25.35" customHeight="1" x14ac:dyDescent="0.25">
      <c r="B14" s="3">
        <v>43358</v>
      </c>
      <c r="C14" s="44"/>
      <c r="D14" s="4">
        <v>0</v>
      </c>
      <c r="E14" s="4"/>
      <c r="F14" s="4"/>
      <c r="G14" s="4" t="str">
        <f t="shared" si="0"/>
        <v xml:space="preserve"> </v>
      </c>
      <c r="H14" s="14" t="str">
        <f>IF(AND(C14="x",E14=""),($A$1-RECAP!$U$4),IF(G14=" "," ",(G14-D14)))</f>
        <v xml:space="preserve"> 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0.31666666666666698</v>
      </c>
      <c r="E15" s="4">
        <v>0.36319444444444443</v>
      </c>
      <c r="F15" s="4">
        <v>0.69513888888888886</v>
      </c>
      <c r="G15" s="4">
        <f t="shared" si="0"/>
        <v>0.31111111111111112</v>
      </c>
      <c r="H15" s="14">
        <f>IF(AND(C15="x",E15=""),($A$1-RECAP!$U$4),IF(G15=" "," ",(G15-D15)))</f>
        <v>-5.5555555555558689E-3</v>
      </c>
      <c r="I15" s="26"/>
      <c r="J15" s="29"/>
      <c r="K15" s="38"/>
      <c r="L15" s="32"/>
      <c r="O15" s="64"/>
    </row>
    <row r="16" spans="1:17" ht="25.35" customHeight="1" x14ac:dyDescent="0.25">
      <c r="B16" s="3">
        <v>43362</v>
      </c>
      <c r="C16" s="44"/>
      <c r="D16" s="4">
        <v>0.31666666666666698</v>
      </c>
      <c r="E16" s="4">
        <v>0.35486111111111113</v>
      </c>
      <c r="F16" s="4">
        <v>0.7006944444444444</v>
      </c>
      <c r="G16" s="4">
        <f t="shared" si="0"/>
        <v>0.32499999999999996</v>
      </c>
      <c r="H16" s="14">
        <f>IF(AND(C16="x",E16=""),($A$1-RECAP!$U$4),IF(G16=" "," ",(G16-D16)))</f>
        <v>8.3333333333329707E-3</v>
      </c>
      <c r="I16" s="26"/>
      <c r="J16" s="29"/>
      <c r="K16" s="38"/>
    </row>
    <row r="17" spans="2:13" ht="25.35" customHeight="1" x14ac:dyDescent="0.25">
      <c r="B17" s="3">
        <v>43363</v>
      </c>
      <c r="C17" s="44"/>
      <c r="D17" s="4">
        <v>0.31666666666666698</v>
      </c>
      <c r="E17" s="4">
        <v>0.35416666666666669</v>
      </c>
      <c r="F17" s="4">
        <v>0.69930555555555562</v>
      </c>
      <c r="G17" s="4">
        <f t="shared" si="0"/>
        <v>0.32430555555555562</v>
      </c>
      <c r="H17" s="14">
        <f>IF(AND(C17="x",E17=""),($A$1-RECAP!$U$4),IF(G17=" "," ",(G17-D17)))</f>
        <v>7.6388888888886397E-3</v>
      </c>
      <c r="I17" s="26"/>
      <c r="J17" s="29"/>
      <c r="K17" s="38"/>
    </row>
    <row r="18" spans="2:13" ht="25.35" customHeight="1" x14ac:dyDescent="0.25">
      <c r="B18" s="3">
        <v>43364</v>
      </c>
      <c r="C18" s="44"/>
      <c r="D18" s="4">
        <v>0.31666666666666698</v>
      </c>
      <c r="E18" s="4">
        <v>0.36319444444444443</v>
      </c>
      <c r="F18" s="4">
        <v>0.69930555555555562</v>
      </c>
      <c r="G18" s="4">
        <f t="shared" si="0"/>
        <v>0.31527777777777788</v>
      </c>
      <c r="H18" s="14">
        <f>IF(AND(C18="x",E18=""),($A$1-RECAP!$U$4),IF(G18=" "," ",(G18-D18)))</f>
        <v>-1.388888888889106E-3</v>
      </c>
      <c r="I18" s="26"/>
      <c r="J18" s="29"/>
      <c r="K18" s="38"/>
      <c r="L18" s="32"/>
    </row>
    <row r="19" spans="2:13" ht="25.35" customHeight="1" x14ac:dyDescent="0.25">
      <c r="B19" s="3">
        <v>43365</v>
      </c>
      <c r="C19" s="44"/>
      <c r="D19" s="4">
        <v>0.31666666666666698</v>
      </c>
      <c r="E19" s="4">
        <v>0.36874999999999997</v>
      </c>
      <c r="F19" s="4">
        <v>0.7055555555555556</v>
      </c>
      <c r="G19" s="4">
        <f t="shared" si="0"/>
        <v>0.31597222222222232</v>
      </c>
      <c r="H19" s="14">
        <f>IF(AND(C19="x",E19=""),($A$1-RECAP!$U$4),IF(G19=" "," ",(G19-D19)))</f>
        <v>-6.9444444444466402E-4</v>
      </c>
      <c r="I19" s="26"/>
      <c r="J19" s="29"/>
      <c r="K19" s="38"/>
    </row>
    <row r="20" spans="2:13" ht="25.35" customHeight="1" x14ac:dyDescent="0.25">
      <c r="B20" s="3">
        <v>43368</v>
      </c>
      <c r="C20" s="44"/>
      <c r="D20" s="4">
        <v>0.31666666666666698</v>
      </c>
      <c r="E20" s="4">
        <v>0.35416666666666669</v>
      </c>
      <c r="F20" s="4">
        <v>0.7090277777777777</v>
      </c>
      <c r="G20" s="4">
        <f t="shared" si="0"/>
        <v>0.3340277777777777</v>
      </c>
      <c r="H20" s="14">
        <f>IF(AND(C20="x",E20=""),($A$1-RECAP!$U$4),IF(G20=" "," ",(G20-D20)))</f>
        <v>1.7361111111110716E-2</v>
      </c>
      <c r="I20" s="26"/>
      <c r="J20" s="29"/>
      <c r="K20" s="38"/>
    </row>
    <row r="21" spans="2:13" ht="25.35" customHeight="1" x14ac:dyDescent="0.25">
      <c r="B21" s="3">
        <v>43369</v>
      </c>
      <c r="C21" s="44" t="s">
        <v>16</v>
      </c>
      <c r="D21" s="4">
        <v>0.31666666666666698</v>
      </c>
      <c r="E21" s="4">
        <v>0.35416666666666669</v>
      </c>
      <c r="F21" s="4">
        <v>0.71250000000000002</v>
      </c>
      <c r="G21" s="4">
        <f t="shared" si="0"/>
        <v>0.33750000000000002</v>
      </c>
      <c r="H21" s="14">
        <f>IF(AND(C21="x",E21=""),($A$1-RECAP!$U$4),IF(G21=" "," ",(G21-D21)))+M21</f>
        <v>2.0833333333333037E-2</v>
      </c>
      <c r="I21" s="26"/>
      <c r="J21" s="29"/>
      <c r="K21" s="38"/>
      <c r="L21" s="32"/>
      <c r="M21" s="32"/>
    </row>
    <row r="22" spans="2:13" ht="25.35" customHeight="1" x14ac:dyDescent="0.25">
      <c r="B22" s="3">
        <v>43370</v>
      </c>
      <c r="C22" s="44"/>
      <c r="D22" s="4">
        <v>0.31666666666666698</v>
      </c>
      <c r="E22" s="4">
        <v>0.35416666666666669</v>
      </c>
      <c r="F22" s="4">
        <v>0.69652777777777775</v>
      </c>
      <c r="G22" s="4">
        <f t="shared" si="0"/>
        <v>0.32152777777777775</v>
      </c>
      <c r="H22" s="14">
        <f>IF(AND(C22="x",E22=""),($A$1-RECAP!$U$4),IF(G22=" "," ",(G22-D22)))</f>
        <v>4.8611111111107608E-3</v>
      </c>
      <c r="I22" s="26"/>
      <c r="J22" s="29"/>
      <c r="K22" s="38"/>
    </row>
    <row r="23" spans="2:13" ht="25.35" customHeight="1" thickBot="1" x14ac:dyDescent="0.3">
      <c r="B23" s="3">
        <v>43371</v>
      </c>
      <c r="C23" s="44"/>
      <c r="D23" s="4">
        <v>0.31666666666666698</v>
      </c>
      <c r="E23" s="4">
        <v>0.35416666666666669</v>
      </c>
      <c r="F23" s="4">
        <v>0.69791666666666663</v>
      </c>
      <c r="G23" s="4">
        <f t="shared" si="0"/>
        <v>0.32291666666666663</v>
      </c>
      <c r="H23" s="14">
        <f>IF(AND(C23="x",E23=""),($A$1-RECAP!$U$4),IF(G23=" "," ",(G23-D23)))</f>
        <v>6.2499999999996447E-3</v>
      </c>
      <c r="I23" s="26"/>
      <c r="J23" s="29"/>
      <c r="K23" s="38"/>
    </row>
    <row r="24" spans="2:13" ht="25.35" customHeight="1" thickBot="1" x14ac:dyDescent="0.3">
      <c r="B24" s="37">
        <v>43372</v>
      </c>
      <c r="C24" s="44"/>
      <c r="D24" s="4">
        <v>0.31666666666666698</v>
      </c>
      <c r="E24" s="4">
        <v>0.35625000000000001</v>
      </c>
      <c r="F24" s="4">
        <v>0.71180555555555547</v>
      </c>
      <c r="G24" s="4">
        <f t="shared" si="0"/>
        <v>0.33472222222222214</v>
      </c>
      <c r="H24" s="14">
        <f>IF(AND(C24="x",E24=""),($A$1-RECAP!$U$4),IF(G24=" "," ",(G24-D24)))</f>
        <v>1.8055555555555158E-2</v>
      </c>
      <c r="I24" s="24">
        <f>SUM(H14:H24)</f>
        <v>7.5694444444441289E-2</v>
      </c>
      <c r="J24" s="29"/>
      <c r="K24" s="38"/>
    </row>
    <row r="25" spans="2:13" ht="25.35" customHeight="1" x14ac:dyDescent="0.25">
      <c r="B25" s="3">
        <v>43375</v>
      </c>
      <c r="C25" s="44"/>
      <c r="D25" s="4">
        <v>0.31666666666666698</v>
      </c>
      <c r="E25" s="4">
        <v>0.36249999999999999</v>
      </c>
      <c r="F25" s="4">
        <v>0.70277777777777783</v>
      </c>
      <c r="G25" s="4">
        <f t="shared" si="0"/>
        <v>0.31944444444444453</v>
      </c>
      <c r="H25" s="14">
        <f>IF(AND(C25="x",E25=""),($A$1-RECAP!$U$4),IF(G25=" "," ",(G25-D25)))</f>
        <v>2.7777777777775459E-3</v>
      </c>
      <c r="I25" s="26"/>
      <c r="J25" s="57">
        <v>43373</v>
      </c>
      <c r="K25" s="38"/>
    </row>
    <row r="26" spans="2:13" ht="25.35" customHeight="1" x14ac:dyDescent="0.25">
      <c r="B26" s="3">
        <v>43376</v>
      </c>
      <c r="C26" s="44"/>
      <c r="D26" s="4">
        <v>0.31666666666666698</v>
      </c>
      <c r="E26" s="4">
        <v>0.375</v>
      </c>
      <c r="F26" s="4">
        <v>0.70000000000000007</v>
      </c>
      <c r="G26" s="4">
        <f t="shared" si="0"/>
        <v>0.30416666666666675</v>
      </c>
      <c r="H26" s="14">
        <f>IF(AND(C26="x",E26=""),($A$1-RECAP!$U$4),IF(G26=" "," ",(G26-D26)))</f>
        <v>-1.2500000000000233E-2</v>
      </c>
      <c r="I26" s="26"/>
      <c r="J26" s="30"/>
      <c r="K26" s="38"/>
    </row>
    <row r="27" spans="2:13" ht="25.35" customHeight="1" x14ac:dyDescent="0.25">
      <c r="B27" s="3">
        <v>43377</v>
      </c>
      <c r="C27" s="44"/>
      <c r="D27" s="4">
        <v>0.31666666666666698</v>
      </c>
      <c r="E27" s="4">
        <v>0.375</v>
      </c>
      <c r="F27" s="4">
        <v>0.71250000000000002</v>
      </c>
      <c r="G27" s="4">
        <f t="shared" si="0"/>
        <v>0.31666666666666671</v>
      </c>
      <c r="H27" s="14">
        <f>IF(AND(C27="x",E27=""),($A$1-RECAP!$U$4),IF(G27=" "," ",(G27-D27)))</f>
        <v>-2.7755575615628914E-16</v>
      </c>
      <c r="I27" s="26"/>
      <c r="J27" s="36">
        <f>SUM(H25:H45)+J5</f>
        <v>0.16041666666665783</v>
      </c>
      <c r="K27" s="38"/>
    </row>
    <row r="28" spans="2:13" ht="25.35" customHeight="1" x14ac:dyDescent="0.25">
      <c r="B28" s="3">
        <v>43378</v>
      </c>
      <c r="C28" s="44"/>
      <c r="D28" s="4">
        <v>0.31666666666666698</v>
      </c>
      <c r="E28" s="4">
        <v>0.35416666666666669</v>
      </c>
      <c r="F28" s="4">
        <v>0.70972222222222225</v>
      </c>
      <c r="G28" s="4">
        <f t="shared" si="0"/>
        <v>0.33472222222222225</v>
      </c>
      <c r="H28" s="14">
        <f>IF(AND(C28="x",E28=""),($A$1-RECAP!$U$4),IF(G28=" "," ",(G28-D28)))</f>
        <v>1.8055555555555269E-2</v>
      </c>
      <c r="I28" s="26"/>
      <c r="J28" s="30"/>
      <c r="K28" s="38"/>
    </row>
    <row r="29" spans="2:13" ht="25.35" customHeight="1" x14ac:dyDescent="0.25">
      <c r="B29" s="3">
        <v>43379</v>
      </c>
      <c r="C29" s="44"/>
      <c r="D29" s="4">
        <v>0.31666666666666698</v>
      </c>
      <c r="E29" s="4">
        <v>0.375</v>
      </c>
      <c r="F29" s="4">
        <v>0.71250000000000002</v>
      </c>
      <c r="G29" s="4">
        <f t="shared" si="0"/>
        <v>0.31666666666666671</v>
      </c>
      <c r="H29" s="14">
        <f>IF(AND(C29="x",E29=""),($A$1-RECAP!$U$4),IF(G29=" "," ",(G29-D29)))</f>
        <v>-2.7755575615628914E-16</v>
      </c>
      <c r="I29" s="26"/>
      <c r="J29" s="30"/>
      <c r="K29" s="38"/>
    </row>
    <row r="30" spans="2:13" ht="25.35" customHeight="1" x14ac:dyDescent="0.25">
      <c r="B30" s="3">
        <v>43382</v>
      </c>
      <c r="C30" s="44"/>
      <c r="D30" s="4">
        <v>0.31666666666666698</v>
      </c>
      <c r="E30" s="4">
        <v>0.36180555555555555</v>
      </c>
      <c r="F30" s="28">
        <v>0.69791666666666663</v>
      </c>
      <c r="G30" s="4">
        <f t="shared" si="0"/>
        <v>0.31527777777777777</v>
      </c>
      <c r="H30" s="14">
        <f>IF(AND(C30="x",E30=""),($A$1-RECAP!$U$4),IF(G30=" "," ",(G30-D30)))</f>
        <v>-1.388888888889217E-3</v>
      </c>
      <c r="I30" s="26"/>
      <c r="J30" s="30"/>
      <c r="K30" s="38"/>
    </row>
    <row r="31" spans="2:13" ht="25.35" customHeight="1" x14ac:dyDescent="0.25">
      <c r="B31" s="3">
        <v>43383</v>
      </c>
      <c r="C31" s="44"/>
      <c r="D31" s="4">
        <v>0.31666666666666698</v>
      </c>
      <c r="E31" s="4">
        <v>0.3576388888888889</v>
      </c>
      <c r="F31" s="28">
        <v>0.70277777777777783</v>
      </c>
      <c r="G31" s="4">
        <f t="shared" si="0"/>
        <v>0.32430555555555562</v>
      </c>
      <c r="H31" s="14">
        <f>IF(AND(C31="x",E31=""),($A$1-RECAP!$U$4),IF(G31=" "," ",(G31-D31)))</f>
        <v>7.6388888888886397E-3</v>
      </c>
      <c r="I31" s="26"/>
      <c r="J31" s="30"/>
      <c r="K31" s="38"/>
    </row>
    <row r="32" spans="2:13" ht="25.35" customHeight="1" x14ac:dyDescent="0.25">
      <c r="B32" s="3">
        <v>43384</v>
      </c>
      <c r="C32" s="44"/>
      <c r="D32" s="4">
        <v>0.31666666666666698</v>
      </c>
      <c r="E32" s="4">
        <v>0.35486111111111113</v>
      </c>
      <c r="F32" s="28">
        <v>0.70138888888888884</v>
      </c>
      <c r="G32" s="4">
        <f t="shared" si="0"/>
        <v>0.3256944444444444</v>
      </c>
      <c r="H32" s="14">
        <f>IF(AND(C32="x",E32=""),($A$1-RECAP!$U$4),IF(G32=" "," ",(G32-D32)))</f>
        <v>9.0277777777774126E-3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0.31666666666666698</v>
      </c>
      <c r="E33" s="4">
        <v>0.35555555555555557</v>
      </c>
      <c r="F33" s="28">
        <v>0.69236111111111109</v>
      </c>
      <c r="G33" s="4">
        <f t="shared" si="0"/>
        <v>0.31597222222222221</v>
      </c>
      <c r="H33" s="14">
        <f>IF(AND(C33="x",E33=""),($A$1-RECAP!$U$4),IF(G33=" "," ",(G33-D33)))</f>
        <v>-6.9444444444477504E-4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0.31666666666666698</v>
      </c>
      <c r="E34" s="4">
        <v>0.35416666666666669</v>
      </c>
      <c r="F34" s="28">
        <v>0.69166666666666676</v>
      </c>
      <c r="G34" s="4">
        <f t="shared" si="0"/>
        <v>0.31666666666666676</v>
      </c>
      <c r="H34" s="14">
        <f>IF(AND(C34="x",E34=""),($A$1-RECAP!$U$4),IF(G34=" "," ",(G34-D34)))</f>
        <v>-2.2204460492503131E-16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0.31666666666666698</v>
      </c>
      <c r="E35" s="4">
        <v>0.35902777777777778</v>
      </c>
      <c r="F35" s="28">
        <v>0.69444444444444453</v>
      </c>
      <c r="G35" s="4">
        <f t="shared" si="0"/>
        <v>0.31458333333333344</v>
      </c>
      <c r="H35" s="14">
        <f>IF(AND(C35="x",E35=""),($A$1-RECAP!$U$4),IF(G35=" "," ",(G35-D35)))</f>
        <v>-2.083333333333548E-3</v>
      </c>
      <c r="I35" s="24">
        <f>SUM(H25:H35)</f>
        <v>2.0833333333330317E-2</v>
      </c>
      <c r="J35" s="30"/>
      <c r="K35" s="38"/>
    </row>
    <row r="36" spans="2:11" ht="25.35" customHeight="1" x14ac:dyDescent="0.25">
      <c r="B36" s="3">
        <v>43390</v>
      </c>
      <c r="C36" s="44"/>
      <c r="D36" s="4">
        <v>0.31666666666666698</v>
      </c>
      <c r="E36" s="4">
        <v>0.35972222222222222</v>
      </c>
      <c r="F36" s="28">
        <v>0.7055555555555556</v>
      </c>
      <c r="G36" s="4">
        <f t="shared" si="0"/>
        <v>0.32500000000000007</v>
      </c>
      <c r="H36" s="14">
        <f>IF(AND(C36="x",E36=""),($A$1-RECAP!$U$4),IF(G36=" "," ",(G36-D36)))</f>
        <v>8.3333333333330817E-3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0.31666666666666698</v>
      </c>
      <c r="E37" s="4">
        <v>0.3611111111111111</v>
      </c>
      <c r="F37" s="28">
        <v>0.69374999999999998</v>
      </c>
      <c r="G37" s="4">
        <f t="shared" si="0"/>
        <v>0.31180555555555556</v>
      </c>
      <c r="H37" s="14">
        <f>IF(AND(C37="x",E37=""),($A$1-RECAP!$U$4),IF(G37=" "," ",(G37-D37)))</f>
        <v>-4.8611111111114269E-3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0.31666666666666698</v>
      </c>
      <c r="E38" s="4">
        <v>0.35416666666666669</v>
      </c>
      <c r="F38" s="28">
        <v>0.7104166666666667</v>
      </c>
      <c r="G38" s="4">
        <f t="shared" si="0"/>
        <v>0.3354166666666667</v>
      </c>
      <c r="H38" s="14">
        <f>IF(AND(C38="x",E38=""),($A$1-RECAP!$U$4),IF(G38=" "," ",(G38-D38)))</f>
        <v>1.8749999999999711E-2</v>
      </c>
      <c r="I38" s="26"/>
      <c r="J38" s="30"/>
      <c r="K38" s="38"/>
    </row>
    <row r="39" spans="2:11" ht="25.35" customHeight="1" x14ac:dyDescent="0.25">
      <c r="B39" s="3">
        <v>43393</v>
      </c>
      <c r="C39" s="44"/>
      <c r="D39" s="4">
        <v>0.31666666666666698</v>
      </c>
      <c r="E39" s="4">
        <v>0.35416666666666669</v>
      </c>
      <c r="F39" s="28">
        <v>0.69166666666666676</v>
      </c>
      <c r="G39" s="4">
        <f t="shared" si="0"/>
        <v>0.31666666666666676</v>
      </c>
      <c r="H39" s="14">
        <f>IF(AND(C39="x",E39=""),($A$1-RECAP!$U$4),IF(G39=" "," ",(G39-D39)))</f>
        <v>-2.2204460492503131E-16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0.31666666666666698</v>
      </c>
      <c r="E40" s="4">
        <v>0.35416666666666669</v>
      </c>
      <c r="F40" s="69">
        <v>0.69305555555555554</v>
      </c>
      <c r="G40" s="4">
        <f t="shared" si="0"/>
        <v>0.31805555555555554</v>
      </c>
      <c r="H40" s="14">
        <f>IF(AND(C40="x",E40=""),($A$1-RECAP!$U$4),IF(G40=" "," ",(G40-D40)))</f>
        <v>1.3888888888885509E-3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0.31666666666666698</v>
      </c>
      <c r="E41" s="4">
        <v>0.35416666666666669</v>
      </c>
      <c r="F41" s="69">
        <v>0.6958333333333333</v>
      </c>
      <c r="G41" s="4">
        <f t="shared" si="0"/>
        <v>0.3208333333333333</v>
      </c>
      <c r="H41" s="14">
        <f>IF(AND(C41="x",E41=""),($A$1-RECAP!$U$4),IF(G41=" "," ",(G41-D41)))</f>
        <v>4.1666666666663188E-3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0.31666666666666698</v>
      </c>
      <c r="E42" s="4">
        <v>0.35416666666666669</v>
      </c>
      <c r="F42" s="71">
        <v>0.69444444444444453</v>
      </c>
      <c r="G42" s="4">
        <f t="shared" si="0"/>
        <v>0.31944444444444453</v>
      </c>
      <c r="H42" s="14">
        <f>IF(AND(C42="x",E42=""),($A$1-RECAP!$U$4),IF(G42=" "," ",(G42-D42)))</f>
        <v>2.7777777777775459E-3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0.31666666666666698</v>
      </c>
      <c r="E43" s="4">
        <v>0.35416666666666669</v>
      </c>
      <c r="F43" s="71">
        <v>0.69305555555555554</v>
      </c>
      <c r="G43" s="4">
        <f t="shared" si="0"/>
        <v>0.31805555555555554</v>
      </c>
      <c r="H43" s="14">
        <f>IF(AND(C43="x",E43=""),($A$1-RECAP!$U$4),IF(G43=" "," ",(G43-D43)))</f>
        <v>1.3888888888885509E-3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0.31666666666666698</v>
      </c>
      <c r="E44" s="4">
        <v>0.35416666666666669</v>
      </c>
      <c r="F44" s="71">
        <v>0.69444444444444453</v>
      </c>
      <c r="G44" s="4">
        <f t="shared" si="0"/>
        <v>0.31944444444444453</v>
      </c>
      <c r="H44" s="14">
        <f>IF(AND(C44="x",E44=""),($A$1-RECAP!$U$4),IF(G44=" "," ",(G44-D44)))</f>
        <v>2.7777777777775459E-3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0.31666666666666698</v>
      </c>
      <c r="E45" s="4">
        <v>0.35416666666666669</v>
      </c>
      <c r="F45" s="71">
        <v>0.70763888888888893</v>
      </c>
      <c r="G45" s="4">
        <f t="shared" si="0"/>
        <v>0.33263888888888893</v>
      </c>
      <c r="H45" s="14">
        <f>IF(AND(C45="x",E45=""),($A$1-RECAP!$U$4),IF(G45=" "," ",(G45-D45)))</f>
        <v>1.5972222222221943E-2</v>
      </c>
      <c r="I45" s="24">
        <f>SUM(H36:H45)</f>
        <v>5.06944444444416E-2</v>
      </c>
      <c r="J45" s="30"/>
      <c r="K45" s="38"/>
    </row>
    <row r="46" spans="2:11" ht="25.35" customHeight="1" x14ac:dyDescent="0.25">
      <c r="B46" s="3">
        <v>43404</v>
      </c>
      <c r="C46" s="44" t="s">
        <v>16</v>
      </c>
      <c r="D46" s="4">
        <v>0</v>
      </c>
      <c r="E46" s="4"/>
      <c r="F46" s="27"/>
      <c r="G46" s="4" t="str">
        <f t="shared" si="0"/>
        <v xml:space="preserve"> </v>
      </c>
      <c r="H46" s="28">
        <f>IF(AND(C46="x",E46=""),($A$1-RECAP!$U$4),IF(G46=" "," ",(G46-D46)))</f>
        <v>0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0.31666666666666698</v>
      </c>
      <c r="E47" s="4">
        <v>0.35416666666666669</v>
      </c>
      <c r="F47" s="71">
        <v>0.71250000000000002</v>
      </c>
      <c r="G47" s="4">
        <f t="shared" si="0"/>
        <v>0.33750000000000002</v>
      </c>
      <c r="H47" s="28">
        <f>IF(AND(C47="x",E47=""),($A$1-RECAP!$U$4),IF(G47=" "," ",(G47-D47)))</f>
        <v>2.0833333333333037E-2</v>
      </c>
      <c r="J47" s="29"/>
      <c r="K47" s="38"/>
    </row>
    <row r="48" spans="2:11" ht="25.35" customHeight="1" x14ac:dyDescent="0.25">
      <c r="B48" s="3">
        <v>43406</v>
      </c>
      <c r="C48" s="44"/>
      <c r="D48" s="4">
        <v>0.31666666666666698</v>
      </c>
      <c r="E48" s="4">
        <v>0.35416666666666669</v>
      </c>
      <c r="F48" s="71">
        <v>0.69374999999999998</v>
      </c>
      <c r="G48" s="4">
        <f t="shared" si="0"/>
        <v>0.31874999999999998</v>
      </c>
      <c r="H48" s="28">
        <f>IF(AND(C48="x",E48=""),($A$1-RECAP!$U$4),IF(G48=" "," ",(G48-D48)))</f>
        <v>2.0833333333329929E-3</v>
      </c>
      <c r="J48" s="31">
        <f>SUM(H46:H67)+J27</f>
        <v>4.4444444444433406E-2</v>
      </c>
      <c r="K48" s="38"/>
    </row>
    <row r="49" spans="2:12" ht="25.35" customHeight="1" x14ac:dyDescent="0.25">
      <c r="B49" s="3">
        <v>43407</v>
      </c>
      <c r="C49" s="44"/>
      <c r="D49" s="4">
        <v>0.31666666666666698</v>
      </c>
      <c r="E49" s="4">
        <v>0.35416666666666669</v>
      </c>
      <c r="F49" s="72">
        <v>0.70694444444444438</v>
      </c>
      <c r="G49" s="4">
        <f t="shared" si="0"/>
        <v>0.33194444444444438</v>
      </c>
      <c r="H49" s="28">
        <f>IF(AND(C49="x",E49=""),($A$1-RECAP!$U$4),IF(G49=" "," ",(G49-D49)))</f>
        <v>1.527777777777739E-2</v>
      </c>
      <c r="J49" s="29"/>
      <c r="K49" s="38"/>
    </row>
    <row r="50" spans="2:12" ht="25.35" customHeight="1" x14ac:dyDescent="0.25">
      <c r="B50" s="3">
        <v>43410</v>
      </c>
      <c r="C50" s="44"/>
      <c r="D50" s="4">
        <v>0.31666666666666698</v>
      </c>
      <c r="E50" s="4">
        <v>0.35416666666666669</v>
      </c>
      <c r="F50" s="73">
        <v>0.52777777777777779</v>
      </c>
      <c r="G50" s="4">
        <f t="shared" si="0"/>
        <v>0.1736111111111111</v>
      </c>
      <c r="H50" s="28">
        <f>IF(AND(C50="x",E50=""),($A$1-RECAP!$U$4),IF(G50=" "," ",(G50-D50)))</f>
        <v>-0.14305555555555588</v>
      </c>
      <c r="J50" s="29"/>
      <c r="K50" s="38"/>
    </row>
    <row r="51" spans="2:12" ht="25.35" customHeight="1" x14ac:dyDescent="0.25">
      <c r="B51" s="3">
        <v>43411</v>
      </c>
      <c r="C51" s="44"/>
      <c r="D51" s="4">
        <v>0.31666666666666698</v>
      </c>
      <c r="E51" s="4">
        <v>0.36180555555555555</v>
      </c>
      <c r="F51" s="74">
        <v>0.69236111111111109</v>
      </c>
      <c r="G51" s="4">
        <f t="shared" si="0"/>
        <v>0.30972222222222223</v>
      </c>
      <c r="H51" s="28">
        <f>IF(AND(C51="x",E51=""),($A$1-RECAP!$U$4),IF(G51=" "," ",(G51-D51)))</f>
        <v>-6.9444444444447528E-3</v>
      </c>
      <c r="J51" s="29"/>
      <c r="K51" s="38"/>
    </row>
    <row r="52" spans="2:12" ht="25.35" customHeight="1" x14ac:dyDescent="0.25">
      <c r="B52" s="3">
        <v>43412</v>
      </c>
      <c r="C52" s="44"/>
      <c r="D52" s="4">
        <v>0.31666666666666698</v>
      </c>
      <c r="E52" s="4">
        <v>0.35416666666666669</v>
      </c>
      <c r="F52" s="74">
        <v>0.69166666666666676</v>
      </c>
      <c r="G52" s="4">
        <f t="shared" si="0"/>
        <v>0.31666666666666676</v>
      </c>
      <c r="H52" s="28">
        <f>IF(AND(C52="x",E52=""),($A$1-RECAP!$U$4),IF(G52=" "," ",(G52-D52)))</f>
        <v>-2.2204460492503131E-16</v>
      </c>
      <c r="J52" s="29"/>
      <c r="K52" s="38"/>
    </row>
    <row r="53" spans="2:12" ht="25.35" customHeight="1" x14ac:dyDescent="0.25">
      <c r="B53" s="3">
        <v>43413</v>
      </c>
      <c r="C53" s="44"/>
      <c r="D53" s="4">
        <v>0.31666666666666698</v>
      </c>
      <c r="E53" s="4">
        <v>0.36041666666666666</v>
      </c>
      <c r="F53" s="74">
        <v>0.69374999999999998</v>
      </c>
      <c r="G53" s="4">
        <f t="shared" si="0"/>
        <v>0.3125</v>
      </c>
      <c r="H53" s="28">
        <f>IF(AND(C53="x",E53=""),($A$1-RECAP!$U$4),IF(G53=" "," ",(G53-D53)))</f>
        <v>-4.1666666666669849E-3</v>
      </c>
      <c r="J53" s="29"/>
      <c r="K53" s="38"/>
    </row>
    <row r="54" spans="2:12" ht="25.35" customHeight="1" x14ac:dyDescent="0.25">
      <c r="B54" s="3">
        <v>43414</v>
      </c>
      <c r="C54" s="44" t="s">
        <v>16</v>
      </c>
      <c r="D54" s="4">
        <v>0</v>
      </c>
      <c r="E54" s="4"/>
      <c r="F54" s="27"/>
      <c r="G54" s="4" t="str">
        <f t="shared" si="0"/>
        <v xml:space="preserve"> </v>
      </c>
      <c r="H54" s="28">
        <f>IF(AND(C54="x",E54=""),($A$1-RECAP!$U$4),IF(G54=" "," ",(G54-D54)))</f>
        <v>0</v>
      </c>
      <c r="J54" s="29"/>
      <c r="K54" s="38"/>
    </row>
    <row r="55" spans="2:12" ht="25.3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  <c r="K55" s="38"/>
    </row>
    <row r="56" spans="2:12" ht="25.3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28" t="str">
        <f>IF(AND(C56="x",E56=""),($A$1-RECAP!$U$4),IF(G56=" "," ",(G56-D56)))</f>
        <v xml:space="preserve"> </v>
      </c>
      <c r="I56" s="66">
        <f>SUM(H46:H56)</f>
        <v>-0.11597222222222442</v>
      </c>
      <c r="J56" s="29"/>
      <c r="K56" s="38"/>
    </row>
    <row r="57" spans="2:12" ht="25.3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  <c r="K57" s="38"/>
    </row>
    <row r="58" spans="2:12" ht="25.3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  <c r="K58" s="38"/>
    </row>
    <row r="59" spans="2:12" ht="25.3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  <c r="K59" s="38"/>
    </row>
    <row r="60" spans="2:12" ht="25.3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  <c r="K60" s="38"/>
    </row>
    <row r="61" spans="2:12" ht="25.3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  <c r="K61" s="38"/>
      <c r="L61" s="32"/>
    </row>
    <row r="62" spans="2:12" ht="25.3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  <c r="K62" s="38"/>
      <c r="L62" s="32"/>
    </row>
    <row r="63" spans="2:12" ht="25.3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  <c r="K63" s="38"/>
    </row>
    <row r="64" spans="2:12" ht="25.3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28" t="str">
        <f>IF(AND(C67="x",E67=""),($A$1-RECAP!$U$4),IF(G67="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232" priority="43" operator="lessThan">
      <formula>0</formula>
    </cfRule>
    <cfRule type="cellIs" dxfId="231" priority="44" operator="greaterThan">
      <formula>0</formula>
    </cfRule>
  </conditionalFormatting>
  <conditionalFormatting sqref="I67">
    <cfRule type="cellIs" dxfId="230" priority="7" operator="lessThan">
      <formula>0</formula>
    </cfRule>
    <cfRule type="cellIs" dxfId="229" priority="8" operator="greaterThan">
      <formula>0</formula>
    </cfRule>
  </conditionalFormatting>
  <conditionalFormatting sqref="I45">
    <cfRule type="cellIs" dxfId="228" priority="5" operator="lessThan">
      <formula>0</formula>
    </cfRule>
    <cfRule type="cellIs" dxfId="227" priority="6" operator="greaterThan">
      <formula>0</formula>
    </cfRule>
  </conditionalFormatting>
  <conditionalFormatting sqref="J1">
    <cfRule type="cellIs" dxfId="226" priority="27" operator="equal">
      <formula>"NB.SI($B$3:$B$68;""x"")"</formula>
    </cfRule>
  </conditionalFormatting>
  <conditionalFormatting sqref="H3:H67">
    <cfRule type="cellIs" dxfId="225" priority="18" operator="lessThan">
      <formula>0</formula>
    </cfRule>
    <cfRule type="cellIs" dxfId="224" priority="19" operator="greaterThan">
      <formula>0</formula>
    </cfRule>
  </conditionalFormatting>
  <conditionalFormatting sqref="E3:E4 E10:E67">
    <cfRule type="cellIs" dxfId="223" priority="17" operator="lessThan">
      <formula>0.354166666666667</formula>
    </cfRule>
  </conditionalFormatting>
  <conditionalFormatting sqref="F3:F4 F6:F7 F9:F29">
    <cfRule type="cellIs" dxfId="222" priority="16" operator="greaterThan">
      <formula>0.7125</formula>
    </cfRule>
  </conditionalFormatting>
  <conditionalFormatting sqref="I13">
    <cfRule type="cellIs" dxfId="221" priority="14" operator="lessThan">
      <formula>0</formula>
    </cfRule>
    <cfRule type="cellIs" dxfId="220" priority="15" operator="greaterThan">
      <formula>0</formula>
    </cfRule>
  </conditionalFormatting>
  <conditionalFormatting sqref="I35">
    <cfRule type="cellIs" dxfId="219" priority="12" operator="lessThan">
      <formula>0</formula>
    </cfRule>
    <cfRule type="cellIs" dxfId="218" priority="13" operator="greaterThan">
      <formula>0</formula>
    </cfRule>
  </conditionalFormatting>
  <conditionalFormatting sqref="F5">
    <cfRule type="cellIs" dxfId="217" priority="11" operator="greaterThan">
      <formula>0.7125</formula>
    </cfRule>
  </conditionalFormatting>
  <conditionalFormatting sqref="F8">
    <cfRule type="cellIs" dxfId="216" priority="10" operator="greaterThan">
      <formula>0.7125</formula>
    </cfRule>
  </conditionalFormatting>
  <conditionalFormatting sqref="E5:E9">
    <cfRule type="cellIs" dxfId="215" priority="9" operator="lessThan">
      <formula>0.354166666666667</formula>
    </cfRule>
  </conditionalFormatting>
  <conditionalFormatting sqref="I24">
    <cfRule type="cellIs" dxfId="214" priority="3" operator="lessThan">
      <formula>0</formula>
    </cfRule>
    <cfRule type="cellIs" dxfId="213" priority="4" operator="greaterThan">
      <formula>0</formula>
    </cfRule>
  </conditionalFormatting>
  <conditionalFormatting sqref="I56">
    <cfRule type="cellIs" dxfId="212" priority="1" operator="lessThan">
      <formula>0</formula>
    </cfRule>
    <cfRule type="cellIs" dxfId="211" priority="2" operator="greaterThan">
      <formula>0</formula>
    </cfRule>
  </conditionalFormatting>
  <dataValidations count="1">
    <dataValidation type="list" allowBlank="1" showInputMessage="1" showErrorMessage="1" sqref="L1" xr:uid="{CD51D7F1-D547-46B6-B11E-FD36B2C955CF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6"/>
  <dimension ref="A1:R67"/>
  <sheetViews>
    <sheetView zoomScaleNormal="100" workbookViewId="0">
      <selection activeCell="N11" sqref="N11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6.14062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.28515625" style="2" bestFit="1" customWidth="1"/>
    <col min="9" max="9" width="17.85546875" style="2" bestFit="1" customWidth="1"/>
    <col min="10" max="10" width="13.42578125" style="2" bestFit="1" customWidth="1"/>
    <col min="11" max="11" width="1.7109375" style="1" customWidth="1"/>
    <col min="12" max="12" width="10.5703125" style="1"/>
    <col min="13" max="13" width="12.42578125" style="1" customWidth="1"/>
    <col min="14" max="14" width="12.5703125" style="1" customWidth="1"/>
    <col min="15" max="16384" width="10.5703125" style="1"/>
  </cols>
  <sheetData>
    <row r="1" spans="1:18" ht="25.35" customHeight="1" x14ac:dyDescent="0.25">
      <c r="A1" s="83">
        <f>RECAP!R4</f>
        <v>0.31666666666666665</v>
      </c>
      <c r="B1" s="5" t="s">
        <v>0</v>
      </c>
      <c r="C1" s="51"/>
      <c r="D1" s="76" t="s">
        <v>38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0.95</v>
      </c>
      <c r="O1" s="46">
        <f>N1/24</f>
        <v>3.9583333333333331E-2</v>
      </c>
    </row>
    <row r="2" spans="1:18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8" ht="25.35" customHeight="1" x14ac:dyDescent="0.25">
      <c r="B3" s="3">
        <v>43343</v>
      </c>
      <c r="C3" s="44"/>
      <c r="D3" s="4">
        <v>0.31666666666666665</v>
      </c>
      <c r="E3" s="4">
        <v>0.375</v>
      </c>
      <c r="F3" s="4">
        <v>0.71250000000000002</v>
      </c>
      <c r="G3" s="4">
        <f>IF(E3=""," ",IF((F3-E3)&lt;$H$1,F3-E3,IF(K3="",F3-E3-$G$1,F3-E3-K3)))</f>
        <v>0.31666666666666671</v>
      </c>
      <c r="H3" s="14">
        <f>IF(AND(C3="x",E3=""),($A$1-RECAP!$U$4),IF(G3=" "," ",(G3-D3)))</f>
        <v>5.5511151231257827E-17</v>
      </c>
      <c r="I3" s="25"/>
      <c r="J3" s="56">
        <v>43343</v>
      </c>
      <c r="K3" s="38"/>
    </row>
    <row r="4" spans="1:18" ht="25.35" customHeight="1" x14ac:dyDescent="0.25">
      <c r="B4" s="3">
        <v>43344</v>
      </c>
      <c r="C4" s="44"/>
      <c r="D4" s="4">
        <v>0.31666666666666665</v>
      </c>
      <c r="E4" s="4">
        <v>0.375</v>
      </c>
      <c r="F4" s="4">
        <v>0.71250000000000002</v>
      </c>
      <c r="G4" s="4">
        <f t="shared" ref="G4:G67" si="0">IF(E4=""," ",IF((F4-E4)&lt;$H$1,F4-E4,IF(K4="",F4-E4-$G$1,F4-E4-K4)))</f>
        <v>0.31666666666666671</v>
      </c>
      <c r="H4" s="14">
        <f>IF(AND(C4="x",E4=""),($A$1-RECAP!$U$4),IF(G4=" "," ",(G4-D4)))</f>
        <v>5.5511151231257827E-17</v>
      </c>
      <c r="I4" s="26"/>
      <c r="J4" s="31"/>
      <c r="K4" s="38"/>
    </row>
    <row r="5" spans="1:18" ht="25.35" customHeight="1" thickBot="1" x14ac:dyDescent="0.3">
      <c r="B5" s="3">
        <v>43347</v>
      </c>
      <c r="C5" s="44"/>
      <c r="D5" s="4">
        <v>0.31666666666666698</v>
      </c>
      <c r="E5" s="4">
        <v>0.375</v>
      </c>
      <c r="F5" s="4">
        <v>0.71250000000000002</v>
      </c>
      <c r="G5" s="4">
        <f t="shared" si="0"/>
        <v>0.31666666666666671</v>
      </c>
      <c r="H5" s="14">
        <f>IF(AND(C5="x",E5=""),($A$1-RECAP!$U$4),IF(G5=" "," ",(G5-D5)))</f>
        <v>-2.7755575615628914E-16</v>
      </c>
      <c r="I5" s="26"/>
      <c r="J5" s="31">
        <f>SUM(H3:H24)</f>
        <v>-0.31666666666667154</v>
      </c>
      <c r="K5" s="38"/>
      <c r="L5" s="11"/>
      <c r="O5" s="11"/>
      <c r="P5" s="11"/>
      <c r="Q5" s="11"/>
      <c r="R5" s="11"/>
    </row>
    <row r="6" spans="1:18" ht="25.35" customHeight="1" thickBot="1" x14ac:dyDescent="0.3">
      <c r="B6" s="3">
        <v>43348</v>
      </c>
      <c r="C6" s="44"/>
      <c r="D6" s="4">
        <v>0.31666666666666698</v>
      </c>
      <c r="E6" s="4">
        <v>0.375</v>
      </c>
      <c r="F6" s="4">
        <v>0.71250000000000002</v>
      </c>
      <c r="G6" s="4">
        <f t="shared" si="0"/>
        <v>0.31666666666666671</v>
      </c>
      <c r="H6" s="14">
        <f>IF(AND(C6="x",E6=""),($A$1-RECAP!$U$4),IF(G6=" "," ",(G6-D6)))</f>
        <v>-2.7755575615628914E-16</v>
      </c>
      <c r="I6" s="26"/>
      <c r="J6" s="29"/>
      <c r="K6" s="38"/>
      <c r="L6" s="81">
        <f>IF(L1=38,J48+(RECAP!S4*-1*J1),IF(L1=30.24,J48+(RECAP!S5*-1*J1),IF(L1=30,J48+(RECAP!S6*-1*J1),IF(L1=19,J48+(RECAP!S7*-1*J1),"ERREUR"))))</f>
        <v>-0.31666666666667764</v>
      </c>
      <c r="M6" s="82"/>
      <c r="O6" s="60" t="s">
        <v>18</v>
      </c>
      <c r="P6" s="60" t="s">
        <v>16</v>
      </c>
      <c r="Q6" s="11"/>
      <c r="R6" s="60" t="s">
        <v>19</v>
      </c>
    </row>
    <row r="7" spans="1:18" ht="25.35" customHeight="1" x14ac:dyDescent="0.25">
      <c r="B7" s="3">
        <v>43349</v>
      </c>
      <c r="C7" s="44"/>
      <c r="D7" s="4">
        <v>0.31666666666666698</v>
      </c>
      <c r="E7" s="4">
        <v>0.375</v>
      </c>
      <c r="F7" s="4">
        <v>0.71250000000000002</v>
      </c>
      <c r="G7" s="4">
        <f t="shared" si="0"/>
        <v>0.31666666666666671</v>
      </c>
      <c r="H7" s="14">
        <f>IF(AND(C7="x",E7=""),($A$1-RECAP!$U$4),IF(G7=" "," ",(G7-D7)))</f>
        <v>-2.7755575615628914E-16</v>
      </c>
      <c r="I7" s="26"/>
      <c r="J7" s="29"/>
      <c r="K7" s="38"/>
      <c r="O7" s="61">
        <f>IF(L1=38,RECAP!S4*-1*J1,"ERREUR")</f>
        <v>0</v>
      </c>
      <c r="P7" s="61">
        <f>IF(L1=38,RECAP!S4*-1*COUNTA(C3:C67),"ERREUR")</f>
        <v>0</v>
      </c>
      <c r="Q7" s="11"/>
      <c r="R7" s="61">
        <f>IF(L1=38,J49+(RECAP!S4*-1*J1),"ERREUR")</f>
        <v>0</v>
      </c>
    </row>
    <row r="8" spans="1:18" ht="25.35" customHeight="1" x14ac:dyDescent="0.25">
      <c r="B8" s="3">
        <v>43350</v>
      </c>
      <c r="C8" s="44"/>
      <c r="D8" s="4">
        <v>0.31666666666666698</v>
      </c>
      <c r="E8" s="4">
        <v>0.375</v>
      </c>
      <c r="F8" s="4">
        <v>0.71250000000000002</v>
      </c>
      <c r="G8" s="4">
        <f t="shared" si="0"/>
        <v>0.31666666666666671</v>
      </c>
      <c r="H8" s="14">
        <f>IF(AND(C8="x",E8=""),($A$1-RECAP!$U$4),IF(G8=" "," ",(G8-D8)))</f>
        <v>-2.7755575615628914E-16</v>
      </c>
      <c r="I8" s="26"/>
      <c r="J8" s="29"/>
      <c r="K8" s="38"/>
      <c r="O8" s="61"/>
      <c r="P8" s="61" t="str">
        <f>IF(L1=30.24,RECAP!S5*-1*COUNTA(C3:C67),"ERREUR")</f>
        <v>ERREUR</v>
      </c>
      <c r="Q8" s="11"/>
      <c r="R8" s="62" t="str">
        <f>IF(L1=30.24,J49+(RECAP!S5*-1*J1),"ERREUR")</f>
        <v>ERREUR</v>
      </c>
    </row>
    <row r="9" spans="1:18" ht="25.35" customHeight="1" x14ac:dyDescent="0.25">
      <c r="B9" s="3">
        <v>43351</v>
      </c>
      <c r="C9" s="44"/>
      <c r="D9" s="4">
        <v>0.31666666666666698</v>
      </c>
      <c r="E9" s="4">
        <v>0.375</v>
      </c>
      <c r="F9" s="4">
        <v>0.71250000000000002</v>
      </c>
      <c r="G9" s="4">
        <f t="shared" si="0"/>
        <v>0.31666666666666671</v>
      </c>
      <c r="H9" s="14">
        <f>IF(AND(C9="x",E9=""),($A$1-RECAP!$U$4),IF(G9=" "," ",(G9-D9)))</f>
        <v>-2.7755575615628914E-16</v>
      </c>
      <c r="I9" s="26"/>
      <c r="J9" s="29"/>
      <c r="K9" s="38"/>
      <c r="O9" s="61"/>
      <c r="P9" s="61" t="str">
        <f>IF(L1=30,RECAP!S6*-1*COUNTA(C3:C67),"ERREUR")</f>
        <v>ERREUR</v>
      </c>
      <c r="Q9" s="11"/>
      <c r="R9" s="62" t="str">
        <f>IF(L1=30,J49+(RECAP!S6*-1*J1),"ERREUR")</f>
        <v>ERREUR</v>
      </c>
    </row>
    <row r="10" spans="1:18" ht="25.35" customHeight="1" x14ac:dyDescent="0.25">
      <c r="B10" s="3">
        <v>43354</v>
      </c>
      <c r="C10" s="44"/>
      <c r="D10" s="4">
        <v>0.31666666666666698</v>
      </c>
      <c r="E10" s="4">
        <v>0.375</v>
      </c>
      <c r="F10" s="4">
        <v>0.71250000000000002</v>
      </c>
      <c r="G10" s="4">
        <f t="shared" si="0"/>
        <v>0.31666666666666671</v>
      </c>
      <c r="H10" s="14">
        <f>IF(AND(C10="x",E10=""),($A$1-RECAP!$U$4),IF(G10=" "," ",(G10-D10)))</f>
        <v>-2.7755575615628914E-16</v>
      </c>
      <c r="I10" s="26"/>
      <c r="J10" s="29"/>
      <c r="K10" s="38"/>
      <c r="O10" s="61"/>
      <c r="P10" s="61" t="str">
        <f>IF(L1=19,RECAP!S7*-1*COUNTA(C3:C67),"ERREUR")</f>
        <v>ERREUR</v>
      </c>
      <c r="Q10" s="11"/>
      <c r="R10" s="62" t="str">
        <f>IF(L1=19,J49+(RECAP!S7*-1*J1),"ERREUR")</f>
        <v>ERREUR</v>
      </c>
    </row>
    <row r="11" spans="1:18" ht="25.35" customHeight="1" x14ac:dyDescent="0.25">
      <c r="B11" s="3">
        <v>43355</v>
      </c>
      <c r="C11" s="44"/>
      <c r="D11" s="4">
        <v>0.31666666666666698</v>
      </c>
      <c r="E11" s="4">
        <v>0.375</v>
      </c>
      <c r="F11" s="4">
        <v>0.71250000000000002</v>
      </c>
      <c r="G11" s="4">
        <f t="shared" si="0"/>
        <v>0.31666666666666671</v>
      </c>
      <c r="H11" s="14">
        <f>IF(AND(C11="x",E11=""),($A$1-RECAP!$U$4),IF(G11=" "," ",(G11-D11)))</f>
        <v>-2.7755575615628914E-16</v>
      </c>
      <c r="I11" s="26"/>
      <c r="J11" s="29"/>
      <c r="K11" s="38"/>
    </row>
    <row r="12" spans="1:18" ht="25.35" customHeight="1" thickBot="1" x14ac:dyDescent="0.3">
      <c r="B12" s="3">
        <v>43356</v>
      </c>
      <c r="C12" s="44"/>
      <c r="D12" s="4">
        <v>0.31666666666666698</v>
      </c>
      <c r="E12" s="4">
        <v>0.375</v>
      </c>
      <c r="F12" s="4">
        <v>0.71250000000000002</v>
      </c>
      <c r="G12" s="4">
        <f t="shared" si="0"/>
        <v>0.31666666666666671</v>
      </c>
      <c r="H12" s="14">
        <f>IF(AND(C12="x",E12=""),($A$1-RECAP!$U$4),IF(G12=" "," ",(G12-D12)))</f>
        <v>-2.7755575615628914E-16</v>
      </c>
      <c r="I12" s="26"/>
      <c r="J12" s="29"/>
      <c r="K12" s="38"/>
    </row>
    <row r="13" spans="1:18" ht="25.35" customHeight="1" thickBot="1" x14ac:dyDescent="0.3">
      <c r="B13" s="37">
        <v>43357</v>
      </c>
      <c r="C13" s="44"/>
      <c r="D13" s="4">
        <v>0.31666666666666698</v>
      </c>
      <c r="E13" s="4">
        <v>0.375</v>
      </c>
      <c r="F13" s="4">
        <v>0.71250000000000002</v>
      </c>
      <c r="G13" s="4">
        <f t="shared" si="0"/>
        <v>0.31666666666666671</v>
      </c>
      <c r="H13" s="14">
        <f>IF(AND(C13="x",E13=""),($A$1-RECAP!$U$4),IF(G13=" "," ",(G13-D13)))</f>
        <v>-2.7755575615628914E-16</v>
      </c>
      <c r="I13" s="24">
        <f>SUM(H3:H13)</f>
        <v>-2.3869795029440866E-15</v>
      </c>
      <c r="J13" s="29"/>
      <c r="K13" s="38"/>
    </row>
    <row r="14" spans="1:18" ht="25.35" customHeight="1" x14ac:dyDescent="0.25">
      <c r="B14" s="3">
        <v>43358</v>
      </c>
      <c r="C14" s="44"/>
      <c r="D14" s="4">
        <v>0.31666666666666698</v>
      </c>
      <c r="E14" s="4">
        <v>0.375</v>
      </c>
      <c r="F14" s="4">
        <v>0.71250000000000002</v>
      </c>
      <c r="G14" s="4">
        <f t="shared" si="0"/>
        <v>0.31666666666666671</v>
      </c>
      <c r="H14" s="14">
        <f>IF(AND(C14="x",E14=""),($A$1-RECAP!$U$4),IF(G14=" "," ",(G14-D14)))</f>
        <v>-2.7755575615628914E-16</v>
      </c>
      <c r="I14" s="26"/>
      <c r="J14" s="29"/>
      <c r="K14" s="38"/>
      <c r="N14" s="55"/>
    </row>
    <row r="15" spans="1:18" ht="25.35" customHeight="1" x14ac:dyDescent="0.25">
      <c r="B15" s="3">
        <v>43361</v>
      </c>
      <c r="C15" s="44"/>
      <c r="D15" s="4">
        <v>0.31666666666666698</v>
      </c>
      <c r="E15" s="4">
        <v>0.375</v>
      </c>
      <c r="F15" s="4">
        <v>0.71250000000000002</v>
      </c>
      <c r="G15" s="4">
        <f t="shared" si="0"/>
        <v>0.31666666666666671</v>
      </c>
      <c r="H15" s="14">
        <f>IF(AND(C15="x",E15=""),($A$1-RECAP!$U$4),IF(G15=" "," ",(G15-D15)))</f>
        <v>-2.7755575615628914E-16</v>
      </c>
      <c r="I15" s="26"/>
      <c r="J15" s="29"/>
      <c r="K15" s="38"/>
      <c r="N15" s="55"/>
    </row>
    <row r="16" spans="1:18" ht="25.35" customHeight="1" x14ac:dyDescent="0.25">
      <c r="B16" s="3">
        <v>43362</v>
      </c>
      <c r="C16" s="44"/>
      <c r="D16" s="4">
        <v>0.31666666666666698</v>
      </c>
      <c r="E16" s="4">
        <v>0.375</v>
      </c>
      <c r="F16" s="4">
        <v>0.71250000000000002</v>
      </c>
      <c r="G16" s="4">
        <f t="shared" si="0"/>
        <v>0.31666666666666671</v>
      </c>
      <c r="H16" s="14">
        <f>IF(AND(C16="x",E16=""),($A$1-RECAP!$U$4),IF(G16=" "," ",(G16-D16)))</f>
        <v>-2.7755575615628914E-16</v>
      </c>
      <c r="I16" s="26"/>
      <c r="J16" s="29"/>
      <c r="K16" s="38"/>
      <c r="N16" s="63"/>
    </row>
    <row r="17" spans="2:14" ht="25.35" customHeight="1" x14ac:dyDescent="0.25">
      <c r="B17" s="3">
        <v>43363</v>
      </c>
      <c r="C17" s="44"/>
      <c r="D17" s="4">
        <v>0.31666666666666698</v>
      </c>
      <c r="E17" s="4">
        <v>0.375</v>
      </c>
      <c r="F17" s="4">
        <v>0.71250000000000002</v>
      </c>
      <c r="G17" s="4">
        <f t="shared" si="0"/>
        <v>0.31666666666666671</v>
      </c>
      <c r="H17" s="14">
        <f>IF(AND(C17="x",E17=""),($A$1-RECAP!$U$4),IF(G17=" "," ",(G17-D17)))</f>
        <v>-2.7755575615628914E-16</v>
      </c>
      <c r="I17" s="26"/>
      <c r="J17" s="29"/>
      <c r="K17" s="38"/>
      <c r="N17" s="54"/>
    </row>
    <row r="18" spans="2:14" ht="25.35" customHeight="1" x14ac:dyDescent="0.25">
      <c r="B18" s="3">
        <v>43364</v>
      </c>
      <c r="C18" s="44"/>
      <c r="D18" s="4">
        <v>0</v>
      </c>
      <c r="E18" s="4"/>
      <c r="F18" s="4"/>
      <c r="G18" s="4" t="str">
        <f t="shared" si="0"/>
        <v xml:space="preserve"> </v>
      </c>
      <c r="H18" s="14" t="str">
        <f>IF(AND(C18="x",E18=""),($A$1-RECAP!$U$4),IF(G18=" "," ",(G18-D18)))</f>
        <v xml:space="preserve"> </v>
      </c>
      <c r="I18" s="26"/>
      <c r="J18" s="29"/>
      <c r="K18" s="38"/>
    </row>
    <row r="19" spans="2:14" ht="25.35" customHeight="1" x14ac:dyDescent="0.25">
      <c r="B19" s="3">
        <v>43365</v>
      </c>
      <c r="C19" s="44"/>
      <c r="D19" s="4">
        <v>0.31666666666666698</v>
      </c>
      <c r="E19" s="4">
        <v>0.375</v>
      </c>
      <c r="F19" s="4">
        <v>0.71250000000000002</v>
      </c>
      <c r="G19" s="4">
        <f t="shared" si="0"/>
        <v>0.31666666666666671</v>
      </c>
      <c r="H19" s="14">
        <f>IF(AND(C19="x",E19=""),($A$1-RECAP!$U$4),IF(G19=" "," ",(G19-D19)))</f>
        <v>-2.7755575615628914E-16</v>
      </c>
      <c r="I19" s="26"/>
      <c r="J19" s="29"/>
      <c r="K19" s="38"/>
    </row>
    <row r="20" spans="2:14" ht="25.35" customHeight="1" x14ac:dyDescent="0.25">
      <c r="B20" s="3">
        <v>43368</v>
      </c>
      <c r="C20" s="44"/>
      <c r="D20" s="4">
        <v>0.31666666666666698</v>
      </c>
      <c r="E20" s="4">
        <v>0.375</v>
      </c>
      <c r="F20" s="4">
        <v>0.71250000000000002</v>
      </c>
      <c r="G20" s="4">
        <f t="shared" si="0"/>
        <v>0.31666666666666671</v>
      </c>
      <c r="H20" s="14">
        <f>IF(AND(C20="x",E20=""),($A$1-RECAP!$U$4),IF(G20=" "," ",(G20-D20)))</f>
        <v>-2.7755575615628914E-16</v>
      </c>
      <c r="I20" s="26"/>
      <c r="J20" s="29"/>
      <c r="K20" s="38"/>
    </row>
    <row r="21" spans="2:14" ht="25.35" customHeight="1" x14ac:dyDescent="0.25">
      <c r="B21" s="3">
        <v>43369</v>
      </c>
      <c r="C21" s="44" t="s">
        <v>16</v>
      </c>
      <c r="D21" s="4">
        <v>0.31666666666666698</v>
      </c>
      <c r="E21" s="4">
        <v>0.375</v>
      </c>
      <c r="F21" s="4">
        <v>0.71250000000000002</v>
      </c>
      <c r="G21" s="4">
        <f t="shared" si="0"/>
        <v>0.31666666666666671</v>
      </c>
      <c r="H21" s="14">
        <f>IF(AND(C21="x",E21=""),($A$1-RECAP!$U$4),IF(G21=" "," ",(G21-D21)))+M21</f>
        <v>-2.7755575615628914E-16</v>
      </c>
      <c r="I21" s="26"/>
      <c r="J21" s="29"/>
      <c r="K21" s="38"/>
      <c r="M21" s="32"/>
    </row>
    <row r="22" spans="2:14" ht="25.35" customHeight="1" x14ac:dyDescent="0.25">
      <c r="B22" s="3">
        <v>43370</v>
      </c>
      <c r="C22" s="44"/>
      <c r="D22" s="4">
        <v>0.31666666666666698</v>
      </c>
      <c r="E22" s="4">
        <v>0.375</v>
      </c>
      <c r="F22" s="4">
        <v>0.71250000000000002</v>
      </c>
      <c r="G22" s="4">
        <f t="shared" si="0"/>
        <v>0.31666666666666671</v>
      </c>
      <c r="H22" s="14">
        <f>IF(AND(C22="x",E22=""),($A$1-RECAP!$U$4),IF(G22=" "," ",(G22-D22)))</f>
        <v>-2.7755575615628914E-16</v>
      </c>
      <c r="I22" s="26"/>
      <c r="J22" s="29"/>
      <c r="K22" s="38"/>
    </row>
    <row r="23" spans="2:14" ht="25.35" customHeight="1" thickBot="1" x14ac:dyDescent="0.3">
      <c r="B23" s="3">
        <v>43371</v>
      </c>
      <c r="C23" s="44"/>
      <c r="D23" s="4">
        <v>0.31666666666666698</v>
      </c>
      <c r="E23" s="4">
        <v>0.375</v>
      </c>
      <c r="F23" s="4">
        <v>0.71250000000000002</v>
      </c>
      <c r="G23" s="4">
        <f t="shared" si="0"/>
        <v>0.31666666666666671</v>
      </c>
      <c r="H23" s="14">
        <f>IF(AND(C23="x",E23=""),($A$1-RECAP!$U$4),IF(G23=" "," ",(G23-D23)))</f>
        <v>-2.7755575615628914E-16</v>
      </c>
      <c r="I23" s="26"/>
      <c r="J23" s="29"/>
      <c r="K23" s="38"/>
    </row>
    <row r="24" spans="2:14" ht="25.35" customHeight="1" thickBot="1" x14ac:dyDescent="0.3">
      <c r="B24" s="37">
        <v>43372</v>
      </c>
      <c r="C24" s="44"/>
      <c r="D24" s="4">
        <v>0.31666666666666665</v>
      </c>
      <c r="E24" s="4">
        <v>0</v>
      </c>
      <c r="F24" s="4">
        <v>0</v>
      </c>
      <c r="G24" s="4">
        <f t="shared" si="0"/>
        <v>0</v>
      </c>
      <c r="H24" s="14">
        <f>IF(AND(C24="x",E24=""),($A$1-RECAP!$U$4),IF(G24=" "," ",(G24-D24)))</f>
        <v>-0.31666666666666665</v>
      </c>
      <c r="I24" s="24">
        <f>SUM(H14:H24)</f>
        <v>-0.31666666666666915</v>
      </c>
      <c r="J24" s="29"/>
      <c r="K24" s="38"/>
      <c r="M24" s="32"/>
    </row>
    <row r="25" spans="2:14" ht="25.35" customHeight="1" x14ac:dyDescent="0.25">
      <c r="B25" s="3">
        <v>43375</v>
      </c>
      <c r="C25" s="44"/>
      <c r="D25" s="4">
        <v>0.31666666666666698</v>
      </c>
      <c r="E25" s="4">
        <v>0.375</v>
      </c>
      <c r="F25" s="4">
        <v>0.71250000000000002</v>
      </c>
      <c r="G25" s="4">
        <f t="shared" si="0"/>
        <v>0.31666666666666671</v>
      </c>
      <c r="H25" s="14">
        <f>IF(AND(C25="x",E25=""),($A$1-RECAP!$U$4),IF(G25=" "," ",(G25-D25)))+M25</f>
        <v>-2.7755575615628914E-16</v>
      </c>
      <c r="I25" s="26"/>
      <c r="J25" s="57">
        <v>43373</v>
      </c>
      <c r="K25" s="38"/>
      <c r="M25" s="32"/>
    </row>
    <row r="26" spans="2:14" ht="25.35" customHeight="1" x14ac:dyDescent="0.25">
      <c r="B26" s="3">
        <v>43376</v>
      </c>
      <c r="C26" s="44"/>
      <c r="D26" s="4">
        <v>0.31666666666666698</v>
      </c>
      <c r="E26" s="4">
        <v>0.375</v>
      </c>
      <c r="F26" s="4">
        <v>0.71250000000000002</v>
      </c>
      <c r="G26" s="4">
        <f t="shared" si="0"/>
        <v>0.31666666666666671</v>
      </c>
      <c r="H26" s="14">
        <f>IF(AND(C26="x",E26=""),($A$1-RECAP!$U$4),IF(G26=" "," ",(G26-D26)))</f>
        <v>-2.7755575615628914E-16</v>
      </c>
      <c r="I26" s="26"/>
      <c r="J26" s="30"/>
      <c r="K26" s="38"/>
    </row>
    <row r="27" spans="2:14" ht="25.35" customHeight="1" x14ac:dyDescent="0.25">
      <c r="B27" s="3">
        <v>43377</v>
      </c>
      <c r="C27" s="44"/>
      <c r="D27" s="4">
        <v>0.31666666666666698</v>
      </c>
      <c r="E27" s="4">
        <v>0.375</v>
      </c>
      <c r="F27" s="4">
        <v>0.71250000000000002</v>
      </c>
      <c r="G27" s="4">
        <f t="shared" si="0"/>
        <v>0.31666666666666671</v>
      </c>
      <c r="H27" s="14">
        <f>IF(AND(C27="x",E27=""),($A$1-RECAP!$U$4),IF(G27=" "," ",(G27-D27)))</f>
        <v>-2.7755575615628914E-16</v>
      </c>
      <c r="I27" s="26"/>
      <c r="J27" s="36">
        <f>SUM(H25:H45)+J5</f>
        <v>-0.3166666666666757</v>
      </c>
      <c r="K27" s="38"/>
    </row>
    <row r="28" spans="2:14" ht="25.35" customHeight="1" x14ac:dyDescent="0.25">
      <c r="B28" s="3">
        <v>43378</v>
      </c>
      <c r="C28" s="44"/>
      <c r="D28" s="4">
        <v>0.31666666666666698</v>
      </c>
      <c r="E28" s="4">
        <v>0.375</v>
      </c>
      <c r="F28" s="4">
        <v>0.71250000000000002</v>
      </c>
      <c r="G28" s="4">
        <f t="shared" si="0"/>
        <v>0.31666666666666671</v>
      </c>
      <c r="H28" s="14">
        <f>IF(AND(C28="x",E28=""),($A$1-RECAP!$U$4),IF(G28=" "," ",(G28-D28)))</f>
        <v>-2.7755575615628914E-16</v>
      </c>
      <c r="I28" s="26"/>
      <c r="J28" s="30"/>
      <c r="K28" s="38"/>
    </row>
    <row r="29" spans="2:14" ht="25.35" customHeight="1" x14ac:dyDescent="0.25">
      <c r="B29" s="3">
        <v>43379</v>
      </c>
      <c r="C29" s="44"/>
      <c r="D29" s="4">
        <v>0</v>
      </c>
      <c r="E29" s="4"/>
      <c r="F29" s="4"/>
      <c r="G29" s="4" t="str">
        <f t="shared" si="0"/>
        <v xml:space="preserve"> </v>
      </c>
      <c r="H29" s="14" t="str">
        <f>IF(AND(C29="x",E29=""),($A$1-RECAP!$U$4),IF(G29=" "," ",(G29-D29)))</f>
        <v xml:space="preserve"> </v>
      </c>
      <c r="I29" s="26"/>
      <c r="J29" s="30"/>
      <c r="K29" s="38"/>
    </row>
    <row r="30" spans="2:14" ht="25.35" customHeight="1" x14ac:dyDescent="0.25">
      <c r="B30" s="3">
        <v>43382</v>
      </c>
      <c r="C30" s="44"/>
      <c r="D30" s="4">
        <v>0</v>
      </c>
      <c r="E30" s="4"/>
      <c r="F30" s="28"/>
      <c r="G30" s="4" t="str">
        <f t="shared" si="0"/>
        <v xml:space="preserve"> </v>
      </c>
      <c r="H30" s="14" t="str">
        <f>IF(AND(C30="x",E30=""),($A$1-RECAP!$U$4),IF(G30=" "," ",(G30-D30)))</f>
        <v xml:space="preserve"> </v>
      </c>
      <c r="I30" s="26"/>
      <c r="J30" s="30"/>
      <c r="K30" s="38"/>
    </row>
    <row r="31" spans="2:14" ht="25.35" customHeight="1" x14ac:dyDescent="0.25">
      <c r="B31" s="3">
        <v>43383</v>
      </c>
      <c r="C31" s="44"/>
      <c r="D31" s="4">
        <v>0.31666666666666698</v>
      </c>
      <c r="E31" s="4">
        <v>0.375</v>
      </c>
      <c r="F31" s="28">
        <v>0.71250000000000002</v>
      </c>
      <c r="G31" s="4">
        <f t="shared" si="0"/>
        <v>0.31666666666666671</v>
      </c>
      <c r="H31" s="14">
        <f>IF(AND(C31="x",E31=""),($A$1-RECAP!$U$4),IF(G31=" "," ",(G31-D31)))</f>
        <v>-2.7755575615628914E-16</v>
      </c>
      <c r="I31" s="26"/>
      <c r="J31" s="30"/>
      <c r="K31" s="38"/>
    </row>
    <row r="32" spans="2:14" ht="25.35" customHeight="1" x14ac:dyDescent="0.25">
      <c r="B32" s="3">
        <v>43384</v>
      </c>
      <c r="C32" s="44"/>
      <c r="D32" s="4">
        <v>0.31666666666666698</v>
      </c>
      <c r="E32" s="4">
        <v>0.375</v>
      </c>
      <c r="F32" s="28">
        <v>0.71250000000000002</v>
      </c>
      <c r="G32" s="4">
        <f t="shared" si="0"/>
        <v>0.31666666666666671</v>
      </c>
      <c r="H32" s="14">
        <f>IF(AND(C32="x",E32=""),($A$1-RECAP!$U$4),IF(G32=" "," ",(G32-D32)))</f>
        <v>-2.7755575615628914E-16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0.31666666666666698</v>
      </c>
      <c r="E33" s="4">
        <v>0.375</v>
      </c>
      <c r="F33" s="28">
        <v>0.71250000000000002</v>
      </c>
      <c r="G33" s="4">
        <f t="shared" si="0"/>
        <v>0.31666666666666671</v>
      </c>
      <c r="H33" s="14">
        <f>IF(AND(C33="x",E33=""),($A$1-RECAP!$U$4),IF(G33=" "," ",(G33-D33)))</f>
        <v>-2.7755575615628914E-16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0.31666666666666698</v>
      </c>
      <c r="E34" s="4">
        <v>0.375</v>
      </c>
      <c r="F34" s="28">
        <v>0.71250000000000002</v>
      </c>
      <c r="G34" s="4">
        <f t="shared" si="0"/>
        <v>0.31666666666666671</v>
      </c>
      <c r="H34" s="14">
        <f>IF(AND(C34="x",E34=""),($A$1-RECAP!$U$4),IF(G34=" "," ",(G34-D34)))</f>
        <v>-2.7755575615628914E-16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0.31666666666666698</v>
      </c>
      <c r="E35" s="4">
        <v>0.375</v>
      </c>
      <c r="F35" s="28">
        <v>0.71250000000000002</v>
      </c>
      <c r="G35" s="4">
        <f t="shared" si="0"/>
        <v>0.31666666666666671</v>
      </c>
      <c r="H35" s="14">
        <f>IF(AND(C35="x",E35=""),($A$1-RECAP!$U$4),IF(G35=" "," ",(G35-D35)))</f>
        <v>-2.7755575615628914E-16</v>
      </c>
      <c r="I35" s="24">
        <f>SUM(H25:H35)</f>
        <v>-2.4980018054066022E-15</v>
      </c>
      <c r="J35" s="30"/>
      <c r="K35" s="38"/>
    </row>
    <row r="36" spans="2:11" ht="25.35" customHeight="1" x14ac:dyDescent="0.25">
      <c r="B36" s="3">
        <v>43390</v>
      </c>
      <c r="C36" s="44"/>
      <c r="D36" s="4">
        <v>0.31666666666666698</v>
      </c>
      <c r="E36" s="4">
        <v>0.375</v>
      </c>
      <c r="F36" s="28">
        <v>0.71250000000000002</v>
      </c>
      <c r="G36" s="4">
        <f t="shared" si="0"/>
        <v>0.31666666666666671</v>
      </c>
      <c r="H36" s="14">
        <f>IF(AND(C36="x",E36=""),($A$1-RECAP!$U$4),IF(G36=" "," ",(G36-D36)))</f>
        <v>-2.7755575615628914E-16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0.31666666666666698</v>
      </c>
      <c r="E37" s="4">
        <v>0.375</v>
      </c>
      <c r="F37" s="28">
        <v>0.71250000000000002</v>
      </c>
      <c r="G37" s="4">
        <f t="shared" si="0"/>
        <v>0.31666666666666671</v>
      </c>
      <c r="H37" s="14">
        <f>IF(AND(C37="x",E37=""),($A$1-RECAP!$U$4),IF(G37=" "," ",(G37-D37)))</f>
        <v>-2.7755575615628914E-16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0.31666666666666698</v>
      </c>
      <c r="E38" s="4">
        <v>0.375</v>
      </c>
      <c r="F38" s="28">
        <v>0.71250000000000002</v>
      </c>
      <c r="G38" s="4">
        <f t="shared" si="0"/>
        <v>0.31666666666666671</v>
      </c>
      <c r="H38" s="14">
        <f>IF(AND(C38="x",E38=""),($A$1-RECAP!$U$4),IF(G38=" "," ",(G38-D38)))</f>
        <v>-2.7755575615628914E-16</v>
      </c>
      <c r="I38" s="26"/>
      <c r="J38" s="30"/>
      <c r="K38" s="38"/>
    </row>
    <row r="39" spans="2:11" ht="25.35" customHeight="1" x14ac:dyDescent="0.25">
      <c r="B39" s="3">
        <v>43393</v>
      </c>
      <c r="C39" s="44"/>
      <c r="D39" s="4">
        <v>0.31666666666666698</v>
      </c>
      <c r="E39" s="4">
        <v>0.375</v>
      </c>
      <c r="F39" s="28">
        <v>0.71250000000000002</v>
      </c>
      <c r="G39" s="4">
        <f t="shared" si="0"/>
        <v>0.31666666666666671</v>
      </c>
      <c r="H39" s="14">
        <f>IF(AND(C39="x",E39=""),($A$1-RECAP!$U$4),IF(G39=" "," ",(G39-D39)))</f>
        <v>-2.7755575615628914E-16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0.31666666666666698</v>
      </c>
      <c r="E40" s="4">
        <v>0.375</v>
      </c>
      <c r="F40" s="69">
        <v>0.71250000000000002</v>
      </c>
      <c r="G40" s="4">
        <f t="shared" si="0"/>
        <v>0.31666666666666671</v>
      </c>
      <c r="H40" s="14">
        <f>IF(AND(C40="x",E40=""),($A$1-RECAP!$U$4),IF(G40=" "," ",(G40-D40)))</f>
        <v>-2.7755575615628914E-16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</v>
      </c>
      <c r="E41" s="4"/>
      <c r="F41" s="27"/>
      <c r="G41" s="4" t="str">
        <f t="shared" si="0"/>
        <v xml:space="preserve"> </v>
      </c>
      <c r="H41" s="14" t="str">
        <f>IF(AND(C41="x",E41=""),($A$1-RECAP!$U$4),IF(G41=" "," ",(G41-D41)))</f>
        <v xml:space="preserve"> 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</v>
      </c>
      <c r="E42" s="4"/>
      <c r="F42" s="27"/>
      <c r="G42" s="4" t="str">
        <f t="shared" si="0"/>
        <v xml:space="preserve"> </v>
      </c>
      <c r="H42" s="14" t="str">
        <f>IF(AND(C42="x",E42=""),($A$1-RECAP!$U$4),IF(G42=" "," ",(G42-D42)))</f>
        <v xml:space="preserve"> 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</v>
      </c>
      <c r="E43" s="4"/>
      <c r="F43" s="27"/>
      <c r="G43" s="4" t="str">
        <f t="shared" si="0"/>
        <v xml:space="preserve"> </v>
      </c>
      <c r="H43" s="14" t="str">
        <f>IF(AND(C43="x",E43=""),($A$1-RECAP!$U$4),IF(G43=" "," ",(G43-D43)))</f>
        <v xml:space="preserve"> 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</v>
      </c>
      <c r="E44" s="4"/>
      <c r="F44" s="27"/>
      <c r="G44" s="4" t="str">
        <f t="shared" si="0"/>
        <v xml:space="preserve"> </v>
      </c>
      <c r="H44" s="14" t="str">
        <f>IF(AND(C44="x",E44=""),($A$1-RECAP!$U$4),IF(G44=" "," ",(G44-D44)))</f>
        <v xml:space="preserve"> 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0.31666666666666698</v>
      </c>
      <c r="E45" s="4">
        <v>0.375</v>
      </c>
      <c r="F45" s="71">
        <v>0.71250000000000002</v>
      </c>
      <c r="G45" s="4">
        <f t="shared" si="0"/>
        <v>0.31666666666666671</v>
      </c>
      <c r="H45" s="14">
        <f>IF(AND(C45="x",E45=""),($A$1-RECAP!$U$4),IF(G45=" "," ",(G45-D45)))</f>
        <v>-2.7755575615628914E-16</v>
      </c>
      <c r="I45" s="24">
        <f>SUM(H36:H45)</f>
        <v>-1.6653345369377348E-15</v>
      </c>
      <c r="J45" s="30"/>
      <c r="K45" s="38"/>
    </row>
    <row r="46" spans="2:11" ht="25.35" customHeight="1" x14ac:dyDescent="0.25">
      <c r="B46" s="3">
        <v>43404</v>
      </c>
      <c r="C46" s="44" t="s">
        <v>16</v>
      </c>
      <c r="D46" s="4">
        <v>0</v>
      </c>
      <c r="E46" s="4"/>
      <c r="F46" s="27"/>
      <c r="G46" s="4" t="str">
        <f t="shared" si="0"/>
        <v xml:space="preserve"> </v>
      </c>
      <c r="H46" s="28">
        <f>IF(AND(C46="x",E46=""),($A$1-RECAP!$U$4),IF(G46=" "," ",(G46-D46)))</f>
        <v>0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0.31666666666666698</v>
      </c>
      <c r="E47" s="4">
        <v>0.375</v>
      </c>
      <c r="F47" s="71">
        <v>0.71250000000000002</v>
      </c>
      <c r="G47" s="4">
        <f t="shared" si="0"/>
        <v>0.31666666666666671</v>
      </c>
      <c r="H47" s="28">
        <f>IF(AND(C47="x",E47=""),($A$1-RECAP!$U$4),IF(G47=" "," ",(G47-D47)))</f>
        <v>-2.7755575615628914E-16</v>
      </c>
      <c r="J47" s="29"/>
      <c r="K47" s="38"/>
    </row>
    <row r="48" spans="2:11" ht="25.35" customHeight="1" x14ac:dyDescent="0.25">
      <c r="B48" s="3">
        <v>43406</v>
      </c>
      <c r="C48" s="44"/>
      <c r="D48" s="4">
        <v>0.31666666666666698</v>
      </c>
      <c r="E48" s="4">
        <v>0.375</v>
      </c>
      <c r="F48" s="71">
        <v>0.71250000000000002</v>
      </c>
      <c r="G48" s="4">
        <f t="shared" si="0"/>
        <v>0.31666666666666671</v>
      </c>
      <c r="H48" s="28">
        <f>IF(AND(C48="x",E48=""),($A$1-RECAP!$U$4),IF(G48=" "," ",(G48-D48)))</f>
        <v>-2.7755575615628914E-16</v>
      </c>
      <c r="J48" s="31">
        <f>SUM(H46:H67)+J27</f>
        <v>-0.31666666666667764</v>
      </c>
      <c r="K48" s="38"/>
    </row>
    <row r="49" spans="2:11" ht="25.35" customHeight="1" x14ac:dyDescent="0.25">
      <c r="B49" s="3">
        <v>43407</v>
      </c>
      <c r="C49" s="44"/>
      <c r="D49" s="4">
        <v>0.31666666666666698</v>
      </c>
      <c r="E49" s="4">
        <v>0.375</v>
      </c>
      <c r="F49" s="72">
        <v>0.71250000000000002</v>
      </c>
      <c r="G49" s="4">
        <f t="shared" si="0"/>
        <v>0.31666666666666671</v>
      </c>
      <c r="H49" s="28">
        <f>IF(AND(C49="x",E49=""),($A$1-RECAP!$U$4),IF(G49=" "," ",(G49-D49)))</f>
        <v>-2.7755575615628914E-16</v>
      </c>
      <c r="J49" s="29"/>
      <c r="K49" s="38"/>
    </row>
    <row r="50" spans="2:11" ht="25.35" customHeight="1" x14ac:dyDescent="0.25">
      <c r="B50" s="3">
        <v>43410</v>
      </c>
      <c r="C50" s="44"/>
      <c r="D50" s="4">
        <v>0.31666666666666698</v>
      </c>
      <c r="E50" s="4">
        <v>0.375</v>
      </c>
      <c r="F50" s="73">
        <v>0.71250000000000002</v>
      </c>
      <c r="G50" s="4">
        <f t="shared" si="0"/>
        <v>0.31666666666666671</v>
      </c>
      <c r="H50" s="28">
        <f>IF(AND(C50="x",E50=""),($A$1-RECAP!$U$4),IF(G50=" "," ",(G50-D50)))</f>
        <v>-2.7755575615628914E-16</v>
      </c>
      <c r="J50" s="29"/>
      <c r="K50" s="38"/>
    </row>
    <row r="51" spans="2:11" ht="25.35" customHeight="1" x14ac:dyDescent="0.25">
      <c r="B51" s="3">
        <v>43411</v>
      </c>
      <c r="C51" s="44"/>
      <c r="D51" s="4">
        <v>0.31666666666666698</v>
      </c>
      <c r="E51" s="4">
        <v>0.375</v>
      </c>
      <c r="F51" s="74">
        <v>0.71250000000000002</v>
      </c>
      <c r="G51" s="4">
        <f t="shared" si="0"/>
        <v>0.31666666666666671</v>
      </c>
      <c r="H51" s="28">
        <f>IF(AND(C51="x",E51=""),($A$1-RECAP!$U$4),IF(G51=" "," ",(G51-D51)))</f>
        <v>-2.7755575615628914E-16</v>
      </c>
      <c r="J51" s="29"/>
      <c r="K51" s="38"/>
    </row>
    <row r="52" spans="2:11" ht="25.35" customHeight="1" x14ac:dyDescent="0.25">
      <c r="B52" s="3">
        <v>43412</v>
      </c>
      <c r="C52" s="44"/>
      <c r="D52" s="4">
        <v>0.31666666666666698</v>
      </c>
      <c r="E52" s="4">
        <v>0.375</v>
      </c>
      <c r="F52" s="74">
        <v>0.71250000000000002</v>
      </c>
      <c r="G52" s="4">
        <f t="shared" si="0"/>
        <v>0.31666666666666671</v>
      </c>
      <c r="H52" s="28">
        <f>IF(AND(C52="x",E52=""),($A$1-RECAP!$U$4),IF(G52=" "," ",(G52-D52)))</f>
        <v>-2.7755575615628914E-16</v>
      </c>
      <c r="J52" s="29"/>
      <c r="K52" s="38"/>
    </row>
    <row r="53" spans="2:11" ht="25.35" customHeight="1" x14ac:dyDescent="0.25">
      <c r="B53" s="3">
        <v>43413</v>
      </c>
      <c r="C53" s="44"/>
      <c r="D53" s="4">
        <v>0.31666666666666698</v>
      </c>
      <c r="E53" s="4">
        <v>0.375</v>
      </c>
      <c r="F53" s="74">
        <v>0.71250000000000002</v>
      </c>
      <c r="G53" s="4">
        <f t="shared" si="0"/>
        <v>0.31666666666666671</v>
      </c>
      <c r="H53" s="28">
        <f>IF(AND(C53="x",E53=""),($A$1-RECAP!$U$4),IF(G53=" "," ",(G53-D53)))</f>
        <v>-2.7755575615628914E-16</v>
      </c>
      <c r="J53" s="29"/>
      <c r="K53" s="38"/>
    </row>
    <row r="54" spans="2:11" ht="25.35" customHeight="1" x14ac:dyDescent="0.25">
      <c r="B54" s="3">
        <v>43414</v>
      </c>
      <c r="C54" s="44" t="s">
        <v>16</v>
      </c>
      <c r="D54" s="4">
        <v>0</v>
      </c>
      <c r="E54" s="4"/>
      <c r="F54" s="27"/>
      <c r="G54" s="4" t="str">
        <f t="shared" si="0"/>
        <v xml:space="preserve"> </v>
      </c>
      <c r="H54" s="28">
        <f>IF(AND(C54="x",E54=""),($A$1-RECAP!$U$4),IF(G54=" "," ",(G54-D54)))</f>
        <v>0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28" t="str">
        <f>IF(AND(C56="x",E56=""),($A$1-RECAP!$U$4),IF(G56=" "," ",(G56-D56)))</f>
        <v xml:space="preserve"> </v>
      </c>
      <c r="I56" s="66">
        <f>SUM(H46:H56)</f>
        <v>-1.9428902930940239E-15</v>
      </c>
      <c r="J56" s="29"/>
      <c r="K56" s="38"/>
    </row>
    <row r="57" spans="2:11" ht="25.3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28" t="str">
        <f>IF(AND(C67="x",E67=""),($A$1-RECAP!$U$4),IF(G67="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210" priority="59" operator="lessThan">
      <formula>0</formula>
    </cfRule>
    <cfRule type="cellIs" dxfId="209" priority="60" operator="greaterThan">
      <formula>0</formula>
    </cfRule>
  </conditionalFormatting>
  <conditionalFormatting sqref="I67">
    <cfRule type="cellIs" dxfId="208" priority="7" operator="lessThan">
      <formula>0</formula>
    </cfRule>
    <cfRule type="cellIs" dxfId="207" priority="8" operator="greaterThan">
      <formula>0</formula>
    </cfRule>
  </conditionalFormatting>
  <conditionalFormatting sqref="I45">
    <cfRule type="cellIs" dxfId="206" priority="5" operator="lessThan">
      <formula>0</formula>
    </cfRule>
    <cfRule type="cellIs" dxfId="205" priority="6" operator="greaterThan">
      <formula>0</formula>
    </cfRule>
  </conditionalFormatting>
  <conditionalFormatting sqref="I24">
    <cfRule type="cellIs" dxfId="204" priority="3" operator="lessThan">
      <formula>0</formula>
    </cfRule>
    <cfRule type="cellIs" dxfId="203" priority="4" operator="greaterThan">
      <formula>0</formula>
    </cfRule>
  </conditionalFormatting>
  <conditionalFormatting sqref="J1">
    <cfRule type="cellIs" dxfId="202" priority="25" operator="equal">
      <formula>"NB.SI($B$3:$B$68;""x"")"</formula>
    </cfRule>
  </conditionalFormatting>
  <conditionalFormatting sqref="H3:H67">
    <cfRule type="cellIs" dxfId="201" priority="18" operator="lessThan">
      <formula>0</formula>
    </cfRule>
    <cfRule type="cellIs" dxfId="200" priority="19" operator="greaterThan">
      <formula>0</formula>
    </cfRule>
  </conditionalFormatting>
  <conditionalFormatting sqref="E3:E4 E10:E67">
    <cfRule type="cellIs" dxfId="199" priority="17" operator="lessThan">
      <formula>0.354166666666667</formula>
    </cfRule>
  </conditionalFormatting>
  <conditionalFormatting sqref="F3:F4 F6:F7 F9:F29">
    <cfRule type="cellIs" dxfId="198" priority="16" operator="greaterThan">
      <formula>0.7125</formula>
    </cfRule>
  </conditionalFormatting>
  <conditionalFormatting sqref="I13">
    <cfRule type="cellIs" dxfId="197" priority="14" operator="lessThan">
      <formula>0</formula>
    </cfRule>
    <cfRule type="cellIs" dxfId="196" priority="15" operator="greaterThan">
      <formula>0</formula>
    </cfRule>
  </conditionalFormatting>
  <conditionalFormatting sqref="I35">
    <cfRule type="cellIs" dxfId="195" priority="12" operator="lessThan">
      <formula>0</formula>
    </cfRule>
    <cfRule type="cellIs" dxfId="194" priority="13" operator="greaterThan">
      <formula>0</formula>
    </cfRule>
  </conditionalFormatting>
  <conditionalFormatting sqref="F5">
    <cfRule type="cellIs" dxfId="193" priority="11" operator="greaterThan">
      <formula>0.7125</formula>
    </cfRule>
  </conditionalFormatting>
  <conditionalFormatting sqref="F8">
    <cfRule type="cellIs" dxfId="192" priority="10" operator="greaterThan">
      <formula>0.7125</formula>
    </cfRule>
  </conditionalFormatting>
  <conditionalFormatting sqref="E5:E9">
    <cfRule type="cellIs" dxfId="191" priority="9" operator="lessThan">
      <formula>0.354166666666667</formula>
    </cfRule>
  </conditionalFormatting>
  <conditionalFormatting sqref="I56">
    <cfRule type="cellIs" dxfId="190" priority="1" operator="lessThan">
      <formula>0</formula>
    </cfRule>
    <cfRule type="cellIs" dxfId="189" priority="2" operator="greaterThan">
      <formula>0</formula>
    </cfRule>
  </conditionalFormatting>
  <dataValidations disablePrompts="1" count="1">
    <dataValidation type="list" allowBlank="1" showInputMessage="1" showErrorMessage="1" sqref="L1" xr:uid="{E1A992EF-6A87-443C-926A-967F09827169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FEE-B962-43DE-8234-B0E579E1F542}">
  <sheetPr codeName="Blad7"/>
  <dimension ref="A1:Q67"/>
  <sheetViews>
    <sheetView zoomScaleNormal="100" workbookViewId="0">
      <selection activeCell="L11" sqref="L11:P67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6.42578125" style="65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2.5703125" style="1" bestFit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51"/>
      <c r="D1" s="76" t="s">
        <v>17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0.95</v>
      </c>
      <c r="O1" s="46">
        <f>N1/24</f>
        <v>3.9583333333333331E-2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0.31666666666666665</v>
      </c>
      <c r="E3" s="4">
        <v>0.375</v>
      </c>
      <c r="F3" s="4">
        <v>0.69861111111111107</v>
      </c>
      <c r="G3" s="4">
        <f>IF(E3=""," ",IF((F3-E3)&lt;$H$1,F3-E3,IF(K3="",F3-E3-$G$1,F3-E3-K3)))</f>
        <v>0.30277777777777776</v>
      </c>
      <c r="H3" s="14">
        <f>IF(AND(C3="x",E3=""),($A$1-RECAP!$U$4),IF(G3=" "," ",(G3-D3)))</f>
        <v>-1.3888888888888895E-2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0.31666666666666665</v>
      </c>
      <c r="E4" s="4">
        <v>0.35416666666666669</v>
      </c>
      <c r="F4" s="4">
        <v>0.70763888888888893</v>
      </c>
      <c r="G4" s="4">
        <f t="shared" ref="G4:G67" si="0">IF(E4=""," ",IF((F4-E4)&lt;$H$1,F4-E4,IF(K4="",F4-E4-$G$1,F4-E4-K4)))</f>
        <v>0.33263888888888893</v>
      </c>
      <c r="H4" s="14">
        <f>IF(AND(C4="x",E4=""),($A$1-RECAP!$U$4),IF(G4=" "," ",(G4-D4)))</f>
        <v>1.5972222222222276E-2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0.31666666666666698</v>
      </c>
      <c r="E5" s="4">
        <v>0.3576388888888889</v>
      </c>
      <c r="F5" s="4">
        <v>0.6972222222222223</v>
      </c>
      <c r="G5" s="4">
        <f t="shared" si="0"/>
        <v>0.31875000000000009</v>
      </c>
      <c r="H5" s="14">
        <f>IF(AND(C5="x",E5=""),($A$1-RECAP!$U$4),IF(G5=" "," ",(G5-D5)))</f>
        <v>2.0833333333331039E-3</v>
      </c>
      <c r="I5" s="26"/>
      <c r="J5" s="31">
        <f>SUM(H3:H24)</f>
        <v>0.12152777777777174</v>
      </c>
      <c r="K5" s="38"/>
      <c r="L5" s="33"/>
    </row>
    <row r="6" spans="1:17" ht="25.35" customHeight="1" thickBot="1" x14ac:dyDescent="0.3">
      <c r="B6" s="3">
        <v>43348</v>
      </c>
      <c r="C6" s="44"/>
      <c r="D6" s="4">
        <v>0</v>
      </c>
      <c r="E6" s="4"/>
      <c r="F6" s="4"/>
      <c r="G6" s="4" t="str">
        <f t="shared" si="0"/>
        <v xml:space="preserve"> </v>
      </c>
      <c r="H6" s="14" t="str">
        <f>IF(AND(C6="x",E6=""),($A$1-RECAP!$U$4),IF(G6=" "," ",(G6-D6)))</f>
        <v xml:space="preserve"> </v>
      </c>
      <c r="I6" s="26"/>
      <c r="J6" s="29"/>
      <c r="K6" s="38"/>
      <c r="L6" s="81">
        <f>IF(L1=38,J48+(RECAP!S4*-1*J1),IF(L1=30.24,J48+(RECAP!S5*-1*J1),IF(L1=30,J48+(RECAP!S6*-1*J1),IF(L1=19,J48+(RECAP!S7*-1*J1),"ERREUR"))))</f>
        <v>0.12152777777777174</v>
      </c>
      <c r="M6" s="82"/>
    </row>
    <row r="7" spans="1:17" ht="25.35" customHeight="1" x14ac:dyDescent="0.25">
      <c r="B7" s="3">
        <v>43349</v>
      </c>
      <c r="C7" s="44"/>
      <c r="D7" s="4">
        <v>0.31666666666666698</v>
      </c>
      <c r="E7" s="4">
        <v>0.38750000000000001</v>
      </c>
      <c r="F7" s="4">
        <v>0.70624999999999993</v>
      </c>
      <c r="G7" s="4">
        <f t="shared" si="0"/>
        <v>0.29791666666666661</v>
      </c>
      <c r="H7" s="14">
        <f>IF(AND(C7="x",E7=""),($A$1-RECAP!$U$4),IF(G7=" "," ",(G7-D7)))</f>
        <v>-1.8750000000000377E-2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0.31666666666666698</v>
      </c>
      <c r="E8" s="4">
        <v>0.36527777777777781</v>
      </c>
      <c r="F8" s="4">
        <v>0.70486111111111116</v>
      </c>
      <c r="G8" s="4">
        <f t="shared" si="0"/>
        <v>0.31875000000000003</v>
      </c>
      <c r="H8" s="14">
        <f>IF(AND(C8="x",E8=""),($A$1-RECAP!$U$4),IF(G8=" "," ",(G8-D8)))</f>
        <v>2.0833333333330484E-3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0.31666666666666698</v>
      </c>
      <c r="E9" s="4">
        <v>0.35416666666666669</v>
      </c>
      <c r="F9" s="4">
        <v>0.71250000000000002</v>
      </c>
      <c r="G9" s="4">
        <f t="shared" si="0"/>
        <v>0.33750000000000002</v>
      </c>
      <c r="H9" s="14">
        <f>IF(AND(C9="x",E9=""),($A$1-RECAP!$U$4),IF(G9=" "," ",(G9-D9)))</f>
        <v>2.0833333333333037E-2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0.31666666666666698</v>
      </c>
      <c r="E10" s="4">
        <v>0.35416666666666669</v>
      </c>
      <c r="F10" s="4">
        <v>0.70000000000000007</v>
      </c>
      <c r="G10" s="4">
        <f t="shared" si="0"/>
        <v>0.32500000000000007</v>
      </c>
      <c r="H10" s="14">
        <f>IF(AND(C10="x",E10=""),($A$1-RECAP!$U$4),IF(G10=" "," ",(G10-D10)))</f>
        <v>8.3333333333330817E-3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0.31666666666666698</v>
      </c>
      <c r="E11" s="4">
        <v>0.3659722222222222</v>
      </c>
      <c r="F11" s="4">
        <v>0.71250000000000002</v>
      </c>
      <c r="G11" s="4">
        <f t="shared" si="0"/>
        <v>0.32569444444444451</v>
      </c>
      <c r="H11" s="14">
        <f>IF(AND(C11="x",E11=""),($A$1-RECAP!$U$4),IF(G11=" "," ",(G11-D11)))</f>
        <v>9.0277777777775237E-3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0.31666666666666698</v>
      </c>
      <c r="E12" s="4">
        <v>0.3666666666666667</v>
      </c>
      <c r="F12" s="4">
        <v>0.70694444444444438</v>
      </c>
      <c r="G12" s="4">
        <f t="shared" si="0"/>
        <v>0.31944444444444436</v>
      </c>
      <c r="H12" s="14">
        <f>IF(AND(C12="x",E12=""),($A$1-RECAP!$U$4),IF(G12=" "," ",(G12-D12)))</f>
        <v>2.7777777777773793E-3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0.31666666666666698</v>
      </c>
      <c r="E13" s="4">
        <v>0.35555555555555557</v>
      </c>
      <c r="F13" s="4">
        <v>0.70694444444444438</v>
      </c>
      <c r="G13" s="4">
        <f t="shared" si="0"/>
        <v>0.33055555555555549</v>
      </c>
      <c r="H13" s="14">
        <f>IF(AND(C13="x",E13=""),($A$1-RECAP!$U$4),IF(G13=" "," ",(G13-D13)))</f>
        <v>1.3888888888888506E-2</v>
      </c>
      <c r="I13" s="24">
        <f>SUM(H3:H13)</f>
        <v>4.2361111111108685E-2</v>
      </c>
      <c r="J13" s="29"/>
      <c r="K13" s="38"/>
    </row>
    <row r="14" spans="1:17" ht="25.35" customHeight="1" x14ac:dyDescent="0.25">
      <c r="B14" s="3">
        <v>43358</v>
      </c>
      <c r="C14" s="44"/>
      <c r="D14" s="4">
        <v>0.31666666666666698</v>
      </c>
      <c r="E14" s="4">
        <v>0.35416666666666669</v>
      </c>
      <c r="F14" s="4">
        <v>0.71250000000000002</v>
      </c>
      <c r="G14" s="4">
        <f t="shared" si="0"/>
        <v>0.33750000000000002</v>
      </c>
      <c r="H14" s="14">
        <f>IF(AND(C14="x",E14=""),($A$1-RECAP!$U$4),IF(G14=" "," ",(G14-D14)))</f>
        <v>2.0833333333333037E-2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0.31666666666666698</v>
      </c>
      <c r="E15" s="4">
        <v>0.35416666666666669</v>
      </c>
      <c r="F15" s="4">
        <v>0.6875</v>
      </c>
      <c r="G15" s="4">
        <f t="shared" si="0"/>
        <v>0.3125</v>
      </c>
      <c r="H15" s="14">
        <f>IF(AND(C15="x",E15=""),($A$1-RECAP!$U$4),IF(G15=" "," ",(G15-D15)))</f>
        <v>-4.1666666666669849E-3</v>
      </c>
      <c r="I15" s="26"/>
      <c r="J15" s="29"/>
      <c r="K15" s="38"/>
      <c r="L15" s="32"/>
      <c r="O15" s="64"/>
    </row>
    <row r="16" spans="1:17" ht="25.35" customHeight="1" x14ac:dyDescent="0.25">
      <c r="B16" s="3">
        <v>43362</v>
      </c>
      <c r="C16" s="44"/>
      <c r="D16" s="4">
        <v>0.31666666666666698</v>
      </c>
      <c r="E16" s="4">
        <v>0.35416666666666669</v>
      </c>
      <c r="F16" s="4">
        <v>0.70624999999999993</v>
      </c>
      <c r="G16" s="4">
        <f t="shared" si="0"/>
        <v>0.33124999999999993</v>
      </c>
      <c r="H16" s="14">
        <f>IF(AND(C16="x",E16=""),($A$1-RECAP!$U$4),IF(G16=" "," ",(G16-D16)))</f>
        <v>1.4583333333332948E-2</v>
      </c>
      <c r="I16" s="26"/>
      <c r="J16" s="29"/>
      <c r="K16" s="38"/>
    </row>
    <row r="17" spans="2:13" ht="25.35" customHeight="1" x14ac:dyDescent="0.25">
      <c r="B17" s="3">
        <v>43363</v>
      </c>
      <c r="C17" s="44"/>
      <c r="D17" s="4">
        <v>0.31666666666666698</v>
      </c>
      <c r="E17" s="4">
        <v>0.35833333333333334</v>
      </c>
      <c r="F17" s="4">
        <v>0.70138888888888884</v>
      </c>
      <c r="G17" s="4">
        <f t="shared" si="0"/>
        <v>0.32222222222222219</v>
      </c>
      <c r="H17" s="14">
        <f>IF(AND(C17="x",E17=""),($A$1-RECAP!$U$4),IF(G17=" "," ",(G17-D17)))</f>
        <v>5.5555555555552028E-3</v>
      </c>
      <c r="I17" s="26"/>
      <c r="J17" s="29"/>
      <c r="K17" s="38"/>
    </row>
    <row r="18" spans="2:13" ht="25.35" customHeight="1" x14ac:dyDescent="0.25">
      <c r="B18" s="3">
        <v>43364</v>
      </c>
      <c r="C18" s="44"/>
      <c r="D18" s="4">
        <v>0.31666666666666698</v>
      </c>
      <c r="E18" s="4">
        <v>0.36041666666666666</v>
      </c>
      <c r="F18" s="4">
        <v>0.69097222222222221</v>
      </c>
      <c r="G18" s="4">
        <f t="shared" si="0"/>
        <v>0.30972222222222223</v>
      </c>
      <c r="H18" s="14">
        <f>IF(AND(C18="x",E18=""),($A$1-RECAP!$U$4),IF(G18=" "," ",(G18-D18)))</f>
        <v>-6.9444444444447528E-3</v>
      </c>
      <c r="I18" s="26"/>
      <c r="J18" s="29"/>
      <c r="K18" s="38"/>
    </row>
    <row r="19" spans="2:13" ht="25.35" customHeight="1" x14ac:dyDescent="0.25">
      <c r="B19" s="3">
        <v>43365</v>
      </c>
      <c r="C19" s="44"/>
      <c r="D19" s="4">
        <v>0.31666666666666698</v>
      </c>
      <c r="E19" s="4">
        <v>0.35555555555555557</v>
      </c>
      <c r="F19" s="4">
        <v>0.69305555555555554</v>
      </c>
      <c r="G19" s="4">
        <f t="shared" si="0"/>
        <v>0.31666666666666665</v>
      </c>
      <c r="H19" s="14">
        <f>IF(AND(C19="x",E19=""),($A$1-RECAP!$U$4),IF(G19=" "," ",(G19-D19)))</f>
        <v>-3.3306690738754696E-16</v>
      </c>
      <c r="I19" s="26"/>
      <c r="J19" s="29"/>
      <c r="K19" s="38"/>
    </row>
    <row r="20" spans="2:13" ht="25.35" customHeight="1" x14ac:dyDescent="0.25">
      <c r="B20" s="3">
        <v>43368</v>
      </c>
      <c r="C20" s="44"/>
      <c r="D20" s="4">
        <v>0.31666666666666698</v>
      </c>
      <c r="E20" s="4">
        <v>0.35416666666666669</v>
      </c>
      <c r="F20" s="4">
        <v>0.69652777777777775</v>
      </c>
      <c r="G20" s="4">
        <f t="shared" si="0"/>
        <v>0.32152777777777775</v>
      </c>
      <c r="H20" s="14">
        <f>IF(AND(C20="x",E20=""),($A$1-RECAP!$U$4),IF(G20=" "," ",(G20-D20)))</f>
        <v>4.8611111111107608E-3</v>
      </c>
      <c r="I20" s="26"/>
      <c r="J20" s="29"/>
      <c r="K20" s="38"/>
    </row>
    <row r="21" spans="2:13" ht="25.35" customHeight="1" x14ac:dyDescent="0.25">
      <c r="B21" s="3">
        <v>43369</v>
      </c>
      <c r="C21" s="44" t="s">
        <v>16</v>
      </c>
      <c r="D21" s="4">
        <v>0.31666666666666698</v>
      </c>
      <c r="E21" s="4">
        <v>0.3576388888888889</v>
      </c>
      <c r="F21" s="4">
        <v>0.69791666666666663</v>
      </c>
      <c r="G21" s="4">
        <f t="shared" si="0"/>
        <v>0.31944444444444442</v>
      </c>
      <c r="H21" s="14">
        <f>IF(AND(C21="x",E21=""),($A$1-RECAP!$U$4),IF(G21=" "," ",(G21-D21)))+M21</f>
        <v>2.7777777777774348E-3</v>
      </c>
      <c r="I21" s="26"/>
      <c r="J21" s="29"/>
      <c r="K21" s="38"/>
      <c r="M21" s="32"/>
    </row>
    <row r="22" spans="2:13" ht="25.35" customHeight="1" x14ac:dyDescent="0.25">
      <c r="B22" s="3">
        <v>43370</v>
      </c>
      <c r="C22" s="44"/>
      <c r="D22" s="4">
        <v>0.31666666666666698</v>
      </c>
      <c r="E22" s="4">
        <v>0.35833333333333334</v>
      </c>
      <c r="F22" s="4">
        <v>0.69861111111111107</v>
      </c>
      <c r="G22" s="4">
        <f t="shared" si="0"/>
        <v>0.31944444444444442</v>
      </c>
      <c r="H22" s="14">
        <f>IF(AND(C22="x",E22=""),($A$1-RECAP!$U$4),IF(G22=" "," ",(G22-D22)))</f>
        <v>2.7777777777774348E-3</v>
      </c>
      <c r="I22" s="26"/>
      <c r="J22" s="29"/>
      <c r="K22" s="38"/>
    </row>
    <row r="23" spans="2:13" ht="25.35" customHeight="1" thickBot="1" x14ac:dyDescent="0.3">
      <c r="B23" s="3">
        <v>43371</v>
      </c>
      <c r="C23" s="44"/>
      <c r="D23" s="4">
        <v>0.31666666666666698</v>
      </c>
      <c r="E23" s="4">
        <v>0.35486111111111113</v>
      </c>
      <c r="F23" s="4">
        <v>0.71250000000000002</v>
      </c>
      <c r="G23" s="4">
        <f t="shared" si="0"/>
        <v>0.33680555555555558</v>
      </c>
      <c r="H23" s="14">
        <f>IF(AND(C23="x",E23=""),($A$1-RECAP!$U$4),IF(G23=" "," ",(G23-D23)))</f>
        <v>2.0138888888888595E-2</v>
      </c>
      <c r="I23" s="26"/>
      <c r="J23" s="29"/>
      <c r="K23" s="38"/>
    </row>
    <row r="24" spans="2:13" ht="25.35" customHeight="1" thickBot="1" x14ac:dyDescent="0.3">
      <c r="B24" s="37">
        <v>43372</v>
      </c>
      <c r="C24" s="44"/>
      <c r="D24" s="4">
        <v>0.31666666666666698</v>
      </c>
      <c r="E24" s="4">
        <v>0.35625000000000001</v>
      </c>
      <c r="F24" s="4">
        <v>0.71250000000000002</v>
      </c>
      <c r="G24" s="4">
        <f t="shared" si="0"/>
        <v>0.3354166666666667</v>
      </c>
      <c r="H24" s="14">
        <f>IF(AND(C24="x",E24=""),($A$1-RECAP!$U$4),IF(G24=" "," ",(G24-D24)))</f>
        <v>1.8749999999999711E-2</v>
      </c>
      <c r="I24" s="24">
        <f>SUM(H14:H24)</f>
        <v>7.9166666666663055E-2</v>
      </c>
      <c r="J24" s="29"/>
      <c r="K24" s="38"/>
    </row>
    <row r="25" spans="2:13" ht="25.35" customHeight="1" x14ac:dyDescent="0.25">
      <c r="B25" s="3">
        <v>43375</v>
      </c>
      <c r="C25" s="44"/>
      <c r="D25" s="4">
        <v>0</v>
      </c>
      <c r="E25" s="4"/>
      <c r="F25" s="4"/>
      <c r="G25" s="4" t="str">
        <f t="shared" si="0"/>
        <v xml:space="preserve"> </v>
      </c>
      <c r="H25" s="14" t="str">
        <f>IF(AND(C25="x",E25=""),($A$1-RECAP!$U$4),IF(G25=" "," ",(G25-D25)))</f>
        <v xml:space="preserve"> </v>
      </c>
      <c r="I25" s="26"/>
      <c r="J25" s="57">
        <v>43373</v>
      </c>
      <c r="K25" s="38"/>
    </row>
    <row r="26" spans="2:13" ht="25.35" customHeight="1" x14ac:dyDescent="0.25">
      <c r="B26" s="3">
        <v>43376</v>
      </c>
      <c r="C26" s="44"/>
      <c r="D26" s="4">
        <v>0</v>
      </c>
      <c r="E26" s="4"/>
      <c r="F26" s="4"/>
      <c r="G26" s="4" t="str">
        <f t="shared" si="0"/>
        <v xml:space="preserve"> </v>
      </c>
      <c r="H26" s="14" t="str">
        <f>IF(AND(C26="x",E26=""),($A$1-RECAP!$U$4),IF(G26=" "," ",(G26-D26)))</f>
        <v xml:space="preserve"> </v>
      </c>
      <c r="I26" s="26"/>
      <c r="J26" s="30"/>
      <c r="K26" s="38"/>
    </row>
    <row r="27" spans="2:13" ht="25.35" customHeight="1" x14ac:dyDescent="0.25">
      <c r="B27" s="3">
        <v>43377</v>
      </c>
      <c r="C27" s="44"/>
      <c r="D27" s="4">
        <v>0</v>
      </c>
      <c r="E27" s="4"/>
      <c r="F27" s="4"/>
      <c r="G27" s="4" t="str">
        <f t="shared" si="0"/>
        <v xml:space="preserve"> </v>
      </c>
      <c r="H27" s="14" t="str">
        <f>IF(AND(C27="x",E27=""),($A$1-RECAP!$U$4),IF(G27=" "," ",(G27-D27)))</f>
        <v xml:space="preserve"> </v>
      </c>
      <c r="I27" s="26"/>
      <c r="J27" s="36">
        <f>SUM(H25:H45)+J5</f>
        <v>0.12152777777777174</v>
      </c>
      <c r="K27" s="38"/>
    </row>
    <row r="28" spans="2:13" ht="25.35" customHeight="1" x14ac:dyDescent="0.25">
      <c r="B28" s="3">
        <v>43378</v>
      </c>
      <c r="C28" s="44"/>
      <c r="D28" s="4">
        <v>0</v>
      </c>
      <c r="E28" s="4"/>
      <c r="F28" s="4"/>
      <c r="G28" s="4" t="str">
        <f t="shared" si="0"/>
        <v xml:space="preserve"> </v>
      </c>
      <c r="H28" s="14" t="str">
        <f>IF(AND(C28="x",E28=""),($A$1-RECAP!$U$4),IF(G28=" "," ",(G28-D28)))</f>
        <v xml:space="preserve"> </v>
      </c>
      <c r="I28" s="26"/>
      <c r="J28" s="30"/>
      <c r="K28" s="38"/>
    </row>
    <row r="29" spans="2:13" ht="25.35" customHeight="1" x14ac:dyDescent="0.25">
      <c r="B29" s="3">
        <v>43379</v>
      </c>
      <c r="C29" s="44"/>
      <c r="D29" s="4">
        <v>0</v>
      </c>
      <c r="E29" s="4"/>
      <c r="F29" s="4"/>
      <c r="G29" s="4" t="str">
        <f t="shared" si="0"/>
        <v xml:space="preserve"> </v>
      </c>
      <c r="H29" s="14" t="str">
        <f>IF(AND(C29="x",E29=""),($A$1-RECAP!$U$4),IF(G29=" "," ",(G29-D29)))</f>
        <v xml:space="preserve"> </v>
      </c>
      <c r="I29" s="26"/>
      <c r="J29" s="30"/>
      <c r="K29" s="38"/>
    </row>
    <row r="30" spans="2:13" ht="25.35" customHeight="1" x14ac:dyDescent="0.25">
      <c r="B30" s="3">
        <v>43382</v>
      </c>
      <c r="C30" s="44"/>
      <c r="D30" s="4">
        <v>0</v>
      </c>
      <c r="E30" s="4"/>
      <c r="F30" s="28"/>
      <c r="G30" s="4" t="str">
        <f t="shared" si="0"/>
        <v xml:space="preserve"> </v>
      </c>
      <c r="H30" s="14" t="str">
        <f>IF(AND(C30="x",E30=""),($A$1-RECAP!$U$4),IF(G30=" "," ",(G30-D30)))</f>
        <v xml:space="preserve"> </v>
      </c>
      <c r="I30" s="26"/>
      <c r="J30" s="30"/>
      <c r="K30" s="38"/>
    </row>
    <row r="31" spans="2:13" ht="25.35" customHeight="1" x14ac:dyDescent="0.25">
      <c r="B31" s="3">
        <v>43383</v>
      </c>
      <c r="C31" s="44"/>
      <c r="D31" s="4">
        <v>0</v>
      </c>
      <c r="E31" s="4"/>
      <c r="F31" s="28"/>
      <c r="G31" s="4" t="str">
        <f t="shared" si="0"/>
        <v xml:space="preserve"> </v>
      </c>
      <c r="H31" s="14" t="str">
        <f>IF(AND(C31="x",E31=""),($A$1-RECAP!$U$4),IF(G31=" "," ",(G31-D31)))</f>
        <v xml:space="preserve"> </v>
      </c>
      <c r="I31" s="26"/>
      <c r="J31" s="30"/>
      <c r="K31" s="38"/>
    </row>
    <row r="32" spans="2:13" ht="25.35" customHeight="1" x14ac:dyDescent="0.25">
      <c r="B32" s="3">
        <v>43384</v>
      </c>
      <c r="C32" s="44"/>
      <c r="D32" s="4">
        <v>0</v>
      </c>
      <c r="E32" s="4"/>
      <c r="F32" s="28"/>
      <c r="G32" s="4" t="str">
        <f t="shared" si="0"/>
        <v xml:space="preserve"> </v>
      </c>
      <c r="H32" s="14" t="str">
        <f>IF(AND(C32="x",E32=""),($A$1-RECAP!$U$4),IF(G32=" "," ",(G32-D32)))</f>
        <v xml:space="preserve"> 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</v>
      </c>
      <c r="E33" s="4"/>
      <c r="F33" s="28"/>
      <c r="G33" s="4" t="str">
        <f t="shared" si="0"/>
        <v xml:space="preserve"> </v>
      </c>
      <c r="H33" s="14" t="str">
        <f>IF(AND(C33="x",E33=""),($A$1-RECAP!$U$4),IF(G33=" "," ",(G33-D33)))</f>
        <v xml:space="preserve"> 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</v>
      </c>
      <c r="E34" s="4"/>
      <c r="F34" s="28"/>
      <c r="G34" s="4" t="str">
        <f t="shared" si="0"/>
        <v xml:space="preserve"> </v>
      </c>
      <c r="H34" s="14" t="str">
        <f>IF(AND(C34="x",E34=""),($A$1-RECAP!$U$4),IF(G34=" "," ",(G34-D34)))</f>
        <v xml:space="preserve"> 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</v>
      </c>
      <c r="E35" s="4"/>
      <c r="F35" s="28"/>
      <c r="G35" s="4" t="str">
        <f t="shared" si="0"/>
        <v xml:space="preserve"> </v>
      </c>
      <c r="H35" s="14" t="str">
        <f>IF(AND(C35="x",E35=""),($A$1-RECAP!$U$4),IF(G35=" "," ",(G35-D35)))</f>
        <v xml:space="preserve"> </v>
      </c>
      <c r="I35" s="24">
        <f>SUM(H25:H35)</f>
        <v>0</v>
      </c>
      <c r="J35" s="30"/>
      <c r="K35" s="38"/>
    </row>
    <row r="36" spans="2:11" ht="25.35" customHeight="1" x14ac:dyDescent="0.25">
      <c r="B36" s="3">
        <v>43390</v>
      </c>
      <c r="C36" s="44"/>
      <c r="D36" s="4">
        <v>0</v>
      </c>
      <c r="E36" s="4"/>
      <c r="F36" s="27"/>
      <c r="G36" s="4" t="str">
        <f t="shared" si="0"/>
        <v xml:space="preserve"> </v>
      </c>
      <c r="H36" s="14" t="str">
        <f>IF(AND(C36="x",E36=""),($A$1-RECAP!$U$4),IF(G36=" "," ",(G36-D36)))</f>
        <v xml:space="preserve"> 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</v>
      </c>
      <c r="E37" s="4"/>
      <c r="F37" s="27"/>
      <c r="G37" s="4" t="str">
        <f t="shared" si="0"/>
        <v xml:space="preserve"> </v>
      </c>
      <c r="H37" s="14" t="str">
        <f>IF(AND(C37="x",E37=""),($A$1-RECAP!$U$4),IF(G37=" "," ",(G37-D37)))</f>
        <v xml:space="preserve"> 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</v>
      </c>
      <c r="E38" s="4"/>
      <c r="F38" s="27"/>
      <c r="G38" s="4" t="str">
        <f t="shared" si="0"/>
        <v xml:space="preserve"> </v>
      </c>
      <c r="H38" s="14" t="str">
        <f>IF(AND(C38="x",E38=""),($A$1-RECAP!$U$4),IF(G38=" "," ",(G38-D38)))</f>
        <v xml:space="preserve"> </v>
      </c>
      <c r="I38" s="26"/>
      <c r="J38" s="30"/>
      <c r="K38" s="38"/>
    </row>
    <row r="39" spans="2:11" ht="25.35" customHeight="1" x14ac:dyDescent="0.25">
      <c r="B39" s="3">
        <v>43393</v>
      </c>
      <c r="C39" s="44"/>
      <c r="D39" s="4">
        <v>0</v>
      </c>
      <c r="E39" s="4"/>
      <c r="F39" s="27"/>
      <c r="G39" s="4" t="str">
        <f t="shared" si="0"/>
        <v xml:space="preserve"> </v>
      </c>
      <c r="H39" s="14" t="str">
        <f>IF(AND(C39="x",E39=""),($A$1-RECAP!$U$4),IF(G39=" "," ",(G39-D39)))</f>
        <v xml:space="preserve"> 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</v>
      </c>
      <c r="E40" s="4"/>
      <c r="F40" s="27"/>
      <c r="G40" s="4" t="str">
        <f t="shared" si="0"/>
        <v xml:space="preserve"> </v>
      </c>
      <c r="H40" s="14" t="str">
        <f>IF(AND(C40="x",E40=""),($A$1-RECAP!$U$4),IF(G40=" "," ",(G40-D40)))</f>
        <v xml:space="preserve"> 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</v>
      </c>
      <c r="E41" s="4"/>
      <c r="F41" s="27"/>
      <c r="G41" s="4" t="str">
        <f t="shared" si="0"/>
        <v xml:space="preserve"> </v>
      </c>
      <c r="H41" s="14" t="str">
        <f>IF(AND(C41="x",E41=""),($A$1-RECAP!$U$4),IF(G41=" "," ",(G41-D41)))</f>
        <v xml:space="preserve"> 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</v>
      </c>
      <c r="E42" s="4"/>
      <c r="F42" s="27"/>
      <c r="G42" s="4" t="str">
        <f t="shared" si="0"/>
        <v xml:space="preserve"> </v>
      </c>
      <c r="H42" s="14" t="str">
        <f>IF(AND(C42="x",E42=""),($A$1-RECAP!$U$4),IF(G42=" "," ",(G42-D42)))</f>
        <v xml:space="preserve"> 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</v>
      </c>
      <c r="E43" s="4"/>
      <c r="F43" s="27"/>
      <c r="G43" s="4" t="str">
        <f t="shared" si="0"/>
        <v xml:space="preserve"> </v>
      </c>
      <c r="H43" s="14" t="str">
        <f>IF(AND(C43="x",E43=""),($A$1-RECAP!$U$4),IF(G43=" "," ",(G43-D43)))</f>
        <v xml:space="preserve"> 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</v>
      </c>
      <c r="E44" s="4"/>
      <c r="F44" s="27"/>
      <c r="G44" s="4" t="str">
        <f t="shared" si="0"/>
        <v xml:space="preserve"> </v>
      </c>
      <c r="H44" s="14" t="str">
        <f>IF(AND(C44="x",E44=""),($A$1-RECAP!$U$4),IF(G44=" "," ",(G44-D44)))</f>
        <v xml:space="preserve"> 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</v>
      </c>
      <c r="E45" s="4"/>
      <c r="F45" s="27"/>
      <c r="G45" s="4" t="str">
        <f t="shared" si="0"/>
        <v xml:space="preserve"> </v>
      </c>
      <c r="H45" s="14" t="str">
        <f>IF(AND(C45="x",E45=""),($A$1-RECAP!$U$4),IF(G45=" "," ",(G45-D45)))</f>
        <v xml:space="preserve"> </v>
      </c>
      <c r="I45" s="24">
        <f>SUM(H36:H45)</f>
        <v>0</v>
      </c>
      <c r="J45" s="30"/>
      <c r="K45" s="38"/>
    </row>
    <row r="46" spans="2:11" ht="25.35" customHeight="1" x14ac:dyDescent="0.25">
      <c r="B46" s="3">
        <v>43404</v>
      </c>
      <c r="C46" s="44" t="s">
        <v>16</v>
      </c>
      <c r="D46" s="4">
        <v>0</v>
      </c>
      <c r="E46" s="4"/>
      <c r="F46" s="27"/>
      <c r="G46" s="4" t="str">
        <f t="shared" si="0"/>
        <v xml:space="preserve"> </v>
      </c>
      <c r="H46" s="28">
        <f>IF(AND(C46="x",E46=""),($A$1-RECAP!$U$4),IF(G46=" "," ",(G46-D46)))</f>
        <v>0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</v>
      </c>
      <c r="E47" s="4"/>
      <c r="F47" s="27"/>
      <c r="G47" s="4" t="str">
        <f t="shared" si="0"/>
        <v xml:space="preserve"> </v>
      </c>
      <c r="H47" s="28" t="str">
        <f>IF(AND(C47="x",E47=""),($A$1-RECAP!$U$4),IF(G47=" "," ",(G47-D47)))</f>
        <v xml:space="preserve"> </v>
      </c>
      <c r="J47" s="29"/>
      <c r="K47" s="38"/>
    </row>
    <row r="48" spans="2:11" ht="25.35" customHeight="1" x14ac:dyDescent="0.25">
      <c r="B48" s="3">
        <v>43406</v>
      </c>
      <c r="C48" s="44"/>
      <c r="D48" s="4">
        <v>0</v>
      </c>
      <c r="E48" s="4"/>
      <c r="F48" s="27"/>
      <c r="G48" s="4" t="str">
        <f t="shared" si="0"/>
        <v xml:space="preserve"> </v>
      </c>
      <c r="H48" s="28" t="str">
        <f>IF(AND(C48="x",E48=""),($A$1-RECAP!$U$4),IF(G48=" "," ",(G48-D48)))</f>
        <v xml:space="preserve"> </v>
      </c>
      <c r="J48" s="31">
        <f>SUM(H46:H67)+J27</f>
        <v>0.12152777777777174</v>
      </c>
      <c r="K48" s="38"/>
    </row>
    <row r="49" spans="2:11" ht="25.35" customHeight="1" x14ac:dyDescent="0.25">
      <c r="B49" s="3">
        <v>43407</v>
      </c>
      <c r="C49" s="44"/>
      <c r="D49" s="4">
        <v>0</v>
      </c>
      <c r="E49" s="4"/>
      <c r="F49" s="27"/>
      <c r="G49" s="4" t="str">
        <f t="shared" si="0"/>
        <v xml:space="preserve"> </v>
      </c>
      <c r="H49" s="28" t="str">
        <f>IF(AND(C49="x",E49=""),($A$1-RECAP!$U$4),IF(G49=" "," ",(G49-D49)))</f>
        <v xml:space="preserve"> </v>
      </c>
      <c r="J49" s="29"/>
      <c r="K49" s="38"/>
    </row>
    <row r="50" spans="2:11" ht="25.35" customHeight="1" x14ac:dyDescent="0.25">
      <c r="B50" s="3">
        <v>43410</v>
      </c>
      <c r="C50" s="44"/>
      <c r="D50" s="4">
        <v>0</v>
      </c>
      <c r="E50" s="4"/>
      <c r="F50" s="27"/>
      <c r="G50" s="4" t="str">
        <f t="shared" si="0"/>
        <v xml:space="preserve"> </v>
      </c>
      <c r="H50" s="28" t="str">
        <f>IF(AND(C50="x",E50=""),($A$1-RECAP!$U$4),IF(G50=" "," ",(G50-D50)))</f>
        <v xml:space="preserve"> </v>
      </c>
      <c r="J50" s="29"/>
      <c r="K50" s="38"/>
    </row>
    <row r="51" spans="2:11" ht="25.35" customHeight="1" x14ac:dyDescent="0.25">
      <c r="B51" s="3">
        <v>43411</v>
      </c>
      <c r="C51" s="44"/>
      <c r="D51" s="4">
        <v>0</v>
      </c>
      <c r="E51" s="4"/>
      <c r="F51" s="27"/>
      <c r="G51" s="4" t="str">
        <f t="shared" si="0"/>
        <v xml:space="preserve"> </v>
      </c>
      <c r="H51" s="28" t="str">
        <f>IF(AND(C51="x",E51=""),($A$1-RECAP!$U$4),IF(G51=" "," ",(G51-D51)))</f>
        <v xml:space="preserve"> </v>
      </c>
      <c r="J51" s="29"/>
      <c r="K51" s="38"/>
    </row>
    <row r="52" spans="2:11" ht="25.35" customHeight="1" x14ac:dyDescent="0.25">
      <c r="B52" s="3">
        <v>43412</v>
      </c>
      <c r="C52" s="44"/>
      <c r="D52" s="4">
        <v>0</v>
      </c>
      <c r="E52" s="4"/>
      <c r="F52" s="27"/>
      <c r="G52" s="4" t="str">
        <f t="shared" si="0"/>
        <v xml:space="preserve"> </v>
      </c>
      <c r="H52" s="28" t="str">
        <f>IF(AND(C52="x",E52=""),($A$1-RECAP!$U$4),IF(G52=" "," ",(G52-D52)))</f>
        <v xml:space="preserve"> </v>
      </c>
      <c r="J52" s="29"/>
      <c r="K52" s="38"/>
    </row>
    <row r="53" spans="2:11" ht="25.35" customHeight="1" x14ac:dyDescent="0.25">
      <c r="B53" s="3">
        <v>43413</v>
      </c>
      <c r="C53" s="44"/>
      <c r="D53" s="4">
        <v>0</v>
      </c>
      <c r="E53" s="4"/>
      <c r="F53" s="27"/>
      <c r="G53" s="4" t="str">
        <f t="shared" si="0"/>
        <v xml:space="preserve"> </v>
      </c>
      <c r="H53" s="28" t="str">
        <f>IF(AND(C53="x",E53=""),($A$1-RECAP!$U$4),IF(G53=" "," ",(G53-D53)))</f>
        <v xml:space="preserve"> </v>
      </c>
      <c r="J53" s="29"/>
      <c r="K53" s="38"/>
    </row>
    <row r="54" spans="2:11" ht="25.35" customHeight="1" x14ac:dyDescent="0.25">
      <c r="B54" s="3">
        <v>43414</v>
      </c>
      <c r="C54" s="44" t="s">
        <v>16</v>
      </c>
      <c r="D54" s="4">
        <v>0</v>
      </c>
      <c r="E54" s="4"/>
      <c r="F54" s="27"/>
      <c r="G54" s="4" t="str">
        <f t="shared" si="0"/>
        <v xml:space="preserve"> </v>
      </c>
      <c r="H54" s="28">
        <f>IF(AND(C54="x",E54=""),($A$1-RECAP!$U$4),IF(G54=" "," ",(G54-D54)))</f>
        <v>0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</v>
      </c>
      <c r="E56" s="4"/>
      <c r="F56" s="27"/>
      <c r="G56" s="4" t="str">
        <f t="shared" si="0"/>
        <v xml:space="preserve"> </v>
      </c>
      <c r="H56" s="14" t="str">
        <f>IF(AND(C56="x",E56=""),($A$1-RECAP!$U$4),IF(G56=" "," ",(G56-D56)))</f>
        <v xml:space="preserve"> </v>
      </c>
      <c r="I56" s="24">
        <f>SUM(H46:H56)</f>
        <v>0</v>
      </c>
      <c r="J56" s="29"/>
      <c r="K56" s="38"/>
    </row>
    <row r="57" spans="2:11" ht="25.35" customHeight="1" x14ac:dyDescent="0.25">
      <c r="B57" s="3">
        <v>43419</v>
      </c>
      <c r="C57" s="44"/>
      <c r="D57" s="4">
        <v>0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</v>
      </c>
      <c r="E67" s="4"/>
      <c r="F67" s="27"/>
      <c r="G67" s="4" t="str">
        <f t="shared" si="0"/>
        <v xml:space="preserve"> </v>
      </c>
      <c r="H67" s="14" t="str">
        <f>IF(AND(C67="x",E67=""),($A$1-RECAP!$U$4),IF(G67=" "," ",(G67-D67)))</f>
        <v xml:space="preserve"> </v>
      </c>
      <c r="I67" s="24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188" priority="43" operator="lessThan">
      <formula>0</formula>
    </cfRule>
    <cfRule type="cellIs" dxfId="187" priority="44" operator="greaterThan">
      <formula>0</formula>
    </cfRule>
  </conditionalFormatting>
  <conditionalFormatting sqref="I67">
    <cfRule type="cellIs" dxfId="186" priority="7" operator="lessThan">
      <formula>0</formula>
    </cfRule>
    <cfRule type="cellIs" dxfId="185" priority="8" operator="greaterThan">
      <formula>0</formula>
    </cfRule>
  </conditionalFormatting>
  <conditionalFormatting sqref="I45">
    <cfRule type="cellIs" dxfId="184" priority="5" operator="lessThan">
      <formula>0</formula>
    </cfRule>
    <cfRule type="cellIs" dxfId="183" priority="6" operator="greaterThan">
      <formula>0</formula>
    </cfRule>
  </conditionalFormatting>
  <conditionalFormatting sqref="J1">
    <cfRule type="cellIs" dxfId="182" priority="27" operator="equal">
      <formula>"NB.SI($B$3:$B$68;""x"")"</formula>
    </cfRule>
  </conditionalFormatting>
  <conditionalFormatting sqref="H3:H67">
    <cfRule type="cellIs" dxfId="181" priority="18" operator="lessThan">
      <formula>0</formula>
    </cfRule>
    <cfRule type="cellIs" dxfId="180" priority="19" operator="greaterThan">
      <formula>0</formula>
    </cfRule>
  </conditionalFormatting>
  <conditionalFormatting sqref="E3:E4 E10:E67">
    <cfRule type="cellIs" dxfId="179" priority="17" operator="lessThan">
      <formula>0.354166666666667</formula>
    </cfRule>
  </conditionalFormatting>
  <conditionalFormatting sqref="F3:F4 F6:F7 F9:F29">
    <cfRule type="cellIs" dxfId="178" priority="16" operator="greaterThan">
      <formula>0.7125</formula>
    </cfRule>
  </conditionalFormatting>
  <conditionalFormatting sqref="I13">
    <cfRule type="cellIs" dxfId="177" priority="14" operator="lessThan">
      <formula>0</formula>
    </cfRule>
    <cfRule type="cellIs" dxfId="176" priority="15" operator="greaterThan">
      <formula>0</formula>
    </cfRule>
  </conditionalFormatting>
  <conditionalFormatting sqref="I35">
    <cfRule type="cellIs" dxfId="175" priority="12" operator="lessThan">
      <formula>0</formula>
    </cfRule>
    <cfRule type="cellIs" dxfId="174" priority="13" operator="greaterThan">
      <formula>0</formula>
    </cfRule>
  </conditionalFormatting>
  <conditionalFormatting sqref="F5">
    <cfRule type="cellIs" dxfId="173" priority="11" operator="greaterThan">
      <formula>0.7125</formula>
    </cfRule>
  </conditionalFormatting>
  <conditionalFormatting sqref="F8">
    <cfRule type="cellIs" dxfId="172" priority="10" operator="greaterThan">
      <formula>0.7125</formula>
    </cfRule>
  </conditionalFormatting>
  <conditionalFormatting sqref="E5:E9">
    <cfRule type="cellIs" dxfId="171" priority="9" operator="lessThan">
      <formula>0.354166666666667</formula>
    </cfRule>
  </conditionalFormatting>
  <conditionalFormatting sqref="I24">
    <cfRule type="cellIs" dxfId="170" priority="3" operator="lessThan">
      <formula>0</formula>
    </cfRule>
    <cfRule type="cellIs" dxfId="169" priority="4" operator="greaterThan">
      <formula>0</formula>
    </cfRule>
  </conditionalFormatting>
  <conditionalFormatting sqref="I56">
    <cfRule type="cellIs" dxfId="168" priority="1" operator="lessThan">
      <formula>0</formula>
    </cfRule>
    <cfRule type="cellIs" dxfId="167" priority="2" operator="greaterThan">
      <formula>0</formula>
    </cfRule>
  </conditionalFormatting>
  <dataValidations count="1">
    <dataValidation type="list" allowBlank="1" showInputMessage="1" showErrorMessage="1" sqref="L1" xr:uid="{F27FD877-087D-49BE-A42E-C04E1F39E2B3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8"/>
  <dimension ref="A1:Q67"/>
  <sheetViews>
    <sheetView zoomScaleNormal="100" workbookViewId="0">
      <selection activeCell="L9" sqref="L9:Q68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5.8554687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0.5703125" style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51"/>
      <c r="D1" s="76" t="s">
        <v>39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2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0.6333333333333333</v>
      </c>
      <c r="O1" s="46">
        <f>N1/24</f>
        <v>2.6388888888888889E-2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0.31666666666666665</v>
      </c>
      <c r="E3" s="4">
        <v>0.35416666666666669</v>
      </c>
      <c r="F3" s="4">
        <v>0.69166666666666676</v>
      </c>
      <c r="G3" s="4">
        <f>IF(E3=""," ",IF((F3-E3)&lt;$H$1,F3-E3,IF(K3="",F3-E3-$G$1,F3-E3-K3)))</f>
        <v>0.31666666666666676</v>
      </c>
      <c r="H3" s="14">
        <f>IF(AND(C3="x",E3=""),($A$1-RECAP!$U$4),IF(G3=" "," ",(G3-D3)))</f>
        <v>1.1102230246251565E-16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0.31666666666666665</v>
      </c>
      <c r="E4" s="4">
        <v>0.35416666666666669</v>
      </c>
      <c r="F4" s="4">
        <v>0.68888888888888899</v>
      </c>
      <c r="G4" s="4">
        <f t="shared" ref="G4:G67" si="0">IF(E4=""," ",IF((F4-E4)&lt;$H$1,F4-E4,IF(K4="",F4-E4-$G$1,F4-E4-K4)))</f>
        <v>0.31388888888888899</v>
      </c>
      <c r="H4" s="14">
        <f>IF(AND(C4="x",E4=""),($A$1-RECAP!$U$4),IF(G4=" "," ",(G4-D4)))</f>
        <v>-2.7777777777776569E-3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0.31666666666666698</v>
      </c>
      <c r="E5" s="4">
        <v>0.35416666666666669</v>
      </c>
      <c r="F5" s="4">
        <v>0.69652777777777775</v>
      </c>
      <c r="G5" s="4">
        <f t="shared" si="0"/>
        <v>0.32152777777777775</v>
      </c>
      <c r="H5" s="14">
        <f>IF(AND(C5="x",E5=""),($A$1-RECAP!$U$4),IF(G5=" "," ",(G5-D5)))</f>
        <v>4.8611111111107608E-3</v>
      </c>
      <c r="I5" s="26"/>
      <c r="J5" s="31">
        <f>SUM(H3:H24)</f>
        <v>0.32638888888888529</v>
      </c>
      <c r="K5" s="38"/>
      <c r="L5" s="11"/>
    </row>
    <row r="6" spans="1:17" ht="25.35" customHeight="1" thickBot="1" x14ac:dyDescent="0.3">
      <c r="B6" s="3">
        <v>43348</v>
      </c>
      <c r="C6" s="44"/>
      <c r="D6" s="4">
        <v>0.31666666666666698</v>
      </c>
      <c r="E6" s="4">
        <v>0.35486111111111113</v>
      </c>
      <c r="F6" s="4">
        <v>0.7104166666666667</v>
      </c>
      <c r="G6" s="4">
        <f t="shared" si="0"/>
        <v>0.33472222222222225</v>
      </c>
      <c r="H6" s="14">
        <f>IF(AND(C6="x",E6=""),($A$1-RECAP!$U$4),IF(G6=" "," ",(G6-D6)))</f>
        <v>1.8055555555555269E-2</v>
      </c>
      <c r="I6" s="26"/>
      <c r="J6" s="29"/>
      <c r="K6" s="38"/>
      <c r="L6" s="81">
        <f>IF(L1=38,J48+(RECAP!S4*-1*J1),IF(L1=30.24,J48+(RECAP!S5*-1*J1),IF(L1=30,J48+(RECAP!S6*-1*J1),IF(L1=19,J48+(RECAP!S7*-1*J1),"ERREUR"))))</f>
        <v>0.28263888888888028</v>
      </c>
      <c r="M6" s="82"/>
    </row>
    <row r="7" spans="1:17" ht="25.35" customHeight="1" x14ac:dyDescent="0.25">
      <c r="B7" s="3">
        <v>43349</v>
      </c>
      <c r="C7" s="44"/>
      <c r="D7" s="4">
        <v>0.31666666666666698</v>
      </c>
      <c r="E7" s="4">
        <v>0.35416666666666669</v>
      </c>
      <c r="F7" s="4">
        <v>0.69166666666666676</v>
      </c>
      <c r="G7" s="4">
        <f t="shared" si="0"/>
        <v>0.31666666666666676</v>
      </c>
      <c r="H7" s="14">
        <f>IF(AND(C7="x",E7=""),($A$1-RECAP!$U$4),IF(G7=" "," ",(G7-D7)))</f>
        <v>-2.2204460492503131E-16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0.31666666666666698</v>
      </c>
      <c r="E8" s="4">
        <v>0.35416666666666669</v>
      </c>
      <c r="F8" s="4">
        <v>0.69444444444444453</v>
      </c>
      <c r="G8" s="4">
        <f t="shared" si="0"/>
        <v>0.31944444444444453</v>
      </c>
      <c r="H8" s="14">
        <f>IF(AND(C8="x",E8=""),($A$1-RECAP!$U$4),IF(G8=" "," ",(G8-D8)))</f>
        <v>2.7777777777775459E-3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0.31666666666666698</v>
      </c>
      <c r="E9" s="4">
        <v>0.35486111111111113</v>
      </c>
      <c r="F9" s="4">
        <v>0.69236111111111109</v>
      </c>
      <c r="G9" s="4">
        <f t="shared" si="0"/>
        <v>0.31666666666666665</v>
      </c>
      <c r="H9" s="14">
        <f>IF(AND(C9="x",E9=""),($A$1-RECAP!$U$4),IF(G9=" "," ",(G9-D9)))</f>
        <v>-3.3306690738754696E-16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0.31666666666666698</v>
      </c>
      <c r="E10" s="4">
        <v>0.35555555555555557</v>
      </c>
      <c r="F10" s="4">
        <v>0.68888888888888899</v>
      </c>
      <c r="G10" s="4">
        <f t="shared" si="0"/>
        <v>0.31250000000000011</v>
      </c>
      <c r="H10" s="14">
        <f>IF(AND(C10="x",E10=""),($A$1-RECAP!$U$4),IF(G10=" "," ",(G10-D10)))</f>
        <v>-4.1666666666668739E-3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0.31666666666666698</v>
      </c>
      <c r="E11" s="4">
        <v>0.35416666666666669</v>
      </c>
      <c r="F11" s="4">
        <v>0.69027777777777777</v>
      </c>
      <c r="G11" s="4">
        <f t="shared" si="0"/>
        <v>0.31527777777777777</v>
      </c>
      <c r="H11" s="14">
        <f>IF(AND(C11="x",E11=""),($A$1-RECAP!$U$4),IF(G11=" "," ",(G11-D11)))</f>
        <v>-1.388888888889217E-3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0.31666666666666698</v>
      </c>
      <c r="E12" s="4">
        <v>0.35694444444444445</v>
      </c>
      <c r="F12" s="4">
        <v>0.69027777777777777</v>
      </c>
      <c r="G12" s="4">
        <f t="shared" si="0"/>
        <v>0.3125</v>
      </c>
      <c r="H12" s="14">
        <f>IF(AND(C12="x",E12=""),($A$1-RECAP!$U$4),IF(G12=" "," ",(G12-D12)))</f>
        <v>-4.1666666666669849E-3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0.31666666666666698</v>
      </c>
      <c r="E13" s="4">
        <v>0.36736111111111108</v>
      </c>
      <c r="F13" s="4">
        <v>0.69166666666666676</v>
      </c>
      <c r="G13" s="4">
        <f t="shared" si="0"/>
        <v>0.30347222222222237</v>
      </c>
      <c r="H13" s="14">
        <f>IF(AND(C13="x",E13=""),($A$1-RECAP!$U$4),IF(G13=" "," ",(G13-D13)))</f>
        <v>-1.319444444444462E-2</v>
      </c>
      <c r="I13" s="24">
        <f>SUM(H3:H13)</f>
        <v>-2.2204460492503131E-15</v>
      </c>
      <c r="J13" s="29"/>
      <c r="K13" s="38"/>
    </row>
    <row r="14" spans="1:17" ht="25.35" customHeight="1" x14ac:dyDescent="0.25">
      <c r="B14" s="3">
        <v>43358</v>
      </c>
      <c r="C14" s="44"/>
      <c r="D14" s="4">
        <v>0.31666666666666698</v>
      </c>
      <c r="E14" s="4">
        <v>0.35416666666666669</v>
      </c>
      <c r="F14" s="4">
        <v>0.71250000000000002</v>
      </c>
      <c r="G14" s="4">
        <f t="shared" si="0"/>
        <v>0.33750000000000002</v>
      </c>
      <c r="H14" s="14">
        <f>IF(AND(C14="x",E14=""),($A$1-RECAP!$U$4),IF(G14=" "," ",(G14-D14)))</f>
        <v>2.0833333333333037E-2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0.31666666666666698</v>
      </c>
      <c r="E15" s="4">
        <v>0.35416666666666669</v>
      </c>
      <c r="F15" s="4">
        <v>0.69374999999999998</v>
      </c>
      <c r="G15" s="4">
        <f t="shared" si="0"/>
        <v>0.31874999999999998</v>
      </c>
      <c r="H15" s="14">
        <f>IF(AND(C15="x",E15=""),($A$1-RECAP!$U$4),IF(G15=" "," ",(G15-D15)))</f>
        <v>2.0833333333329929E-3</v>
      </c>
      <c r="I15" s="26"/>
      <c r="J15" s="29"/>
      <c r="K15" s="38"/>
      <c r="O15" s="64"/>
    </row>
    <row r="16" spans="1:17" ht="25.35" customHeight="1" x14ac:dyDescent="0.25">
      <c r="B16" s="3">
        <v>43362</v>
      </c>
      <c r="C16" s="44"/>
      <c r="D16" s="4">
        <v>0.31666666666666698</v>
      </c>
      <c r="E16" s="4">
        <v>0.3611111111111111</v>
      </c>
      <c r="F16" s="4">
        <v>0.69444444444444453</v>
      </c>
      <c r="G16" s="4">
        <f t="shared" si="0"/>
        <v>0.31250000000000011</v>
      </c>
      <c r="H16" s="14">
        <f>IF(AND(C16="x",E16=""),($A$1-RECAP!$U$4),IF(G16=" "," ",(G16-D16)))</f>
        <v>-4.1666666666668739E-3</v>
      </c>
      <c r="I16" s="26"/>
      <c r="J16" s="29"/>
      <c r="K16" s="38"/>
    </row>
    <row r="17" spans="2:12" ht="25.35" customHeight="1" x14ac:dyDescent="0.25">
      <c r="B17" s="3">
        <v>43363</v>
      </c>
      <c r="C17" s="44"/>
      <c r="D17" s="4">
        <v>0.31666666666666698</v>
      </c>
      <c r="E17" s="4">
        <v>0.3576388888888889</v>
      </c>
      <c r="F17" s="4">
        <v>0.68958333333333333</v>
      </c>
      <c r="G17" s="4">
        <f t="shared" si="0"/>
        <v>0.31111111111111112</v>
      </c>
      <c r="H17" s="14">
        <f>IF(AND(C17="x",E17=""),($A$1-RECAP!$U$4),IF(G17=" "," ",(G17-D17)))</f>
        <v>-5.5555555555558689E-3</v>
      </c>
      <c r="I17" s="26"/>
      <c r="J17" s="29"/>
      <c r="K17" s="38"/>
    </row>
    <row r="18" spans="2:12" ht="25.35" customHeight="1" x14ac:dyDescent="0.25">
      <c r="B18" s="3">
        <v>43364</v>
      </c>
      <c r="C18" s="44"/>
      <c r="D18" s="4">
        <v>0.31666666666666698</v>
      </c>
      <c r="E18" s="4">
        <v>0.35486111111111113</v>
      </c>
      <c r="F18" s="4">
        <v>0.68888888888888899</v>
      </c>
      <c r="G18" s="4">
        <f t="shared" si="0"/>
        <v>0.31319444444444455</v>
      </c>
      <c r="H18" s="14">
        <f>IF(AND(C18="x",E18=""),($A$1-RECAP!$U$4),IF(G18=" "," ",(G18-D18)))</f>
        <v>-3.4722222222224319E-3</v>
      </c>
      <c r="I18" s="26"/>
      <c r="J18" s="29"/>
      <c r="K18" s="38"/>
    </row>
    <row r="19" spans="2:12" ht="25.35" customHeight="1" x14ac:dyDescent="0.25">
      <c r="B19" s="3">
        <v>43365</v>
      </c>
      <c r="C19" s="44"/>
      <c r="D19" s="4">
        <v>0.16666666666666666</v>
      </c>
      <c r="E19" s="4">
        <v>0.35416666666666669</v>
      </c>
      <c r="F19" s="4">
        <v>0.52083333333333337</v>
      </c>
      <c r="G19" s="4">
        <f t="shared" si="0"/>
        <v>0.16666666666666669</v>
      </c>
      <c r="H19" s="14">
        <f>IF(AND(C19="x",E19=""),($A$1-RECAP!$U$4),IF(G19=" "," ",(G19-D19)))</f>
        <v>2.7755575615628914E-17</v>
      </c>
      <c r="I19" s="26"/>
      <c r="J19" s="29"/>
      <c r="K19" s="38"/>
    </row>
    <row r="20" spans="2:12" ht="25.35" customHeight="1" x14ac:dyDescent="0.25">
      <c r="B20" s="3">
        <v>43368</v>
      </c>
      <c r="C20" s="44"/>
      <c r="D20" s="4">
        <v>0.31666666666666698</v>
      </c>
      <c r="E20" s="4">
        <v>0.35416666666666669</v>
      </c>
      <c r="F20" s="4">
        <v>0.44444444444444442</v>
      </c>
      <c r="G20" s="4">
        <f t="shared" si="0"/>
        <v>9.0277777777777735E-2</v>
      </c>
      <c r="H20" s="14">
        <v>0.31666666666666665</v>
      </c>
      <c r="I20" s="26"/>
      <c r="J20" s="29"/>
      <c r="K20" s="38"/>
    </row>
    <row r="21" spans="2:12" ht="25.35" customHeight="1" x14ac:dyDescent="0.25">
      <c r="B21" s="3">
        <v>43369</v>
      </c>
      <c r="C21" s="44"/>
      <c r="D21" s="4">
        <v>0</v>
      </c>
      <c r="E21" s="4"/>
      <c r="F21" s="4"/>
      <c r="G21" s="4" t="str">
        <f t="shared" si="0"/>
        <v xml:space="preserve"> </v>
      </c>
      <c r="H21" s="14" t="str">
        <f>IF(AND(C21="x",E21=""),($A$1-RECAP!$U$4),IF(G21=" "," ",(G21-D21)))</f>
        <v xml:space="preserve"> </v>
      </c>
      <c r="I21" s="26"/>
      <c r="J21" s="29"/>
      <c r="K21" s="38"/>
      <c r="L21" s="32"/>
    </row>
    <row r="22" spans="2:12" ht="25.35" customHeight="1" x14ac:dyDescent="0.25">
      <c r="B22" s="3">
        <v>43370</v>
      </c>
      <c r="C22" s="44"/>
      <c r="D22" s="4">
        <v>0</v>
      </c>
      <c r="E22" s="4"/>
      <c r="F22" s="4"/>
      <c r="G22" s="4" t="str">
        <f t="shared" si="0"/>
        <v xml:space="preserve"> </v>
      </c>
      <c r="H22" s="14" t="str">
        <f>IF(AND(C22="x",E22=""),($A$1-RECAP!$U$4),IF(G22=" "," ",(G22-D22)))</f>
        <v xml:space="preserve"> </v>
      </c>
      <c r="I22" s="26"/>
      <c r="J22" s="29"/>
      <c r="K22" s="38"/>
      <c r="L22" s="32"/>
    </row>
    <row r="23" spans="2:12" ht="25.35" customHeight="1" thickBot="1" x14ac:dyDescent="0.3">
      <c r="B23" s="3">
        <v>43371</v>
      </c>
      <c r="C23" s="44"/>
      <c r="D23" s="4">
        <v>0</v>
      </c>
      <c r="E23" s="4"/>
      <c r="F23" s="4"/>
      <c r="G23" s="4" t="str">
        <f t="shared" si="0"/>
        <v xml:space="preserve"> </v>
      </c>
      <c r="H23" s="14" t="str">
        <f>IF(AND(C23="x",E23=""),($A$1-RECAP!$U$4),IF(G23=" "," ",(G23-D23)))</f>
        <v xml:space="preserve"> </v>
      </c>
      <c r="I23" s="26"/>
      <c r="J23" s="29"/>
      <c r="K23" s="38"/>
      <c r="L23" s="32"/>
    </row>
    <row r="24" spans="2:12" ht="25.35" customHeight="1" thickBot="1" x14ac:dyDescent="0.3">
      <c r="B24" s="37">
        <v>43372</v>
      </c>
      <c r="C24" s="44"/>
      <c r="D24" s="4">
        <v>0</v>
      </c>
      <c r="E24" s="4"/>
      <c r="F24" s="4"/>
      <c r="G24" s="4" t="str">
        <f t="shared" si="0"/>
        <v xml:space="preserve"> </v>
      </c>
      <c r="H24" s="14" t="str">
        <f>IF(AND(C24="x",E24=""),($A$1-RECAP!$U$4),IF(G24=" "," ",(G24-D24)))</f>
        <v xml:space="preserve"> </v>
      </c>
      <c r="I24" s="24">
        <f>SUM(H14:H24)</f>
        <v>0.32638888888888751</v>
      </c>
      <c r="J24" s="29"/>
      <c r="K24" s="38"/>
    </row>
    <row r="25" spans="2:12" ht="25.35" customHeight="1" x14ac:dyDescent="0.25">
      <c r="B25" s="3">
        <v>43375</v>
      </c>
      <c r="C25" s="44"/>
      <c r="D25" s="4">
        <v>0</v>
      </c>
      <c r="E25" s="4"/>
      <c r="F25" s="4"/>
      <c r="G25" s="4" t="str">
        <f t="shared" si="0"/>
        <v xml:space="preserve"> </v>
      </c>
      <c r="H25" s="14" t="str">
        <f>IF(AND(C25="x",E25=""),($A$1-RECAP!$U$4),IF(G25=" "," ",(G25-D25)))</f>
        <v xml:space="preserve"> </v>
      </c>
      <c r="I25" s="26"/>
      <c r="J25" s="57">
        <v>43373</v>
      </c>
      <c r="K25" s="38"/>
    </row>
    <row r="26" spans="2:12" ht="25.35" customHeight="1" x14ac:dyDescent="0.25">
      <c r="B26" s="3">
        <v>43376</v>
      </c>
      <c r="C26" s="44"/>
      <c r="D26" s="4">
        <v>0</v>
      </c>
      <c r="E26" s="4"/>
      <c r="F26" s="4"/>
      <c r="G26" s="4" t="str">
        <f t="shared" si="0"/>
        <v xml:space="preserve"> </v>
      </c>
      <c r="H26" s="14" t="str">
        <f>IF(AND(C26="x",E26=""),($A$1-RECAP!$U$4),IF(G26=" "," ",(G26-D26)))</f>
        <v xml:space="preserve"> </v>
      </c>
      <c r="I26" s="26"/>
      <c r="J26" s="30"/>
      <c r="K26" s="38"/>
    </row>
    <row r="27" spans="2:12" ht="25.35" customHeight="1" x14ac:dyDescent="0.25">
      <c r="B27" s="3">
        <v>43377</v>
      </c>
      <c r="C27" s="44"/>
      <c r="D27" s="4">
        <v>0</v>
      </c>
      <c r="E27" s="4"/>
      <c r="F27" s="4"/>
      <c r="G27" s="4" t="str">
        <f t="shared" si="0"/>
        <v xml:space="preserve"> </v>
      </c>
      <c r="H27" s="14" t="str">
        <f>IF(AND(C27="x",E27=""),($A$1-RECAP!$U$4),IF(G27=" "," ",(G27-D27)))</f>
        <v xml:space="preserve"> </v>
      </c>
      <c r="I27" s="26"/>
      <c r="J27" s="36">
        <f>SUM(H25:H45)+J5</f>
        <v>0.30555555555554903</v>
      </c>
      <c r="K27" s="38"/>
    </row>
    <row r="28" spans="2:12" ht="25.35" customHeight="1" x14ac:dyDescent="0.25">
      <c r="B28" s="3">
        <v>43378</v>
      </c>
      <c r="C28" s="44"/>
      <c r="D28" s="4">
        <v>0</v>
      </c>
      <c r="E28" s="4"/>
      <c r="F28" s="4"/>
      <c r="G28" s="4" t="str">
        <f t="shared" si="0"/>
        <v xml:space="preserve"> </v>
      </c>
      <c r="H28" s="14" t="str">
        <f>IF(AND(C28="x",E28=""),($A$1-RECAP!$U$4),IF(G28=" "," ",(G28-D28)))</f>
        <v xml:space="preserve"> </v>
      </c>
      <c r="I28" s="26"/>
      <c r="J28" s="30"/>
      <c r="K28" s="38"/>
    </row>
    <row r="29" spans="2:12" ht="25.35" customHeight="1" x14ac:dyDescent="0.25">
      <c r="B29" s="3">
        <v>43379</v>
      </c>
      <c r="C29" s="44"/>
      <c r="D29" s="4">
        <v>0</v>
      </c>
      <c r="E29" s="4"/>
      <c r="F29" s="4"/>
      <c r="G29" s="4" t="str">
        <f t="shared" si="0"/>
        <v xml:space="preserve"> </v>
      </c>
      <c r="H29" s="14" t="str">
        <f>IF(AND(C29="x",E29=""),($A$1-RECAP!$U$4),IF(G29=" "," ",(G29-D29)))</f>
        <v xml:space="preserve"> </v>
      </c>
      <c r="I29" s="26"/>
      <c r="J29" s="30"/>
      <c r="K29" s="38"/>
    </row>
    <row r="30" spans="2:12" ht="25.35" customHeight="1" x14ac:dyDescent="0.25">
      <c r="B30" s="3">
        <v>43382</v>
      </c>
      <c r="C30" s="44"/>
      <c r="D30" s="4">
        <v>0</v>
      </c>
      <c r="E30" s="4"/>
      <c r="F30" s="28"/>
      <c r="G30" s="4" t="str">
        <f t="shared" si="0"/>
        <v xml:space="preserve"> </v>
      </c>
      <c r="H30" s="14" t="str">
        <f>IF(AND(C30="x",E30=""),($A$1-RECAP!$U$4),IF(G30=" "," ",(G30-D30)))</f>
        <v xml:space="preserve"> </v>
      </c>
      <c r="I30" s="26"/>
      <c r="J30" s="30"/>
      <c r="K30" s="38"/>
    </row>
    <row r="31" spans="2:12" ht="25.35" customHeight="1" x14ac:dyDescent="0.25">
      <c r="B31" s="3">
        <v>43383</v>
      </c>
      <c r="C31" s="44"/>
      <c r="D31" s="4">
        <v>0</v>
      </c>
      <c r="E31" s="4"/>
      <c r="F31" s="28"/>
      <c r="G31" s="4" t="str">
        <f t="shared" si="0"/>
        <v xml:space="preserve"> </v>
      </c>
      <c r="H31" s="14" t="str">
        <f>IF(AND(C31="x",E31=""),($A$1-RECAP!$U$4),IF(G31=" "," ",(G31-D31)))</f>
        <v xml:space="preserve"> </v>
      </c>
      <c r="I31" s="26"/>
      <c r="J31" s="30"/>
      <c r="K31" s="38"/>
    </row>
    <row r="32" spans="2:12" ht="25.35" customHeight="1" x14ac:dyDescent="0.25">
      <c r="B32" s="3">
        <v>43384</v>
      </c>
      <c r="C32" s="44"/>
      <c r="D32" s="4">
        <v>0</v>
      </c>
      <c r="E32" s="4"/>
      <c r="F32" s="28"/>
      <c r="G32" s="4" t="str">
        <f t="shared" si="0"/>
        <v xml:space="preserve"> </v>
      </c>
      <c r="H32" s="14" t="str">
        <f>IF(AND(C32="x",E32=""),($A$1-RECAP!$U$4),IF(G32=" "," ",(G32-D32)))</f>
        <v xml:space="preserve"> 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</v>
      </c>
      <c r="E33" s="4"/>
      <c r="F33" s="28"/>
      <c r="G33" s="4" t="str">
        <f t="shared" si="0"/>
        <v xml:space="preserve"> </v>
      </c>
      <c r="H33" s="14" t="str">
        <f>IF(AND(C33="x",E33=""),($A$1-RECAP!$U$4),IF(G33=" "," ",(G33-D33)))</f>
        <v xml:space="preserve"> 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</v>
      </c>
      <c r="E34" s="4"/>
      <c r="F34" s="28"/>
      <c r="G34" s="4" t="str">
        <f t="shared" si="0"/>
        <v xml:space="preserve"> </v>
      </c>
      <c r="H34" s="14" t="str">
        <f>IF(AND(C34="x",E34=""),($A$1-RECAP!$U$4),IF(G34=" "," ",(G34-D34)))</f>
        <v xml:space="preserve"> 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0.31666666666666698</v>
      </c>
      <c r="E35" s="4">
        <v>0.35486111111111113</v>
      </c>
      <c r="F35" s="28">
        <v>0.69166666666666676</v>
      </c>
      <c r="G35" s="4">
        <f t="shared" si="0"/>
        <v>0.31597222222222232</v>
      </c>
      <c r="H35" s="14">
        <f>IF(AND(C35="x",E35=""),($A$1-RECAP!$U$4),IF(G35=" "," ",(G35-D35)))</f>
        <v>-6.9444444444466402E-4</v>
      </c>
      <c r="I35" s="24">
        <f>SUM(H25:H35)</f>
        <v>-6.9444444444466402E-4</v>
      </c>
      <c r="J35" s="30"/>
      <c r="K35" s="38"/>
    </row>
    <row r="36" spans="2:11" ht="25.35" customHeight="1" x14ac:dyDescent="0.25">
      <c r="B36" s="3">
        <v>43390</v>
      </c>
      <c r="C36" s="44"/>
      <c r="D36" s="4">
        <v>0.31666666666666698</v>
      </c>
      <c r="E36" s="4">
        <v>0.35486111111111113</v>
      </c>
      <c r="F36" s="28">
        <v>0.69027777777777777</v>
      </c>
      <c r="G36" s="4">
        <f t="shared" si="0"/>
        <v>0.31458333333333333</v>
      </c>
      <c r="H36" s="14">
        <f>IF(AND(C36="x",E36=""),($A$1-RECAP!$U$4),IF(G36=" "," ",(G36-D36)))</f>
        <v>-2.083333333333659E-3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0.31666666666666698</v>
      </c>
      <c r="E37" s="4">
        <v>0.35416666666666669</v>
      </c>
      <c r="F37" s="28">
        <v>0.68402777777777779</v>
      </c>
      <c r="G37" s="4">
        <f t="shared" si="0"/>
        <v>0.30902777777777779</v>
      </c>
      <c r="H37" s="14">
        <f>IF(AND(C37="x",E37=""),($A$1-RECAP!$U$4),IF(G37=" "," ",(G37-D37)))</f>
        <v>-7.6388888888891948E-3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0.31666666666666698</v>
      </c>
      <c r="E38" s="4">
        <v>0.35416666666666669</v>
      </c>
      <c r="F38" s="28">
        <v>0.6958333333333333</v>
      </c>
      <c r="G38" s="4">
        <f t="shared" si="0"/>
        <v>0.3208333333333333</v>
      </c>
      <c r="H38" s="14">
        <f>IF(AND(C38="x",E38=""),($A$1-RECAP!$U$4),IF(G38=" "," ",(G38-D38)))</f>
        <v>4.1666666666663188E-3</v>
      </c>
      <c r="I38" s="26"/>
      <c r="J38" s="30"/>
      <c r="K38" s="38"/>
    </row>
    <row r="39" spans="2:11" ht="25.35" customHeight="1" x14ac:dyDescent="0.25">
      <c r="B39" s="3">
        <v>43393</v>
      </c>
      <c r="C39" s="44"/>
      <c r="D39" s="4">
        <v>0.31666666666666698</v>
      </c>
      <c r="E39" s="4">
        <v>0.36180555555555555</v>
      </c>
      <c r="F39" s="28">
        <v>0.6875</v>
      </c>
      <c r="G39" s="4">
        <f t="shared" si="0"/>
        <v>0.30486111111111114</v>
      </c>
      <c r="H39" s="14">
        <f>IF(AND(C39="x",E39=""),($A$1-RECAP!$U$4),IF(G39=" "," ",(G39-D39)))</f>
        <v>-1.1805555555555847E-2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0.31666666666666698</v>
      </c>
      <c r="E40" s="4">
        <v>0.35416666666666669</v>
      </c>
      <c r="F40" s="69">
        <v>0.68958333333333333</v>
      </c>
      <c r="G40" s="4">
        <f t="shared" si="0"/>
        <v>0.31458333333333333</v>
      </c>
      <c r="H40" s="14">
        <f>IF(AND(C40="x",E40=""),($A$1-RECAP!$U$4),IF(G40=" "," ",(G40-D40)))</f>
        <v>-2.083333333333659E-3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0.31666666666666698</v>
      </c>
      <c r="E41" s="4">
        <v>0.36249999999999999</v>
      </c>
      <c r="F41" s="69">
        <v>0.6972222222222223</v>
      </c>
      <c r="G41" s="4">
        <f t="shared" si="0"/>
        <v>0.31388888888888899</v>
      </c>
      <c r="H41" s="14">
        <f>IF(AND(C41="x",E41=""),($A$1-RECAP!$U$4),IF(G41=" "," ",(G41-D41)))</f>
        <v>-2.77777777777799E-3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0.31666666666666698</v>
      </c>
      <c r="E42" s="4">
        <v>0.35416666666666669</v>
      </c>
      <c r="F42" s="71">
        <v>0.6958333333333333</v>
      </c>
      <c r="G42" s="4">
        <f t="shared" si="0"/>
        <v>0.3208333333333333</v>
      </c>
      <c r="H42" s="14">
        <f>IF(AND(C42="x",E42=""),($A$1-RECAP!$U$4),IF(G42=" "," ",(G42-D42)))</f>
        <v>4.1666666666663188E-3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0.31666666666666698</v>
      </c>
      <c r="E43" s="4">
        <v>0.35416666666666669</v>
      </c>
      <c r="F43" s="71">
        <v>0.69097222222222221</v>
      </c>
      <c r="G43" s="4">
        <f t="shared" si="0"/>
        <v>0.31597222222222221</v>
      </c>
      <c r="H43" s="14">
        <f>IF(AND(C43="x",E43=""),($A$1-RECAP!$U$4),IF(G43=" "," ",(G43-D43)))</f>
        <v>-6.9444444444477504E-4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0.31666666666666698</v>
      </c>
      <c r="E44" s="4">
        <v>0.35555555555555557</v>
      </c>
      <c r="F44" s="71">
        <v>0.69166666666666676</v>
      </c>
      <c r="G44" s="4">
        <f t="shared" si="0"/>
        <v>0.31527777777777788</v>
      </c>
      <c r="H44" s="14">
        <f>IF(AND(C44="x",E44=""),($A$1-RECAP!$U$4),IF(G44=" "," ",(G44-D44)))</f>
        <v>-1.388888888889106E-3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</v>
      </c>
      <c r="E45" s="4"/>
      <c r="F45" s="27"/>
      <c r="G45" s="4" t="str">
        <f t="shared" si="0"/>
        <v xml:space="preserve"> </v>
      </c>
      <c r="H45" s="28" t="str">
        <f>IF(AND(C45="x",E45=""),($A$1-RECAP!$U$4),IF(G45=" "," ",(G45-D45)))</f>
        <v xml:space="preserve"> </v>
      </c>
      <c r="I45" s="24">
        <f>SUM(H36:H45)</f>
        <v>-2.0138888888891593E-2</v>
      </c>
      <c r="J45" s="30"/>
      <c r="K45" s="38"/>
    </row>
    <row r="46" spans="2:11" ht="25.35" customHeight="1" x14ac:dyDescent="0.25">
      <c r="B46" s="3">
        <v>43404</v>
      </c>
      <c r="C46" s="44" t="s">
        <v>16</v>
      </c>
      <c r="D46" s="4">
        <v>0</v>
      </c>
      <c r="E46" s="4"/>
      <c r="F46" s="27"/>
      <c r="G46" s="4" t="str">
        <f t="shared" si="0"/>
        <v xml:space="preserve"> </v>
      </c>
      <c r="H46" s="28">
        <f>IF(AND(C46="x",E46=""),($A$1-RECAP!$U$4),IF(G46=" "," ",(G46-D46)))</f>
        <v>0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0.31666666666666698</v>
      </c>
      <c r="E47" s="4">
        <v>0.35416666666666669</v>
      </c>
      <c r="F47" s="71">
        <v>0.68888888888888899</v>
      </c>
      <c r="G47" s="4">
        <f t="shared" si="0"/>
        <v>0.31388888888888899</v>
      </c>
      <c r="H47" s="28">
        <f>IF(AND(C47="x",E47=""),($A$1-RECAP!$U$4),IF(G47=" "," ",(G47-D47)))</f>
        <v>-2.77777777777799E-3</v>
      </c>
      <c r="J47" s="29"/>
      <c r="K47" s="38"/>
    </row>
    <row r="48" spans="2:11" ht="25.35" customHeight="1" x14ac:dyDescent="0.25">
      <c r="B48" s="3">
        <v>43406</v>
      </c>
      <c r="C48" s="44"/>
      <c r="D48" s="4">
        <v>0.31666666666666698</v>
      </c>
      <c r="E48" s="4">
        <v>0.35555555555555557</v>
      </c>
      <c r="F48" s="71">
        <v>0.69236111111111109</v>
      </c>
      <c r="G48" s="4">
        <f t="shared" si="0"/>
        <v>0.31597222222222221</v>
      </c>
      <c r="H48" s="28">
        <f>IF(AND(C48="x",E48=""),($A$1-RECAP!$U$4),IF(G48=" "," ",(G48-D48)))</f>
        <v>-6.9444444444477504E-4</v>
      </c>
      <c r="J48" s="31">
        <f>SUM(H46:H67)+J27</f>
        <v>0.28263888888888028</v>
      </c>
      <c r="K48" s="38"/>
    </row>
    <row r="49" spans="2:11" ht="25.35" customHeight="1" x14ac:dyDescent="0.25">
      <c r="B49" s="3">
        <v>43407</v>
      </c>
      <c r="C49" s="44"/>
      <c r="D49" s="4">
        <v>0.31666666666666698</v>
      </c>
      <c r="E49" s="4">
        <v>0.35486111111111113</v>
      </c>
      <c r="F49" s="72">
        <v>0.69513888888888886</v>
      </c>
      <c r="G49" s="4">
        <f t="shared" si="0"/>
        <v>0.31944444444444442</v>
      </c>
      <c r="H49" s="28">
        <f>IF(AND(C49="x",E49=""),($A$1-RECAP!$U$4),IF(G49=" "," ",(G49-D49)))</f>
        <v>2.7777777777774348E-3</v>
      </c>
      <c r="J49" s="29"/>
      <c r="K49" s="38"/>
    </row>
    <row r="50" spans="2:11" ht="25.35" customHeight="1" x14ac:dyDescent="0.25">
      <c r="B50" s="3">
        <v>43410</v>
      </c>
      <c r="C50" s="44"/>
      <c r="D50" s="4">
        <v>0.31666666666666698</v>
      </c>
      <c r="E50" s="4">
        <v>0.35416666666666669</v>
      </c>
      <c r="F50" s="73">
        <v>0.69513888888888886</v>
      </c>
      <c r="G50" s="4">
        <f t="shared" si="0"/>
        <v>0.32013888888888886</v>
      </c>
      <c r="H50" s="28">
        <f>IF(AND(C50="x",E50=""),($A$1-RECAP!$U$4),IF(G50=" "," ",(G50-D50)))</f>
        <v>3.4722222222218768E-3</v>
      </c>
      <c r="J50" s="29"/>
      <c r="K50" s="38"/>
    </row>
    <row r="51" spans="2:11" ht="25.35" customHeight="1" x14ac:dyDescent="0.25">
      <c r="B51" s="3">
        <v>43411</v>
      </c>
      <c r="C51" s="44"/>
      <c r="D51" s="4">
        <v>0.31666666666666698</v>
      </c>
      <c r="E51" s="4">
        <v>0.36527777777777781</v>
      </c>
      <c r="F51" s="74">
        <v>0.68680555555555556</v>
      </c>
      <c r="G51" s="4">
        <f t="shared" si="0"/>
        <v>0.30069444444444443</v>
      </c>
      <c r="H51" s="28">
        <f>IF(AND(C51="x",E51=""),($A$1-RECAP!$U$4),IF(G51=" "," ",(G51-D51)))</f>
        <v>-1.5972222222222554E-2</v>
      </c>
      <c r="J51" s="29"/>
      <c r="K51" s="38"/>
    </row>
    <row r="52" spans="2:11" ht="25.35" customHeight="1" x14ac:dyDescent="0.25">
      <c r="B52" s="3">
        <v>43412</v>
      </c>
      <c r="C52" s="44"/>
      <c r="D52" s="4">
        <v>0.31666666666666698</v>
      </c>
      <c r="E52" s="4">
        <v>0.35694444444444445</v>
      </c>
      <c r="F52" s="74">
        <v>0.68472222222222223</v>
      </c>
      <c r="G52" s="4">
        <f t="shared" si="0"/>
        <v>0.30694444444444446</v>
      </c>
      <c r="H52" s="28">
        <f>IF(AND(C52="x",E52=""),($A$1-RECAP!$U$4),IF(G52=" "," ",(G52-D52)))</f>
        <v>-9.7222222222225207E-3</v>
      </c>
      <c r="J52" s="29"/>
      <c r="K52" s="38"/>
    </row>
    <row r="53" spans="2:11" ht="25.35" customHeight="1" x14ac:dyDescent="0.25">
      <c r="B53" s="3">
        <v>43413</v>
      </c>
      <c r="C53" s="44"/>
      <c r="D53" s="4">
        <v>0.31666666666666698</v>
      </c>
      <c r="E53" s="4">
        <v>0.35416666666666669</v>
      </c>
      <c r="F53" s="74">
        <v>0.69166666666666676</v>
      </c>
      <c r="G53" s="4">
        <f t="shared" si="0"/>
        <v>0.31666666666666676</v>
      </c>
      <c r="H53" s="28">
        <f>IF(AND(C53="x",E53=""),($A$1-RECAP!$U$4),IF(G53=" "," ",(G53-D53)))</f>
        <v>-2.2204460492503131E-16</v>
      </c>
      <c r="J53" s="29"/>
      <c r="K53" s="38"/>
    </row>
    <row r="54" spans="2:11" ht="25.35" customHeight="1" x14ac:dyDescent="0.25">
      <c r="B54" s="3">
        <v>43414</v>
      </c>
      <c r="C54" s="44" t="s">
        <v>16</v>
      </c>
      <c r="D54" s="4">
        <v>0</v>
      </c>
      <c r="E54" s="4"/>
      <c r="F54" s="27"/>
      <c r="G54" s="4" t="str">
        <f t="shared" si="0"/>
        <v xml:space="preserve"> </v>
      </c>
      <c r="H54" s="28">
        <f>IF(AND(C54="x",E54=""),($A$1-RECAP!$U$4),IF(G54=" "," ",(G54-D54)))</f>
        <v>0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28" t="str">
        <f>IF(AND(C56="x",E56=""),($A$1-RECAP!$U$4),IF(G56=" "," ",(G56-D56)))</f>
        <v xml:space="preserve"> </v>
      </c>
      <c r="I56" s="24">
        <f>SUM(H46:H56)</f>
        <v>-2.291666666666875E-2</v>
      </c>
      <c r="J56" s="29"/>
      <c r="K56" s="38"/>
    </row>
    <row r="57" spans="2:11" ht="25.3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28" t="str">
        <f>IF(AND(C67="x",E67=""),($A$1-RECAP!$U$4),IF(G67=" "," ",(G67-D67)))</f>
        <v xml:space="preserve"> </v>
      </c>
      <c r="I67" s="24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166" priority="67" operator="lessThan">
      <formula>0</formula>
    </cfRule>
    <cfRule type="cellIs" dxfId="165" priority="68" operator="greaterThan">
      <formula>0</formula>
    </cfRule>
  </conditionalFormatting>
  <conditionalFormatting sqref="J1">
    <cfRule type="cellIs" dxfId="164" priority="31" operator="equal">
      <formula>"NB.SI($B$3:$B$68;""x"")"</formula>
    </cfRule>
  </conditionalFormatting>
  <conditionalFormatting sqref="H3:H67">
    <cfRule type="cellIs" dxfId="163" priority="24" operator="lessThan">
      <formula>0</formula>
    </cfRule>
    <cfRule type="cellIs" dxfId="162" priority="25" operator="greaterThan">
      <formula>0</formula>
    </cfRule>
  </conditionalFormatting>
  <conditionalFormatting sqref="E3:E4 E10:E67">
    <cfRule type="cellIs" dxfId="161" priority="23" operator="lessThan">
      <formula>0.354166666666667</formula>
    </cfRule>
  </conditionalFormatting>
  <conditionalFormatting sqref="F3:F4 F6:F7 F9:F29">
    <cfRule type="cellIs" dxfId="160" priority="22" operator="greaterThan">
      <formula>0.7125</formula>
    </cfRule>
  </conditionalFormatting>
  <conditionalFormatting sqref="I13">
    <cfRule type="cellIs" dxfId="159" priority="20" operator="lessThan">
      <formula>0</formula>
    </cfRule>
    <cfRule type="cellIs" dxfId="158" priority="21" operator="greaterThan">
      <formula>0</formula>
    </cfRule>
  </conditionalFormatting>
  <conditionalFormatting sqref="I35">
    <cfRule type="cellIs" dxfId="157" priority="18" operator="lessThan">
      <formula>0</formula>
    </cfRule>
    <cfRule type="cellIs" dxfId="156" priority="19" operator="greaterThan">
      <formula>0</formula>
    </cfRule>
  </conditionalFormatting>
  <conditionalFormatting sqref="F5">
    <cfRule type="cellIs" dxfId="155" priority="17" operator="greaterThan">
      <formula>0.7125</formula>
    </cfRule>
  </conditionalFormatting>
  <conditionalFormatting sqref="F8">
    <cfRule type="cellIs" dxfId="154" priority="16" operator="greaterThan">
      <formula>0.7125</formula>
    </cfRule>
  </conditionalFormatting>
  <conditionalFormatting sqref="E5:E9">
    <cfRule type="cellIs" dxfId="153" priority="15" operator="lessThan">
      <formula>0.354166666666667</formula>
    </cfRule>
  </conditionalFormatting>
  <conditionalFormatting sqref="I24">
    <cfRule type="cellIs" dxfId="152" priority="9" operator="lessThan">
      <formula>0</formula>
    </cfRule>
    <cfRule type="cellIs" dxfId="151" priority="10" operator="greaterThan">
      <formula>0</formula>
    </cfRule>
  </conditionalFormatting>
  <conditionalFormatting sqref="I45">
    <cfRule type="cellIs" dxfId="150" priority="5" operator="lessThan">
      <formula>0</formula>
    </cfRule>
    <cfRule type="cellIs" dxfId="149" priority="6" operator="greaterThan">
      <formula>0</formula>
    </cfRule>
  </conditionalFormatting>
  <conditionalFormatting sqref="I56">
    <cfRule type="cellIs" dxfId="148" priority="3" operator="lessThan">
      <formula>0</formula>
    </cfRule>
    <cfRule type="cellIs" dxfId="147" priority="4" operator="greaterThan">
      <formula>0</formula>
    </cfRule>
  </conditionalFormatting>
  <conditionalFormatting sqref="I67">
    <cfRule type="cellIs" dxfId="146" priority="1" operator="lessThan">
      <formula>0</formula>
    </cfRule>
    <cfRule type="cellIs" dxfId="145" priority="2" operator="greaterThan">
      <formula>0</formula>
    </cfRule>
  </conditionalFormatting>
  <dataValidations count="1">
    <dataValidation type="list" allowBlank="1" showInputMessage="1" showErrorMessage="1" sqref="L1" xr:uid="{B776EA41-D7EE-403F-9C0F-84C76108C4D0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C665-5B79-45DD-A9AD-EF1E7FEB0AEB}">
  <sheetPr codeName="Blad9"/>
  <dimension ref="A1:Q67"/>
  <sheetViews>
    <sheetView zoomScaleNormal="100" workbookViewId="0">
      <selection activeCell="N44" sqref="L26:N44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6.4257812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2.5703125" style="1" bestFit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51"/>
      <c r="D1" s="76" t="s">
        <v>40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0.95</v>
      </c>
      <c r="O1" s="46">
        <f>N1/24</f>
        <v>3.9583333333333331E-2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0.31666666666666665</v>
      </c>
      <c r="E3" s="4">
        <v>0.35416666666666669</v>
      </c>
      <c r="F3" s="4">
        <v>0.69236111111111109</v>
      </c>
      <c r="G3" s="4">
        <f>IF(E3=""," ",IF((F3-E3)&lt;$H$1,F3-E3,IF(K3="",F3-E3-$G$1,F3-E3-K3)))</f>
        <v>0.31736111111111109</v>
      </c>
      <c r="H3" s="14">
        <f>IF(AND(C3="x",E3=""),($A$1-RECAP!$U$4),IF(G3=" "," ",(G3-D3)))</f>
        <v>6.9444444444444198E-4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0.31666666666666665</v>
      </c>
      <c r="E4" s="4">
        <v>0.35416666666666669</v>
      </c>
      <c r="F4" s="4">
        <v>0.70833333333333337</v>
      </c>
      <c r="G4" s="4">
        <f t="shared" ref="G4:G67" si="0">IF(E4=""," ",IF((F4-E4)&lt;$H$1,F4-E4,IF(K4="",F4-E4-$G$1,F4-E4-K4)))</f>
        <v>0.33333333333333337</v>
      </c>
      <c r="H4" s="14">
        <f>IF(AND(C4="x",E4=""),($A$1-RECAP!$U$4),IF(G4=" "," ",(G4-D4)))</f>
        <v>1.6666666666666718E-2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0.31666666666666698</v>
      </c>
      <c r="E5" s="4">
        <v>0.35416666666666669</v>
      </c>
      <c r="F5" s="4">
        <v>0.70277777777777783</v>
      </c>
      <c r="G5" s="4">
        <f t="shared" si="0"/>
        <v>0.32777777777777783</v>
      </c>
      <c r="H5" s="14">
        <f>IF(AND(C5="x",E5=""),($A$1-RECAP!$U$4),IF(G5=" "," ",(G5-D5)))</f>
        <v>1.111111111111085E-2</v>
      </c>
      <c r="I5" s="26"/>
      <c r="J5" s="31">
        <f>SUM(H3:H24)</f>
        <v>-2.8472222222227062E-2</v>
      </c>
      <c r="K5" s="38"/>
      <c r="L5" s="33"/>
    </row>
    <row r="6" spans="1:17" ht="25.35" customHeight="1" thickBot="1" x14ac:dyDescent="0.3">
      <c r="B6" s="3">
        <v>43348</v>
      </c>
      <c r="C6" s="44"/>
      <c r="D6" s="4">
        <v>0.31666666666666698</v>
      </c>
      <c r="E6" s="4">
        <v>0.35694444444444445</v>
      </c>
      <c r="F6" s="4">
        <v>0.70833333333333337</v>
      </c>
      <c r="G6" s="4">
        <f t="shared" si="0"/>
        <v>0.3305555555555556</v>
      </c>
      <c r="H6" s="14">
        <f>IF(AND(C6="x",E6=""),($A$1-RECAP!$U$4),IF(G6=" "," ",(G6-D6)))</f>
        <v>1.3888888888888618E-2</v>
      </c>
      <c r="I6" s="26"/>
      <c r="J6" s="29"/>
      <c r="K6" s="38"/>
      <c r="L6" s="81">
        <f>IF(L1=38,J48+(RECAP!S4*-1*J1),IF(L1=30.24,J48+(RECAP!S5*-1*J1),IF(L1=30,J48+(RECAP!S6*-1*J1),IF(L1=19,J48+(RECAP!S7*-1*J1),"ERREUR"))))</f>
        <v>8.194444444443183E-2</v>
      </c>
      <c r="M6" s="82"/>
    </row>
    <row r="7" spans="1:17" ht="25.35" customHeight="1" x14ac:dyDescent="0.25">
      <c r="B7" s="3">
        <v>43349</v>
      </c>
      <c r="C7" s="44"/>
      <c r="D7" s="4">
        <v>0.31666666666666698</v>
      </c>
      <c r="E7" s="4">
        <v>0.37013888888888885</v>
      </c>
      <c r="F7" s="4">
        <v>0.7055555555555556</v>
      </c>
      <c r="G7" s="4">
        <f t="shared" si="0"/>
        <v>0.31458333333333344</v>
      </c>
      <c r="H7" s="14">
        <f>IF(AND(C7="x",E7=""),($A$1-RECAP!$U$4),IF(G7=" "," ",(G7-D7)))</f>
        <v>-2.083333333333548E-3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0.31666666666666698</v>
      </c>
      <c r="E8" s="4">
        <v>0.35416666666666669</v>
      </c>
      <c r="F8" s="4">
        <v>0.7055555555555556</v>
      </c>
      <c r="G8" s="4">
        <f t="shared" si="0"/>
        <v>0.3305555555555556</v>
      </c>
      <c r="H8" s="14">
        <f>IF(AND(C8="x",E8=""),($A$1-RECAP!$U$4),IF(G8=" "," ",(G8-D8)))</f>
        <v>1.3888888888888618E-2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0.31666666666666698</v>
      </c>
      <c r="E9" s="4">
        <v>0.37222222222222223</v>
      </c>
      <c r="F9" s="4">
        <v>0.69444444444444453</v>
      </c>
      <c r="G9" s="4">
        <f t="shared" si="0"/>
        <v>0.30138888888888898</v>
      </c>
      <c r="H9" s="14">
        <f>IF(AND(C9="x",E9=""),($A$1-RECAP!$U$4),IF(G9=" "," ",(G9-D9)))</f>
        <v>-1.5277777777778001E-2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0.31666666666666698</v>
      </c>
      <c r="E10" s="4">
        <v>0.35902777777777778</v>
      </c>
      <c r="F10" s="4">
        <v>0.6958333333333333</v>
      </c>
      <c r="G10" s="4">
        <f t="shared" si="0"/>
        <v>0.31597222222222221</v>
      </c>
      <c r="H10" s="14">
        <f>IF(AND(C10="x",E10=""),($A$1-RECAP!$U$4),IF(G10=" "," ",(G10-D10)))</f>
        <v>-6.9444444444477504E-4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0.31666666666666698</v>
      </c>
      <c r="E11" s="4">
        <v>0.35416666666666669</v>
      </c>
      <c r="F11" s="4">
        <v>0.69236111111111109</v>
      </c>
      <c r="G11" s="4">
        <f t="shared" si="0"/>
        <v>0.31736111111111109</v>
      </c>
      <c r="H11" s="14">
        <f>IF(AND(C11="x",E11=""),($A$1-RECAP!$U$4),IF(G11=" "," ",(G11-D11)))</f>
        <v>6.9444444444410891E-4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0.31666666666666698</v>
      </c>
      <c r="E12" s="4">
        <v>0.36805555555555558</v>
      </c>
      <c r="F12" s="4">
        <v>0.7104166666666667</v>
      </c>
      <c r="G12" s="4">
        <f t="shared" si="0"/>
        <v>0.3215277777777778</v>
      </c>
      <c r="H12" s="14">
        <f>IF(AND(C12="x",E12=""),($A$1-RECAP!$U$4),IF(G12=" "," ",(G12-D12)))</f>
        <v>4.8611111111108163E-3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0.31666666666666698</v>
      </c>
      <c r="E13" s="4">
        <v>0.3756944444444445</v>
      </c>
      <c r="F13" s="4">
        <v>0.70347222222222217</v>
      </c>
      <c r="G13" s="4">
        <f t="shared" si="0"/>
        <v>0.30694444444444435</v>
      </c>
      <c r="H13" s="14">
        <f>IF(AND(C13="x",E13=""),($A$1-RECAP!$U$4),IF(G13=" "," ",(G13-D13)))</f>
        <v>-9.7222222222226318E-3</v>
      </c>
      <c r="I13" s="24">
        <f>SUM(H3:H13)</f>
        <v>3.4027777777775214E-2</v>
      </c>
      <c r="J13" s="29"/>
      <c r="K13" s="38"/>
    </row>
    <row r="14" spans="1:17" ht="25.35" customHeight="1" x14ac:dyDescent="0.25">
      <c r="B14" s="3">
        <v>43358</v>
      </c>
      <c r="C14" s="44"/>
      <c r="D14" s="4">
        <v>0</v>
      </c>
      <c r="E14" s="4"/>
      <c r="F14" s="4"/>
      <c r="G14" s="4" t="str">
        <f t="shared" si="0"/>
        <v xml:space="preserve"> </v>
      </c>
      <c r="H14" s="14" t="str">
        <f>IF(AND(C14="x",E14=""),($A$1-RECAP!$U$4),IF(G14=" "," ",(G14-D14)))</f>
        <v xml:space="preserve"> 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</v>
      </c>
      <c r="E15" s="4"/>
      <c r="F15" s="4"/>
      <c r="G15" s="4" t="str">
        <f t="shared" si="0"/>
        <v xml:space="preserve"> </v>
      </c>
      <c r="H15" s="14" t="str">
        <f>IF(AND(C15="x",E15=""),($A$1-RECAP!$U$4),IF(G15=" "," ",(G15-D15)))</f>
        <v xml:space="preserve"> </v>
      </c>
      <c r="I15" s="26"/>
      <c r="J15" s="29"/>
      <c r="K15" s="38"/>
      <c r="O15" s="64">
        <f>IF(L1=38,J49+(RECAP!S4*-1*J1),IF(L1=30.24,J49+(RECAP!S5*-1*J1),IF(L1=30,J49+(RECAP!S6*-1*J1),IF(L1=19,J49+(RECAP!S7*-1*J1),"ERREUR"))))</f>
        <v>0</v>
      </c>
    </row>
    <row r="16" spans="1:17" ht="25.35" customHeight="1" x14ac:dyDescent="0.25">
      <c r="B16" s="3">
        <v>43362</v>
      </c>
      <c r="C16" s="44"/>
      <c r="D16" s="4">
        <v>0.31666666666666698</v>
      </c>
      <c r="E16" s="4">
        <v>0.36874999999999997</v>
      </c>
      <c r="F16" s="4">
        <v>0.7006944444444444</v>
      </c>
      <c r="G16" s="4">
        <f t="shared" si="0"/>
        <v>0.31111111111111112</v>
      </c>
      <c r="H16" s="14">
        <f>IF(AND(C16="x",E16=""),($A$1-RECAP!$U$4),IF(G16=" "," ",(G16-D16)))</f>
        <v>-5.5555555555558689E-3</v>
      </c>
      <c r="I16" s="26"/>
      <c r="J16" s="29"/>
      <c r="K16" s="38"/>
    </row>
    <row r="17" spans="2:11" ht="25.35" customHeight="1" x14ac:dyDescent="0.25">
      <c r="B17" s="3">
        <v>43363</v>
      </c>
      <c r="C17" s="44"/>
      <c r="D17" s="4">
        <v>0.31666666666666698</v>
      </c>
      <c r="E17" s="4">
        <v>0.36388888888888887</v>
      </c>
      <c r="F17" s="4">
        <v>0.70000000000000007</v>
      </c>
      <c r="G17" s="4">
        <f t="shared" si="0"/>
        <v>0.31527777777777788</v>
      </c>
      <c r="H17" s="14">
        <f>IF(AND(C17="x",E17=""),($A$1-RECAP!$U$4),IF(G17=" "," ",(G17-D17)))</f>
        <v>-1.388888888889106E-3</v>
      </c>
      <c r="I17" s="26"/>
      <c r="J17" s="29"/>
      <c r="K17" s="38"/>
    </row>
    <row r="18" spans="2:11" ht="25.35" customHeight="1" x14ac:dyDescent="0.25">
      <c r="B18" s="3">
        <v>43364</v>
      </c>
      <c r="C18" s="44"/>
      <c r="D18" s="4">
        <v>0.31666666666666698</v>
      </c>
      <c r="E18" s="4">
        <v>0.38263888888888892</v>
      </c>
      <c r="F18" s="4">
        <v>0.69930555555555562</v>
      </c>
      <c r="G18" s="4">
        <f t="shared" si="0"/>
        <v>0.29583333333333339</v>
      </c>
      <c r="H18" s="14">
        <f>IF(AND(C18="x",E18=""),($A$1-RECAP!$U$4),IF(G18=" "," ",(G18-D18)))</f>
        <v>-2.0833333333333592E-2</v>
      </c>
      <c r="I18" s="26"/>
      <c r="J18" s="29"/>
      <c r="K18" s="38"/>
    </row>
    <row r="19" spans="2:11" ht="25.35" customHeight="1" x14ac:dyDescent="0.25">
      <c r="B19" s="3">
        <v>43365</v>
      </c>
      <c r="C19" s="44"/>
      <c r="D19" s="4">
        <v>0.31666666666666698</v>
      </c>
      <c r="E19" s="4">
        <v>0.3611111111111111</v>
      </c>
      <c r="F19" s="4">
        <v>0.7055555555555556</v>
      </c>
      <c r="G19" s="4">
        <f t="shared" si="0"/>
        <v>0.32361111111111118</v>
      </c>
      <c r="H19" s="14">
        <f>IF(AND(C19="x",E19=""),($A$1-RECAP!$U$4),IF(G19=" "," ",(G19-D19)))</f>
        <v>6.9444444444441977E-3</v>
      </c>
      <c r="I19" s="26"/>
      <c r="J19" s="29"/>
      <c r="K19" s="38"/>
    </row>
    <row r="20" spans="2:11" ht="25.35" customHeight="1" x14ac:dyDescent="0.25">
      <c r="B20" s="3">
        <v>43368</v>
      </c>
      <c r="C20" s="44"/>
      <c r="D20" s="4">
        <v>0.31666666666666698</v>
      </c>
      <c r="E20" s="4">
        <v>0.35833333333333334</v>
      </c>
      <c r="F20" s="4">
        <v>0.7090277777777777</v>
      </c>
      <c r="G20" s="4">
        <f t="shared" si="0"/>
        <v>0.32986111111111105</v>
      </c>
      <c r="H20" s="14">
        <f>IF(AND(C20="x",E20=""),($A$1-RECAP!$U$4),IF(G20=" "," ",(G20-D20)))</f>
        <v>1.3194444444444065E-2</v>
      </c>
      <c r="I20" s="26"/>
      <c r="J20" s="29"/>
      <c r="K20" s="38"/>
    </row>
    <row r="21" spans="2:11" ht="25.35" customHeight="1" x14ac:dyDescent="0.25">
      <c r="B21" s="3">
        <v>43369</v>
      </c>
      <c r="C21" s="44" t="s">
        <v>16</v>
      </c>
      <c r="D21" s="4">
        <v>0</v>
      </c>
      <c r="E21" s="4"/>
      <c r="F21" s="4"/>
      <c r="G21" s="4" t="str">
        <f t="shared" si="0"/>
        <v xml:space="preserve"> </v>
      </c>
      <c r="H21" s="14">
        <f>IF(AND(C21="x",E21=""),($A$1-RECAP!$U$4),IF(G21=" "," ",(G21-D21)))</f>
        <v>0</v>
      </c>
      <c r="I21" s="26"/>
      <c r="J21" s="29"/>
      <c r="K21" s="38"/>
    </row>
    <row r="22" spans="2:11" ht="25.35" customHeight="1" x14ac:dyDescent="0.25">
      <c r="B22" s="3">
        <v>43370</v>
      </c>
      <c r="C22" s="44"/>
      <c r="D22" s="4">
        <v>0.31666666666666698</v>
      </c>
      <c r="E22" s="4">
        <v>0.36874999999999997</v>
      </c>
      <c r="F22" s="4">
        <v>0.69652777777777775</v>
      </c>
      <c r="G22" s="4">
        <f t="shared" si="0"/>
        <v>0.30694444444444446</v>
      </c>
      <c r="H22" s="14">
        <f>IF(AND(C22="x",E22=""),($A$1-RECAP!$U$4),IF(G22=" "," ",(G22-D22)))</f>
        <v>-9.7222222222225207E-3</v>
      </c>
      <c r="I22" s="26"/>
      <c r="J22" s="29"/>
      <c r="K22" s="38"/>
    </row>
    <row r="23" spans="2:11" ht="25.35" customHeight="1" thickBot="1" x14ac:dyDescent="0.3">
      <c r="B23" s="3">
        <v>43371</v>
      </c>
      <c r="C23" s="44"/>
      <c r="D23" s="4">
        <v>0.31666666666666698</v>
      </c>
      <c r="E23" s="4">
        <v>0.36388888888888887</v>
      </c>
      <c r="F23" s="4">
        <v>0.71250000000000002</v>
      </c>
      <c r="G23" s="4">
        <f t="shared" si="0"/>
        <v>0.30694444444444446</v>
      </c>
      <c r="H23" s="14">
        <f>IF(AND(C23="x",E23=""),($A$1-RECAP!$U$4),IF(G23=" "," ",(G23-D23)))</f>
        <v>-9.7222222222225207E-3</v>
      </c>
      <c r="I23" s="26"/>
      <c r="J23" s="29"/>
      <c r="K23" s="38">
        <v>4.1666666666666664E-2</v>
      </c>
    </row>
    <row r="24" spans="2:11" ht="25.35" customHeight="1" thickBot="1" x14ac:dyDescent="0.3">
      <c r="B24" s="37">
        <v>43372</v>
      </c>
      <c r="C24" s="44"/>
      <c r="D24" s="4">
        <v>0.31666666666666698</v>
      </c>
      <c r="E24" s="4">
        <v>0.36874999999999997</v>
      </c>
      <c r="F24" s="4">
        <v>0.71250000000000002</v>
      </c>
      <c r="G24" s="4">
        <f t="shared" si="0"/>
        <v>0.28125000000000006</v>
      </c>
      <c r="H24" s="14">
        <f>IF(AND(C24="x",E24=""),($A$1-RECAP!$U$4),IF(G24=" "," ",(G24-D24)))</f>
        <v>-3.5416666666666929E-2</v>
      </c>
      <c r="I24" s="24">
        <f>SUM(H14:H24)</f>
        <v>-6.2500000000002276E-2</v>
      </c>
      <c r="J24" s="29"/>
      <c r="K24" s="38">
        <v>6.25E-2</v>
      </c>
    </row>
    <row r="25" spans="2:11" ht="25.35" customHeight="1" x14ac:dyDescent="0.25">
      <c r="B25" s="3">
        <v>43375</v>
      </c>
      <c r="C25" s="44"/>
      <c r="D25" s="4">
        <v>0.31666666666666698</v>
      </c>
      <c r="E25" s="4">
        <v>0.36527777777777781</v>
      </c>
      <c r="F25" s="4">
        <v>0.70277777777777783</v>
      </c>
      <c r="G25" s="4">
        <f t="shared" si="0"/>
        <v>0.31666666666666671</v>
      </c>
      <c r="H25" s="14">
        <f>IF(AND(C25="x",E25=""),($A$1-RECAP!$U$4),IF(G25=" "," ",(G25-D25)))</f>
        <v>-2.7755575615628914E-16</v>
      </c>
      <c r="I25" s="26"/>
      <c r="J25" s="57">
        <v>43373</v>
      </c>
      <c r="K25" s="38"/>
    </row>
    <row r="26" spans="2:11" ht="25.35" customHeight="1" x14ac:dyDescent="0.25">
      <c r="B26" s="3">
        <v>43376</v>
      </c>
      <c r="C26" s="44"/>
      <c r="D26" s="4">
        <v>0.31666666666666698</v>
      </c>
      <c r="E26" s="4">
        <v>0.35416666666666669</v>
      </c>
      <c r="F26" s="4">
        <v>0.7270833333333333</v>
      </c>
      <c r="G26" s="4">
        <f t="shared" si="0"/>
        <v>0.3520833333333333</v>
      </c>
      <c r="H26" s="14">
        <f>IF(AND(C26="x",E26=""),($A$1-RECAP!$U$4),IF(G26=" "," ",(G26-D26)))</f>
        <v>3.5416666666666319E-2</v>
      </c>
      <c r="I26" s="26"/>
      <c r="J26" s="30"/>
      <c r="K26" s="38"/>
    </row>
    <row r="27" spans="2:11" ht="25.35" customHeight="1" x14ac:dyDescent="0.25">
      <c r="B27" s="3">
        <v>43377</v>
      </c>
      <c r="C27" s="44"/>
      <c r="D27" s="4">
        <v>0.31666666666666698</v>
      </c>
      <c r="E27" s="4">
        <v>0.36944444444444446</v>
      </c>
      <c r="F27" s="4">
        <v>0.71250000000000002</v>
      </c>
      <c r="G27" s="4">
        <f t="shared" si="0"/>
        <v>0.32222222222222224</v>
      </c>
      <c r="H27" s="14">
        <f>IF(AND(C27="x",E27=""),($A$1-RECAP!$U$4),IF(G27=" "," ",(G27-D27)))</f>
        <v>5.5555555555552583E-3</v>
      </c>
      <c r="I27" s="26"/>
      <c r="J27" s="36">
        <f>SUM(H25:H45)+J5</f>
        <v>3.4027777777766888E-2</v>
      </c>
      <c r="K27" s="38"/>
    </row>
    <row r="28" spans="2:11" ht="25.35" customHeight="1" x14ac:dyDescent="0.25">
      <c r="B28" s="3">
        <v>43378</v>
      </c>
      <c r="C28" s="44"/>
      <c r="D28" s="4">
        <v>0.31666666666666698</v>
      </c>
      <c r="E28" s="4">
        <v>0.375</v>
      </c>
      <c r="F28" s="4">
        <v>0.70972222222222225</v>
      </c>
      <c r="G28" s="4">
        <f t="shared" si="0"/>
        <v>0.31388888888888894</v>
      </c>
      <c r="H28" s="14">
        <f>IF(AND(C28="x",E28=""),($A$1-RECAP!$U$4),IF(G28=" "," ",(G28-D28)))</f>
        <v>-2.7777777777780455E-3</v>
      </c>
      <c r="I28" s="26"/>
      <c r="J28" s="30"/>
      <c r="K28" s="38"/>
    </row>
    <row r="29" spans="2:11" ht="25.35" customHeight="1" x14ac:dyDescent="0.25">
      <c r="B29" s="3">
        <v>43379</v>
      </c>
      <c r="C29" s="44"/>
      <c r="D29" s="4">
        <v>0.31666666666666698</v>
      </c>
      <c r="E29" s="4">
        <v>0.35416666666666669</v>
      </c>
      <c r="F29" s="4">
        <v>0.69166666666666676</v>
      </c>
      <c r="G29" s="4">
        <f t="shared" si="0"/>
        <v>0.31666666666666676</v>
      </c>
      <c r="H29" s="14">
        <f>IF(AND(C29="x",E29=""),($A$1-RECAP!$U$4),IF(G29=" "," ",(G29-D29)))</f>
        <v>-2.2204460492503131E-16</v>
      </c>
      <c r="I29" s="26"/>
      <c r="J29" s="30"/>
      <c r="K29" s="38"/>
    </row>
    <row r="30" spans="2:11" ht="25.35" customHeight="1" x14ac:dyDescent="0.25">
      <c r="B30" s="3">
        <v>43382</v>
      </c>
      <c r="C30" s="44"/>
      <c r="D30" s="4">
        <v>0.31666666666666698</v>
      </c>
      <c r="E30" s="4">
        <v>0.35416666666666669</v>
      </c>
      <c r="F30" s="28">
        <v>0.70416666666666661</v>
      </c>
      <c r="G30" s="4">
        <f t="shared" si="0"/>
        <v>0.32916666666666661</v>
      </c>
      <c r="H30" s="14">
        <f>IF(AND(C30="x",E30=""),($A$1-RECAP!$U$4),IF(G30=" "," ",(G30-D30)))</f>
        <v>1.2499999999999623E-2</v>
      </c>
      <c r="I30" s="26"/>
      <c r="J30" s="30"/>
      <c r="K30" s="38"/>
    </row>
    <row r="31" spans="2:11" ht="25.35" customHeight="1" x14ac:dyDescent="0.25">
      <c r="B31" s="3">
        <v>43383</v>
      </c>
      <c r="C31" s="44"/>
      <c r="D31" s="4">
        <v>0.31666666666666698</v>
      </c>
      <c r="E31" s="4">
        <v>0.3576388888888889</v>
      </c>
      <c r="F31" s="28">
        <v>0.70624999999999993</v>
      </c>
      <c r="G31" s="4">
        <f t="shared" si="0"/>
        <v>0.32777777777777772</v>
      </c>
      <c r="H31" s="14">
        <f>IF(AND(C31="x",E31=""),($A$1-RECAP!$U$4),IF(G31=" "," ",(G31-D31)))</f>
        <v>1.1111111111110739E-2</v>
      </c>
      <c r="I31" s="26"/>
      <c r="J31" s="30"/>
      <c r="K31" s="38"/>
    </row>
    <row r="32" spans="2:11" ht="25.35" customHeight="1" x14ac:dyDescent="0.25">
      <c r="B32" s="3">
        <v>43384</v>
      </c>
      <c r="C32" s="44"/>
      <c r="D32" s="4">
        <v>0.31666666666666698</v>
      </c>
      <c r="E32" s="4">
        <v>0.375</v>
      </c>
      <c r="F32" s="28">
        <v>0.7006944444444444</v>
      </c>
      <c r="G32" s="4">
        <f t="shared" si="0"/>
        <v>0.30486111111111108</v>
      </c>
      <c r="H32" s="14">
        <f>IF(AND(C32="x",E32=""),($A$1-RECAP!$U$4),IF(G32=" "," ",(G32-D32)))</f>
        <v>-1.1805555555555902E-2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0.31666666666666698</v>
      </c>
      <c r="E33" s="4">
        <v>0.37083333333333335</v>
      </c>
      <c r="F33" s="28">
        <v>0.69305555555555554</v>
      </c>
      <c r="G33" s="4">
        <f t="shared" si="0"/>
        <v>0.30138888888888887</v>
      </c>
      <c r="H33" s="14">
        <f>IF(AND(C33="x",E33=""),($A$1-RECAP!$U$4),IF(G33=" "," ",(G33-D33)))</f>
        <v>-1.5277777777778112E-2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0.31666666666666698</v>
      </c>
      <c r="E34" s="4">
        <v>0.375</v>
      </c>
      <c r="F34" s="28">
        <v>0.71250000000000002</v>
      </c>
      <c r="G34" s="4">
        <f t="shared" si="0"/>
        <v>0.31666666666666671</v>
      </c>
      <c r="H34" s="14">
        <f>IF(AND(C34="x",E34=""),($A$1-RECAP!$U$4),IF(G34=" "," ",(G34-D34)))</f>
        <v>-2.7755575615628914E-16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0.31666666666666698</v>
      </c>
      <c r="E35" s="4">
        <v>0.35902777777777778</v>
      </c>
      <c r="F35" s="28">
        <v>0.69444444444444453</v>
      </c>
      <c r="G35" s="4">
        <f t="shared" si="0"/>
        <v>0.31458333333333344</v>
      </c>
      <c r="H35" s="14">
        <f>IF(AND(C35="x",E35=""),($A$1-RECAP!$U$4),IF(G35=" "," ",(G35-D35)))</f>
        <v>-2.083333333333548E-3</v>
      </c>
      <c r="I35" s="24">
        <f>SUM(H25:H35)</f>
        <v>3.2638888888885553E-2</v>
      </c>
      <c r="J35" s="30"/>
      <c r="K35" s="38"/>
    </row>
    <row r="36" spans="2:11" ht="25.35" customHeight="1" x14ac:dyDescent="0.25">
      <c r="B36" s="3">
        <v>43390</v>
      </c>
      <c r="C36" s="44"/>
      <c r="D36" s="4">
        <v>0.31666666666666698</v>
      </c>
      <c r="E36" s="4">
        <v>0.35833333333333334</v>
      </c>
      <c r="F36" s="28">
        <v>0.71250000000000002</v>
      </c>
      <c r="G36" s="4">
        <f t="shared" si="0"/>
        <v>0.33333333333333337</v>
      </c>
      <c r="H36" s="14">
        <f>IF(AND(C36="x",E36=""),($A$1-RECAP!$U$4),IF(G36=" "," ",(G36-D36)))</f>
        <v>1.6666666666666385E-2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0.31666666666666698</v>
      </c>
      <c r="E37" s="4">
        <v>0.375</v>
      </c>
      <c r="F37" s="28">
        <v>0.70694444444444438</v>
      </c>
      <c r="G37" s="4">
        <f t="shared" si="0"/>
        <v>0.31111111111111106</v>
      </c>
      <c r="H37" s="14">
        <f>IF(AND(C37="x",E37=""),($A$1-RECAP!$U$4),IF(G37=" "," ",(G37-D37)))</f>
        <v>-5.5555555555559244E-3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0.31666666666666698</v>
      </c>
      <c r="E38" s="4">
        <v>0.35416666666666669</v>
      </c>
      <c r="F38" s="28">
        <v>0.71250000000000002</v>
      </c>
      <c r="G38" s="4">
        <f t="shared" si="0"/>
        <v>0.33750000000000002</v>
      </c>
      <c r="H38" s="14">
        <f>IF(AND(C38="x",E38=""),($A$1-RECAP!$U$4),IF(G38=" "," ",(G38-D38)))</f>
        <v>2.0833333333333037E-2</v>
      </c>
      <c r="I38" s="26"/>
      <c r="J38" s="30"/>
      <c r="K38" s="38"/>
    </row>
    <row r="39" spans="2:11" ht="25.35" customHeight="1" x14ac:dyDescent="0.25">
      <c r="B39" s="3">
        <v>43393</v>
      </c>
      <c r="C39" s="44"/>
      <c r="D39" s="4">
        <v>0.31666666666666698</v>
      </c>
      <c r="E39" s="4">
        <v>0.35416666666666669</v>
      </c>
      <c r="F39" s="28">
        <v>0.69166666666666676</v>
      </c>
      <c r="G39" s="4">
        <f t="shared" si="0"/>
        <v>0.31666666666666676</v>
      </c>
      <c r="H39" s="14">
        <f>IF(AND(C39="x",E39=""),($A$1-RECAP!$U$4),IF(G39=" "," ",(G39-D39)))</f>
        <v>-2.2204460492503131E-16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0.31666666666666698</v>
      </c>
      <c r="E40" s="4">
        <v>0.35694444444444445</v>
      </c>
      <c r="F40" s="69">
        <v>0.69652777777777775</v>
      </c>
      <c r="G40" s="4">
        <f t="shared" si="0"/>
        <v>0.31874999999999998</v>
      </c>
      <c r="H40" s="14">
        <f>IF(AND(C40="x",E40=""),($A$1-RECAP!$U$4),IF(G40=" "," ",(G40-D40)))</f>
        <v>2.0833333333329929E-3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0.31666666666666698</v>
      </c>
      <c r="E41" s="4">
        <v>0.36388888888888887</v>
      </c>
      <c r="F41" s="69">
        <v>0.7006944444444444</v>
      </c>
      <c r="G41" s="4">
        <f t="shared" si="0"/>
        <v>0.31597222222222221</v>
      </c>
      <c r="H41" s="14">
        <f>IF(AND(C41="x",E41=""),($A$1-RECAP!$U$4),IF(G41=" "," ",(G41-D41)))</f>
        <v>-6.9444444444477504E-4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0.31666666666666698</v>
      </c>
      <c r="E42" s="4">
        <v>0.35694444444444445</v>
      </c>
      <c r="F42" s="71">
        <v>0.6972222222222223</v>
      </c>
      <c r="G42" s="4">
        <f t="shared" si="0"/>
        <v>0.31944444444444453</v>
      </c>
      <c r="H42" s="14">
        <f>IF(AND(C42="x",E42=""),($A$1-RECAP!$U$4),IF(G42=" "," ",(G42-D42)))</f>
        <v>2.7777777777775459E-3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0.31666666666666698</v>
      </c>
      <c r="E43" s="4">
        <v>0.37152777777777773</v>
      </c>
      <c r="F43" s="71">
        <v>0.69305555555555554</v>
      </c>
      <c r="G43" s="4">
        <f t="shared" si="0"/>
        <v>0.30069444444444449</v>
      </c>
      <c r="H43" s="14">
        <f>IF(AND(C43="x",E43=""),($A$1-RECAP!$U$4),IF(G43=" "," ",(G43-D43)))</f>
        <v>-1.5972222222222499E-2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0.31666666666666698</v>
      </c>
      <c r="E44" s="4">
        <v>0.35416666666666669</v>
      </c>
      <c r="F44" s="71">
        <v>0.70138888888888884</v>
      </c>
      <c r="G44" s="4">
        <f t="shared" si="0"/>
        <v>0.32638888888888884</v>
      </c>
      <c r="H44" s="14">
        <f>IF(AND(C44="x",E44=""),($A$1-RECAP!$U$4),IF(G44=" "," ",(G44-D44)))</f>
        <v>9.7222222222218546E-3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</v>
      </c>
      <c r="E45" s="4"/>
      <c r="F45" s="27"/>
      <c r="G45" s="4" t="str">
        <f t="shared" si="0"/>
        <v xml:space="preserve"> </v>
      </c>
      <c r="H45" s="14" t="str">
        <f>IF(AND(C45="x",E45=""),($A$1-RECAP!$U$4),IF(G45=" "," ",(G45-D45)))</f>
        <v xml:space="preserve"> </v>
      </c>
      <c r="I45" s="24">
        <f>SUM(H36:H45)</f>
        <v>2.9861111111108396E-2</v>
      </c>
      <c r="J45" s="30"/>
      <c r="K45" s="38"/>
    </row>
    <row r="46" spans="2:11" ht="25.35" customHeight="1" x14ac:dyDescent="0.25">
      <c r="B46" s="3">
        <v>43404</v>
      </c>
      <c r="C46" s="44" t="s">
        <v>16</v>
      </c>
      <c r="D46" s="4">
        <v>0.31666666666666698</v>
      </c>
      <c r="E46" s="4"/>
      <c r="F46" s="27"/>
      <c r="G46" s="4" t="str">
        <f t="shared" si="0"/>
        <v xml:space="preserve"> </v>
      </c>
      <c r="H46" s="28">
        <f>IF(AND(C46="x",E46=""),($A$1-RECAP!$U$4),IF(G46=" "," ",(G46-D46)))</f>
        <v>0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</v>
      </c>
      <c r="E47" s="4"/>
      <c r="F47" s="27"/>
      <c r="G47" s="4" t="str">
        <f t="shared" si="0"/>
        <v xml:space="preserve"> </v>
      </c>
      <c r="H47" s="28" t="str">
        <f>IF(AND(C47="x",E47=""),($A$1-RECAP!$U$4),IF(G47=" "," ",(G47-D47)))</f>
        <v xml:space="preserve"> </v>
      </c>
      <c r="J47" s="29"/>
      <c r="K47" s="38"/>
    </row>
    <row r="48" spans="2:11" ht="25.35" customHeight="1" x14ac:dyDescent="0.25">
      <c r="B48" s="3">
        <v>43406</v>
      </c>
      <c r="C48" s="44"/>
      <c r="D48" s="4">
        <v>0</v>
      </c>
      <c r="E48" s="4"/>
      <c r="F48" s="27"/>
      <c r="G48" s="4" t="str">
        <f t="shared" si="0"/>
        <v xml:space="preserve"> </v>
      </c>
      <c r="H48" s="28" t="str">
        <f>IF(AND(C48="x",E48=""),($A$1-RECAP!$U$4),IF(G48=" "," ",(G48-D48)))</f>
        <v xml:space="preserve"> </v>
      </c>
      <c r="J48" s="31">
        <f>SUM(H46:H67)+J27</f>
        <v>8.194444444443183E-2</v>
      </c>
      <c r="K48" s="38"/>
    </row>
    <row r="49" spans="2:11" ht="25.35" customHeight="1" x14ac:dyDescent="0.25">
      <c r="B49" s="3">
        <v>43407</v>
      </c>
      <c r="C49" s="44"/>
      <c r="D49" s="4">
        <v>0.31666666666666698</v>
      </c>
      <c r="E49" s="4">
        <v>0.35416666666666669</v>
      </c>
      <c r="F49" s="72">
        <v>0.70694444444444438</v>
      </c>
      <c r="G49" s="4">
        <f t="shared" si="0"/>
        <v>0.33194444444444438</v>
      </c>
      <c r="H49" s="28">
        <f>IF(AND(C49="x",E49=""),($A$1-RECAP!$U$4),IF(G49=" "," ",(G49-D49)))</f>
        <v>1.527777777777739E-2</v>
      </c>
      <c r="J49" s="29"/>
      <c r="K49" s="38"/>
    </row>
    <row r="50" spans="2:11" ht="25.35" customHeight="1" x14ac:dyDescent="0.25">
      <c r="B50" s="3">
        <v>43410</v>
      </c>
      <c r="C50" s="44"/>
      <c r="D50" s="4">
        <v>0.31666666666666698</v>
      </c>
      <c r="E50" s="4">
        <v>0.35416666666666669</v>
      </c>
      <c r="F50" s="73">
        <v>0.69791666666666663</v>
      </c>
      <c r="G50" s="4">
        <f t="shared" si="0"/>
        <v>0.32291666666666663</v>
      </c>
      <c r="H50" s="28">
        <f>IF(AND(C50="x",E50=""),($A$1-RECAP!$U$4),IF(G50=" "," ",(G50-D50)))</f>
        <v>6.2499999999996447E-3</v>
      </c>
      <c r="J50" s="29"/>
      <c r="K50" s="38"/>
    </row>
    <row r="51" spans="2:11" ht="25.35" customHeight="1" x14ac:dyDescent="0.25">
      <c r="B51" s="3">
        <v>43411</v>
      </c>
      <c r="C51" s="44"/>
      <c r="D51" s="4">
        <v>0.31666666666666698</v>
      </c>
      <c r="E51" s="4">
        <v>0.35625000000000001</v>
      </c>
      <c r="F51" s="74">
        <v>0.69236111111111109</v>
      </c>
      <c r="G51" s="4">
        <f t="shared" si="0"/>
        <v>0.31527777777777777</v>
      </c>
      <c r="H51" s="28">
        <f>IF(AND(C51="x",E51=""),($A$1-RECAP!$U$4),IF(G51=" "," ",(G51-D51)))</f>
        <v>-1.388888888889217E-3</v>
      </c>
      <c r="J51" s="29"/>
      <c r="K51" s="38"/>
    </row>
    <row r="52" spans="2:11" ht="25.35" customHeight="1" x14ac:dyDescent="0.25">
      <c r="B52" s="3">
        <v>43412</v>
      </c>
      <c r="C52" s="44"/>
      <c r="D52" s="4">
        <v>0.31666666666666698</v>
      </c>
      <c r="E52" s="4">
        <v>0.35486111111111113</v>
      </c>
      <c r="F52" s="74">
        <v>0.70347222222222217</v>
      </c>
      <c r="G52" s="4">
        <f t="shared" si="0"/>
        <v>0.32777777777777772</v>
      </c>
      <c r="H52" s="28">
        <f>IF(AND(C52="x",E52=""),($A$1-RECAP!$U$4),IF(G52=" "," ",(G52-D52)))</f>
        <v>1.1111111111110739E-2</v>
      </c>
      <c r="J52" s="29"/>
      <c r="K52" s="38"/>
    </row>
    <row r="53" spans="2:11" ht="25.35" customHeight="1" x14ac:dyDescent="0.25">
      <c r="B53" s="3">
        <v>43413</v>
      </c>
      <c r="C53" s="44"/>
      <c r="D53" s="4">
        <v>0.31666666666666698</v>
      </c>
      <c r="E53" s="4">
        <v>0.35625000000000001</v>
      </c>
      <c r="F53" s="74">
        <v>0.7104166666666667</v>
      </c>
      <c r="G53" s="4">
        <f t="shared" si="0"/>
        <v>0.33333333333333337</v>
      </c>
      <c r="H53" s="28">
        <f>IF(AND(C53="x",E53=""),($A$1-RECAP!$U$4),IF(G53=" "," ",(G53-D53)))</f>
        <v>1.6666666666666385E-2</v>
      </c>
      <c r="J53" s="29"/>
      <c r="K53" s="38"/>
    </row>
    <row r="54" spans="2:11" ht="25.35" customHeight="1" x14ac:dyDescent="0.25">
      <c r="B54" s="3">
        <v>43414</v>
      </c>
      <c r="C54" s="44" t="s">
        <v>16</v>
      </c>
      <c r="D54" s="4">
        <v>0.31666666666666698</v>
      </c>
      <c r="E54" s="4"/>
      <c r="F54" s="27"/>
      <c r="G54" s="4" t="str">
        <f t="shared" si="0"/>
        <v xml:space="preserve"> </v>
      </c>
      <c r="H54" s="28">
        <f>IF(AND(C54="x",E54=""),($A$1-RECAP!$U$4),IF(G54=" "," ",(G54-D54)))</f>
        <v>0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28" t="str">
        <f>IF(AND(C56="x",E56=""),($A$1-RECAP!$U$4),IF(G56=" "," ",(G56-D56)))</f>
        <v xml:space="preserve"> </v>
      </c>
      <c r="I56" s="66">
        <f>SUM(H46:H56)</f>
        <v>4.7916666666664942E-2</v>
      </c>
      <c r="J56" s="29"/>
      <c r="K56" s="38"/>
    </row>
    <row r="57" spans="2:11" ht="25.3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28" t="str">
        <f>IF(AND(C67="x",E67=""),($A$1-RECAP!$U$4),IF(G67="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144" priority="46" operator="lessThan">
      <formula>0</formula>
    </cfRule>
    <cfRule type="cellIs" dxfId="143" priority="47" operator="greaterThan">
      <formula>0</formula>
    </cfRule>
  </conditionalFormatting>
  <conditionalFormatting sqref="H3:H67">
    <cfRule type="cellIs" dxfId="142" priority="18" operator="lessThan">
      <formula>0</formula>
    </cfRule>
    <cfRule type="cellIs" dxfId="141" priority="19" operator="greaterThan">
      <formula>0</formula>
    </cfRule>
  </conditionalFormatting>
  <conditionalFormatting sqref="I13">
    <cfRule type="cellIs" dxfId="140" priority="14" operator="lessThan">
      <formula>0</formula>
    </cfRule>
    <cfRule type="cellIs" dxfId="139" priority="15" operator="greaterThan">
      <formula>0</formula>
    </cfRule>
  </conditionalFormatting>
  <conditionalFormatting sqref="I35">
    <cfRule type="cellIs" dxfId="138" priority="12" operator="lessThan">
      <formula>0</formula>
    </cfRule>
    <cfRule type="cellIs" dxfId="137" priority="13" operator="greaterThan">
      <formula>0</formula>
    </cfRule>
  </conditionalFormatting>
  <conditionalFormatting sqref="J1">
    <cfRule type="cellIs" dxfId="136" priority="30" operator="equal">
      <formula>"NB.SI($B$3:$B$68;""x"")"</formula>
    </cfRule>
  </conditionalFormatting>
  <conditionalFormatting sqref="E3:E4 E10:E67">
    <cfRule type="cellIs" dxfId="135" priority="17" operator="lessThan">
      <formula>0.354166666666667</formula>
    </cfRule>
  </conditionalFormatting>
  <conditionalFormatting sqref="F3:F4 F6:F7 F9:F29">
    <cfRule type="cellIs" dxfId="134" priority="16" operator="greaterThan">
      <formula>0.7125</formula>
    </cfRule>
  </conditionalFormatting>
  <conditionalFormatting sqref="F5">
    <cfRule type="cellIs" dxfId="133" priority="11" operator="greaterThan">
      <formula>0.7125</formula>
    </cfRule>
  </conditionalFormatting>
  <conditionalFormatting sqref="F8">
    <cfRule type="cellIs" dxfId="132" priority="10" operator="greaterThan">
      <formula>0.7125</formula>
    </cfRule>
  </conditionalFormatting>
  <conditionalFormatting sqref="E5:E9">
    <cfRule type="cellIs" dxfId="131" priority="9" operator="lessThan">
      <formula>0.354166666666667</formula>
    </cfRule>
  </conditionalFormatting>
  <conditionalFormatting sqref="I67">
    <cfRule type="cellIs" dxfId="130" priority="7" operator="lessThan">
      <formula>0</formula>
    </cfRule>
    <cfRule type="cellIs" dxfId="129" priority="8" operator="greaterThan">
      <formula>0</formula>
    </cfRule>
  </conditionalFormatting>
  <conditionalFormatting sqref="I45">
    <cfRule type="cellIs" dxfId="128" priority="5" operator="lessThan">
      <formula>0</formula>
    </cfRule>
    <cfRule type="cellIs" dxfId="127" priority="6" operator="greaterThan">
      <formula>0</formula>
    </cfRule>
  </conditionalFormatting>
  <conditionalFormatting sqref="I24">
    <cfRule type="cellIs" dxfId="126" priority="3" operator="lessThan">
      <formula>0</formula>
    </cfRule>
    <cfRule type="cellIs" dxfId="125" priority="4" operator="greaterThan">
      <formula>0</formula>
    </cfRule>
  </conditionalFormatting>
  <conditionalFormatting sqref="I56">
    <cfRule type="cellIs" dxfId="124" priority="1" operator="lessThan">
      <formula>0</formula>
    </cfRule>
    <cfRule type="cellIs" dxfId="123" priority="2" operator="greaterThan">
      <formula>0</formula>
    </cfRule>
  </conditionalFormatting>
  <dataValidations count="1">
    <dataValidation type="list" allowBlank="1" showInputMessage="1" showErrorMessage="1" sqref="L1" xr:uid="{C3289433-D4C5-4BFA-B527-8FBF270BDA49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10"/>
  <dimension ref="A1:Q67"/>
  <sheetViews>
    <sheetView zoomScaleNormal="100" workbookViewId="0">
      <selection activeCell="O13" sqref="O13"/>
    </sheetView>
  </sheetViews>
  <sheetFormatPr defaultColWidth="10.5703125" defaultRowHeight="15.75" x14ac:dyDescent="0.25"/>
  <cols>
    <col min="1" max="1" width="5.85546875" style="1" bestFit="1" customWidth="1"/>
    <col min="2" max="2" width="30.5703125" style="1" bestFit="1" customWidth="1"/>
    <col min="3" max="3" width="5.7109375" style="2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2.5703125" style="1" bestFit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RECAP!R5</f>
        <v>0.252</v>
      </c>
      <c r="B1" s="5" t="s">
        <v>0</v>
      </c>
      <c r="C1" s="51"/>
      <c r="D1" s="76" t="s">
        <v>41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3</v>
      </c>
      <c r="K1" s="11" t="s">
        <v>3</v>
      </c>
      <c r="L1" s="2">
        <v>30.24</v>
      </c>
      <c r="M1" s="46"/>
      <c r="N1" s="53">
        <f>IF(L1=19,J1*RECAP!R7,IF(L1=30,J1*RECAP!R6,IF(L1=30.24,J1*RECAP!R5,IF(L1=38,J1*RECAP!R4,"ERREUR"))))</f>
        <v>0.75600000000000001</v>
      </c>
      <c r="O1" s="46">
        <f>N1/24</f>
        <v>3.15E-2</v>
      </c>
    </row>
    <row r="2" spans="1:17" s="2" customFormat="1" ht="25.35" customHeight="1" thickBot="1" x14ac:dyDescent="0.3">
      <c r="A2" s="84"/>
      <c r="B2" s="8" t="s">
        <v>4</v>
      </c>
      <c r="C2" s="42" t="s">
        <v>5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</v>
      </c>
      <c r="E3" s="4"/>
      <c r="F3" s="4"/>
      <c r="G3" s="4" t="str">
        <f>IF(E3=""," ",IF((F3-E3)&lt;$H$1,F3-E3,IF(K3="",F3-E3-$G$1,F3-E3-K3)))</f>
        <v xml:space="preserve"> </v>
      </c>
      <c r="H3" s="14" t="str">
        <f>IF(AND(C3="x",E3=""),($A$1-RECAP!$U$5),IF(G3=" "," ",(G3-D3)))</f>
        <v xml:space="preserve"> 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0.31666666666666665</v>
      </c>
      <c r="E4" s="4">
        <v>0.35416666666666669</v>
      </c>
      <c r="F4" s="4">
        <v>0.71250000000000002</v>
      </c>
      <c r="G4" s="4">
        <f>IF(E4=""," ",IF((F4-E4)&lt;$H$1,F4-E4,IF(K4="",F4-E4-$G$1,F4-E4-K4)))</f>
        <v>0.33750000000000002</v>
      </c>
      <c r="H4" s="14">
        <f>IF(AND(C4="x",E4=""),($A$1-RECAP!$U$5),IF(G4=" "," ",(G4-D4)))</f>
        <v>2.083333333333337E-2</v>
      </c>
      <c r="I4" s="26"/>
      <c r="J4" s="31"/>
      <c r="K4" s="38"/>
      <c r="L4" s="32">
        <v>0.72430555555555554</v>
      </c>
    </row>
    <row r="5" spans="1:17" ht="25.35" customHeight="1" thickBot="1" x14ac:dyDescent="0.3">
      <c r="B5" s="3">
        <v>43347</v>
      </c>
      <c r="C5" s="44"/>
      <c r="D5" s="4">
        <v>0.31666666666666665</v>
      </c>
      <c r="E5" s="4">
        <v>0.35416666666666669</v>
      </c>
      <c r="F5" s="4">
        <v>0.68958333333333333</v>
      </c>
      <c r="G5" s="4">
        <f t="shared" ref="G5:G67" si="0">IF(E5=""," ",IF((F5-E5)&lt;$H$1,F5-E5,IF(K5="",F5-E5-$G$1,F5-E5-K5)))</f>
        <v>0.31458333333333333</v>
      </c>
      <c r="H5" s="14">
        <f>IF(AND(C5="x",E5=""),($A$1-RECAP!$U$5),IF(G5=" "," ",(G5-D5)))</f>
        <v>-2.0833333333333259E-3</v>
      </c>
      <c r="I5" s="26"/>
      <c r="J5" s="31">
        <f>SUM(H3:H24)</f>
        <v>0.14097222222222283</v>
      </c>
      <c r="K5" s="38"/>
      <c r="L5" s="11"/>
    </row>
    <row r="6" spans="1:17" ht="25.35" customHeight="1" thickBot="1" x14ac:dyDescent="0.3">
      <c r="B6" s="3">
        <v>43348</v>
      </c>
      <c r="C6" s="44"/>
      <c r="D6" s="4">
        <v>0.31666666666666665</v>
      </c>
      <c r="E6" s="4">
        <v>0.35972222222222222</v>
      </c>
      <c r="F6" s="4">
        <v>0.71250000000000002</v>
      </c>
      <c r="G6" s="4">
        <f t="shared" si="0"/>
        <v>0.33194444444444449</v>
      </c>
      <c r="H6" s="14">
        <f>IF(AND(C6="x",E6=""),($A$1-RECAP!$U$5),IF(G6=" "," ",(G6-D6)))</f>
        <v>1.5277777777777835E-2</v>
      </c>
      <c r="I6" s="26"/>
      <c r="J6" s="29"/>
      <c r="K6" s="38"/>
      <c r="L6" s="81">
        <f>IF(L1=38,J48+(RECAP!S4*-1*J1),IF(L1=30.24,J48+(RECAP!S5*-1*J1),IF(L1=30,J48+(RECAP!S6*-1*J1),IF(L1=19,J48+(RECAP!S7*-1*J1),"ERREUR"))))</f>
        <v>0.14374999999999438</v>
      </c>
      <c r="M6" s="82"/>
    </row>
    <row r="7" spans="1:17" ht="25.35" customHeight="1" x14ac:dyDescent="0.25">
      <c r="B7" s="3">
        <v>43349</v>
      </c>
      <c r="C7" s="44"/>
      <c r="D7" s="4">
        <v>0.31666666666666665</v>
      </c>
      <c r="E7" s="4">
        <v>0.35416666666666669</v>
      </c>
      <c r="F7" s="4">
        <v>0.69305555555555554</v>
      </c>
      <c r="G7" s="4">
        <f t="shared" si="0"/>
        <v>0.31805555555555554</v>
      </c>
      <c r="H7" s="14">
        <f>IF(AND(C7="x",E7=""),($A$1-RECAP!$U$5),IF(G7=" "," ",(G7-D7)))</f>
        <v>1.388888888888884E-3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0.31666666666666665</v>
      </c>
      <c r="E8" s="4">
        <v>0.35416666666666669</v>
      </c>
      <c r="F8" s="4">
        <v>0.69305555555555554</v>
      </c>
      <c r="G8" s="4">
        <f t="shared" si="0"/>
        <v>0.31805555555555554</v>
      </c>
      <c r="H8" s="14">
        <f>IF(AND(C8="x",E8=""),($A$1-RECAP!$U$5),IF(G8=" "," ",(G8-D8)))</f>
        <v>1.388888888888884E-3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</v>
      </c>
      <c r="E9" s="4"/>
      <c r="F9" s="4"/>
      <c r="G9" s="4" t="str">
        <f t="shared" si="0"/>
        <v xml:space="preserve"> </v>
      </c>
      <c r="H9" s="14" t="str">
        <f>IF(AND(C9="x",E9=""),($A$1-RECAP!$U$5),IF(G9=" "," ",(G9-D9)))</f>
        <v xml:space="preserve"> 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0.31666666666666665</v>
      </c>
      <c r="E10" s="4">
        <v>0.37013888888888885</v>
      </c>
      <c r="F10" s="4">
        <v>0.69166666666666676</v>
      </c>
      <c r="G10" s="4">
        <f t="shared" si="0"/>
        <v>0.3006944444444446</v>
      </c>
      <c r="H10" s="14">
        <f>IF(AND(C10="x",E10=""),($A$1-RECAP!$U$5),IF(G10=" "," ",(G10-D10)))</f>
        <v>-1.5972222222222054E-2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0.31666666666666665</v>
      </c>
      <c r="E11" s="4">
        <v>0.35625000000000001</v>
      </c>
      <c r="F11" s="4">
        <v>0.69236111111111109</v>
      </c>
      <c r="G11" s="4">
        <f t="shared" si="0"/>
        <v>0.31527777777777777</v>
      </c>
      <c r="H11" s="14">
        <f>IF(AND(C11="x",E11=""),($A$1-RECAP!$U$5),IF(G11=" "," ",(G11-D11)))</f>
        <v>-1.388888888888884E-3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0.31666666666666665</v>
      </c>
      <c r="E12" s="4">
        <v>0.35833333333333334</v>
      </c>
      <c r="F12" s="4">
        <v>0.69791666666666663</v>
      </c>
      <c r="G12" s="4">
        <f t="shared" si="0"/>
        <v>0.31874999999999998</v>
      </c>
      <c r="H12" s="14">
        <f>IF(AND(C12="x",E12=""),($A$1-RECAP!$U$5),IF(G12=" "," ",(G12-D12)))</f>
        <v>2.0833333333333259E-3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0.31666666666666665</v>
      </c>
      <c r="E13" s="4">
        <v>0.35555555555555557</v>
      </c>
      <c r="F13" s="4">
        <v>0.71250000000000002</v>
      </c>
      <c r="G13" s="4">
        <f t="shared" si="0"/>
        <v>0.33611111111111114</v>
      </c>
      <c r="H13" s="14">
        <f>IF(AND(C13="x",E13=""),($A$1-RECAP!$U$5),IF(G13=" "," ",(G13-D13)))</f>
        <v>1.9444444444444486E-2</v>
      </c>
      <c r="I13" s="24">
        <f>SUM(H3:H13)</f>
        <v>4.0972222222222521E-2</v>
      </c>
      <c r="J13" s="29"/>
      <c r="K13" s="38"/>
    </row>
    <row r="14" spans="1:17" ht="25.35" customHeight="1" x14ac:dyDescent="0.25">
      <c r="B14" s="3">
        <v>43358</v>
      </c>
      <c r="C14" s="44"/>
      <c r="D14" s="4">
        <v>0</v>
      </c>
      <c r="E14" s="4"/>
      <c r="F14" s="4"/>
      <c r="G14" s="4" t="str">
        <f t="shared" si="0"/>
        <v xml:space="preserve"> </v>
      </c>
      <c r="H14" s="14" t="str">
        <f>IF(AND(C14="x",E14=""),($A$1-RECAP!$U$5),IF(G14=" "," ",(G14-D14)))</f>
        <v xml:space="preserve"> 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0.31666666666666665</v>
      </c>
      <c r="E15" s="4">
        <v>0.35625000000000001</v>
      </c>
      <c r="F15" s="4">
        <v>0.70000000000000007</v>
      </c>
      <c r="G15" s="4">
        <f t="shared" si="0"/>
        <v>0.32291666666666674</v>
      </c>
      <c r="H15" s="14">
        <f>IF(AND(C15="x",E15=""),($A$1-RECAP!$U$5),IF(G15=" "," ",(G15-D15)))</f>
        <v>6.2500000000000888E-3</v>
      </c>
      <c r="I15" s="26"/>
      <c r="J15" s="29"/>
      <c r="K15" s="38"/>
      <c r="O15" s="64">
        <f>IF(L1=38,J49+(RECAP!S4*-1*J1),IF(L1=30.24,J49+(RECAP!S5*-1*J1),IF(L1=30,J49+(RECAP!S6*-1*J1),IF(L1=19,J49+(RECAP!S7*-1*J1),"ERREUR"))))</f>
        <v>-0.18958333333333333</v>
      </c>
    </row>
    <row r="16" spans="1:17" ht="25.35" customHeight="1" x14ac:dyDescent="0.25">
      <c r="B16" s="3">
        <v>43362</v>
      </c>
      <c r="C16" s="44"/>
      <c r="D16" s="4">
        <v>0.31666666666666665</v>
      </c>
      <c r="E16" s="4">
        <v>0.35416666666666669</v>
      </c>
      <c r="F16" s="4">
        <v>0.70277777777777783</v>
      </c>
      <c r="G16" s="4">
        <f t="shared" si="0"/>
        <v>0.32777777777777783</v>
      </c>
      <c r="H16" s="14">
        <f>IF(AND(C16="x",E16=""),($A$1-RECAP!$U$5),IF(G16=" "," ",(G16-D16)))</f>
        <v>1.1111111111111183E-2</v>
      </c>
      <c r="I16" s="26"/>
      <c r="J16" s="29"/>
      <c r="K16" s="38"/>
    </row>
    <row r="17" spans="2:13" ht="25.35" customHeight="1" x14ac:dyDescent="0.25">
      <c r="B17" s="3">
        <v>43363</v>
      </c>
      <c r="C17" s="44"/>
      <c r="D17" s="4">
        <v>0.31666666666666665</v>
      </c>
      <c r="E17" s="4">
        <v>0.36041666666666666</v>
      </c>
      <c r="F17" s="4">
        <v>0.70000000000000007</v>
      </c>
      <c r="G17" s="4">
        <f t="shared" si="0"/>
        <v>0.31875000000000009</v>
      </c>
      <c r="H17" s="14">
        <f>IF(AND(C17="x",E17=""),($A$1-RECAP!$U$5),IF(G17=" "," ",(G17-D17)))</f>
        <v>2.083333333333437E-3</v>
      </c>
      <c r="I17" s="26"/>
      <c r="J17" s="29"/>
      <c r="K17" s="38"/>
      <c r="M17" s="32"/>
    </row>
    <row r="18" spans="2:13" ht="25.35" customHeight="1" x14ac:dyDescent="0.25">
      <c r="B18" s="3">
        <v>43364</v>
      </c>
      <c r="C18" s="44"/>
      <c r="D18" s="4">
        <v>0.31666666666666665</v>
      </c>
      <c r="E18" s="4">
        <v>0.35416666666666669</v>
      </c>
      <c r="F18" s="4">
        <v>0.71250000000000002</v>
      </c>
      <c r="G18" s="4">
        <f t="shared" si="0"/>
        <v>0.33750000000000002</v>
      </c>
      <c r="H18" s="14">
        <f>IF(AND(C18="x",E18=""),($A$1-RECAP!$U$5),IF(G18=" "," ",(G18-D18)))</f>
        <v>2.083333333333337E-2</v>
      </c>
      <c r="I18" s="26"/>
      <c r="J18" s="29"/>
      <c r="K18" s="38"/>
    </row>
    <row r="19" spans="2:13" ht="25.35" customHeight="1" x14ac:dyDescent="0.25">
      <c r="B19" s="3">
        <v>43365</v>
      </c>
      <c r="C19" s="44"/>
      <c r="D19" s="4">
        <v>0</v>
      </c>
      <c r="E19" s="4"/>
      <c r="F19" s="4"/>
      <c r="G19" s="4" t="str">
        <f t="shared" si="0"/>
        <v xml:space="preserve"> </v>
      </c>
      <c r="H19" s="14" t="str">
        <f>IF(AND(C19="x",E19=""),($A$1-RECAP!$U$5),IF(G19=" "," ",(G19-D19)))</f>
        <v xml:space="preserve"> </v>
      </c>
      <c r="I19" s="26"/>
      <c r="J19" s="29"/>
      <c r="K19" s="38"/>
    </row>
    <row r="20" spans="2:13" ht="25.35" customHeight="1" x14ac:dyDescent="0.25">
      <c r="B20" s="3">
        <v>43368</v>
      </c>
      <c r="C20" s="44"/>
      <c r="D20" s="4">
        <v>0.31666666666666665</v>
      </c>
      <c r="E20" s="4">
        <v>0.35416666666666669</v>
      </c>
      <c r="F20" s="4">
        <v>0.70416666666666661</v>
      </c>
      <c r="G20" s="4">
        <f t="shared" si="0"/>
        <v>0.32916666666666661</v>
      </c>
      <c r="H20" s="14">
        <f>IF(AND(C20="x",E20=""),($A$1-RECAP!$U$5),IF(G20=" "," ",(G20-D20)))</f>
        <v>1.2499999999999956E-2</v>
      </c>
      <c r="I20" s="26"/>
      <c r="J20" s="29"/>
      <c r="K20" s="38"/>
    </row>
    <row r="21" spans="2:13" ht="25.35" customHeight="1" x14ac:dyDescent="0.25">
      <c r="B21" s="3">
        <v>43369</v>
      </c>
      <c r="C21" s="44" t="s">
        <v>16</v>
      </c>
      <c r="D21" s="4">
        <v>0.31666666666666665</v>
      </c>
      <c r="E21" s="4">
        <v>0.35416666666666669</v>
      </c>
      <c r="F21" s="4">
        <v>0.71250000000000002</v>
      </c>
      <c r="G21" s="4">
        <f t="shared" si="0"/>
        <v>0.33750000000000002</v>
      </c>
      <c r="H21" s="14">
        <f>IF(AND(C21="x",E21=""),($A$1-RECAP!$U$5),IF(G21=" "," ",(G21-D21)))+M21</f>
        <v>2.083333333333337E-2</v>
      </c>
      <c r="I21" s="26"/>
      <c r="J21" s="29"/>
      <c r="K21" s="38"/>
      <c r="L21" s="32"/>
      <c r="M21" s="32"/>
    </row>
    <row r="22" spans="2:13" ht="25.35" customHeight="1" x14ac:dyDescent="0.25">
      <c r="B22" s="3">
        <v>43370</v>
      </c>
      <c r="C22" s="44"/>
      <c r="D22" s="4">
        <v>0.31666666666666665</v>
      </c>
      <c r="E22" s="4">
        <v>0.35555555555555557</v>
      </c>
      <c r="F22" s="4">
        <v>0.70694444444444438</v>
      </c>
      <c r="G22" s="4">
        <f t="shared" si="0"/>
        <v>0.33055555555555549</v>
      </c>
      <c r="H22" s="14">
        <f>IF(AND(C22="x",E22=""),($A$1-RECAP!$U$5),IF(G22=" "," ",(G22-D22)))</f>
        <v>1.388888888888884E-2</v>
      </c>
      <c r="I22" s="26"/>
      <c r="J22" s="29"/>
      <c r="K22" s="38"/>
      <c r="L22" s="32"/>
    </row>
    <row r="23" spans="2:13" ht="25.35" customHeight="1" thickBot="1" x14ac:dyDescent="0.3">
      <c r="B23" s="3">
        <v>43371</v>
      </c>
      <c r="C23" s="44"/>
      <c r="D23" s="4">
        <v>0.31666666666666665</v>
      </c>
      <c r="E23" s="4">
        <v>0.36249999999999999</v>
      </c>
      <c r="F23" s="4">
        <v>0.71250000000000002</v>
      </c>
      <c r="G23" s="4">
        <f t="shared" si="0"/>
        <v>0.32916666666666672</v>
      </c>
      <c r="H23" s="14">
        <f>IF(AND(C23="x",E23=""),($A$1-RECAP!$U$5),IF(G23=" "," ",(G23-D23)))</f>
        <v>1.2500000000000067E-2</v>
      </c>
      <c r="I23" s="26"/>
      <c r="J23" s="29"/>
      <c r="K23" s="38"/>
      <c r="L23" s="32"/>
    </row>
    <row r="24" spans="2:13" ht="25.35" customHeight="1" thickBot="1" x14ac:dyDescent="0.3">
      <c r="B24" s="37">
        <v>43372</v>
      </c>
      <c r="C24" s="44"/>
      <c r="D24" s="4">
        <v>0</v>
      </c>
      <c r="E24" s="4"/>
      <c r="F24" s="4"/>
      <c r="G24" s="4" t="str">
        <f t="shared" si="0"/>
        <v xml:space="preserve"> </v>
      </c>
      <c r="H24" s="14" t="str">
        <f>IF(AND(C24="x",E24=""),($A$1-RECAP!$U$5),IF(G24=" "," ",(G24-D24)))</f>
        <v xml:space="preserve"> </v>
      </c>
      <c r="I24" s="24">
        <f>SUM(H14:H24)</f>
        <v>0.10000000000000031</v>
      </c>
      <c r="J24" s="29"/>
      <c r="K24" s="38"/>
    </row>
    <row r="25" spans="2:13" ht="25.35" customHeight="1" x14ac:dyDescent="0.25">
      <c r="B25" s="3">
        <v>43375</v>
      </c>
      <c r="C25" s="44"/>
      <c r="D25" s="4">
        <v>0.31666666666666665</v>
      </c>
      <c r="E25" s="4">
        <v>0.3576388888888889</v>
      </c>
      <c r="F25" s="4">
        <v>0.69861111111111107</v>
      </c>
      <c r="G25" s="4">
        <f t="shared" si="0"/>
        <v>0.32013888888888886</v>
      </c>
      <c r="H25" s="14">
        <f>IF(AND(C25="x",E25=""),($A$1-RECAP!$U$5),IF(G25=" "," ",(G25-D25)))</f>
        <v>3.4722222222222099E-3</v>
      </c>
      <c r="I25" s="26"/>
      <c r="J25" s="57">
        <v>43373</v>
      </c>
      <c r="K25" s="38"/>
    </row>
    <row r="26" spans="2:13" ht="25.35" customHeight="1" x14ac:dyDescent="0.25">
      <c r="B26" s="3">
        <v>43376</v>
      </c>
      <c r="C26" s="44"/>
      <c r="D26" s="4">
        <v>0.31666666666666665</v>
      </c>
      <c r="E26" s="4">
        <v>0.35694444444444445</v>
      </c>
      <c r="F26" s="4">
        <v>0.69444444444444453</v>
      </c>
      <c r="G26" s="4">
        <f t="shared" si="0"/>
        <v>0.31666666666666676</v>
      </c>
      <c r="H26" s="14">
        <f>IF(AND(C26="x",E26=""),($A$1-RECAP!$U$5),IF(G26=" "," ",(G26-D26)))</f>
        <v>1.1102230246251565E-16</v>
      </c>
      <c r="I26" s="26"/>
      <c r="J26" s="30"/>
      <c r="K26" s="38"/>
    </row>
    <row r="27" spans="2:13" ht="25.35" customHeight="1" x14ac:dyDescent="0.25">
      <c r="B27" s="3">
        <v>43377</v>
      </c>
      <c r="C27" s="44"/>
      <c r="D27" s="4">
        <v>0.31666666666666665</v>
      </c>
      <c r="E27" s="4">
        <v>0.35416666666666669</v>
      </c>
      <c r="F27" s="4">
        <v>0.70694444444444438</v>
      </c>
      <c r="G27" s="4">
        <f t="shared" si="0"/>
        <v>0.33194444444444438</v>
      </c>
      <c r="H27" s="14">
        <f>IF(AND(C27="x",E27=""),($A$1-RECAP!$U$5),IF(G27=" "," ",(G27-D27)))</f>
        <v>1.5277777777777724E-2</v>
      </c>
      <c r="I27" s="26"/>
      <c r="J27" s="36">
        <f>SUM(H25:H45)+J5</f>
        <v>0.27430555555555236</v>
      </c>
      <c r="K27" s="38"/>
    </row>
    <row r="28" spans="2:13" ht="25.35" customHeight="1" x14ac:dyDescent="0.25">
      <c r="B28" s="3">
        <v>43378</v>
      </c>
      <c r="C28" s="44"/>
      <c r="D28" s="4">
        <v>0.31666666666666665</v>
      </c>
      <c r="E28" s="4">
        <v>0.35416666666666669</v>
      </c>
      <c r="F28" s="4">
        <v>0.69513888888888886</v>
      </c>
      <c r="G28" s="4">
        <f t="shared" si="0"/>
        <v>0.32013888888888886</v>
      </c>
      <c r="H28" s="14">
        <f>IF(AND(C28="x",E28=""),($A$1-RECAP!$U$5),IF(G28=" "," ",(G28-D28)))</f>
        <v>3.4722222222222099E-3</v>
      </c>
      <c r="I28" s="26"/>
      <c r="J28" s="30"/>
      <c r="K28" s="38"/>
    </row>
    <row r="29" spans="2:13" ht="25.35" customHeight="1" x14ac:dyDescent="0.25">
      <c r="B29" s="3">
        <v>43379</v>
      </c>
      <c r="C29" s="44"/>
      <c r="D29" s="4">
        <v>0.31666666666666665</v>
      </c>
      <c r="E29" s="4">
        <v>0.35416666666666669</v>
      </c>
      <c r="F29" s="4">
        <v>0.69305555555555554</v>
      </c>
      <c r="G29" s="4">
        <f t="shared" si="0"/>
        <v>0.31805555555555554</v>
      </c>
      <c r="H29" s="14">
        <f>IF(AND(C29="x",E29=""),($A$1-RECAP!$U$5),IF(G29=" "," ",(G29-D29)))</f>
        <v>1.388888888888884E-3</v>
      </c>
      <c r="I29" s="26"/>
      <c r="J29" s="30"/>
      <c r="K29" s="38"/>
    </row>
    <row r="30" spans="2:13" ht="25.35" customHeight="1" x14ac:dyDescent="0.25">
      <c r="B30" s="3">
        <v>43382</v>
      </c>
      <c r="C30" s="44"/>
      <c r="D30" s="4">
        <v>0.31666666666666665</v>
      </c>
      <c r="E30" s="4">
        <v>0.35416666666666669</v>
      </c>
      <c r="F30" s="28">
        <v>0.6958333333333333</v>
      </c>
      <c r="G30" s="4">
        <f t="shared" si="0"/>
        <v>0.3208333333333333</v>
      </c>
      <c r="H30" s="14">
        <f>IF(AND(C30="x",E30=""),($A$1-RECAP!$U$5),IF(G30=" "," ",(G30-D30)))</f>
        <v>4.1666666666666519E-3</v>
      </c>
      <c r="I30" s="26"/>
      <c r="J30" s="30"/>
      <c r="K30" s="38"/>
    </row>
    <row r="31" spans="2:13" ht="25.35" customHeight="1" x14ac:dyDescent="0.25">
      <c r="B31" s="3">
        <v>43383</v>
      </c>
      <c r="C31" s="44"/>
      <c r="D31" s="4">
        <v>0.31666666666666665</v>
      </c>
      <c r="E31" s="4">
        <v>0.3576388888888889</v>
      </c>
      <c r="F31" s="28">
        <v>0.69861111111111107</v>
      </c>
      <c r="G31" s="4">
        <f t="shared" si="0"/>
        <v>0.32013888888888886</v>
      </c>
      <c r="H31" s="14">
        <f>IF(AND(C31="x",E31=""),($A$1-RECAP!$U$5),IF(G31=" "," ",(G31-D31)))</f>
        <v>3.4722222222222099E-3</v>
      </c>
      <c r="I31" s="26"/>
      <c r="J31" s="30"/>
      <c r="K31" s="38"/>
    </row>
    <row r="32" spans="2:13" ht="25.35" customHeight="1" x14ac:dyDescent="0.25">
      <c r="B32" s="3">
        <v>43384</v>
      </c>
      <c r="C32" s="44"/>
      <c r="D32" s="4">
        <v>0.31666666666666665</v>
      </c>
      <c r="E32" s="4">
        <v>0.35416666666666669</v>
      </c>
      <c r="F32" s="28">
        <v>0.7006944444444444</v>
      </c>
      <c r="G32" s="4">
        <f t="shared" si="0"/>
        <v>0.3256944444444444</v>
      </c>
      <c r="H32" s="14">
        <f>IF(AND(C32="x",E32=""),($A$1-RECAP!$U$5),IF(G32=" "," ",(G32-D32)))</f>
        <v>9.0277777777777457E-3</v>
      </c>
      <c r="I32" s="26"/>
      <c r="J32" s="30"/>
      <c r="K32" s="38"/>
      <c r="L32" s="32"/>
    </row>
    <row r="33" spans="2:12" ht="25.35" customHeight="1" x14ac:dyDescent="0.25">
      <c r="B33" s="3">
        <v>43385</v>
      </c>
      <c r="C33" s="44"/>
      <c r="D33" s="4">
        <v>0.31666666666666665</v>
      </c>
      <c r="E33" s="4">
        <v>0.35416666666666669</v>
      </c>
      <c r="F33" s="28">
        <v>0.69444444444444453</v>
      </c>
      <c r="G33" s="4">
        <f t="shared" si="0"/>
        <v>0.31944444444444453</v>
      </c>
      <c r="H33" s="14">
        <f>IF(AND(C33="x",E33=""),($A$1-RECAP!$U$5),IF(G33=" "," ",(G33-D33)))</f>
        <v>2.7777777777778789E-3</v>
      </c>
      <c r="I33" s="26"/>
      <c r="J33" s="30"/>
      <c r="K33" s="38"/>
    </row>
    <row r="34" spans="2:12" ht="25.35" customHeight="1" thickBot="1" x14ac:dyDescent="0.3">
      <c r="B34" s="3">
        <v>43386</v>
      </c>
      <c r="C34" s="44"/>
      <c r="D34" s="4">
        <v>0.31666666666666698</v>
      </c>
      <c r="E34" s="4">
        <v>0.35416666666666669</v>
      </c>
      <c r="F34" s="28">
        <v>0.69305555555555554</v>
      </c>
      <c r="G34" s="4">
        <f t="shared" si="0"/>
        <v>0.31805555555555554</v>
      </c>
      <c r="H34" s="14">
        <f>IF(AND(C34="x",E34=""),($A$1-RECAP!$U$5),IF(G34=" "," ",(G34-D34)))</f>
        <v>1.3888888888885509E-3</v>
      </c>
      <c r="I34" s="26"/>
      <c r="J34" s="30"/>
      <c r="K34" s="38"/>
    </row>
    <row r="35" spans="2:12" ht="25.35" customHeight="1" thickBot="1" x14ac:dyDescent="0.3">
      <c r="B35" s="37">
        <v>43389</v>
      </c>
      <c r="C35" s="44"/>
      <c r="D35" s="4">
        <v>0.31666666666666698</v>
      </c>
      <c r="E35" s="4">
        <v>0.35902777777777778</v>
      </c>
      <c r="F35" s="28">
        <v>0.69513888888888886</v>
      </c>
      <c r="G35" s="4">
        <f t="shared" si="0"/>
        <v>0.31527777777777777</v>
      </c>
      <c r="H35" s="14">
        <f>IF(AND(C35="x",E35=""),($A$1-RECAP!$U$5),IF(G35=" "," ",(G35-D35)))</f>
        <v>-1.388888888889217E-3</v>
      </c>
      <c r="I35" s="24">
        <f>SUM(H25:H35)</f>
        <v>4.3055555555554959E-2</v>
      </c>
      <c r="J35" s="30"/>
      <c r="K35" s="38"/>
      <c r="L35" s="32"/>
    </row>
    <row r="36" spans="2:12" ht="25.35" customHeight="1" x14ac:dyDescent="0.25">
      <c r="B36" s="3">
        <v>43390</v>
      </c>
      <c r="C36" s="44"/>
      <c r="D36" s="4">
        <v>0.31666666666666698</v>
      </c>
      <c r="E36" s="4">
        <v>0.35416666666666669</v>
      </c>
      <c r="F36" s="28">
        <v>0.70694444444444438</v>
      </c>
      <c r="G36" s="4">
        <f t="shared" si="0"/>
        <v>0.33194444444444438</v>
      </c>
      <c r="H36" s="14">
        <f>IF(AND(C36="x",E36=""),($A$1-RECAP!$U$5),IF(G36=" "," ",(G36-D36)))</f>
        <v>1.527777777777739E-2</v>
      </c>
      <c r="I36" s="26"/>
      <c r="J36" s="30"/>
      <c r="K36" s="38"/>
    </row>
    <row r="37" spans="2:12" ht="25.35" customHeight="1" x14ac:dyDescent="0.25">
      <c r="B37" s="3">
        <v>43391</v>
      </c>
      <c r="C37" s="44"/>
      <c r="D37" s="4">
        <v>0.31666666666666698</v>
      </c>
      <c r="E37" s="4">
        <v>0.35416666666666669</v>
      </c>
      <c r="F37" s="28">
        <v>0.69861111111111107</v>
      </c>
      <c r="G37" s="4">
        <f t="shared" si="0"/>
        <v>0.32361111111111107</v>
      </c>
      <c r="H37" s="14">
        <f>IF(AND(C37="x",E37=""),($A$1-RECAP!$U$5),IF(G37=" "," ",(G37-D37)))</f>
        <v>6.9444444444440867E-3</v>
      </c>
      <c r="I37" s="26"/>
      <c r="J37" s="30"/>
      <c r="K37" s="38"/>
    </row>
    <row r="38" spans="2:12" ht="25.35" customHeight="1" x14ac:dyDescent="0.25">
      <c r="B38" s="3">
        <v>43392</v>
      </c>
      <c r="C38" s="44"/>
      <c r="D38" s="4">
        <v>0.31666666666666698</v>
      </c>
      <c r="E38" s="4">
        <v>0.35416666666666669</v>
      </c>
      <c r="F38" s="28">
        <v>0.70833333333333337</v>
      </c>
      <c r="G38" s="4">
        <f t="shared" si="0"/>
        <v>0.33333333333333337</v>
      </c>
      <c r="H38" s="14">
        <f>IF(AND(C38="x",E38=""),($A$1-RECAP!$U$5),IF(G38=" "," ",(G38-D38)))</f>
        <v>1.6666666666666385E-2</v>
      </c>
      <c r="I38" s="26"/>
      <c r="J38" s="30"/>
      <c r="K38" s="38"/>
    </row>
    <row r="39" spans="2:12" ht="25.35" customHeight="1" x14ac:dyDescent="0.25">
      <c r="B39" s="3">
        <v>43393</v>
      </c>
      <c r="C39" s="44"/>
      <c r="D39" s="4">
        <v>0.31666666666666698</v>
      </c>
      <c r="E39" s="4">
        <v>0.35416666666666669</v>
      </c>
      <c r="F39" s="28">
        <v>0.70763888888888893</v>
      </c>
      <c r="G39" s="4">
        <f t="shared" si="0"/>
        <v>0.33263888888888893</v>
      </c>
      <c r="H39" s="14">
        <f>IF(AND(C39="x",E39=""),($A$1-RECAP!$U$5),IF(G39=" "," ",(G39-D39)))</f>
        <v>1.5972222222221943E-2</v>
      </c>
      <c r="I39" s="26"/>
      <c r="J39" s="30"/>
      <c r="K39" s="38"/>
    </row>
    <row r="40" spans="2:12" ht="25.35" customHeight="1" x14ac:dyDescent="0.25">
      <c r="B40" s="3">
        <v>43396</v>
      </c>
      <c r="C40" s="44"/>
      <c r="D40" s="4">
        <v>0.31666666666666698</v>
      </c>
      <c r="E40" s="4">
        <v>0.35416666666666669</v>
      </c>
      <c r="F40" s="69">
        <v>0.69513888888888886</v>
      </c>
      <c r="G40" s="4">
        <f t="shared" si="0"/>
        <v>0.32013888888888886</v>
      </c>
      <c r="H40" s="14">
        <f>IF(AND(C40="x",E40=""),($A$1-RECAP!$U$5),IF(G40=" "," ",(G40-D40)))</f>
        <v>3.4722222222218768E-3</v>
      </c>
      <c r="I40" s="26"/>
      <c r="J40" s="30"/>
      <c r="K40" s="38"/>
    </row>
    <row r="41" spans="2:12" ht="25.35" customHeight="1" x14ac:dyDescent="0.25">
      <c r="B41" s="3">
        <v>43397</v>
      </c>
      <c r="C41" s="44"/>
      <c r="D41" s="4">
        <v>0.31666666666666698</v>
      </c>
      <c r="E41" s="4">
        <v>0.3576388888888889</v>
      </c>
      <c r="F41" s="69">
        <v>0.71250000000000002</v>
      </c>
      <c r="G41" s="4">
        <f t="shared" si="0"/>
        <v>0.33402777777777781</v>
      </c>
      <c r="H41" s="14">
        <f>IF(AND(C41="x",E41=""),($A$1-RECAP!$U$5),IF(G41=" "," ",(G41-D41)))</f>
        <v>1.7361111111110827E-2</v>
      </c>
      <c r="I41" s="26"/>
      <c r="J41" s="30"/>
      <c r="K41" s="38"/>
    </row>
    <row r="42" spans="2:12" ht="25.35" customHeight="1" x14ac:dyDescent="0.25">
      <c r="B42" s="3">
        <v>43398</v>
      </c>
      <c r="C42" s="44"/>
      <c r="D42" s="4">
        <v>0.31666666666666698</v>
      </c>
      <c r="E42" s="4">
        <v>0.35555555555555557</v>
      </c>
      <c r="F42" s="71">
        <v>0.70624999999999993</v>
      </c>
      <c r="G42" s="4">
        <f t="shared" si="0"/>
        <v>0.32986111111111105</v>
      </c>
      <c r="H42" s="14">
        <f>IF(AND(C42="x",E42=""),($A$1-RECAP!$U$5),IF(G42=" "," ",(G42-D42)))</f>
        <v>1.3194444444444065E-2</v>
      </c>
      <c r="I42" s="26"/>
      <c r="J42" s="30"/>
      <c r="K42" s="38"/>
    </row>
    <row r="43" spans="2:12" ht="25.35" customHeight="1" x14ac:dyDescent="0.25">
      <c r="B43" s="3">
        <v>43399</v>
      </c>
      <c r="C43" s="44"/>
      <c r="D43" s="4">
        <v>0.31666666666666698</v>
      </c>
      <c r="E43" s="4">
        <v>0.36388888888888887</v>
      </c>
      <c r="F43" s="71">
        <v>0.69166666666666676</v>
      </c>
      <c r="G43" s="4">
        <f t="shared" si="0"/>
        <v>0.30694444444444458</v>
      </c>
      <c r="H43" s="14">
        <f>IF(AND(C43="x",E43=""),($A$1-RECAP!$U$5),IF(G43=" "," ",(G43-D43)))</f>
        <v>-9.7222222222224097E-3</v>
      </c>
      <c r="I43" s="26"/>
      <c r="J43" s="30"/>
      <c r="K43" s="38"/>
    </row>
    <row r="44" spans="2:12" ht="25.35" customHeight="1" thickBot="1" x14ac:dyDescent="0.3">
      <c r="B44" s="3">
        <v>43400</v>
      </c>
      <c r="C44" s="44"/>
      <c r="D44" s="4">
        <v>0.31666666666666698</v>
      </c>
      <c r="E44" s="4">
        <v>0.3576388888888889</v>
      </c>
      <c r="F44" s="71">
        <v>0.69652777777777775</v>
      </c>
      <c r="G44" s="4">
        <f t="shared" si="0"/>
        <v>0.31805555555555554</v>
      </c>
      <c r="H44" s="14">
        <f>IF(AND(C44="x",E44=""),($A$1-RECAP!$U$5),IF(G44=" "," ",(G44-D44)))</f>
        <v>1.3888888888885509E-3</v>
      </c>
      <c r="I44" s="26"/>
      <c r="J44" s="30"/>
      <c r="K44" s="38"/>
    </row>
    <row r="45" spans="2:12" ht="25.35" customHeight="1" thickBot="1" x14ac:dyDescent="0.3">
      <c r="B45" s="37">
        <v>43403</v>
      </c>
      <c r="C45" s="44"/>
      <c r="D45" s="4">
        <v>0.31666666666666698</v>
      </c>
      <c r="E45" s="4">
        <v>0.35972222222222222</v>
      </c>
      <c r="F45" s="71">
        <v>0.70694444444444438</v>
      </c>
      <c r="G45" s="4">
        <f t="shared" si="0"/>
        <v>0.32638888888888884</v>
      </c>
      <c r="H45" s="14">
        <f>IF(AND(C45="x",E45=""),($A$1-RECAP!$U$5),IF(G45=" "," ",(G45-D45)))</f>
        <v>9.7222222222218546E-3</v>
      </c>
      <c r="I45" s="66">
        <f>SUM(H36:H45)</f>
        <v>9.027777777777457E-2</v>
      </c>
      <c r="J45" s="30"/>
      <c r="K45" s="38"/>
    </row>
    <row r="46" spans="2:12" ht="25.35" customHeight="1" x14ac:dyDescent="0.25">
      <c r="B46" s="3">
        <v>43404</v>
      </c>
      <c r="C46" s="44" t="s">
        <v>16</v>
      </c>
      <c r="D46" s="4">
        <v>0</v>
      </c>
      <c r="E46" s="4"/>
      <c r="F46" s="27"/>
      <c r="G46" s="4" t="str">
        <f t="shared" si="0"/>
        <v xml:space="preserve"> </v>
      </c>
      <c r="H46" s="14">
        <v>0</v>
      </c>
      <c r="J46" s="56">
        <v>36099</v>
      </c>
      <c r="K46" s="38"/>
    </row>
    <row r="47" spans="2:12" ht="25.35" customHeight="1" x14ac:dyDescent="0.25">
      <c r="B47" s="3">
        <v>43405</v>
      </c>
      <c r="C47" s="44"/>
      <c r="D47" s="4">
        <v>0.31666666666666698</v>
      </c>
      <c r="E47" s="4">
        <v>0.35416666666666669</v>
      </c>
      <c r="F47" s="71">
        <v>0.70624999999999993</v>
      </c>
      <c r="G47" s="4">
        <f t="shared" si="0"/>
        <v>0.33124999999999993</v>
      </c>
      <c r="H47" s="14">
        <f>IF(AND(C47="x",E47=""),($A$1-RECAP!$U$5),IF(G47=" "," ",(G47-D47)))</f>
        <v>1.4583333333332948E-2</v>
      </c>
      <c r="J47" s="29"/>
      <c r="K47" s="38"/>
    </row>
    <row r="48" spans="2:12" ht="24.75" customHeight="1" x14ac:dyDescent="0.25">
      <c r="B48" s="3">
        <v>43406</v>
      </c>
      <c r="C48" s="44"/>
      <c r="D48" s="4">
        <v>0.31666666666666698</v>
      </c>
      <c r="E48" s="4">
        <v>0.35416666666666669</v>
      </c>
      <c r="F48" s="71">
        <v>0.7090277777777777</v>
      </c>
      <c r="G48" s="4">
        <f t="shared" si="0"/>
        <v>0.3340277777777777</v>
      </c>
      <c r="H48" s="14">
        <f>IF(AND(C48="x",E48=""),($A$1-RECAP!$U$5),IF(G48=" "," ",(G48-D48)))</f>
        <v>1.7361111111110716E-2</v>
      </c>
      <c r="J48" s="31">
        <f>SUM(H46:H67)+J27</f>
        <v>0.33333333333332771</v>
      </c>
      <c r="K48" s="38"/>
    </row>
    <row r="49" spans="2:11" ht="24.75" customHeight="1" x14ac:dyDescent="0.25">
      <c r="B49" s="3">
        <v>43407</v>
      </c>
      <c r="C49" s="44"/>
      <c r="D49" s="4">
        <v>0.31666666666666698</v>
      </c>
      <c r="E49" s="4">
        <v>0.35416666666666669</v>
      </c>
      <c r="F49" s="72">
        <v>0.69791666666666663</v>
      </c>
      <c r="G49" s="4">
        <f t="shared" si="0"/>
        <v>0.32291666666666663</v>
      </c>
      <c r="H49" s="14">
        <f>IF(AND(C49="x",E49=""),($A$1-RECAP!$U$5),IF(G49=" "," ",(G49-D49)))</f>
        <v>6.2499999999996447E-3</v>
      </c>
      <c r="J49" s="29"/>
      <c r="K49" s="38"/>
    </row>
    <row r="50" spans="2:11" ht="24.75" customHeight="1" x14ac:dyDescent="0.25">
      <c r="B50" s="3">
        <v>43410</v>
      </c>
      <c r="C50" s="44"/>
      <c r="D50" s="4">
        <v>0.31666666666666698</v>
      </c>
      <c r="E50" s="4">
        <v>0.35694444444444445</v>
      </c>
      <c r="F50" s="73">
        <v>0.70416666666666661</v>
      </c>
      <c r="G50" s="4">
        <f t="shared" si="0"/>
        <v>0.32638888888888884</v>
      </c>
      <c r="H50" s="14">
        <f>IF(AND(C50="x",E50=""),($A$1-RECAP!$U$5),IF(G50=" "," ",(G50-D50)))</f>
        <v>9.7222222222218546E-3</v>
      </c>
      <c r="J50" s="29"/>
      <c r="K50" s="38"/>
    </row>
    <row r="51" spans="2:11" ht="24.75" customHeight="1" x14ac:dyDescent="0.25">
      <c r="B51" s="3">
        <v>43411</v>
      </c>
      <c r="C51" s="44"/>
      <c r="D51" s="4">
        <v>0.31666666666666698</v>
      </c>
      <c r="E51" s="4">
        <v>0.35555555555555557</v>
      </c>
      <c r="F51" s="74">
        <v>0.69513888888888886</v>
      </c>
      <c r="G51" s="4">
        <f t="shared" si="0"/>
        <v>0.31874999999999998</v>
      </c>
      <c r="H51" s="14">
        <f>IF(AND(C51="x",E51=""),($A$1-RECAP!$U$5),IF(G51=" "," ",(G51-D51)))</f>
        <v>2.0833333333329929E-3</v>
      </c>
      <c r="J51" s="29"/>
      <c r="K51" s="38"/>
    </row>
    <row r="52" spans="2:11" ht="24.75" customHeight="1" x14ac:dyDescent="0.25">
      <c r="B52" s="3">
        <v>43412</v>
      </c>
      <c r="C52" s="44"/>
      <c r="D52" s="4">
        <v>0.31666666666666698</v>
      </c>
      <c r="E52" s="4">
        <v>0.3576388888888889</v>
      </c>
      <c r="F52" s="74">
        <v>0.69166666666666676</v>
      </c>
      <c r="G52" s="4">
        <f t="shared" si="0"/>
        <v>0.31319444444444455</v>
      </c>
      <c r="H52" s="14">
        <f>IF(AND(C52="x",E52=""),($A$1-RECAP!$U$5),IF(G52=" "," ",(G52-D52)))</f>
        <v>-3.4722222222224319E-3</v>
      </c>
      <c r="J52" s="29"/>
      <c r="K52" s="38"/>
    </row>
    <row r="53" spans="2:11" ht="24.75" customHeight="1" x14ac:dyDescent="0.25">
      <c r="B53" s="3">
        <v>43413</v>
      </c>
      <c r="C53" s="44"/>
      <c r="D53" s="4">
        <v>0.31666666666666698</v>
      </c>
      <c r="E53" s="4">
        <v>0.35416666666666669</v>
      </c>
      <c r="F53" s="74">
        <v>0.70416666666666661</v>
      </c>
      <c r="G53" s="4">
        <f t="shared" si="0"/>
        <v>0.32916666666666661</v>
      </c>
      <c r="H53" s="14">
        <f>IF(AND(C53="x",E53=""),($A$1-RECAP!$U$5),IF(G53=" "," ",(G53-D53)))</f>
        <v>1.2499999999999623E-2</v>
      </c>
      <c r="J53" s="29"/>
      <c r="K53" s="38"/>
    </row>
    <row r="54" spans="2:11" ht="24.75" customHeight="1" x14ac:dyDescent="0.25">
      <c r="B54" s="3">
        <v>43414</v>
      </c>
      <c r="C54" s="44" t="s">
        <v>16</v>
      </c>
      <c r="D54" s="4">
        <v>0</v>
      </c>
      <c r="E54" s="4"/>
      <c r="F54" s="27"/>
      <c r="G54" s="4" t="str">
        <f t="shared" si="0"/>
        <v xml:space="preserve"> </v>
      </c>
      <c r="H54" s="14">
        <v>0</v>
      </c>
      <c r="J54" s="29"/>
      <c r="K54" s="38"/>
    </row>
    <row r="55" spans="2:11" ht="24.75" customHeight="1" thickBot="1" x14ac:dyDescent="0.3">
      <c r="B55" s="3">
        <v>43417</v>
      </c>
      <c r="C55" s="44"/>
      <c r="D55" s="4">
        <v>0.31666666666666698</v>
      </c>
      <c r="E55" s="4"/>
      <c r="F55" s="27"/>
      <c r="G55" s="4" t="str">
        <f t="shared" si="0"/>
        <v xml:space="preserve"> </v>
      </c>
      <c r="H55" s="14" t="str">
        <f>IF(AND(C55="x",E55=""),($A$1-RECAP!$U$5),IF(G55=" "," ",(G55-D55)))</f>
        <v xml:space="preserve"> </v>
      </c>
      <c r="J55" s="29"/>
      <c r="K55" s="38"/>
    </row>
    <row r="56" spans="2:11" ht="24.75" customHeight="1" thickBot="1" x14ac:dyDescent="0.3">
      <c r="B56" s="37">
        <v>43418</v>
      </c>
      <c r="C56" s="44"/>
      <c r="D56" s="4">
        <v>0.31666666666666698</v>
      </c>
      <c r="E56" s="4"/>
      <c r="F56" s="27"/>
      <c r="G56" s="4" t="str">
        <f t="shared" si="0"/>
        <v xml:space="preserve"> </v>
      </c>
      <c r="H56" s="14" t="str">
        <f>IF(AND(C56="x",E56=""),($A$1-RECAP!$U$5),IF(G56=" "," ",(G56-D56)))</f>
        <v xml:space="preserve"> </v>
      </c>
      <c r="I56" s="66">
        <f>SUM(H46:H56)</f>
        <v>5.9027777777775348E-2</v>
      </c>
      <c r="J56" s="29"/>
      <c r="K56" s="38"/>
    </row>
    <row r="57" spans="2:11" ht="24.75" customHeight="1" x14ac:dyDescent="0.25">
      <c r="B57" s="3">
        <v>43419</v>
      </c>
      <c r="C57" s="44"/>
      <c r="D57" s="4">
        <v>0.31666666666666698</v>
      </c>
      <c r="E57" s="4"/>
      <c r="F57" s="27"/>
      <c r="G57" s="4" t="str">
        <f t="shared" si="0"/>
        <v xml:space="preserve"> </v>
      </c>
      <c r="H57" s="14" t="str">
        <f>IF(AND(C57="x",E57=""),($A$1-RECAP!$U$5),IF(G57=" "," ",(G57-D57)))</f>
        <v xml:space="preserve"> </v>
      </c>
      <c r="J57" s="29"/>
      <c r="K57" s="38"/>
    </row>
    <row r="58" spans="2:11" ht="24.75" customHeight="1" x14ac:dyDescent="0.25">
      <c r="B58" s="3">
        <v>43420</v>
      </c>
      <c r="C58" s="44"/>
      <c r="D58" s="4">
        <v>0.31666666666666698</v>
      </c>
      <c r="E58" s="4"/>
      <c r="F58" s="27"/>
      <c r="G58" s="4" t="str">
        <f t="shared" si="0"/>
        <v xml:space="preserve"> </v>
      </c>
      <c r="H58" s="14" t="str">
        <f>IF(AND(C58="x",E58=""),($A$1-RECAP!$U$5),IF(G58=" "," ",(G58-D58)))</f>
        <v xml:space="preserve"> </v>
      </c>
      <c r="J58" s="29"/>
      <c r="K58" s="38">
        <v>3.125E-2</v>
      </c>
    </row>
    <row r="59" spans="2:11" ht="24.75" customHeight="1" x14ac:dyDescent="0.25">
      <c r="B59" s="3">
        <v>43421</v>
      </c>
      <c r="C59" s="44"/>
      <c r="D59" s="4">
        <v>0.31666666666666698</v>
      </c>
      <c r="E59" s="4"/>
      <c r="F59" s="27"/>
      <c r="G59" s="4" t="str">
        <f t="shared" si="0"/>
        <v xml:space="preserve"> </v>
      </c>
      <c r="H59" s="14" t="str">
        <f>IF(AND(C59="x",E59=""),($A$1-RECAP!$U$5),IF(G59=" "," ",(G59-D59)))</f>
        <v xml:space="preserve"> </v>
      </c>
      <c r="J59" s="29"/>
      <c r="K59" s="38"/>
    </row>
    <row r="60" spans="2:11" ht="24.75" customHeight="1" x14ac:dyDescent="0.25">
      <c r="B60" s="3">
        <v>43424</v>
      </c>
      <c r="C60" s="44"/>
      <c r="D60" s="4">
        <v>0.31666666666666698</v>
      </c>
      <c r="E60" s="4"/>
      <c r="F60" s="27"/>
      <c r="G60" s="4" t="str">
        <f t="shared" si="0"/>
        <v xml:space="preserve"> </v>
      </c>
      <c r="H60" s="14" t="str">
        <f>IF(AND(C60="x",E60=""),($A$1-RECAP!$U$5),IF(G60=" "," ",(G60-D60)))</f>
        <v xml:space="preserve"> </v>
      </c>
      <c r="J60" s="29"/>
      <c r="K60" s="38"/>
    </row>
    <row r="61" spans="2:11" ht="24.75" customHeight="1" x14ac:dyDescent="0.25">
      <c r="B61" s="3">
        <v>43425</v>
      </c>
      <c r="C61" s="44"/>
      <c r="D61" s="4">
        <v>0.31666666666666698</v>
      </c>
      <c r="E61" s="4"/>
      <c r="F61" s="27"/>
      <c r="G61" s="4" t="str">
        <f t="shared" si="0"/>
        <v xml:space="preserve"> </v>
      </c>
      <c r="H61" s="14" t="str">
        <f>IF(AND(C61="x",E61=""),($A$1-RECAP!$U$5),IF(G61=" "," ",(G61-D61)))</f>
        <v xml:space="preserve"> </v>
      </c>
      <c r="J61" s="29"/>
      <c r="K61" s="38"/>
    </row>
    <row r="62" spans="2:11" ht="24.75" customHeight="1" x14ac:dyDescent="0.25">
      <c r="B62" s="3">
        <v>43426</v>
      </c>
      <c r="C62" s="44"/>
      <c r="D62" s="4">
        <v>0.31666666666666698</v>
      </c>
      <c r="E62" s="4"/>
      <c r="F62" s="27"/>
      <c r="G62" s="4" t="str">
        <f t="shared" si="0"/>
        <v xml:space="preserve"> </v>
      </c>
      <c r="H62" s="14" t="str">
        <f>IF(AND(C62="x",E62=""),($A$1-RECAP!$U$5),IF(G62=" "," ",(G62-D62)))</f>
        <v xml:space="preserve"> </v>
      </c>
      <c r="J62" s="29"/>
      <c r="K62" s="38"/>
    </row>
    <row r="63" spans="2:11" ht="24.75" customHeight="1" x14ac:dyDescent="0.25">
      <c r="B63" s="3">
        <v>43427</v>
      </c>
      <c r="C63" s="44"/>
      <c r="D63" s="4">
        <v>0.31666666666666698</v>
      </c>
      <c r="E63" s="4"/>
      <c r="F63" s="27"/>
      <c r="G63" s="4" t="str">
        <f t="shared" si="0"/>
        <v xml:space="preserve"> </v>
      </c>
      <c r="H63" s="14" t="str">
        <f>IF(AND(C63="x",E63=""),($A$1-RECAP!$U$5),IF(G63=" "," ",(G63-D63)))</f>
        <v xml:space="preserve"> </v>
      </c>
      <c r="J63" s="29"/>
      <c r="K63" s="38"/>
    </row>
    <row r="64" spans="2:11" ht="24.75" customHeight="1" x14ac:dyDescent="0.25">
      <c r="B64" s="3">
        <v>43428</v>
      </c>
      <c r="C64" s="44"/>
      <c r="D64" s="4">
        <v>0.31666666666666698</v>
      </c>
      <c r="E64" s="4"/>
      <c r="F64" s="27"/>
      <c r="G64" s="4" t="str">
        <f t="shared" si="0"/>
        <v xml:space="preserve"> </v>
      </c>
      <c r="H64" s="14" t="str">
        <f>IF(AND(C64="x",E64=""),($A$1-RECAP!$U$5),IF(G64=" "," ",(G64-D64)))</f>
        <v xml:space="preserve"> </v>
      </c>
      <c r="J64" s="29"/>
      <c r="K64" s="38"/>
    </row>
    <row r="65" spans="2:11" ht="24.75" customHeight="1" x14ac:dyDescent="0.25">
      <c r="B65" s="3">
        <v>43431</v>
      </c>
      <c r="C65" s="44"/>
      <c r="D65" s="4">
        <v>0.31666666666666698</v>
      </c>
      <c r="E65" s="4"/>
      <c r="F65" s="27"/>
      <c r="G65" s="4" t="str">
        <f t="shared" si="0"/>
        <v xml:space="preserve"> </v>
      </c>
      <c r="H65" s="14" t="str">
        <f>IF(AND(C65="x",E65=""),($A$1-RECAP!$U$5),IF(G65=" "," ",(G65-D65)))</f>
        <v xml:space="preserve"> </v>
      </c>
      <c r="J65" s="29"/>
      <c r="K65" s="38"/>
    </row>
    <row r="66" spans="2:11" ht="24.75" customHeight="1" thickBot="1" x14ac:dyDescent="0.3">
      <c r="B66" s="3">
        <v>43432</v>
      </c>
      <c r="C66" s="44"/>
      <c r="D66" s="4">
        <v>0.31666666666666698</v>
      </c>
      <c r="E66" s="4"/>
      <c r="F66" s="27"/>
      <c r="G66" s="4" t="str">
        <f t="shared" si="0"/>
        <v xml:space="preserve"> </v>
      </c>
      <c r="H66" s="14" t="str">
        <f>IF(AND(C66="x",E66=""),($A$1-RECAP!$U$5),IF(G66=" "," ",(G66-D66)))</f>
        <v xml:space="preserve"> </v>
      </c>
      <c r="J66" s="29"/>
      <c r="K66" s="38"/>
    </row>
    <row r="67" spans="2:11" ht="24.75" customHeight="1" thickBot="1" x14ac:dyDescent="0.3">
      <c r="B67" s="37">
        <v>43433</v>
      </c>
      <c r="C67" s="44"/>
      <c r="D67" s="4">
        <v>0.31666666666666698</v>
      </c>
      <c r="E67" s="4"/>
      <c r="F67" s="27"/>
      <c r="G67" s="4" t="str">
        <f t="shared" si="0"/>
        <v xml:space="preserve"> </v>
      </c>
      <c r="H67" s="14" t="str">
        <f>IF(AND(C67="x",E67=""),($A$1-RECAP!$U$5),IF(G67="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122" priority="61" operator="lessThan">
      <formula>0</formula>
    </cfRule>
    <cfRule type="cellIs" dxfId="121" priority="62" operator="greaterThan">
      <formula>0</formula>
    </cfRule>
  </conditionalFormatting>
  <conditionalFormatting sqref="I67">
    <cfRule type="cellIs" dxfId="120" priority="7" operator="lessThan">
      <formula>0</formula>
    </cfRule>
    <cfRule type="cellIs" dxfId="119" priority="8" operator="greaterThan">
      <formula>0</formula>
    </cfRule>
  </conditionalFormatting>
  <conditionalFormatting sqref="J1">
    <cfRule type="cellIs" dxfId="118" priority="29" operator="equal">
      <formula>"NB.SI($B$3:$B$68;""x"")"</formula>
    </cfRule>
  </conditionalFormatting>
  <conditionalFormatting sqref="H3:H67">
    <cfRule type="cellIs" dxfId="117" priority="18" operator="lessThan">
      <formula>0</formula>
    </cfRule>
    <cfRule type="cellIs" dxfId="116" priority="19" operator="greaterThan">
      <formula>0</formula>
    </cfRule>
  </conditionalFormatting>
  <conditionalFormatting sqref="E3:E4 E10:E67">
    <cfRule type="cellIs" dxfId="115" priority="17" operator="lessThan">
      <formula>0.354166666666667</formula>
    </cfRule>
  </conditionalFormatting>
  <conditionalFormatting sqref="F3:F4 F6:F7 F9:F29">
    <cfRule type="cellIs" dxfId="114" priority="16" operator="greaterThan">
      <formula>0.7125</formula>
    </cfRule>
  </conditionalFormatting>
  <conditionalFormatting sqref="I13">
    <cfRule type="cellIs" dxfId="113" priority="14" operator="lessThan">
      <formula>0</formula>
    </cfRule>
    <cfRule type="cellIs" dxfId="112" priority="15" operator="greaterThan">
      <formula>0</formula>
    </cfRule>
  </conditionalFormatting>
  <conditionalFormatting sqref="I35">
    <cfRule type="cellIs" dxfId="111" priority="12" operator="lessThan">
      <formula>0</formula>
    </cfRule>
    <cfRule type="cellIs" dxfId="110" priority="13" operator="greaterThan">
      <formula>0</formula>
    </cfRule>
  </conditionalFormatting>
  <conditionalFormatting sqref="F5">
    <cfRule type="cellIs" dxfId="109" priority="11" operator="greaterThan">
      <formula>0.7125</formula>
    </cfRule>
  </conditionalFormatting>
  <conditionalFormatting sqref="F8">
    <cfRule type="cellIs" dxfId="108" priority="10" operator="greaterThan">
      <formula>0.7125</formula>
    </cfRule>
  </conditionalFormatting>
  <conditionalFormatting sqref="E5:E9">
    <cfRule type="cellIs" dxfId="107" priority="9" operator="lessThan">
      <formula>0.354166666666667</formula>
    </cfRule>
  </conditionalFormatting>
  <conditionalFormatting sqref="I45">
    <cfRule type="cellIs" dxfId="106" priority="5" operator="lessThan">
      <formula>0</formula>
    </cfRule>
    <cfRule type="cellIs" dxfId="105" priority="6" operator="greaterThan">
      <formula>0</formula>
    </cfRule>
  </conditionalFormatting>
  <conditionalFormatting sqref="I24">
    <cfRule type="cellIs" dxfId="104" priority="3" operator="lessThan">
      <formula>0</formula>
    </cfRule>
    <cfRule type="cellIs" dxfId="103" priority="4" operator="greaterThan">
      <formula>0</formula>
    </cfRule>
  </conditionalFormatting>
  <conditionalFormatting sqref="I56">
    <cfRule type="cellIs" dxfId="102" priority="1" operator="lessThan">
      <formula>0</formula>
    </cfRule>
    <cfRule type="cellIs" dxfId="101" priority="2" operator="greaterThan">
      <formula>0</formula>
    </cfRule>
  </conditionalFormatting>
  <dataValidations count="1">
    <dataValidation type="list" allowBlank="1" showInputMessage="1" showErrorMessage="1" sqref="L1" xr:uid="{23AF84C7-D9DA-451E-B596-743C1D4C4A8A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11"/>
  <dimension ref="A1:Q67"/>
  <sheetViews>
    <sheetView zoomScaleNormal="100" workbookViewId="0">
      <selection activeCell="P9" sqref="P9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6.42578125" style="1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1.5703125" style="1" customWidth="1"/>
    <col min="12" max="12" width="12.5703125" style="1" bestFit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6"/>
      <c r="D1" s="76" t="s">
        <v>43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41">
        <f>COUNTA(C3:C67)</f>
        <v>0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</v>
      </c>
      <c r="O1" s="46">
        <f>N1/24</f>
        <v>0</v>
      </c>
    </row>
    <row r="2" spans="1:17" s="2" customFormat="1" ht="25.35" customHeight="1" thickBot="1" x14ac:dyDescent="0.3">
      <c r="A2" s="84"/>
      <c r="B2" s="8" t="s">
        <v>4</v>
      </c>
      <c r="C2" s="42" t="s">
        <v>32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0.3125</v>
      </c>
      <c r="E3" s="4"/>
      <c r="F3" s="4"/>
      <c r="G3" s="4" t="str">
        <f>IF(E3=""," ",IF((F3-E3)&lt;$H$1,F3-E3,IF(K3="",F3-E3-$G$1,F3-E3-K3)))</f>
        <v xml:space="preserve"> </v>
      </c>
      <c r="H3" s="14" t="str">
        <f>IF(AND(C3="x",E3=""),($A$1-RECAP!$U$4),IF(G3=" "," ",(G3-D3)))</f>
        <v xml:space="preserve"> </v>
      </c>
      <c r="I3" s="25"/>
      <c r="J3" s="56">
        <v>43343</v>
      </c>
      <c r="K3" s="38"/>
    </row>
    <row r="4" spans="1:17" ht="25.35" customHeight="1" x14ac:dyDescent="0.25">
      <c r="B4" s="3">
        <v>43344</v>
      </c>
      <c r="C4" s="44"/>
      <c r="D4" s="4">
        <v>0.3125</v>
      </c>
      <c r="E4" s="4"/>
      <c r="F4" s="4"/>
      <c r="G4" s="4" t="str">
        <f t="shared" ref="G4:G67" si="0">IF(E4=""," ",IF((F4-E4)&lt;$H$1,F4-E4,IF(K4="",F4-E4-$G$1,F4-E4-K4)))</f>
        <v xml:space="preserve"> </v>
      </c>
      <c r="H4" s="14" t="str">
        <f>IF(AND(C4="x",E4=""),($A$1-RECAP!$U$4),IF(G4=" "," ",(G4-D4)))</f>
        <v xml:space="preserve"> </v>
      </c>
      <c r="I4" s="26"/>
      <c r="J4" s="31"/>
      <c r="K4" s="38"/>
    </row>
    <row r="5" spans="1:17" ht="25.35" customHeight="1" thickBot="1" x14ac:dyDescent="0.3">
      <c r="B5" s="3">
        <v>43347</v>
      </c>
      <c r="C5" s="44"/>
      <c r="D5" s="4">
        <v>0.3125</v>
      </c>
      <c r="E5" s="4"/>
      <c r="F5" s="4"/>
      <c r="G5" s="4" t="str">
        <f t="shared" si="0"/>
        <v xml:space="preserve"> </v>
      </c>
      <c r="H5" s="14" t="str">
        <f>IF(AND(C5="x",E5=""),($A$1-RECAP!$U$4),IF(G5=" "," ",(G5-D5)))</f>
        <v xml:space="preserve"> </v>
      </c>
      <c r="I5" s="26"/>
      <c r="J5" s="31">
        <f>SUM(H3:H24)</f>
        <v>0</v>
      </c>
      <c r="K5" s="38"/>
      <c r="L5" s="33"/>
    </row>
    <row r="6" spans="1:17" ht="25.35" customHeight="1" thickBot="1" x14ac:dyDescent="0.3">
      <c r="B6" s="3">
        <v>43348</v>
      </c>
      <c r="C6" s="44"/>
      <c r="D6" s="4">
        <v>0.3125</v>
      </c>
      <c r="E6" s="4"/>
      <c r="F6" s="4"/>
      <c r="G6" s="4" t="str">
        <f t="shared" si="0"/>
        <v xml:space="preserve"> </v>
      </c>
      <c r="H6" s="14" t="str">
        <f>IF(AND(C6="x",E6=""),($A$1-RECAP!$U$4),IF(G6=" "," ",(G6-D6)))</f>
        <v xml:space="preserve"> </v>
      </c>
      <c r="I6" s="26"/>
      <c r="J6" s="29"/>
      <c r="K6" s="38"/>
      <c r="L6" s="81">
        <f>IF(L1=38,J48+(RECAP!S4*-1*J1),IF(L1=30.24,J48+(RECAP!S5*-1*J1),IF(L1=30,J48+(RECAP!S6*-1*J1),IF(L1=19,J48+(RECAP!S7*-1*J1),"ERREUR"))))</f>
        <v>0</v>
      </c>
      <c r="M6" s="82"/>
    </row>
    <row r="7" spans="1:17" ht="25.35" customHeight="1" x14ac:dyDescent="0.25">
      <c r="B7" s="3">
        <v>43349</v>
      </c>
      <c r="C7" s="44"/>
      <c r="D7" s="4">
        <v>0</v>
      </c>
      <c r="E7" s="4"/>
      <c r="F7" s="4"/>
      <c r="G7" s="4" t="str">
        <f t="shared" si="0"/>
        <v xml:space="preserve"> </v>
      </c>
      <c r="H7" s="14" t="str">
        <f>IF(AND(C7="x",E7=""),($A$1-RECAP!$U$4),IF(G7=" "," ",(G7-D7)))</f>
        <v xml:space="preserve"> </v>
      </c>
      <c r="I7" s="26"/>
      <c r="J7" s="29"/>
      <c r="K7" s="38"/>
    </row>
    <row r="8" spans="1:17" ht="25.35" customHeight="1" x14ac:dyDescent="0.25">
      <c r="B8" s="3">
        <v>43350</v>
      </c>
      <c r="C8" s="44"/>
      <c r="D8" s="4">
        <v>0.3125</v>
      </c>
      <c r="E8" s="4"/>
      <c r="F8" s="4"/>
      <c r="G8" s="4" t="str">
        <f t="shared" si="0"/>
        <v xml:space="preserve"> </v>
      </c>
      <c r="H8" s="14" t="str">
        <f>IF(AND(C8="x",E8=""),($A$1-RECAP!$U$4),IF(G8=" "," ",(G8-D8)))</f>
        <v xml:space="preserve"> </v>
      </c>
      <c r="I8" s="26"/>
      <c r="J8" s="29"/>
      <c r="K8" s="38"/>
    </row>
    <row r="9" spans="1:17" ht="25.35" customHeight="1" x14ac:dyDescent="0.25">
      <c r="B9" s="3">
        <v>43351</v>
      </c>
      <c r="C9" s="44"/>
      <c r="D9" s="4">
        <v>0.3125</v>
      </c>
      <c r="E9" s="4"/>
      <c r="F9" s="4"/>
      <c r="G9" s="4" t="str">
        <f t="shared" si="0"/>
        <v xml:space="preserve"> </v>
      </c>
      <c r="H9" s="14" t="str">
        <f>IF(AND(C9="x",E9=""),($A$1-RECAP!$U$4),IF(G9=" "," ",(G9-D9)))</f>
        <v xml:space="preserve"> </v>
      </c>
      <c r="I9" s="26"/>
      <c r="J9" s="29"/>
      <c r="K9" s="38"/>
    </row>
    <row r="10" spans="1:17" ht="25.35" customHeight="1" x14ac:dyDescent="0.25">
      <c r="B10" s="3">
        <v>43354</v>
      </c>
      <c r="C10" s="44"/>
      <c r="D10" s="4">
        <v>0.3125</v>
      </c>
      <c r="E10" s="4"/>
      <c r="F10" s="4"/>
      <c r="G10" s="4" t="str">
        <f t="shared" si="0"/>
        <v xml:space="preserve"> </v>
      </c>
      <c r="H10" s="14" t="str">
        <f>IF(AND(C10="x",E10=""),($A$1-RECAP!$U$4),IF(G10=" "," ",(G10-D10)))</f>
        <v xml:space="preserve"> </v>
      </c>
      <c r="I10" s="26"/>
      <c r="J10" s="29"/>
      <c r="K10" s="38"/>
    </row>
    <row r="11" spans="1:17" ht="25.35" customHeight="1" x14ac:dyDescent="0.25">
      <c r="B11" s="3">
        <v>43355</v>
      </c>
      <c r="C11" s="44"/>
      <c r="D11" s="4">
        <v>0.3125</v>
      </c>
      <c r="E11" s="4"/>
      <c r="F11" s="4"/>
      <c r="G11" s="4" t="str">
        <f t="shared" si="0"/>
        <v xml:space="preserve"> </v>
      </c>
      <c r="H11" s="14" t="str">
        <f>IF(AND(C11="x",E11=""),($A$1-RECAP!$U$4),IF(G11=" "," ",(G11-D11)))</f>
        <v xml:space="preserve"> </v>
      </c>
      <c r="I11" s="26"/>
      <c r="J11" s="29"/>
      <c r="K11" s="38"/>
    </row>
    <row r="12" spans="1:17" ht="25.35" customHeight="1" thickBot="1" x14ac:dyDescent="0.3">
      <c r="B12" s="3">
        <v>43356</v>
      </c>
      <c r="C12" s="44"/>
      <c r="D12" s="4">
        <v>0</v>
      </c>
      <c r="E12" s="4"/>
      <c r="F12" s="4"/>
      <c r="G12" s="4" t="str">
        <f t="shared" si="0"/>
        <v xml:space="preserve"> </v>
      </c>
      <c r="H12" s="14" t="str">
        <f>IF(AND(C12="x",E12=""),($A$1-RECAP!$U$4),IF(G12=" "," ",(G12-D12)))</f>
        <v xml:space="preserve"> </v>
      </c>
      <c r="I12" s="26"/>
      <c r="J12" s="29"/>
      <c r="K12" s="38"/>
    </row>
    <row r="13" spans="1:17" ht="25.35" customHeight="1" thickBot="1" x14ac:dyDescent="0.3">
      <c r="B13" s="37">
        <v>43357</v>
      </c>
      <c r="C13" s="44"/>
      <c r="D13" s="4">
        <v>0.3125</v>
      </c>
      <c r="E13" s="4"/>
      <c r="F13" s="4"/>
      <c r="G13" s="4" t="str">
        <f t="shared" si="0"/>
        <v xml:space="preserve"> </v>
      </c>
      <c r="H13" s="14" t="str">
        <f>IF(AND(C13="x",E13=""),($A$1-RECAP!$U$4),IF(G13=" "," ",(G13-D13)))</f>
        <v xml:space="preserve"> </v>
      </c>
      <c r="I13" s="24">
        <f>SUM(H3:H13)</f>
        <v>0</v>
      </c>
      <c r="J13" s="29"/>
      <c r="K13" s="38"/>
    </row>
    <row r="14" spans="1:17" ht="25.35" customHeight="1" x14ac:dyDescent="0.25">
      <c r="B14" s="3">
        <v>43358</v>
      </c>
      <c r="C14" s="44"/>
      <c r="D14" s="4">
        <v>0.3125</v>
      </c>
      <c r="E14" s="4"/>
      <c r="F14" s="4"/>
      <c r="G14" s="4" t="str">
        <f t="shared" si="0"/>
        <v xml:space="preserve"> </v>
      </c>
      <c r="H14" s="14" t="str">
        <f>IF(AND(C14="x",E14=""),($A$1-RECAP!$U$4),IF(G14=" "," ",(G14-D14)))</f>
        <v xml:space="preserve"> </v>
      </c>
      <c r="I14" s="26"/>
      <c r="J14" s="29"/>
      <c r="K14" s="38"/>
    </row>
    <row r="15" spans="1:17" ht="25.35" customHeight="1" x14ac:dyDescent="0.25">
      <c r="B15" s="3">
        <v>43361</v>
      </c>
      <c r="C15" s="44"/>
      <c r="D15" s="4">
        <v>0.3125</v>
      </c>
      <c r="E15" s="4"/>
      <c r="F15" s="4"/>
      <c r="G15" s="4" t="str">
        <f t="shared" si="0"/>
        <v xml:space="preserve"> </v>
      </c>
      <c r="H15" s="14" t="str">
        <f>IF(AND(C15="x",E15=""),($A$1-RECAP!$U$4),IF(G15=" "," ",(G15-D15)))</f>
        <v xml:space="preserve"> </v>
      </c>
      <c r="I15" s="26"/>
      <c r="J15" s="29"/>
      <c r="K15" s="38"/>
      <c r="O15" s="64">
        <f>IF(L1=38,J49+(RECAP!S4*-1*J1),IF(L1=30.24,J49+(RECAP!S5*-1*J1),IF(L1=30,J49+(RECAP!S6*-1*J1),IF(L1=19,J49+(RECAP!S7*-1*J1),"ERREUR"))))</f>
        <v>0</v>
      </c>
    </row>
    <row r="16" spans="1:17" ht="25.35" customHeight="1" x14ac:dyDescent="0.25">
      <c r="B16" s="3">
        <v>43362</v>
      </c>
      <c r="C16" s="44"/>
      <c r="D16" s="4">
        <v>0.3125</v>
      </c>
      <c r="E16" s="4"/>
      <c r="F16" s="4"/>
      <c r="G16" s="4" t="str">
        <f t="shared" si="0"/>
        <v xml:space="preserve"> </v>
      </c>
      <c r="H16" s="14" t="str">
        <f>IF(AND(C16="x",E16=""),($A$1-RECAP!$U$4),IF(G16=" "," ",(G16-D16)))</f>
        <v xml:space="preserve"> </v>
      </c>
      <c r="I16" s="26"/>
      <c r="J16" s="29"/>
      <c r="K16" s="38"/>
    </row>
    <row r="17" spans="2:11" ht="25.35" customHeight="1" x14ac:dyDescent="0.25">
      <c r="B17" s="3">
        <v>43363</v>
      </c>
      <c r="C17" s="44"/>
      <c r="D17" s="4">
        <v>0</v>
      </c>
      <c r="E17" s="4"/>
      <c r="F17" s="4"/>
      <c r="G17" s="4" t="str">
        <f t="shared" si="0"/>
        <v xml:space="preserve"> </v>
      </c>
      <c r="H17" s="14" t="str">
        <f>IF(AND(C17="x",E17=""),($A$1-RECAP!$U$4),IF(G17=" "," ",(G17-D17)))</f>
        <v xml:space="preserve"> </v>
      </c>
      <c r="I17" s="26"/>
      <c r="J17" s="29"/>
      <c r="K17" s="38"/>
    </row>
    <row r="18" spans="2:11" ht="25.35" customHeight="1" x14ac:dyDescent="0.25">
      <c r="B18" s="3">
        <v>43364</v>
      </c>
      <c r="C18" s="44"/>
      <c r="D18" s="4">
        <v>0.3125</v>
      </c>
      <c r="E18" s="4"/>
      <c r="F18" s="4"/>
      <c r="G18" s="4" t="str">
        <f t="shared" si="0"/>
        <v xml:space="preserve"> </v>
      </c>
      <c r="H18" s="14" t="str">
        <f>IF(AND(C18="x",E18=""),($A$1-RECAP!$U$4),IF(G18=" "," ",(G18-D18)))</f>
        <v xml:space="preserve"> </v>
      </c>
      <c r="I18" s="26"/>
      <c r="J18" s="29"/>
      <c r="K18" s="38"/>
    </row>
    <row r="19" spans="2:11" ht="25.35" customHeight="1" x14ac:dyDescent="0.25">
      <c r="B19" s="3">
        <v>43365</v>
      </c>
      <c r="C19" s="44"/>
      <c r="D19" s="4">
        <v>0.3125</v>
      </c>
      <c r="E19" s="4"/>
      <c r="F19" s="4"/>
      <c r="G19" s="4" t="str">
        <f t="shared" si="0"/>
        <v xml:space="preserve"> </v>
      </c>
      <c r="H19" s="14" t="str">
        <f>IF(AND(C19="x",E19=""),($A$1-RECAP!$U$4),IF(G19=" "," ",(G19-D19)))</f>
        <v xml:space="preserve"> </v>
      </c>
      <c r="I19" s="26"/>
      <c r="J19" s="29"/>
      <c r="K19" s="38"/>
    </row>
    <row r="20" spans="2:11" ht="25.35" customHeight="1" x14ac:dyDescent="0.25">
      <c r="B20" s="3">
        <v>43368</v>
      </c>
      <c r="C20" s="44"/>
      <c r="D20" s="4">
        <v>0.3125</v>
      </c>
      <c r="E20" s="4"/>
      <c r="F20" s="4"/>
      <c r="G20" s="4" t="str">
        <f t="shared" si="0"/>
        <v xml:space="preserve"> </v>
      </c>
      <c r="H20" s="14" t="str">
        <f>IF(AND(C20="x",E20=""),($A$1-RECAP!$U$4),IF(G20=" "," ",(G20-D20)))</f>
        <v xml:space="preserve"> </v>
      </c>
      <c r="I20" s="26"/>
      <c r="J20" s="29"/>
      <c r="K20" s="38"/>
    </row>
    <row r="21" spans="2:11" ht="25.35" customHeight="1" x14ac:dyDescent="0.25">
      <c r="B21" s="3">
        <v>43369</v>
      </c>
      <c r="C21" s="44"/>
      <c r="D21" s="4">
        <v>0.3125</v>
      </c>
      <c r="E21" s="4"/>
      <c r="F21" s="4"/>
      <c r="G21" s="4" t="str">
        <f t="shared" si="0"/>
        <v xml:space="preserve"> </v>
      </c>
      <c r="H21" s="14" t="str">
        <f>IF(AND(C21="x",E21=""),($A$1-RECAP!$U$4),IF(G21=" "," ",(G21-D21)))</f>
        <v xml:space="preserve"> </v>
      </c>
      <c r="I21" s="26"/>
      <c r="J21" s="29"/>
      <c r="K21" s="38"/>
    </row>
    <row r="22" spans="2:11" ht="25.35" customHeight="1" x14ac:dyDescent="0.25">
      <c r="B22" s="3">
        <v>43370</v>
      </c>
      <c r="C22" s="44"/>
      <c r="D22" s="4">
        <v>0</v>
      </c>
      <c r="E22" s="4"/>
      <c r="F22" s="4"/>
      <c r="G22" s="4" t="str">
        <f t="shared" si="0"/>
        <v xml:space="preserve"> </v>
      </c>
      <c r="H22" s="14" t="str">
        <f>IF(AND(C22="x",E22=""),($A$1-RECAP!$U$4),IF(G22=" "," ",(G22-D22)))</f>
        <v xml:space="preserve"> </v>
      </c>
      <c r="I22" s="26"/>
      <c r="J22" s="29"/>
      <c r="K22" s="38"/>
    </row>
    <row r="23" spans="2:11" ht="25.35" customHeight="1" thickBot="1" x14ac:dyDescent="0.3">
      <c r="B23" s="3">
        <v>43371</v>
      </c>
      <c r="C23" s="44"/>
      <c r="D23" s="4">
        <v>0.3125</v>
      </c>
      <c r="E23" s="4"/>
      <c r="F23" s="4"/>
      <c r="G23" s="4" t="str">
        <f t="shared" si="0"/>
        <v xml:space="preserve"> </v>
      </c>
      <c r="H23" s="14" t="str">
        <f>IF(AND(C23="x",E23=""),($A$1-RECAP!$U$4),IF(G23=" "," ",(G23-D23)))</f>
        <v xml:space="preserve"> </v>
      </c>
      <c r="I23" s="26"/>
      <c r="J23" s="29"/>
      <c r="K23" s="38"/>
    </row>
    <row r="24" spans="2:11" ht="25.35" customHeight="1" thickBot="1" x14ac:dyDescent="0.3">
      <c r="B24" s="37">
        <v>43372</v>
      </c>
      <c r="C24" s="44"/>
      <c r="D24" s="4">
        <v>0.3125</v>
      </c>
      <c r="E24" s="4"/>
      <c r="F24" s="4"/>
      <c r="G24" s="4" t="str">
        <f t="shared" si="0"/>
        <v xml:space="preserve"> </v>
      </c>
      <c r="H24" s="14" t="str">
        <f>IF(AND(C24="x",E24=""),($A$1-RECAP!$U$4),IF(G24=" "," ",(G24-D24)))</f>
        <v xml:space="preserve"> </v>
      </c>
      <c r="I24" s="24">
        <f>SUM(H14:H24)</f>
        <v>0</v>
      </c>
      <c r="J24" s="29"/>
      <c r="K24" s="38"/>
    </row>
    <row r="25" spans="2:11" ht="25.35" customHeight="1" x14ac:dyDescent="0.25">
      <c r="B25" s="3">
        <v>43375</v>
      </c>
      <c r="C25" s="44"/>
      <c r="D25" s="4">
        <v>0.3125</v>
      </c>
      <c r="E25" s="4"/>
      <c r="F25" s="4"/>
      <c r="G25" s="4" t="str">
        <f t="shared" si="0"/>
        <v xml:space="preserve"> </v>
      </c>
      <c r="H25" s="14" t="str">
        <f>IF(AND(C25="x",E25=""),($A$1-RECAP!$U$4),IF(G25=" "," ",(G25-D25)))</f>
        <v xml:space="preserve"> </v>
      </c>
      <c r="I25" s="26"/>
      <c r="J25" s="57">
        <v>43373</v>
      </c>
      <c r="K25" s="38"/>
    </row>
    <row r="26" spans="2:11" ht="25.35" customHeight="1" x14ac:dyDescent="0.25">
      <c r="B26" s="3">
        <v>43376</v>
      </c>
      <c r="C26" s="44"/>
      <c r="D26" s="4">
        <v>0.3125</v>
      </c>
      <c r="E26" s="4"/>
      <c r="F26" s="4"/>
      <c r="G26" s="4" t="str">
        <f t="shared" si="0"/>
        <v xml:space="preserve"> </v>
      </c>
      <c r="H26" s="14" t="str">
        <f>IF(AND(C26="x",E26=""),($A$1-RECAP!$U$4),IF(G26=" "," ",(G26-D26)))</f>
        <v xml:space="preserve"> </v>
      </c>
      <c r="I26" s="26"/>
      <c r="J26" s="30"/>
      <c r="K26" s="38"/>
    </row>
    <row r="27" spans="2:11" ht="25.35" customHeight="1" x14ac:dyDescent="0.25">
      <c r="B27" s="3">
        <v>43377</v>
      </c>
      <c r="C27" s="44"/>
      <c r="D27" s="4">
        <v>0</v>
      </c>
      <c r="E27" s="4"/>
      <c r="F27" s="4"/>
      <c r="G27" s="4" t="str">
        <f t="shared" si="0"/>
        <v xml:space="preserve"> </v>
      </c>
      <c r="H27" s="14" t="str">
        <f>IF(AND(C27="x",E27=""),($A$1-RECAP!$U$4),IF(G27=" "," ",(G27-D27)))</f>
        <v xml:space="preserve"> </v>
      </c>
      <c r="I27" s="26"/>
      <c r="J27" s="36">
        <f>SUM(H25:H45)+J5</f>
        <v>0</v>
      </c>
      <c r="K27" s="38"/>
    </row>
    <row r="28" spans="2:11" ht="25.35" customHeight="1" x14ac:dyDescent="0.25">
      <c r="B28" s="3">
        <v>43378</v>
      </c>
      <c r="C28" s="44"/>
      <c r="D28" s="4">
        <v>0.3125</v>
      </c>
      <c r="E28" s="4"/>
      <c r="F28" s="4"/>
      <c r="G28" s="4" t="str">
        <f t="shared" si="0"/>
        <v xml:space="preserve"> </v>
      </c>
      <c r="H28" s="14" t="str">
        <f>IF(AND(C28="x",E28=""),($A$1-RECAP!$U$4),IF(G28=" "," ",(G28-D28)))</f>
        <v xml:space="preserve"> </v>
      </c>
      <c r="I28" s="26"/>
      <c r="J28" s="30"/>
      <c r="K28" s="38"/>
    </row>
    <row r="29" spans="2:11" ht="25.35" customHeight="1" x14ac:dyDescent="0.25">
      <c r="B29" s="3">
        <v>43379</v>
      </c>
      <c r="C29" s="44"/>
      <c r="D29" s="4">
        <v>0.3125</v>
      </c>
      <c r="E29" s="4"/>
      <c r="F29" s="4"/>
      <c r="G29" s="4" t="str">
        <f t="shared" si="0"/>
        <v xml:space="preserve"> </v>
      </c>
      <c r="H29" s="14" t="str">
        <f>IF(AND(C29="x",E29=""),($A$1-RECAP!$U$4),IF(G29=" "," ",(G29-D29)))</f>
        <v xml:space="preserve"> </v>
      </c>
      <c r="I29" s="26"/>
      <c r="J29" s="30"/>
      <c r="K29" s="38"/>
    </row>
    <row r="30" spans="2:11" ht="25.35" customHeight="1" x14ac:dyDescent="0.25">
      <c r="B30" s="3">
        <v>43382</v>
      </c>
      <c r="C30" s="44"/>
      <c r="D30" s="4">
        <v>0.3125</v>
      </c>
      <c r="E30" s="4"/>
      <c r="F30" s="28"/>
      <c r="G30" s="4" t="str">
        <f t="shared" si="0"/>
        <v xml:space="preserve"> </v>
      </c>
      <c r="H30" s="14" t="str">
        <f>IF(AND(C30="x",E30=""),($A$1-RECAP!$U$4),IF(G30=" "," ",(G30-D30)))</f>
        <v xml:space="preserve"> </v>
      </c>
      <c r="I30" s="26"/>
      <c r="J30" s="30"/>
      <c r="K30" s="38"/>
    </row>
    <row r="31" spans="2:11" ht="25.35" customHeight="1" x14ac:dyDescent="0.25">
      <c r="B31" s="3">
        <v>43383</v>
      </c>
      <c r="C31" s="44"/>
      <c r="D31" s="4">
        <v>0.3125</v>
      </c>
      <c r="E31" s="4"/>
      <c r="F31" s="28"/>
      <c r="G31" s="4" t="str">
        <f t="shared" si="0"/>
        <v xml:space="preserve"> </v>
      </c>
      <c r="H31" s="14" t="str">
        <f>IF(AND(C31="x",E31=""),($A$1-RECAP!$U$4),IF(G31=" "," ",(G31-D31)))</f>
        <v xml:space="preserve"> </v>
      </c>
      <c r="I31" s="26"/>
      <c r="J31" s="30"/>
      <c r="K31" s="38"/>
    </row>
    <row r="32" spans="2:11" ht="25.35" customHeight="1" x14ac:dyDescent="0.25">
      <c r="B32" s="3">
        <v>43384</v>
      </c>
      <c r="C32" s="44"/>
      <c r="D32" s="4">
        <v>0</v>
      </c>
      <c r="E32" s="4"/>
      <c r="F32" s="28"/>
      <c r="G32" s="4" t="str">
        <f t="shared" si="0"/>
        <v xml:space="preserve"> </v>
      </c>
      <c r="H32" s="14" t="str">
        <f>IF(AND(C32="x",E32=""),($A$1-RECAP!$U$4),IF(G32=" "," ",(G32-D32)))</f>
        <v xml:space="preserve"> </v>
      </c>
      <c r="I32" s="26"/>
      <c r="J32" s="30"/>
      <c r="K32" s="38"/>
    </row>
    <row r="33" spans="2:11" ht="25.35" customHeight="1" x14ac:dyDescent="0.25">
      <c r="B33" s="3">
        <v>43385</v>
      </c>
      <c r="C33" s="44"/>
      <c r="D33" s="4">
        <v>0.3125</v>
      </c>
      <c r="E33" s="4"/>
      <c r="F33" s="28"/>
      <c r="G33" s="4" t="str">
        <f t="shared" si="0"/>
        <v xml:space="preserve"> </v>
      </c>
      <c r="H33" s="14" t="str">
        <f>IF(AND(C33="x",E33=""),($A$1-RECAP!$U$4),IF(G33=" "," ",(G33-D33)))</f>
        <v xml:space="preserve"> </v>
      </c>
      <c r="I33" s="26"/>
      <c r="J33" s="30"/>
      <c r="K33" s="38"/>
    </row>
    <row r="34" spans="2:11" ht="25.35" customHeight="1" thickBot="1" x14ac:dyDescent="0.3">
      <c r="B34" s="3">
        <v>43386</v>
      </c>
      <c r="C34" s="44"/>
      <c r="D34" s="4">
        <v>0.3125</v>
      </c>
      <c r="E34" s="4"/>
      <c r="F34" s="28"/>
      <c r="G34" s="4" t="str">
        <f t="shared" si="0"/>
        <v xml:space="preserve"> </v>
      </c>
      <c r="H34" s="14" t="str">
        <f>IF(AND(C34="x",E34=""),($A$1-RECAP!$U$4),IF(G34=" "," ",(G34-D34)))</f>
        <v xml:space="preserve"> </v>
      </c>
      <c r="I34" s="26"/>
      <c r="J34" s="30"/>
      <c r="K34" s="38"/>
    </row>
    <row r="35" spans="2:11" ht="25.35" customHeight="1" thickBot="1" x14ac:dyDescent="0.3">
      <c r="B35" s="37">
        <v>43389</v>
      </c>
      <c r="C35" s="44"/>
      <c r="D35" s="4">
        <v>0.3125</v>
      </c>
      <c r="E35" s="4"/>
      <c r="F35" s="28"/>
      <c r="G35" s="4" t="str">
        <f t="shared" si="0"/>
        <v xml:space="preserve"> </v>
      </c>
      <c r="H35" s="14" t="str">
        <f>IF(AND(C35="x",E35=""),($A$1-RECAP!$U$4),IF(G35=" "," ",(G35-D35)))</f>
        <v xml:space="preserve"> </v>
      </c>
      <c r="I35" s="24">
        <f>SUM(H25:H35)</f>
        <v>0</v>
      </c>
      <c r="J35" s="30"/>
      <c r="K35" s="38"/>
    </row>
    <row r="36" spans="2:11" ht="25.35" customHeight="1" x14ac:dyDescent="0.25">
      <c r="B36" s="3">
        <v>43390</v>
      </c>
      <c r="C36" s="44"/>
      <c r="D36" s="4">
        <v>0.3125</v>
      </c>
      <c r="E36" s="4"/>
      <c r="F36" s="27"/>
      <c r="G36" s="4" t="str">
        <f t="shared" si="0"/>
        <v xml:space="preserve"> </v>
      </c>
      <c r="H36" s="14" t="str">
        <f>IF(AND(C36="x",E36=""),($A$1-RECAP!$U$4),IF(G36=" "," ",(G36-D36)))</f>
        <v xml:space="preserve"> </v>
      </c>
      <c r="I36" s="26"/>
      <c r="J36" s="30"/>
      <c r="K36" s="38"/>
    </row>
    <row r="37" spans="2:11" ht="25.35" customHeight="1" x14ac:dyDescent="0.25">
      <c r="B37" s="3">
        <v>43391</v>
      </c>
      <c r="C37" s="44"/>
      <c r="D37" s="4">
        <v>0</v>
      </c>
      <c r="E37" s="4"/>
      <c r="F37" s="27"/>
      <c r="G37" s="4" t="str">
        <f t="shared" si="0"/>
        <v xml:space="preserve"> </v>
      </c>
      <c r="H37" s="14" t="str">
        <f>IF(AND(C37="x",E37=""),($A$1-RECAP!$U$4),IF(G37=" "," ",(G37-D37)))</f>
        <v xml:space="preserve"> </v>
      </c>
      <c r="I37" s="26"/>
      <c r="J37" s="30"/>
      <c r="K37" s="38"/>
    </row>
    <row r="38" spans="2:11" ht="25.35" customHeight="1" x14ac:dyDescent="0.25">
      <c r="B38" s="3">
        <v>43392</v>
      </c>
      <c r="C38" s="44"/>
      <c r="D38" s="4">
        <v>0.3125</v>
      </c>
      <c r="E38" s="4"/>
      <c r="F38" s="27"/>
      <c r="G38" s="4" t="str">
        <f t="shared" si="0"/>
        <v xml:space="preserve"> </v>
      </c>
      <c r="H38" s="14" t="str">
        <f>IF(AND(C38="x",E38=""),($A$1-RECAP!$U$4),IF(G38=" "," ",(G38-D38)))</f>
        <v xml:space="preserve"> </v>
      </c>
      <c r="I38" s="26"/>
      <c r="J38" s="30"/>
      <c r="K38" s="38"/>
    </row>
    <row r="39" spans="2:11" ht="25.35" customHeight="1" x14ac:dyDescent="0.25">
      <c r="B39" s="3">
        <v>43393</v>
      </c>
      <c r="C39" s="44"/>
      <c r="D39" s="4">
        <v>0.3125</v>
      </c>
      <c r="E39" s="4"/>
      <c r="F39" s="27"/>
      <c r="G39" s="4" t="str">
        <f t="shared" si="0"/>
        <v xml:space="preserve"> </v>
      </c>
      <c r="H39" s="14" t="str">
        <f>IF(AND(C39="x",E39=""),($A$1-RECAP!$U$4),IF(G39=" "," ",(G39-D39)))</f>
        <v xml:space="preserve"> </v>
      </c>
      <c r="I39" s="26"/>
      <c r="J39" s="30"/>
      <c r="K39" s="38"/>
    </row>
    <row r="40" spans="2:11" ht="25.35" customHeight="1" x14ac:dyDescent="0.25">
      <c r="B40" s="3">
        <v>43396</v>
      </c>
      <c r="C40" s="44"/>
      <c r="D40" s="4">
        <v>0.3125</v>
      </c>
      <c r="E40" s="4"/>
      <c r="F40" s="27"/>
      <c r="G40" s="4" t="str">
        <f t="shared" si="0"/>
        <v xml:space="preserve"> </v>
      </c>
      <c r="H40" s="14" t="str">
        <f>IF(AND(C40="x",E40=""),($A$1-RECAP!$U$4),IF(G40=" "," ",(G40-D40)))</f>
        <v xml:space="preserve"> </v>
      </c>
      <c r="I40" s="26"/>
      <c r="J40" s="30"/>
      <c r="K40" s="38"/>
    </row>
    <row r="41" spans="2:11" ht="25.35" customHeight="1" x14ac:dyDescent="0.25">
      <c r="B41" s="3">
        <v>43397</v>
      </c>
      <c r="C41" s="44"/>
      <c r="D41" s="4">
        <v>0.3125</v>
      </c>
      <c r="E41" s="4"/>
      <c r="F41" s="27"/>
      <c r="G41" s="4" t="str">
        <f t="shared" si="0"/>
        <v xml:space="preserve"> </v>
      </c>
      <c r="H41" s="14" t="str">
        <f>IF(AND(C41="x",E41=""),($A$1-RECAP!$U$4),IF(G41=" "," ",(G41-D41)))</f>
        <v xml:space="preserve"> </v>
      </c>
      <c r="I41" s="26"/>
      <c r="J41" s="30"/>
      <c r="K41" s="38"/>
    </row>
    <row r="42" spans="2:11" ht="25.35" customHeight="1" x14ac:dyDescent="0.25">
      <c r="B42" s="3">
        <v>43398</v>
      </c>
      <c r="C42" s="44"/>
      <c r="D42" s="4">
        <v>0</v>
      </c>
      <c r="E42" s="4"/>
      <c r="F42" s="27"/>
      <c r="G42" s="4" t="str">
        <f t="shared" si="0"/>
        <v xml:space="preserve"> </v>
      </c>
      <c r="H42" s="14" t="str">
        <f>IF(AND(C42="x",E42=""),($A$1-RECAP!$U$4),IF(G42=" "," ",(G42-D42)))</f>
        <v xml:space="preserve"> </v>
      </c>
      <c r="I42" s="26"/>
      <c r="J42" s="30"/>
      <c r="K42" s="38"/>
    </row>
    <row r="43" spans="2:11" ht="25.35" customHeight="1" x14ac:dyDescent="0.25">
      <c r="B43" s="3">
        <v>43399</v>
      </c>
      <c r="C43" s="44"/>
      <c r="D43" s="4">
        <v>0.3125</v>
      </c>
      <c r="E43" s="4"/>
      <c r="F43" s="27"/>
      <c r="G43" s="4" t="str">
        <f t="shared" si="0"/>
        <v xml:space="preserve"> </v>
      </c>
      <c r="H43" s="14" t="str">
        <f>IF(AND(C43="x",E43=""),($A$1-RECAP!$U$4),IF(G43=" "," ",(G43-D43)))</f>
        <v xml:space="preserve"> </v>
      </c>
      <c r="I43" s="26"/>
      <c r="J43" s="30"/>
      <c r="K43" s="38"/>
    </row>
    <row r="44" spans="2:11" ht="25.35" customHeight="1" thickBot="1" x14ac:dyDescent="0.3">
      <c r="B44" s="3">
        <v>43400</v>
      </c>
      <c r="C44" s="44"/>
      <c r="D44" s="4">
        <v>0.3125</v>
      </c>
      <c r="E44" s="4"/>
      <c r="F44" s="27"/>
      <c r="G44" s="4" t="str">
        <f t="shared" si="0"/>
        <v xml:space="preserve"> </v>
      </c>
      <c r="H44" s="14" t="str">
        <f>IF(AND(C44="x",E44=""),($A$1-RECAP!$U$4),IF(G44=" "," ",(G44-D44)))</f>
        <v xml:space="preserve"> </v>
      </c>
      <c r="I44" s="26"/>
      <c r="J44" s="30"/>
      <c r="K44" s="38"/>
    </row>
    <row r="45" spans="2:11" ht="25.35" customHeight="1" thickBot="1" x14ac:dyDescent="0.3">
      <c r="B45" s="37">
        <v>43403</v>
      </c>
      <c r="C45" s="44"/>
      <c r="D45" s="4">
        <v>0.3125</v>
      </c>
      <c r="E45" s="4"/>
      <c r="F45" s="27"/>
      <c r="G45" s="4" t="str">
        <f t="shared" si="0"/>
        <v xml:space="preserve"> </v>
      </c>
      <c r="H45" s="14" t="str">
        <f>IF(AND(C45="x",E45=""),($A$1-RECAP!$U$4),IF(G45=" "," ",(G45-D45)))</f>
        <v xml:space="preserve"> </v>
      </c>
      <c r="I45" s="24">
        <f>SUM(H36:H45)</f>
        <v>0</v>
      </c>
      <c r="J45" s="30"/>
      <c r="K45" s="38"/>
    </row>
    <row r="46" spans="2:11" ht="25.35" customHeight="1" x14ac:dyDescent="0.25">
      <c r="B46" s="3">
        <v>43404</v>
      </c>
      <c r="C46" s="44"/>
      <c r="D46" s="4">
        <v>0.3125</v>
      </c>
      <c r="E46" s="4"/>
      <c r="F46" s="27"/>
      <c r="G46" s="4" t="str">
        <f t="shared" si="0"/>
        <v xml:space="preserve"> </v>
      </c>
      <c r="H46" s="28" t="str">
        <f>IF(AND(C46="x",E46=""),($A$1-RECAP!$U$4),IF(G46=" "," ",(G46-D46)))</f>
        <v xml:space="preserve"> </v>
      </c>
      <c r="J46" s="56">
        <v>36099</v>
      </c>
      <c r="K46" s="38"/>
    </row>
    <row r="47" spans="2:11" ht="25.35" customHeight="1" x14ac:dyDescent="0.25">
      <c r="B47" s="3">
        <v>43405</v>
      </c>
      <c r="C47" s="44"/>
      <c r="D47" s="4">
        <v>0</v>
      </c>
      <c r="E47" s="4"/>
      <c r="F47" s="27"/>
      <c r="G47" s="4" t="str">
        <f t="shared" si="0"/>
        <v xml:space="preserve"> </v>
      </c>
      <c r="H47" s="28" t="str">
        <f>IF(AND(C47="x",E47=""),($A$1-RECAP!$U$4),IF(G47=" "," ",(G47-D47)))</f>
        <v xml:space="preserve"> </v>
      </c>
      <c r="J47" s="29"/>
      <c r="K47" s="38"/>
    </row>
    <row r="48" spans="2:11" ht="25.35" customHeight="1" x14ac:dyDescent="0.25">
      <c r="B48" s="3">
        <v>43406</v>
      </c>
      <c r="C48" s="44"/>
      <c r="D48" s="4">
        <v>0.3125</v>
      </c>
      <c r="E48" s="4"/>
      <c r="F48" s="27"/>
      <c r="G48" s="4" t="str">
        <f t="shared" si="0"/>
        <v xml:space="preserve"> </v>
      </c>
      <c r="H48" s="28" t="str">
        <f>IF(AND(C48="x",E48=""),($A$1-RECAP!$U$4),IF(G48=" "," ",(G48-D48)))</f>
        <v xml:space="preserve"> </v>
      </c>
      <c r="J48" s="31">
        <f>SUM(H46:H67)+J27</f>
        <v>0</v>
      </c>
      <c r="K48" s="38"/>
    </row>
    <row r="49" spans="2:11" ht="25.35" customHeight="1" x14ac:dyDescent="0.25">
      <c r="B49" s="3">
        <v>43407</v>
      </c>
      <c r="C49" s="44"/>
      <c r="D49" s="4">
        <v>0.3125</v>
      </c>
      <c r="E49" s="4"/>
      <c r="F49" s="27"/>
      <c r="G49" s="4" t="str">
        <f t="shared" si="0"/>
        <v xml:space="preserve"> </v>
      </c>
      <c r="H49" s="28" t="str">
        <f>IF(AND(C49="x",E49=""),($A$1-RECAP!$U$4),IF(G49=" "," ",(G49-D49)))</f>
        <v xml:space="preserve"> </v>
      </c>
      <c r="J49" s="29"/>
      <c r="K49" s="38"/>
    </row>
    <row r="50" spans="2:11" ht="25.35" customHeight="1" x14ac:dyDescent="0.25">
      <c r="B50" s="3">
        <v>43410</v>
      </c>
      <c r="C50" s="44"/>
      <c r="D50" s="4">
        <v>0.3125</v>
      </c>
      <c r="E50" s="4"/>
      <c r="F50" s="27"/>
      <c r="G50" s="4" t="str">
        <f t="shared" si="0"/>
        <v xml:space="preserve"> </v>
      </c>
      <c r="H50" s="28" t="str">
        <f>IF(AND(C50="x",E50=""),($A$1-RECAP!$U$4),IF(G50=" "," ",(G50-D50)))</f>
        <v xml:space="preserve"> </v>
      </c>
      <c r="J50" s="29"/>
      <c r="K50" s="38"/>
    </row>
    <row r="51" spans="2:11" ht="25.35" customHeight="1" x14ac:dyDescent="0.25">
      <c r="B51" s="3">
        <v>43411</v>
      </c>
      <c r="C51" s="44"/>
      <c r="D51" s="4">
        <v>0.3125</v>
      </c>
      <c r="E51" s="4"/>
      <c r="F51" s="27"/>
      <c r="G51" s="4" t="str">
        <f t="shared" si="0"/>
        <v xml:space="preserve"> </v>
      </c>
      <c r="H51" s="28" t="str">
        <f>IF(AND(C51="x",E51=""),($A$1-RECAP!$U$4),IF(G51=" "," ",(G51-D51)))</f>
        <v xml:space="preserve"> </v>
      </c>
      <c r="J51" s="29"/>
      <c r="K51" s="38"/>
    </row>
    <row r="52" spans="2:11" ht="25.35" customHeight="1" x14ac:dyDescent="0.25">
      <c r="B52" s="3">
        <v>43412</v>
      </c>
      <c r="C52" s="44"/>
      <c r="D52" s="4">
        <v>0</v>
      </c>
      <c r="E52" s="4"/>
      <c r="F52" s="27"/>
      <c r="G52" s="4" t="str">
        <f t="shared" si="0"/>
        <v xml:space="preserve"> </v>
      </c>
      <c r="H52" s="28" t="str">
        <f>IF(AND(C52="x",E52=""),($A$1-RECAP!$U$4),IF(G52=" "," ",(G52-D52)))</f>
        <v xml:space="preserve"> </v>
      </c>
      <c r="J52" s="29"/>
      <c r="K52" s="38"/>
    </row>
    <row r="53" spans="2:11" ht="25.35" customHeight="1" x14ac:dyDescent="0.25">
      <c r="B53" s="3">
        <v>43413</v>
      </c>
      <c r="C53" s="44"/>
      <c r="D53" s="4">
        <v>0.3125</v>
      </c>
      <c r="E53" s="4"/>
      <c r="F53" s="27"/>
      <c r="G53" s="4" t="str">
        <f t="shared" si="0"/>
        <v xml:space="preserve"> </v>
      </c>
      <c r="H53" s="28" t="str">
        <f>IF(AND(C53="x",E53=""),($A$1-RECAP!$U$4),IF(G53=" "," ",(G53-D53)))</f>
        <v xml:space="preserve"> </v>
      </c>
      <c r="J53" s="29"/>
      <c r="K53" s="38"/>
    </row>
    <row r="54" spans="2:11" ht="25.35" customHeight="1" x14ac:dyDescent="0.25">
      <c r="B54" s="3">
        <v>43414</v>
      </c>
      <c r="C54" s="44"/>
      <c r="D54" s="4">
        <v>0.3125</v>
      </c>
      <c r="E54" s="4"/>
      <c r="F54" s="27"/>
      <c r="G54" s="4" t="str">
        <f t="shared" si="0"/>
        <v xml:space="preserve"> </v>
      </c>
      <c r="H54" s="28" t="str">
        <f>IF(AND(C54="x",E54=""),($A$1-RECAP!$U$4),IF(G54=" "," ",(G54-D54)))</f>
        <v xml:space="preserve"> </v>
      </c>
      <c r="J54" s="29"/>
      <c r="K54" s="38"/>
    </row>
    <row r="55" spans="2:11" ht="25.35" customHeight="1" thickBot="1" x14ac:dyDescent="0.3">
      <c r="B55" s="3">
        <v>43417</v>
      </c>
      <c r="C55" s="44"/>
      <c r="D55" s="4">
        <v>0.3125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  <c r="K55" s="38"/>
    </row>
    <row r="56" spans="2:11" ht="25.35" customHeight="1" thickBot="1" x14ac:dyDescent="0.3">
      <c r="B56" s="37">
        <v>43418</v>
      </c>
      <c r="C56" s="44"/>
      <c r="D56" s="4">
        <v>0.3125</v>
      </c>
      <c r="E56" s="4"/>
      <c r="F56" s="27"/>
      <c r="G56" s="4" t="str">
        <f t="shared" si="0"/>
        <v xml:space="preserve"> </v>
      </c>
      <c r="H56" s="28" t="str">
        <f>IF(AND(C56="x",E56=""),($A$1-RECAP!$U$4),IF(G56=" "," ",(G56-D56)))</f>
        <v xml:space="preserve"> </v>
      </c>
      <c r="I56" s="66">
        <f>SUM(H46:H56)</f>
        <v>0</v>
      </c>
      <c r="J56" s="29"/>
      <c r="K56" s="38"/>
    </row>
    <row r="57" spans="2:11" ht="25.35" customHeight="1" x14ac:dyDescent="0.25">
      <c r="B57" s="3">
        <v>43419</v>
      </c>
      <c r="C57" s="44"/>
      <c r="D57" s="4">
        <v>0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  <c r="K57" s="38"/>
    </row>
    <row r="58" spans="2:11" ht="25.35" customHeight="1" x14ac:dyDescent="0.25">
      <c r="B58" s="3">
        <v>43420</v>
      </c>
      <c r="C58" s="44"/>
      <c r="D58" s="4">
        <v>0.3125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  <c r="K58" s="38"/>
    </row>
    <row r="59" spans="2:11" ht="25.35" customHeight="1" x14ac:dyDescent="0.25">
      <c r="B59" s="3">
        <v>43421</v>
      </c>
      <c r="C59" s="44"/>
      <c r="D59" s="4">
        <v>0.3125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  <c r="K59" s="38"/>
    </row>
    <row r="60" spans="2:11" ht="25.35" customHeight="1" x14ac:dyDescent="0.25">
      <c r="B60" s="3">
        <v>43424</v>
      </c>
      <c r="C60" s="44"/>
      <c r="D60" s="4">
        <v>0.3125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  <c r="K60" s="38"/>
    </row>
    <row r="61" spans="2:11" ht="25.35" customHeight="1" x14ac:dyDescent="0.25">
      <c r="B61" s="3">
        <v>43425</v>
      </c>
      <c r="C61" s="44"/>
      <c r="D61" s="4">
        <v>0.3125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  <c r="K61" s="38"/>
    </row>
    <row r="62" spans="2:11" ht="25.35" customHeight="1" x14ac:dyDescent="0.25">
      <c r="B62" s="3">
        <v>43426</v>
      </c>
      <c r="C62" s="44"/>
      <c r="D62" s="4">
        <v>0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  <c r="K62" s="38"/>
    </row>
    <row r="63" spans="2:11" ht="25.35" customHeight="1" x14ac:dyDescent="0.25">
      <c r="B63" s="3">
        <v>43427</v>
      </c>
      <c r="C63" s="44"/>
      <c r="D63" s="4">
        <v>0.3125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  <c r="K63" s="38"/>
    </row>
    <row r="64" spans="2:11" ht="25.35" customHeight="1" x14ac:dyDescent="0.25">
      <c r="B64" s="3">
        <v>43428</v>
      </c>
      <c r="C64" s="44"/>
      <c r="D64" s="4">
        <v>0.3125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  <c r="K64" s="38"/>
    </row>
    <row r="65" spans="2:11" ht="25.35" customHeight="1" x14ac:dyDescent="0.25">
      <c r="B65" s="3">
        <v>43431</v>
      </c>
      <c r="C65" s="44"/>
      <c r="D65" s="4">
        <v>0.3125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  <c r="K65" s="38"/>
    </row>
    <row r="66" spans="2:11" ht="25.35" customHeight="1" thickBot="1" x14ac:dyDescent="0.3">
      <c r="B66" s="3">
        <v>43432</v>
      </c>
      <c r="C66" s="44"/>
      <c r="D66" s="4">
        <v>0.3125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  <c r="K66" s="38"/>
    </row>
    <row r="67" spans="2:11" ht="25.35" customHeight="1" thickBot="1" x14ac:dyDescent="0.3">
      <c r="B67" s="37">
        <v>43433</v>
      </c>
      <c r="C67" s="44"/>
      <c r="D67" s="4">
        <v>0</v>
      </c>
      <c r="E67" s="4"/>
      <c r="F67" s="27"/>
      <c r="G67" s="4" t="str">
        <f t="shared" si="0"/>
        <v xml:space="preserve"> </v>
      </c>
      <c r="H67" s="28" t="str">
        <f>IF(AND(C67="x",E67=""),($A$1-RECAP!$U$4),IF(G67="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100" priority="59" operator="lessThan">
      <formula>0</formula>
    </cfRule>
    <cfRule type="cellIs" dxfId="99" priority="60" operator="greaterThan">
      <formula>0</formula>
    </cfRule>
  </conditionalFormatting>
  <conditionalFormatting sqref="I67">
    <cfRule type="cellIs" dxfId="98" priority="7" operator="lessThan">
      <formula>0</formula>
    </cfRule>
    <cfRule type="cellIs" dxfId="97" priority="8" operator="greaterThan">
      <formula>0</formula>
    </cfRule>
  </conditionalFormatting>
  <conditionalFormatting sqref="I45">
    <cfRule type="cellIs" dxfId="96" priority="5" operator="lessThan">
      <formula>0</formula>
    </cfRule>
    <cfRule type="cellIs" dxfId="95" priority="6" operator="greaterThan">
      <formula>0</formula>
    </cfRule>
  </conditionalFormatting>
  <conditionalFormatting sqref="I24">
    <cfRule type="cellIs" dxfId="94" priority="3" operator="lessThan">
      <formula>0</formula>
    </cfRule>
    <cfRule type="cellIs" dxfId="93" priority="4" operator="greaterThan">
      <formula>0</formula>
    </cfRule>
  </conditionalFormatting>
  <conditionalFormatting sqref="J1">
    <cfRule type="cellIs" dxfId="92" priority="25" operator="equal">
      <formula>"NB.SI($B$3:$B$68;""x"")"</formula>
    </cfRule>
  </conditionalFormatting>
  <conditionalFormatting sqref="H3:H67">
    <cfRule type="cellIs" dxfId="91" priority="18" operator="lessThan">
      <formula>0</formula>
    </cfRule>
    <cfRule type="cellIs" dxfId="90" priority="19" operator="greaterThan">
      <formula>0</formula>
    </cfRule>
  </conditionalFormatting>
  <conditionalFormatting sqref="E3:E4 E10:E67">
    <cfRule type="cellIs" dxfId="89" priority="17" operator="lessThan">
      <formula>0.354166666666667</formula>
    </cfRule>
  </conditionalFormatting>
  <conditionalFormatting sqref="F3:F4 F6:F7 F9:F29">
    <cfRule type="cellIs" dxfId="88" priority="16" operator="greaterThan">
      <formula>0.7125</formula>
    </cfRule>
  </conditionalFormatting>
  <conditionalFormatting sqref="I13">
    <cfRule type="cellIs" dxfId="87" priority="14" operator="lessThan">
      <formula>0</formula>
    </cfRule>
    <cfRule type="cellIs" dxfId="86" priority="15" operator="greaterThan">
      <formula>0</formula>
    </cfRule>
  </conditionalFormatting>
  <conditionalFormatting sqref="I35">
    <cfRule type="cellIs" dxfId="85" priority="12" operator="lessThan">
      <formula>0</formula>
    </cfRule>
    <cfRule type="cellIs" dxfId="84" priority="13" operator="greaterThan">
      <formula>0</formula>
    </cfRule>
  </conditionalFormatting>
  <conditionalFormatting sqref="F5">
    <cfRule type="cellIs" dxfId="83" priority="11" operator="greaterThan">
      <formula>0.7125</formula>
    </cfRule>
  </conditionalFormatting>
  <conditionalFormatting sqref="F8">
    <cfRule type="cellIs" dxfId="82" priority="10" operator="greaterThan">
      <formula>0.7125</formula>
    </cfRule>
  </conditionalFormatting>
  <conditionalFormatting sqref="E5:E9">
    <cfRule type="cellIs" dxfId="81" priority="9" operator="lessThan">
      <formula>0.354166666666667</formula>
    </cfRule>
  </conditionalFormatting>
  <conditionalFormatting sqref="I56">
    <cfRule type="cellIs" dxfId="80" priority="1" operator="lessThan">
      <formula>0</formula>
    </cfRule>
    <cfRule type="cellIs" dxfId="79" priority="2" operator="greaterThan">
      <formula>0</formula>
    </cfRule>
  </conditionalFormatting>
  <dataValidations count="1">
    <dataValidation type="list" allowBlank="1" showInputMessage="1" showErrorMessage="1" sqref="L1" xr:uid="{41F3B303-CEC6-4978-A4A8-540DA3E65DD8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3350F-48CD-4F11-ACAF-2FE0FC645AA8}">
  <sheetPr codeName="Blad12"/>
  <dimension ref="A1:Q67"/>
  <sheetViews>
    <sheetView zoomScaleNormal="100" workbookViewId="0">
      <selection activeCell="P9" sqref="P9"/>
    </sheetView>
  </sheetViews>
  <sheetFormatPr defaultColWidth="10.5703125" defaultRowHeight="25.35" customHeight="1" x14ac:dyDescent="0.25"/>
  <cols>
    <col min="1" max="1" width="5.85546875" style="1" bestFit="1" customWidth="1"/>
    <col min="2" max="2" width="30.5703125" style="1" bestFit="1" customWidth="1"/>
    <col min="3" max="3" width="9.42578125" style="1" customWidth="1"/>
    <col min="4" max="4" width="18.42578125" style="1" bestFit="1" customWidth="1"/>
    <col min="5" max="5" width="11" style="2" customWidth="1"/>
    <col min="6" max="6" width="10.42578125" style="2" customWidth="1"/>
    <col min="7" max="7" width="16.42578125" style="2" customWidth="1"/>
    <col min="8" max="8" width="10" style="2" bestFit="1" customWidth="1"/>
    <col min="9" max="9" width="19.5703125" style="2" bestFit="1" customWidth="1"/>
    <col min="10" max="10" width="13.42578125" style="2" bestFit="1" customWidth="1"/>
    <col min="11" max="11" width="5.42578125" style="1" customWidth="1"/>
    <col min="12" max="12" width="13.42578125" style="1" customWidth="1"/>
    <col min="13" max="13" width="12.42578125" style="1" customWidth="1"/>
    <col min="14" max="16384" width="10.5703125" style="1"/>
  </cols>
  <sheetData>
    <row r="1" spans="1:17" ht="25.35" customHeight="1" x14ac:dyDescent="0.25">
      <c r="A1" s="83">
        <f>RECAP!R4</f>
        <v>0.31666666666666665</v>
      </c>
      <c r="B1" s="5" t="s">
        <v>0</v>
      </c>
      <c r="C1" s="6"/>
      <c r="D1" s="76" t="s">
        <v>42</v>
      </c>
      <c r="E1" s="77"/>
      <c r="F1" s="6" t="s">
        <v>1</v>
      </c>
      <c r="G1" s="7">
        <v>2.0833333333333332E-2</v>
      </c>
      <c r="H1" s="10">
        <v>0.25</v>
      </c>
      <c r="I1" s="52" t="s">
        <v>2</v>
      </c>
      <c r="J1" s="13">
        <f>COUNTA(C3:C67)</f>
        <v>0</v>
      </c>
      <c r="K1" s="11" t="s">
        <v>3</v>
      </c>
      <c r="L1" s="2">
        <v>38</v>
      </c>
      <c r="M1" s="46"/>
      <c r="N1" s="53">
        <f>IF(L1=19,J1*RECAP!R7,IF(L1=30,J1*RECAP!R6,IF(L1=30.24,J1*RECAP!R5,IF(L1=38,J1*RECAP!R4,"ERREUR"))))</f>
        <v>0</v>
      </c>
      <c r="O1" s="46">
        <f>N1/24</f>
        <v>0</v>
      </c>
    </row>
    <row r="2" spans="1:17" s="2" customFormat="1" ht="25.35" customHeight="1" thickBot="1" x14ac:dyDescent="0.3">
      <c r="A2" s="84"/>
      <c r="B2" s="8" t="s">
        <v>4</v>
      </c>
      <c r="C2" s="42" t="s">
        <v>32</v>
      </c>
      <c r="D2" s="8" t="s">
        <v>6</v>
      </c>
      <c r="E2" s="9" t="s">
        <v>7</v>
      </c>
      <c r="F2" s="9" t="s">
        <v>8</v>
      </c>
      <c r="G2" s="9" t="s">
        <v>9</v>
      </c>
      <c r="H2" s="12" t="s">
        <v>10</v>
      </c>
      <c r="I2" s="12" t="s">
        <v>11</v>
      </c>
      <c r="J2" s="23" t="s">
        <v>12</v>
      </c>
      <c r="K2" s="78" t="s">
        <v>13</v>
      </c>
      <c r="L2" s="79"/>
      <c r="M2" s="79"/>
      <c r="N2" s="80" t="s">
        <v>14</v>
      </c>
      <c r="O2" s="80"/>
      <c r="P2" s="80"/>
      <c r="Q2" s="2" t="s">
        <v>15</v>
      </c>
    </row>
    <row r="3" spans="1:17" ht="25.35" customHeight="1" x14ac:dyDescent="0.25">
      <c r="B3" s="3">
        <v>43343</v>
      </c>
      <c r="C3" s="44"/>
      <c r="D3" s="4">
        <v>0.3125</v>
      </c>
      <c r="E3" s="4"/>
      <c r="F3" s="4"/>
      <c r="G3" s="4" t="str">
        <f>IF(E3=""," ",IF((F3-E3)&lt;$H$1,F3-E3,IF(K3="",F3-E3-$G$1,F3-E3-K3)))</f>
        <v xml:space="preserve"> </v>
      </c>
      <c r="H3" s="14" t="str">
        <f>IF(AND(C3="x",E3=""),($A$1-RECAP!$U$4),IF(G3=" "," ",(G3-D3)))</f>
        <v xml:space="preserve"> </v>
      </c>
      <c r="I3" s="25"/>
      <c r="J3" s="56">
        <v>43343</v>
      </c>
    </row>
    <row r="4" spans="1:17" ht="25.35" customHeight="1" x14ac:dyDescent="0.25">
      <c r="B4" s="3">
        <v>43344</v>
      </c>
      <c r="C4" s="44"/>
      <c r="D4" s="4">
        <v>0.3125</v>
      </c>
      <c r="E4" s="4"/>
      <c r="F4" s="4"/>
      <c r="G4" s="4" t="str">
        <f t="shared" ref="G4:G67" si="0">IF(E4=""," ",IF((F4-E4)&lt;$H$1,F4-E4,IF(K4="",F4-E4-$G$1,F4-E4-K4)))</f>
        <v xml:space="preserve"> </v>
      </c>
      <c r="H4" s="14" t="str">
        <f>IF(AND(C4="x",E4=""),($A$1-RECAP!$U$4),IF(G4=" "," ",(G4-D4)))</f>
        <v xml:space="preserve"> </v>
      </c>
      <c r="I4" s="26"/>
      <c r="J4" s="31"/>
    </row>
    <row r="5" spans="1:17" ht="25.35" customHeight="1" thickBot="1" x14ac:dyDescent="0.3">
      <c r="B5" s="3">
        <v>43347</v>
      </c>
      <c r="C5" s="44"/>
      <c r="D5" s="4">
        <v>0.3125</v>
      </c>
      <c r="E5" s="4"/>
      <c r="F5" s="4"/>
      <c r="G5" s="4" t="str">
        <f t="shared" si="0"/>
        <v xml:space="preserve"> </v>
      </c>
      <c r="H5" s="14" t="str">
        <f>IF(AND(C5="x",E5=""),($A$1-RECAP!$U$4),IF(G5=" "," ",(G5-D5)))</f>
        <v xml:space="preserve"> </v>
      </c>
      <c r="I5" s="26"/>
      <c r="J5" s="31">
        <f>SUM(H3:H24)</f>
        <v>0</v>
      </c>
      <c r="L5" s="11"/>
    </row>
    <row r="6" spans="1:17" ht="25.35" customHeight="1" thickBot="1" x14ac:dyDescent="0.3">
      <c r="B6" s="3">
        <v>43348</v>
      </c>
      <c r="C6" s="44"/>
      <c r="D6" s="4">
        <v>0.3125</v>
      </c>
      <c r="E6" s="4"/>
      <c r="F6" s="4"/>
      <c r="G6" s="4" t="str">
        <f t="shared" si="0"/>
        <v xml:space="preserve"> </v>
      </c>
      <c r="H6" s="14" t="str">
        <f>IF(AND(C6="x",E6=""),($A$1-RECAP!$U$4),IF(G6=" "," ",(G6-D6)))</f>
        <v xml:space="preserve"> </v>
      </c>
      <c r="I6" s="26"/>
      <c r="J6" s="29"/>
      <c r="L6" s="81">
        <f>IF(L1=38,J48+(RECAP!S4*-1*J1),IF(L1=30.24,J48+(RECAP!S5*-1*J1),IF(L1=30,J48+(RECAP!S6*-1*J1),IF(L1=19,J48+(RECAP!S7*-1*J1),"ERREUR"))))</f>
        <v>0</v>
      </c>
      <c r="M6" s="82"/>
    </row>
    <row r="7" spans="1:17" ht="25.35" customHeight="1" x14ac:dyDescent="0.25">
      <c r="B7" s="3">
        <v>43349</v>
      </c>
      <c r="C7" s="44"/>
      <c r="D7" s="4">
        <v>0</v>
      </c>
      <c r="E7" s="4"/>
      <c r="F7" s="4"/>
      <c r="G7" s="4" t="str">
        <f t="shared" si="0"/>
        <v xml:space="preserve"> </v>
      </c>
      <c r="H7" s="14" t="str">
        <f>IF(AND(C7="x",E7=""),($A$1-RECAP!$U$4),IF(G7=" "," ",(G7-D7)))</f>
        <v xml:space="preserve"> </v>
      </c>
      <c r="I7" s="26"/>
      <c r="J7" s="29"/>
    </row>
    <row r="8" spans="1:17" ht="25.35" customHeight="1" x14ac:dyDescent="0.25">
      <c r="B8" s="3">
        <v>43350</v>
      </c>
      <c r="C8" s="44"/>
      <c r="D8" s="4">
        <v>0.3125</v>
      </c>
      <c r="E8" s="4"/>
      <c r="F8" s="4"/>
      <c r="G8" s="4" t="str">
        <f t="shared" si="0"/>
        <v xml:space="preserve"> </v>
      </c>
      <c r="H8" s="14" t="str">
        <f>IF(AND(C8="x",E8=""),($A$1-RECAP!$U$4),IF(G8=" "," ",(G8-D8)))</f>
        <v xml:space="preserve"> </v>
      </c>
      <c r="I8" s="26"/>
      <c r="J8" s="29"/>
    </row>
    <row r="9" spans="1:17" ht="25.35" customHeight="1" x14ac:dyDescent="0.25">
      <c r="B9" s="3">
        <v>43351</v>
      </c>
      <c r="C9" s="44"/>
      <c r="D9" s="4">
        <v>0.3125</v>
      </c>
      <c r="E9" s="4"/>
      <c r="F9" s="4"/>
      <c r="G9" s="4" t="str">
        <f t="shared" si="0"/>
        <v xml:space="preserve"> </v>
      </c>
      <c r="H9" s="14" t="str">
        <f>IF(AND(C9="x",E9=""),($A$1-RECAP!$U$4),IF(G9=" "," ",(G9-D9)))</f>
        <v xml:space="preserve"> </v>
      </c>
      <c r="I9" s="26"/>
      <c r="J9" s="29"/>
    </row>
    <row r="10" spans="1:17" ht="25.35" customHeight="1" x14ac:dyDescent="0.25">
      <c r="B10" s="3">
        <v>43354</v>
      </c>
      <c r="C10" s="44"/>
      <c r="D10" s="4">
        <v>0.3125</v>
      </c>
      <c r="E10" s="4"/>
      <c r="F10" s="4"/>
      <c r="G10" s="4" t="str">
        <f t="shared" si="0"/>
        <v xml:space="preserve"> </v>
      </c>
      <c r="H10" s="14" t="str">
        <f>IF(AND(C10="x",E10=""),($A$1-RECAP!$U$4),IF(G10=" "," ",(G10-D10)))</f>
        <v xml:space="preserve"> </v>
      </c>
      <c r="I10" s="26"/>
      <c r="J10" s="29"/>
    </row>
    <row r="11" spans="1:17" ht="25.35" customHeight="1" x14ac:dyDescent="0.25">
      <c r="B11" s="3">
        <v>43355</v>
      </c>
      <c r="C11" s="44"/>
      <c r="D11" s="4">
        <v>0.3125</v>
      </c>
      <c r="E11" s="4"/>
      <c r="F11" s="4"/>
      <c r="G11" s="4" t="str">
        <f t="shared" si="0"/>
        <v xml:space="preserve"> </v>
      </c>
      <c r="H11" s="14" t="str">
        <f>IF(AND(C11="x",E11=""),($A$1-RECAP!$U$4),IF(G11=" "," ",(G11-D11)))</f>
        <v xml:space="preserve"> </v>
      </c>
      <c r="I11" s="26"/>
      <c r="J11" s="29"/>
    </row>
    <row r="12" spans="1:17" ht="25.35" customHeight="1" thickBot="1" x14ac:dyDescent="0.3">
      <c r="B12" s="3">
        <v>43356</v>
      </c>
      <c r="C12" s="44"/>
      <c r="D12" s="4">
        <v>0</v>
      </c>
      <c r="E12" s="4"/>
      <c r="F12" s="4"/>
      <c r="G12" s="4" t="str">
        <f t="shared" si="0"/>
        <v xml:space="preserve"> </v>
      </c>
      <c r="H12" s="14" t="str">
        <f>IF(AND(C12="x",E12=""),($A$1-RECAP!$U$4),IF(G12=" "," ",(G12-D12)))</f>
        <v xml:space="preserve"> </v>
      </c>
      <c r="I12" s="26"/>
      <c r="J12" s="29"/>
    </row>
    <row r="13" spans="1:17" ht="25.35" customHeight="1" thickBot="1" x14ac:dyDescent="0.3">
      <c r="B13" s="37">
        <v>43357</v>
      </c>
      <c r="C13" s="44"/>
      <c r="D13" s="4">
        <v>0.3125</v>
      </c>
      <c r="E13" s="4"/>
      <c r="F13" s="4"/>
      <c r="G13" s="4" t="str">
        <f t="shared" si="0"/>
        <v xml:space="preserve"> </v>
      </c>
      <c r="H13" s="14" t="str">
        <f>IF(AND(C13="x",E13=""),($A$1-RECAP!$U$4),IF(G13=" "," ",(G13-D13)))</f>
        <v xml:space="preserve"> </v>
      </c>
      <c r="I13" s="24">
        <f>SUM(H3:H13)</f>
        <v>0</v>
      </c>
      <c r="J13" s="29"/>
    </row>
    <row r="14" spans="1:17" ht="25.35" customHeight="1" x14ac:dyDescent="0.25">
      <c r="B14" s="3">
        <v>43358</v>
      </c>
      <c r="C14" s="44"/>
      <c r="D14" s="4">
        <v>0.3125</v>
      </c>
      <c r="E14" s="4"/>
      <c r="F14" s="4"/>
      <c r="G14" s="4" t="str">
        <f t="shared" si="0"/>
        <v xml:space="preserve"> </v>
      </c>
      <c r="H14" s="14" t="str">
        <f>IF(AND(C14="x",E14=""),($A$1-RECAP!$U$4),IF(G14=" "," ",(G14-D14)))</f>
        <v xml:space="preserve"> </v>
      </c>
      <c r="I14" s="26"/>
      <c r="J14" s="29"/>
    </row>
    <row r="15" spans="1:17" ht="25.35" customHeight="1" x14ac:dyDescent="0.25">
      <c r="B15" s="3">
        <v>43361</v>
      </c>
      <c r="C15" s="44"/>
      <c r="D15" s="4">
        <v>0.3125</v>
      </c>
      <c r="E15" s="4"/>
      <c r="F15" s="4"/>
      <c r="G15" s="4" t="str">
        <f t="shared" si="0"/>
        <v xml:space="preserve"> </v>
      </c>
      <c r="H15" s="14" t="str">
        <f>IF(AND(C15="x",E15=""),($A$1-RECAP!$U$4),IF(G15=" "," ",(G15-D15)))</f>
        <v xml:space="preserve"> </v>
      </c>
      <c r="I15" s="26"/>
      <c r="J15" s="29"/>
      <c r="O15" s="64">
        <f>IF(L1=38,J49+(RECAP!S4*-1*J1),IF(L1=30.24,J49+(RECAP!S5*-1*J1),IF(L1=30,J49+(RECAP!S6*-1*J1),IF(L1=19,J49+(RECAP!S7*-1*J1),"ERREUR"))))</f>
        <v>0</v>
      </c>
    </row>
    <row r="16" spans="1:17" ht="25.35" customHeight="1" x14ac:dyDescent="0.25">
      <c r="B16" s="3">
        <v>43362</v>
      </c>
      <c r="C16" s="44"/>
      <c r="D16" s="4">
        <v>0.3125</v>
      </c>
      <c r="E16" s="4"/>
      <c r="F16" s="4"/>
      <c r="G16" s="4" t="str">
        <f t="shared" si="0"/>
        <v xml:space="preserve"> </v>
      </c>
      <c r="H16" s="14" t="str">
        <f>IF(AND(C16="x",E16=""),($A$1-RECAP!$U$4),IF(G16=" "," ",(G16-D16)))</f>
        <v xml:space="preserve"> </v>
      </c>
      <c r="I16" s="26"/>
      <c r="J16" s="29"/>
    </row>
    <row r="17" spans="2:12" ht="25.35" customHeight="1" x14ac:dyDescent="0.25">
      <c r="B17" s="3">
        <v>43363</v>
      </c>
      <c r="C17" s="44"/>
      <c r="D17" s="4">
        <v>0</v>
      </c>
      <c r="E17" s="4"/>
      <c r="F17" s="4"/>
      <c r="G17" s="4" t="str">
        <f t="shared" si="0"/>
        <v xml:space="preserve"> </v>
      </c>
      <c r="H17" s="14" t="str">
        <f>IF(AND(C17="x",E17=""),($A$1-RECAP!$U$4),IF(G17=" "," ",(G17-D17)))</f>
        <v xml:space="preserve"> </v>
      </c>
      <c r="I17" s="26"/>
      <c r="J17" s="29"/>
    </row>
    <row r="18" spans="2:12" ht="25.35" customHeight="1" x14ac:dyDescent="0.25">
      <c r="B18" s="3">
        <v>43364</v>
      </c>
      <c r="C18" s="44"/>
      <c r="D18" s="4">
        <v>0.3125</v>
      </c>
      <c r="E18" s="4"/>
      <c r="F18" s="4"/>
      <c r="G18" s="4" t="str">
        <f t="shared" si="0"/>
        <v xml:space="preserve"> </v>
      </c>
      <c r="H18" s="14" t="str">
        <f>IF(AND(C18="x",E18=""),($A$1-RECAP!$U$4),IF(G18=" "," ",(G18-D18)))</f>
        <v xml:space="preserve"> </v>
      </c>
      <c r="I18" s="26"/>
      <c r="J18" s="29"/>
      <c r="L18" s="32"/>
    </row>
    <row r="19" spans="2:12" ht="25.35" customHeight="1" x14ac:dyDescent="0.25">
      <c r="B19" s="3">
        <v>43365</v>
      </c>
      <c r="C19" s="44"/>
      <c r="D19" s="4">
        <v>0.3125</v>
      </c>
      <c r="E19" s="4"/>
      <c r="F19" s="4"/>
      <c r="G19" s="4" t="str">
        <f t="shared" si="0"/>
        <v xml:space="preserve"> </v>
      </c>
      <c r="H19" s="14" t="str">
        <f>IF(AND(C19="x",E19=""),($A$1-RECAP!$U$4),IF(G19=" "," ",(G19-D19)))</f>
        <v xml:space="preserve"> </v>
      </c>
      <c r="I19" s="26"/>
      <c r="J19" s="29"/>
    </row>
    <row r="20" spans="2:12" ht="25.35" customHeight="1" x14ac:dyDescent="0.25">
      <c r="B20" s="3">
        <v>43368</v>
      </c>
      <c r="C20" s="44"/>
      <c r="D20" s="4">
        <v>0.3125</v>
      </c>
      <c r="E20" s="4"/>
      <c r="F20" s="4"/>
      <c r="G20" s="4" t="str">
        <f t="shared" si="0"/>
        <v xml:space="preserve"> </v>
      </c>
      <c r="H20" s="14" t="str">
        <f>IF(AND(C20="x",E20=""),($A$1-RECAP!$U$4),IF(G20=" "," ",(G20-D20)))</f>
        <v xml:space="preserve"> </v>
      </c>
      <c r="I20" s="26"/>
      <c r="J20" s="29"/>
    </row>
    <row r="21" spans="2:12" ht="25.35" customHeight="1" x14ac:dyDescent="0.25">
      <c r="B21" s="3">
        <v>43369</v>
      </c>
      <c r="C21" s="44"/>
      <c r="D21" s="4">
        <v>0.3125</v>
      </c>
      <c r="E21" s="4"/>
      <c r="F21" s="4"/>
      <c r="G21" s="4" t="str">
        <f t="shared" si="0"/>
        <v xml:space="preserve"> </v>
      </c>
      <c r="H21" s="14" t="str">
        <f>IF(AND(C21="x",E21=""),($A$1-RECAP!$U$4),IF(G21=" "," ",(G21-D21)))</f>
        <v xml:space="preserve"> </v>
      </c>
      <c r="I21" s="26"/>
      <c r="J21" s="29"/>
      <c r="L21" s="32"/>
    </row>
    <row r="22" spans="2:12" ht="25.35" customHeight="1" x14ac:dyDescent="0.25">
      <c r="B22" s="3">
        <v>43370</v>
      </c>
      <c r="C22" s="44"/>
      <c r="D22" s="4">
        <v>0</v>
      </c>
      <c r="E22" s="4"/>
      <c r="F22" s="4"/>
      <c r="G22" s="4" t="str">
        <f t="shared" si="0"/>
        <v xml:space="preserve"> </v>
      </c>
      <c r="H22" s="14" t="str">
        <f>IF(AND(C22="x",E22=""),($A$1-RECAP!$U$4),IF(G22=" "," ",(G22-D22)))</f>
        <v xml:space="preserve"> </v>
      </c>
      <c r="I22" s="26"/>
      <c r="J22" s="29"/>
    </row>
    <row r="23" spans="2:12" ht="25.35" customHeight="1" thickBot="1" x14ac:dyDescent="0.3">
      <c r="B23" s="3">
        <v>43371</v>
      </c>
      <c r="C23" s="44"/>
      <c r="D23" s="4">
        <v>0.3125</v>
      </c>
      <c r="E23" s="4"/>
      <c r="F23" s="4"/>
      <c r="G23" s="4" t="str">
        <f t="shared" si="0"/>
        <v xml:space="preserve"> </v>
      </c>
      <c r="H23" s="14" t="str">
        <f>IF(AND(C23="x",E23=""),($A$1-RECAP!$U$4),IF(G23=" "," ",(G23-D23)))</f>
        <v xml:space="preserve"> </v>
      </c>
      <c r="I23" s="26"/>
      <c r="J23" s="29"/>
    </row>
    <row r="24" spans="2:12" ht="25.35" customHeight="1" thickBot="1" x14ac:dyDescent="0.3">
      <c r="B24" s="37">
        <v>43372</v>
      </c>
      <c r="C24" s="44"/>
      <c r="D24" s="4">
        <v>0.3125</v>
      </c>
      <c r="E24" s="4"/>
      <c r="F24" s="4"/>
      <c r="G24" s="4" t="str">
        <f t="shared" si="0"/>
        <v xml:space="preserve"> </v>
      </c>
      <c r="H24" s="14" t="str">
        <f>IF(AND(C24="x",E24=""),($A$1-RECAP!$U$4),IF(G24=" "," ",(G24-D24)))</f>
        <v xml:space="preserve"> </v>
      </c>
      <c r="I24" s="24">
        <f>SUM(H14:H24)</f>
        <v>0</v>
      </c>
      <c r="J24" s="29"/>
    </row>
    <row r="25" spans="2:12" ht="25.35" customHeight="1" x14ac:dyDescent="0.25">
      <c r="B25" s="3">
        <v>43375</v>
      </c>
      <c r="C25" s="44"/>
      <c r="D25" s="4">
        <v>0.3125</v>
      </c>
      <c r="E25" s="4"/>
      <c r="F25" s="4"/>
      <c r="G25" s="4" t="str">
        <f t="shared" si="0"/>
        <v xml:space="preserve"> </v>
      </c>
      <c r="H25" s="14" t="str">
        <f>IF(AND(C25="x",E25=""),($A$1-RECAP!$U$4),IF(G25=" "," ",(G25-D25)))</f>
        <v xml:space="preserve"> </v>
      </c>
      <c r="I25" s="26"/>
      <c r="J25" s="57">
        <v>43373</v>
      </c>
    </row>
    <row r="26" spans="2:12" ht="25.35" customHeight="1" x14ac:dyDescent="0.25">
      <c r="B26" s="3">
        <v>43376</v>
      </c>
      <c r="C26" s="44"/>
      <c r="D26" s="4">
        <v>0.3125</v>
      </c>
      <c r="E26" s="4"/>
      <c r="F26" s="4"/>
      <c r="G26" s="4" t="str">
        <f t="shared" si="0"/>
        <v xml:space="preserve"> </v>
      </c>
      <c r="H26" s="14" t="str">
        <f>IF(AND(C26="x",E26=""),($A$1-RECAP!$U$4),IF(G26=" "," ",(G26-D26)))</f>
        <v xml:space="preserve"> </v>
      </c>
      <c r="I26" s="26"/>
      <c r="J26" s="30"/>
    </row>
    <row r="27" spans="2:12" ht="25.35" customHeight="1" x14ac:dyDescent="0.25">
      <c r="B27" s="3">
        <v>43377</v>
      </c>
      <c r="C27" s="44"/>
      <c r="D27" s="4">
        <v>0</v>
      </c>
      <c r="E27" s="4"/>
      <c r="F27" s="4"/>
      <c r="G27" s="4" t="str">
        <f t="shared" si="0"/>
        <v xml:space="preserve"> </v>
      </c>
      <c r="H27" s="14" t="str">
        <f>IF(AND(C27="x",E27=""),($A$1-RECAP!$U$4),IF(G27=" "," ",(G27-D27)))</f>
        <v xml:space="preserve"> </v>
      </c>
      <c r="I27" s="26"/>
      <c r="J27" s="36">
        <f>SUM(H25:H45)+J5</f>
        <v>0</v>
      </c>
    </row>
    <row r="28" spans="2:12" ht="25.35" customHeight="1" x14ac:dyDescent="0.25">
      <c r="B28" s="3">
        <v>43378</v>
      </c>
      <c r="C28" s="44"/>
      <c r="D28" s="4">
        <v>0.3125</v>
      </c>
      <c r="E28" s="4"/>
      <c r="F28" s="4"/>
      <c r="G28" s="4" t="str">
        <f t="shared" si="0"/>
        <v xml:space="preserve"> </v>
      </c>
      <c r="H28" s="14" t="str">
        <f>IF(AND(C28="x",E28=""),($A$1-RECAP!$U$4),IF(G28=" "," ",(G28-D28)))</f>
        <v xml:space="preserve"> </v>
      </c>
      <c r="I28" s="26"/>
      <c r="J28" s="30"/>
    </row>
    <row r="29" spans="2:12" ht="25.35" customHeight="1" x14ac:dyDescent="0.25">
      <c r="B29" s="3">
        <v>43379</v>
      </c>
      <c r="C29" s="44"/>
      <c r="D29" s="4">
        <v>0.3125</v>
      </c>
      <c r="E29" s="4"/>
      <c r="F29" s="4"/>
      <c r="G29" s="4" t="str">
        <f t="shared" si="0"/>
        <v xml:space="preserve"> </v>
      </c>
      <c r="H29" s="14" t="str">
        <f>IF(AND(C29="x",E29=""),($A$1-RECAP!$U$4),IF(G29=" "," ",(G29-D29)))</f>
        <v xml:space="preserve"> </v>
      </c>
      <c r="I29" s="26"/>
      <c r="J29" s="30"/>
    </row>
    <row r="30" spans="2:12" ht="25.35" customHeight="1" x14ac:dyDescent="0.25">
      <c r="B30" s="3">
        <v>43382</v>
      </c>
      <c r="C30" s="44"/>
      <c r="D30" s="4">
        <v>0.3125</v>
      </c>
      <c r="E30" s="4"/>
      <c r="F30" s="28"/>
      <c r="G30" s="4" t="str">
        <f t="shared" si="0"/>
        <v xml:space="preserve"> </v>
      </c>
      <c r="H30" s="14" t="str">
        <f>IF(AND(C30="x",E30=""),($A$1-RECAP!$U$4),IF(G30=" "," ",(G30-D30)))</f>
        <v xml:space="preserve"> </v>
      </c>
      <c r="I30" s="26"/>
      <c r="J30" s="30"/>
    </row>
    <row r="31" spans="2:12" ht="25.35" customHeight="1" x14ac:dyDescent="0.25">
      <c r="B31" s="3">
        <v>43383</v>
      </c>
      <c r="C31" s="44"/>
      <c r="D31" s="4">
        <v>0.3125</v>
      </c>
      <c r="E31" s="4"/>
      <c r="F31" s="28"/>
      <c r="G31" s="4" t="str">
        <f t="shared" si="0"/>
        <v xml:space="preserve"> </v>
      </c>
      <c r="H31" s="14" t="str">
        <f>IF(AND(C31="x",E31=""),($A$1-RECAP!$U$4),IF(G31=" "," ",(G31-D31)))</f>
        <v xml:space="preserve"> </v>
      </c>
      <c r="I31" s="26"/>
      <c r="J31" s="30"/>
    </row>
    <row r="32" spans="2:12" ht="25.35" customHeight="1" x14ac:dyDescent="0.25">
      <c r="B32" s="3">
        <v>43384</v>
      </c>
      <c r="C32" s="44"/>
      <c r="D32" s="4">
        <v>0</v>
      </c>
      <c r="E32" s="4"/>
      <c r="F32" s="28"/>
      <c r="G32" s="4" t="str">
        <f t="shared" si="0"/>
        <v xml:space="preserve"> </v>
      </c>
      <c r="H32" s="14" t="str">
        <f>IF(AND(C32="x",E32=""),($A$1-RECAP!$U$4),IF(G32=" "," ",(G32-D32)))</f>
        <v xml:space="preserve"> </v>
      </c>
      <c r="I32" s="26"/>
      <c r="J32" s="30"/>
    </row>
    <row r="33" spans="2:10" ht="25.35" customHeight="1" x14ac:dyDescent="0.25">
      <c r="B33" s="3">
        <v>43385</v>
      </c>
      <c r="C33" s="44"/>
      <c r="D33" s="4">
        <v>0.3125</v>
      </c>
      <c r="E33" s="4"/>
      <c r="F33" s="28"/>
      <c r="G33" s="4" t="str">
        <f t="shared" si="0"/>
        <v xml:space="preserve"> </v>
      </c>
      <c r="H33" s="14" t="str">
        <f>IF(AND(C33="x",E33=""),($A$1-RECAP!$U$4),IF(G33=" "," ",(G33-D33)))</f>
        <v xml:space="preserve"> </v>
      </c>
      <c r="I33" s="26"/>
      <c r="J33" s="30"/>
    </row>
    <row r="34" spans="2:10" ht="25.35" customHeight="1" thickBot="1" x14ac:dyDescent="0.3">
      <c r="B34" s="3">
        <v>43386</v>
      </c>
      <c r="C34" s="44"/>
      <c r="D34" s="4">
        <v>0.3125</v>
      </c>
      <c r="E34" s="4"/>
      <c r="F34" s="28"/>
      <c r="G34" s="4" t="str">
        <f t="shared" si="0"/>
        <v xml:space="preserve"> </v>
      </c>
      <c r="H34" s="14" t="str">
        <f>IF(AND(C34="x",E34=""),($A$1-RECAP!$U$4),IF(G34=" "," ",(G34-D34)))</f>
        <v xml:space="preserve"> </v>
      </c>
      <c r="I34" s="26"/>
      <c r="J34" s="30"/>
    </row>
    <row r="35" spans="2:10" ht="25.35" customHeight="1" thickBot="1" x14ac:dyDescent="0.3">
      <c r="B35" s="37">
        <v>43389</v>
      </c>
      <c r="C35" s="44"/>
      <c r="D35" s="4">
        <v>0.3125</v>
      </c>
      <c r="E35" s="4"/>
      <c r="F35" s="28"/>
      <c r="G35" s="4" t="str">
        <f t="shared" si="0"/>
        <v xml:space="preserve"> </v>
      </c>
      <c r="H35" s="14" t="str">
        <f>IF(AND(C35="x",E35=""),($A$1-RECAP!$U$4),IF(G35=" "," ",(G35-D35)))</f>
        <v xml:space="preserve"> </v>
      </c>
      <c r="I35" s="24">
        <f>SUM(H25:H35)</f>
        <v>0</v>
      </c>
      <c r="J35" s="30"/>
    </row>
    <row r="36" spans="2:10" ht="25.35" customHeight="1" x14ac:dyDescent="0.25">
      <c r="B36" s="3">
        <v>43390</v>
      </c>
      <c r="C36" s="44"/>
      <c r="D36" s="4">
        <v>0.3125</v>
      </c>
      <c r="E36" s="4"/>
      <c r="F36" s="27"/>
      <c r="G36" s="4" t="str">
        <f t="shared" si="0"/>
        <v xml:space="preserve"> </v>
      </c>
      <c r="H36" s="14" t="str">
        <f>IF(AND(C36="x",E36=""),($A$1-RECAP!$U$4),IF(G36=" "," ",(G36-D36)))</f>
        <v xml:space="preserve"> </v>
      </c>
      <c r="I36" s="26"/>
      <c r="J36" s="30"/>
    </row>
    <row r="37" spans="2:10" ht="25.35" customHeight="1" x14ac:dyDescent="0.25">
      <c r="B37" s="3">
        <v>43391</v>
      </c>
      <c r="C37" s="44"/>
      <c r="D37" s="4">
        <v>0</v>
      </c>
      <c r="E37" s="4"/>
      <c r="F37" s="27"/>
      <c r="G37" s="4" t="str">
        <f t="shared" si="0"/>
        <v xml:space="preserve"> </v>
      </c>
      <c r="H37" s="14" t="str">
        <f>IF(AND(C37="x",E37=""),($A$1-RECAP!$U$4),IF(G37=" "," ",(G37-D37)))</f>
        <v xml:space="preserve"> </v>
      </c>
      <c r="I37" s="26"/>
      <c r="J37" s="30"/>
    </row>
    <row r="38" spans="2:10" ht="25.35" customHeight="1" x14ac:dyDescent="0.25">
      <c r="B38" s="3">
        <v>43392</v>
      </c>
      <c r="C38" s="44"/>
      <c r="D38" s="4">
        <v>0.3125</v>
      </c>
      <c r="E38" s="4"/>
      <c r="F38" s="27"/>
      <c r="G38" s="4" t="str">
        <f t="shared" si="0"/>
        <v xml:space="preserve"> </v>
      </c>
      <c r="H38" s="14" t="str">
        <f>IF(AND(C38="x",E38=""),($A$1-RECAP!$U$4),IF(G38=" "," ",(G38-D38)))</f>
        <v xml:space="preserve"> </v>
      </c>
      <c r="I38" s="26"/>
      <c r="J38" s="30"/>
    </row>
    <row r="39" spans="2:10" ht="25.35" customHeight="1" x14ac:dyDescent="0.25">
      <c r="B39" s="3">
        <v>43393</v>
      </c>
      <c r="C39" s="44"/>
      <c r="D39" s="4">
        <v>0.3125</v>
      </c>
      <c r="E39" s="4"/>
      <c r="F39" s="27"/>
      <c r="G39" s="4" t="str">
        <f t="shared" si="0"/>
        <v xml:space="preserve"> </v>
      </c>
      <c r="H39" s="14" t="str">
        <f>IF(AND(C39="x",E39=""),($A$1-RECAP!$U$4),IF(G39=" "," ",(G39-D39)))</f>
        <v xml:space="preserve"> </v>
      </c>
      <c r="I39" s="26"/>
      <c r="J39" s="30"/>
    </row>
    <row r="40" spans="2:10" ht="25.35" customHeight="1" x14ac:dyDescent="0.25">
      <c r="B40" s="3">
        <v>43396</v>
      </c>
      <c r="C40" s="44"/>
      <c r="D40" s="4">
        <v>0.3125</v>
      </c>
      <c r="E40" s="4"/>
      <c r="F40" s="27"/>
      <c r="G40" s="4" t="str">
        <f t="shared" si="0"/>
        <v xml:space="preserve"> </v>
      </c>
      <c r="H40" s="14" t="str">
        <f>IF(AND(C40="x",E40=""),($A$1-RECAP!$U$4),IF(G40=" "," ",(G40-D40)))</f>
        <v xml:space="preserve"> </v>
      </c>
      <c r="I40" s="26"/>
      <c r="J40" s="30"/>
    </row>
    <row r="41" spans="2:10" ht="25.35" customHeight="1" x14ac:dyDescent="0.25">
      <c r="B41" s="3">
        <v>43397</v>
      </c>
      <c r="C41" s="44"/>
      <c r="D41" s="4">
        <v>0.3125</v>
      </c>
      <c r="E41" s="4"/>
      <c r="F41" s="27"/>
      <c r="G41" s="4" t="str">
        <f t="shared" si="0"/>
        <v xml:space="preserve"> </v>
      </c>
      <c r="H41" s="14" t="str">
        <f>IF(AND(C41="x",E41=""),($A$1-RECAP!$U$4),IF(G41=" "," ",(G41-D41)))</f>
        <v xml:space="preserve"> </v>
      </c>
      <c r="I41" s="26"/>
      <c r="J41" s="30"/>
    </row>
    <row r="42" spans="2:10" ht="25.35" customHeight="1" x14ac:dyDescent="0.25">
      <c r="B42" s="3">
        <v>43398</v>
      </c>
      <c r="C42" s="44"/>
      <c r="D42" s="4">
        <v>0</v>
      </c>
      <c r="E42" s="4"/>
      <c r="F42" s="27"/>
      <c r="G42" s="4" t="str">
        <f t="shared" si="0"/>
        <v xml:space="preserve"> </v>
      </c>
      <c r="H42" s="14" t="str">
        <f>IF(AND(C42="x",E42=""),($A$1-RECAP!$U$4),IF(G42=" "," ",(G42-D42)))</f>
        <v xml:space="preserve"> </v>
      </c>
      <c r="I42" s="26"/>
      <c r="J42" s="30"/>
    </row>
    <row r="43" spans="2:10" ht="25.35" customHeight="1" x14ac:dyDescent="0.25">
      <c r="B43" s="3">
        <v>43399</v>
      </c>
      <c r="C43" s="44"/>
      <c r="D43" s="4">
        <v>0.3125</v>
      </c>
      <c r="E43" s="4"/>
      <c r="F43" s="27"/>
      <c r="G43" s="4" t="str">
        <f t="shared" si="0"/>
        <v xml:space="preserve"> </v>
      </c>
      <c r="H43" s="14" t="str">
        <f>IF(AND(C43="x",E43=""),($A$1-RECAP!$U$4),IF(G43=" "," ",(G43-D43)))</f>
        <v xml:space="preserve"> </v>
      </c>
      <c r="I43" s="26"/>
      <c r="J43" s="30"/>
    </row>
    <row r="44" spans="2:10" ht="25.35" customHeight="1" thickBot="1" x14ac:dyDescent="0.3">
      <c r="B44" s="3">
        <v>43400</v>
      </c>
      <c r="C44" s="44"/>
      <c r="D44" s="4">
        <v>0.3125</v>
      </c>
      <c r="E44" s="4"/>
      <c r="F44" s="27"/>
      <c r="G44" s="4" t="str">
        <f t="shared" si="0"/>
        <v xml:space="preserve"> </v>
      </c>
      <c r="H44" s="14" t="str">
        <f>IF(AND(C44="x",E44=""),($A$1-RECAP!$U$4),IF(G44=" "," ",(G44-D44)))</f>
        <v xml:space="preserve"> </v>
      </c>
      <c r="I44" s="26"/>
      <c r="J44" s="30"/>
    </row>
    <row r="45" spans="2:10" ht="25.35" customHeight="1" thickBot="1" x14ac:dyDescent="0.3">
      <c r="B45" s="37">
        <v>43403</v>
      </c>
      <c r="C45" s="44"/>
      <c r="D45" s="4">
        <v>0.3125</v>
      </c>
      <c r="E45" s="4"/>
      <c r="F45" s="27"/>
      <c r="G45" s="4" t="str">
        <f t="shared" si="0"/>
        <v xml:space="preserve"> </v>
      </c>
      <c r="H45" s="14" t="str">
        <f>IF(AND(C45="x",E45=""),($A$1-RECAP!$U$4),IF(G45=" "," ",(G45-D45)))</f>
        <v xml:space="preserve"> </v>
      </c>
      <c r="I45" s="24">
        <f>SUM(H36:H45)</f>
        <v>0</v>
      </c>
      <c r="J45" s="30"/>
    </row>
    <row r="46" spans="2:10" ht="25.35" customHeight="1" x14ac:dyDescent="0.25">
      <c r="B46" s="3">
        <v>43404</v>
      </c>
      <c r="C46" s="44"/>
      <c r="D46" s="4">
        <v>0.3125</v>
      </c>
      <c r="E46" s="4"/>
      <c r="F46" s="27"/>
      <c r="G46" s="4" t="str">
        <f t="shared" si="0"/>
        <v xml:space="preserve"> </v>
      </c>
      <c r="H46" s="28" t="str">
        <f>IF(AND(C46="x",E46=""),($A$1-RECAP!$U$4),IF(G46=" "," ",(G46-D46)))</f>
        <v xml:space="preserve"> </v>
      </c>
      <c r="J46" s="56">
        <v>36099</v>
      </c>
    </row>
    <row r="47" spans="2:10" ht="25.35" customHeight="1" x14ac:dyDescent="0.25">
      <c r="B47" s="3">
        <v>43405</v>
      </c>
      <c r="C47" s="44"/>
      <c r="D47" s="4">
        <v>0</v>
      </c>
      <c r="E47" s="4"/>
      <c r="F47" s="27"/>
      <c r="G47" s="4" t="str">
        <f t="shared" si="0"/>
        <v xml:space="preserve"> </v>
      </c>
      <c r="H47" s="28" t="str">
        <f>IF(AND(C47="x",E47=""),($A$1-RECAP!$U$4),IF(G47=" "," ",(G47-D47)))</f>
        <v xml:space="preserve"> </v>
      </c>
      <c r="J47" s="29"/>
    </row>
    <row r="48" spans="2:10" ht="25.35" customHeight="1" x14ac:dyDescent="0.25">
      <c r="B48" s="3">
        <v>43406</v>
      </c>
      <c r="C48" s="44"/>
      <c r="D48" s="4">
        <v>0.3125</v>
      </c>
      <c r="E48" s="4"/>
      <c r="F48" s="27"/>
      <c r="G48" s="4" t="str">
        <f t="shared" si="0"/>
        <v xml:space="preserve"> </v>
      </c>
      <c r="H48" s="28" t="str">
        <f>IF(AND(C48="x",E48=""),($A$1-RECAP!$U$4),IF(G48=" "," ",(G48-D48)))</f>
        <v xml:space="preserve"> </v>
      </c>
      <c r="J48" s="31">
        <f>SUM(H46:H67)+J27</f>
        <v>0</v>
      </c>
    </row>
    <row r="49" spans="2:10" ht="25.35" customHeight="1" x14ac:dyDescent="0.25">
      <c r="B49" s="3">
        <v>43407</v>
      </c>
      <c r="C49" s="44"/>
      <c r="D49" s="4">
        <v>0.3125</v>
      </c>
      <c r="E49" s="4"/>
      <c r="F49" s="27"/>
      <c r="G49" s="4" t="str">
        <f t="shared" si="0"/>
        <v xml:space="preserve"> </v>
      </c>
      <c r="H49" s="28" t="str">
        <f>IF(AND(C49="x",E49=""),($A$1-RECAP!$U$4),IF(G49=" "," ",(G49-D49)))</f>
        <v xml:space="preserve"> </v>
      </c>
      <c r="J49" s="29"/>
    </row>
    <row r="50" spans="2:10" ht="25.35" customHeight="1" x14ac:dyDescent="0.25">
      <c r="B50" s="3">
        <v>43410</v>
      </c>
      <c r="C50" s="44"/>
      <c r="D50" s="4">
        <v>0.3125</v>
      </c>
      <c r="E50" s="4"/>
      <c r="F50" s="27"/>
      <c r="G50" s="4" t="str">
        <f t="shared" si="0"/>
        <v xml:space="preserve"> </v>
      </c>
      <c r="H50" s="28" t="str">
        <f>IF(AND(C50="x",E50=""),($A$1-RECAP!$U$4),IF(G50=" "," ",(G50-D50)))</f>
        <v xml:space="preserve"> </v>
      </c>
      <c r="J50" s="29"/>
    </row>
    <row r="51" spans="2:10" ht="25.35" customHeight="1" x14ac:dyDescent="0.25">
      <c r="B51" s="3">
        <v>43411</v>
      </c>
      <c r="C51" s="44"/>
      <c r="D51" s="4">
        <v>0.3125</v>
      </c>
      <c r="E51" s="4"/>
      <c r="F51" s="27"/>
      <c r="G51" s="4" t="str">
        <f t="shared" si="0"/>
        <v xml:space="preserve"> </v>
      </c>
      <c r="H51" s="28" t="str">
        <f>IF(AND(C51="x",E51=""),($A$1-RECAP!$U$4),IF(G51=" "," ",(G51-D51)))</f>
        <v xml:space="preserve"> </v>
      </c>
      <c r="J51" s="29"/>
    </row>
    <row r="52" spans="2:10" ht="25.35" customHeight="1" x14ac:dyDescent="0.25">
      <c r="B52" s="3">
        <v>43412</v>
      </c>
      <c r="C52" s="44"/>
      <c r="D52" s="4">
        <v>0</v>
      </c>
      <c r="E52" s="4"/>
      <c r="F52" s="27"/>
      <c r="G52" s="4" t="str">
        <f t="shared" si="0"/>
        <v xml:space="preserve"> </v>
      </c>
      <c r="H52" s="28" t="str">
        <f>IF(AND(C52="x",E52=""),($A$1-RECAP!$U$4),IF(G52=" "," ",(G52-D52)))</f>
        <v xml:space="preserve"> </v>
      </c>
      <c r="J52" s="29"/>
    </row>
    <row r="53" spans="2:10" ht="25.35" customHeight="1" x14ac:dyDescent="0.25">
      <c r="B53" s="3">
        <v>43413</v>
      </c>
      <c r="C53" s="44"/>
      <c r="D53" s="4">
        <v>0.3125</v>
      </c>
      <c r="E53" s="4"/>
      <c r="F53" s="27"/>
      <c r="G53" s="4" t="str">
        <f t="shared" si="0"/>
        <v xml:space="preserve"> </v>
      </c>
      <c r="H53" s="28" t="str">
        <f>IF(AND(C53="x",E53=""),($A$1-RECAP!$U$4),IF(G53=" "," ",(G53-D53)))</f>
        <v xml:space="preserve"> </v>
      </c>
      <c r="J53" s="29"/>
    </row>
    <row r="54" spans="2:10" ht="25.35" customHeight="1" x14ac:dyDescent="0.25">
      <c r="B54" s="3">
        <v>43414</v>
      </c>
      <c r="C54" s="44"/>
      <c r="D54" s="4">
        <v>0.3125</v>
      </c>
      <c r="E54" s="4"/>
      <c r="F54" s="27"/>
      <c r="G54" s="4" t="str">
        <f t="shared" si="0"/>
        <v xml:space="preserve"> </v>
      </c>
      <c r="H54" s="28" t="str">
        <f>IF(AND(C54="x",E54=""),($A$1-RECAP!$U$4),IF(G54=" "," ",(G54-D54)))</f>
        <v xml:space="preserve"> </v>
      </c>
      <c r="J54" s="29"/>
    </row>
    <row r="55" spans="2:10" ht="25.35" customHeight="1" thickBot="1" x14ac:dyDescent="0.3">
      <c r="B55" s="3">
        <v>43417</v>
      </c>
      <c r="C55" s="44"/>
      <c r="D55" s="4">
        <v>0.3125</v>
      </c>
      <c r="E55" s="4"/>
      <c r="F55" s="27"/>
      <c r="G55" s="4" t="str">
        <f t="shared" si="0"/>
        <v xml:space="preserve"> </v>
      </c>
      <c r="H55" s="28" t="str">
        <f>IF(AND(C55="x",E55=""),($A$1-RECAP!$U$4),IF(G55=" "," ",(G55-D55)))</f>
        <v xml:space="preserve"> </v>
      </c>
      <c r="J55" s="29"/>
    </row>
    <row r="56" spans="2:10" ht="25.35" customHeight="1" thickBot="1" x14ac:dyDescent="0.3">
      <c r="B56" s="37">
        <v>43418</v>
      </c>
      <c r="C56" s="44"/>
      <c r="D56" s="4">
        <v>0.3125</v>
      </c>
      <c r="E56" s="4"/>
      <c r="F56" s="27"/>
      <c r="G56" s="4" t="str">
        <f t="shared" si="0"/>
        <v xml:space="preserve"> </v>
      </c>
      <c r="H56" s="28" t="str">
        <f>IF(AND(C56="x",E56=""),($A$1-RECAP!$U$4),IF(G56=" "," ",(G56-D56)))</f>
        <v xml:space="preserve"> </v>
      </c>
      <c r="I56" s="66">
        <f>SUM(H46:H56)</f>
        <v>0</v>
      </c>
      <c r="J56" s="29"/>
    </row>
    <row r="57" spans="2:10" ht="25.35" customHeight="1" x14ac:dyDescent="0.25">
      <c r="B57" s="3">
        <v>43419</v>
      </c>
      <c r="C57" s="44"/>
      <c r="D57" s="4">
        <v>0</v>
      </c>
      <c r="E57" s="4"/>
      <c r="F57" s="27"/>
      <c r="G57" s="4" t="str">
        <f t="shared" si="0"/>
        <v xml:space="preserve"> </v>
      </c>
      <c r="H57" s="28" t="str">
        <f>IF(AND(C57="x",E57=""),($A$1-RECAP!$U$4),IF(G57=" "," ",(G57-D57)))</f>
        <v xml:space="preserve"> </v>
      </c>
      <c r="J57" s="29"/>
    </row>
    <row r="58" spans="2:10" ht="25.35" customHeight="1" x14ac:dyDescent="0.25">
      <c r="B58" s="3">
        <v>43420</v>
      </c>
      <c r="C58" s="44"/>
      <c r="D58" s="4">
        <v>0.3125</v>
      </c>
      <c r="E58" s="4"/>
      <c r="F58" s="27"/>
      <c r="G58" s="4" t="str">
        <f t="shared" si="0"/>
        <v xml:space="preserve"> </v>
      </c>
      <c r="H58" s="28" t="str">
        <f>IF(AND(C58="x",E58=""),($A$1-RECAP!$U$4),IF(G58=" "," ",(G58-D58)))</f>
        <v xml:space="preserve"> </v>
      </c>
      <c r="J58" s="29"/>
    </row>
    <row r="59" spans="2:10" ht="25.35" customHeight="1" x14ac:dyDescent="0.25">
      <c r="B59" s="3">
        <v>43421</v>
      </c>
      <c r="C59" s="44"/>
      <c r="D59" s="4">
        <v>0.3125</v>
      </c>
      <c r="E59" s="4"/>
      <c r="F59" s="27"/>
      <c r="G59" s="4" t="str">
        <f t="shared" si="0"/>
        <v xml:space="preserve"> </v>
      </c>
      <c r="H59" s="28" t="str">
        <f>IF(AND(C59="x",E59=""),($A$1-RECAP!$U$4),IF(G59=" "," ",(G59-D59)))</f>
        <v xml:space="preserve"> </v>
      </c>
      <c r="J59" s="29"/>
    </row>
    <row r="60" spans="2:10" ht="25.35" customHeight="1" x14ac:dyDescent="0.25">
      <c r="B60" s="3">
        <v>43424</v>
      </c>
      <c r="C60" s="44"/>
      <c r="D60" s="4">
        <v>0.3125</v>
      </c>
      <c r="E60" s="4"/>
      <c r="F60" s="27"/>
      <c r="G60" s="4" t="str">
        <f t="shared" si="0"/>
        <v xml:space="preserve"> </v>
      </c>
      <c r="H60" s="28" t="str">
        <f>IF(AND(C60="x",E60=""),($A$1-RECAP!$U$4),IF(G60=" "," ",(G60-D60)))</f>
        <v xml:space="preserve"> </v>
      </c>
      <c r="J60" s="29"/>
    </row>
    <row r="61" spans="2:10" ht="25.35" customHeight="1" x14ac:dyDescent="0.25">
      <c r="B61" s="3">
        <v>43425</v>
      </c>
      <c r="C61" s="44"/>
      <c r="D61" s="4">
        <v>0.3125</v>
      </c>
      <c r="E61" s="4"/>
      <c r="F61" s="27"/>
      <c r="G61" s="4" t="str">
        <f t="shared" si="0"/>
        <v xml:space="preserve"> </v>
      </c>
      <c r="H61" s="28" t="str">
        <f>IF(AND(C61="x",E61=""),($A$1-RECAP!$U$4),IF(G61=" "," ",(G61-D61)))</f>
        <v xml:space="preserve"> </v>
      </c>
      <c r="J61" s="29"/>
    </row>
    <row r="62" spans="2:10" ht="25.35" customHeight="1" x14ac:dyDescent="0.25">
      <c r="B62" s="3">
        <v>43426</v>
      </c>
      <c r="C62" s="44"/>
      <c r="D62" s="4">
        <v>0</v>
      </c>
      <c r="E62" s="4"/>
      <c r="F62" s="27"/>
      <c r="G62" s="4" t="str">
        <f t="shared" si="0"/>
        <v xml:space="preserve"> </v>
      </c>
      <c r="H62" s="28" t="str">
        <f>IF(AND(C62="x",E62=""),($A$1-RECAP!$U$4),IF(G62=" "," ",(G62-D62)))</f>
        <v xml:space="preserve"> </v>
      </c>
      <c r="J62" s="29"/>
    </row>
    <row r="63" spans="2:10" ht="25.35" customHeight="1" x14ac:dyDescent="0.25">
      <c r="B63" s="3">
        <v>43427</v>
      </c>
      <c r="C63" s="44"/>
      <c r="D63" s="4">
        <v>0.3125</v>
      </c>
      <c r="E63" s="4"/>
      <c r="F63" s="27"/>
      <c r="G63" s="4" t="str">
        <f t="shared" si="0"/>
        <v xml:space="preserve"> </v>
      </c>
      <c r="H63" s="28" t="str">
        <f>IF(AND(C63="x",E63=""),($A$1-RECAP!$U$4),IF(G63=" "," ",(G63-D63)))</f>
        <v xml:space="preserve"> </v>
      </c>
      <c r="J63" s="29"/>
    </row>
    <row r="64" spans="2:10" ht="25.35" customHeight="1" x14ac:dyDescent="0.25">
      <c r="B64" s="3">
        <v>43428</v>
      </c>
      <c r="C64" s="44"/>
      <c r="D64" s="4">
        <v>0.3125</v>
      </c>
      <c r="E64" s="4"/>
      <c r="F64" s="27"/>
      <c r="G64" s="4" t="str">
        <f t="shared" si="0"/>
        <v xml:space="preserve"> </v>
      </c>
      <c r="H64" s="28" t="str">
        <f>IF(AND(C64="x",E64=""),($A$1-RECAP!$U$4),IF(G64=" "," ",(G64-D64)))</f>
        <v xml:space="preserve"> </v>
      </c>
      <c r="J64" s="29"/>
    </row>
    <row r="65" spans="2:10" ht="25.35" customHeight="1" x14ac:dyDescent="0.25">
      <c r="B65" s="3">
        <v>43431</v>
      </c>
      <c r="C65" s="44"/>
      <c r="D65" s="4">
        <v>0.3125</v>
      </c>
      <c r="E65" s="4"/>
      <c r="F65" s="27"/>
      <c r="G65" s="4" t="str">
        <f t="shared" si="0"/>
        <v xml:space="preserve"> </v>
      </c>
      <c r="H65" s="28" t="str">
        <f>IF(AND(C65="x",E65=""),($A$1-RECAP!$U$4),IF(G65=" "," ",(G65-D65)))</f>
        <v xml:space="preserve"> </v>
      </c>
      <c r="J65" s="29"/>
    </row>
    <row r="66" spans="2:10" ht="25.35" customHeight="1" thickBot="1" x14ac:dyDescent="0.3">
      <c r="B66" s="3">
        <v>43432</v>
      </c>
      <c r="C66" s="44"/>
      <c r="D66" s="4">
        <v>0.3125</v>
      </c>
      <c r="E66" s="4"/>
      <c r="F66" s="27"/>
      <c r="G66" s="4" t="str">
        <f t="shared" si="0"/>
        <v xml:space="preserve"> </v>
      </c>
      <c r="H66" s="28" t="str">
        <f>IF(AND(C66="x",E66=""),($A$1-RECAP!$U$4),IF(G66=" "," ",(G66-D66)))</f>
        <v xml:space="preserve"> </v>
      </c>
      <c r="J66" s="29"/>
    </row>
    <row r="67" spans="2:10" ht="25.35" customHeight="1" thickBot="1" x14ac:dyDescent="0.3">
      <c r="B67" s="37">
        <v>43433</v>
      </c>
      <c r="C67" s="44"/>
      <c r="D67" s="4">
        <v>0</v>
      </c>
      <c r="E67" s="4"/>
      <c r="F67" s="27"/>
      <c r="G67" s="4" t="str">
        <f t="shared" si="0"/>
        <v xml:space="preserve"> </v>
      </c>
      <c r="H67" s="28" t="str">
        <f>IF(AND(C67="x",E67=""),($A$1-RECAP!$U$4),IF(G67=" "," ",(G67-D67)))</f>
        <v xml:space="preserve"> </v>
      </c>
      <c r="I67" s="66">
        <f>SUM(H57:H67)</f>
        <v>0</v>
      </c>
      <c r="J67" s="39"/>
    </row>
  </sheetData>
  <mergeCells count="5">
    <mergeCell ref="D1:E1"/>
    <mergeCell ref="K2:M2"/>
    <mergeCell ref="N2:P2"/>
    <mergeCell ref="L6:M6"/>
    <mergeCell ref="A1:A2"/>
  </mergeCells>
  <conditionalFormatting sqref="L6">
    <cfRule type="cellIs" dxfId="78" priority="40" operator="lessThan">
      <formula>0</formula>
    </cfRule>
    <cfRule type="cellIs" dxfId="77" priority="41" operator="greaterThan">
      <formula>0</formula>
    </cfRule>
  </conditionalFormatting>
  <conditionalFormatting sqref="I35">
    <cfRule type="cellIs" dxfId="76" priority="12" operator="lessThan">
      <formula>0</formula>
    </cfRule>
    <cfRule type="cellIs" dxfId="75" priority="13" operator="greaterThan">
      <formula>0</formula>
    </cfRule>
  </conditionalFormatting>
  <conditionalFormatting sqref="H3:H67">
    <cfRule type="cellIs" dxfId="74" priority="18" operator="lessThan">
      <formula>0</formula>
    </cfRule>
    <cfRule type="cellIs" dxfId="73" priority="19" operator="greaterThan">
      <formula>0</formula>
    </cfRule>
  </conditionalFormatting>
  <conditionalFormatting sqref="E3:E4 E10:E67">
    <cfRule type="cellIs" dxfId="72" priority="17" operator="lessThan">
      <formula>0.354166666666667</formula>
    </cfRule>
  </conditionalFormatting>
  <conditionalFormatting sqref="F3:F4 F6:F7 F9:F29">
    <cfRule type="cellIs" dxfId="71" priority="16" operator="greaterThan">
      <formula>0.7125</formula>
    </cfRule>
  </conditionalFormatting>
  <conditionalFormatting sqref="I13">
    <cfRule type="cellIs" dxfId="70" priority="14" operator="lessThan">
      <formula>0</formula>
    </cfRule>
    <cfRule type="cellIs" dxfId="69" priority="15" operator="greaterThan">
      <formula>0</formula>
    </cfRule>
  </conditionalFormatting>
  <conditionalFormatting sqref="F5">
    <cfRule type="cellIs" dxfId="68" priority="11" operator="greaterThan">
      <formula>0.7125</formula>
    </cfRule>
  </conditionalFormatting>
  <conditionalFormatting sqref="F8">
    <cfRule type="cellIs" dxfId="67" priority="10" operator="greaterThan">
      <formula>0.7125</formula>
    </cfRule>
  </conditionalFormatting>
  <conditionalFormatting sqref="E5:E9">
    <cfRule type="cellIs" dxfId="66" priority="9" operator="lessThan">
      <formula>0.354166666666667</formula>
    </cfRule>
  </conditionalFormatting>
  <conditionalFormatting sqref="I67">
    <cfRule type="cellIs" dxfId="65" priority="7" operator="lessThan">
      <formula>0</formula>
    </cfRule>
    <cfRule type="cellIs" dxfId="64" priority="8" operator="greaterThan">
      <formula>0</formula>
    </cfRule>
  </conditionalFormatting>
  <conditionalFormatting sqref="I45">
    <cfRule type="cellIs" dxfId="63" priority="5" operator="lessThan">
      <formula>0</formula>
    </cfRule>
    <cfRule type="cellIs" dxfId="62" priority="6" operator="greaterThan">
      <formula>0</formula>
    </cfRule>
  </conditionalFormatting>
  <conditionalFormatting sqref="I24">
    <cfRule type="cellIs" dxfId="61" priority="3" operator="lessThan">
      <formula>0</formula>
    </cfRule>
    <cfRule type="cellIs" dxfId="60" priority="4" operator="greaterThan">
      <formula>0</formula>
    </cfRule>
  </conditionalFormatting>
  <conditionalFormatting sqref="I56">
    <cfRule type="cellIs" dxfId="59" priority="1" operator="lessThan">
      <formula>0</formula>
    </cfRule>
    <cfRule type="cellIs" dxfId="58" priority="2" operator="greaterThan">
      <formula>0</formula>
    </cfRule>
  </conditionalFormatting>
  <dataValidations count="1">
    <dataValidation type="list" allowBlank="1" showInputMessage="1" showErrorMessage="1" sqref="L1" xr:uid="{7269E72F-A045-4403-87FA-A1579017AC53}">
      <mc:AlternateContent xmlns:x12ac="http://schemas.microsoft.com/office/spreadsheetml/2011/1/ac" xmlns:mc="http://schemas.openxmlformats.org/markup-compatibility/2006">
        <mc:Choice Requires="x12ac">
          <x12ac:list>38,"30,24",30,19</x12ac:list>
        </mc:Choice>
        <mc:Fallback>
          <formula1>"38,30,24,30,19"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3"/>
  <dimension ref="B1:AA12"/>
  <sheetViews>
    <sheetView zoomScale="80" zoomScaleNormal="80" workbookViewId="0">
      <selection activeCell="E4" sqref="E4"/>
    </sheetView>
  </sheetViews>
  <sheetFormatPr defaultColWidth="10.5703125" defaultRowHeight="26.1" customHeight="1" x14ac:dyDescent="0.25"/>
  <cols>
    <col min="1" max="3" width="10.5703125" style="20"/>
    <col min="4" max="4" width="11.42578125" style="20" bestFit="1" customWidth="1"/>
    <col min="5" max="5" width="10.5703125" style="20"/>
    <col min="6" max="6" width="12.42578125" style="20" customWidth="1"/>
    <col min="7" max="7" width="11.42578125" style="20" bestFit="1" customWidth="1"/>
    <col min="8" max="8" width="10.5703125" style="20"/>
    <col min="9" max="9" width="13" style="20" customWidth="1"/>
    <col min="10" max="15" width="10.5703125" style="20"/>
    <col min="16" max="16" width="19.140625" style="20" customWidth="1"/>
    <col min="17" max="18" width="10.5703125" style="20"/>
    <col min="19" max="19" width="25.85546875" style="20" bestFit="1" customWidth="1"/>
    <col min="20" max="20" width="5.5703125" style="20" customWidth="1"/>
    <col min="21" max="21" width="23.140625" style="20" customWidth="1"/>
    <col min="22" max="22" width="29.140625" style="20" bestFit="1" customWidth="1"/>
    <col min="23" max="16384" width="10.5703125" style="20"/>
  </cols>
  <sheetData>
    <row r="1" spans="2:27" ht="26.1" customHeight="1" x14ac:dyDescent="0.25">
      <c r="C1" s="22" t="s">
        <v>20</v>
      </c>
      <c r="P1" s="22" t="s">
        <v>21</v>
      </c>
    </row>
    <row r="3" spans="2:27" s="16" customFormat="1" ht="26.1" customHeight="1" x14ac:dyDescent="0.25">
      <c r="C3" s="15"/>
      <c r="D3" s="15" t="s">
        <v>22</v>
      </c>
      <c r="F3" s="17"/>
      <c r="G3" s="17" t="s">
        <v>22</v>
      </c>
      <c r="I3" s="18"/>
      <c r="J3" s="18" t="s">
        <v>22</v>
      </c>
      <c r="P3" s="50" t="s">
        <v>23</v>
      </c>
      <c r="Q3" s="50" t="s">
        <v>24</v>
      </c>
      <c r="R3" s="49" t="s">
        <v>25</v>
      </c>
      <c r="S3" s="49" t="s">
        <v>26</v>
      </c>
      <c r="U3" s="49" t="s">
        <v>27</v>
      </c>
      <c r="V3" s="20"/>
      <c r="W3" s="20"/>
      <c r="X3" s="20"/>
      <c r="Y3" s="20"/>
      <c r="Z3" s="20"/>
      <c r="AA3" s="20"/>
    </row>
    <row r="4" spans="2:27" ht="26.1" customHeight="1" x14ac:dyDescent="0.25">
      <c r="C4" s="35" t="s">
        <v>33</v>
      </c>
      <c r="D4" s="21">
        <f>+A!N7</f>
        <v>-0.11944444444444363</v>
      </c>
      <c r="F4" s="19" t="s">
        <v>41</v>
      </c>
      <c r="G4" s="21" t="e">
        <f>A!#REF!</f>
        <v>#REF!</v>
      </c>
      <c r="I4" s="19" t="s">
        <v>42</v>
      </c>
      <c r="J4" s="21">
        <f>F!L6</f>
        <v>-0.31666666666667764</v>
      </c>
      <c r="P4" s="47" t="s">
        <v>28</v>
      </c>
      <c r="Q4" s="48">
        <v>38</v>
      </c>
      <c r="R4" s="58">
        <f>Q4/5/24</f>
        <v>0.31666666666666665</v>
      </c>
      <c r="S4" s="59">
        <f>R4-R4</f>
        <v>0</v>
      </c>
      <c r="U4" s="59">
        <f t="shared" ref="U4:U6" si="0">S4+R4</f>
        <v>0.31666666666666665</v>
      </c>
    </row>
    <row r="5" spans="2:27" ht="26.1" customHeight="1" x14ac:dyDescent="0.25">
      <c r="B5" s="40"/>
      <c r="C5" s="19" t="s">
        <v>34</v>
      </c>
      <c r="D5" s="21" t="e">
        <f>#REF!</f>
        <v>#REF!</v>
      </c>
      <c r="F5" s="19" t="s">
        <v>43</v>
      </c>
      <c r="G5" s="21">
        <f>B!L6</f>
        <v>2.3611111111100397E-2</v>
      </c>
      <c r="I5" s="19"/>
      <c r="J5" s="21">
        <f>'C'!L6</f>
        <v>-0.1430555555555546</v>
      </c>
      <c r="P5" s="19" t="s">
        <v>29</v>
      </c>
      <c r="Q5" s="48">
        <v>30.24</v>
      </c>
      <c r="R5" s="58">
        <f>Q5/5/24</f>
        <v>0.252</v>
      </c>
      <c r="S5" s="59">
        <v>6.3194444444444442E-2</v>
      </c>
      <c r="U5" s="59">
        <f t="shared" si="0"/>
        <v>0.31519444444444444</v>
      </c>
    </row>
    <row r="6" spans="2:27" ht="26.1" customHeight="1" x14ac:dyDescent="0.25">
      <c r="B6" s="40"/>
      <c r="C6" s="19" t="s">
        <v>35</v>
      </c>
      <c r="D6" s="21" t="e">
        <f>#REF!</f>
        <v>#REF!</v>
      </c>
      <c r="E6" s="40"/>
      <c r="F6" s="19"/>
      <c r="G6" s="21"/>
      <c r="P6" s="19" t="s">
        <v>30</v>
      </c>
      <c r="Q6" s="48">
        <v>30</v>
      </c>
      <c r="R6" s="58">
        <f>Q6/5/24</f>
        <v>0.25</v>
      </c>
      <c r="S6" s="59">
        <v>6.25E-2</v>
      </c>
      <c r="U6" s="59">
        <f t="shared" si="0"/>
        <v>0.3125</v>
      </c>
    </row>
    <row r="7" spans="2:27" ht="26.1" customHeight="1" x14ac:dyDescent="0.25">
      <c r="C7" s="35" t="s">
        <v>36</v>
      </c>
      <c r="D7" s="21">
        <f>L!L6</f>
        <v>0</v>
      </c>
      <c r="F7" s="19"/>
      <c r="G7" s="21">
        <f>H!L6</f>
        <v>0.28263888888888028</v>
      </c>
      <c r="P7" s="19" t="s">
        <v>31</v>
      </c>
      <c r="Q7" s="48">
        <v>19</v>
      </c>
      <c r="R7" s="58">
        <f>Q7/5/24</f>
        <v>0.15833333333333333</v>
      </c>
      <c r="S7" s="59">
        <f>R4-R7</f>
        <v>0.15833333333333333</v>
      </c>
      <c r="U7" s="59">
        <f>S7+R7</f>
        <v>0.31666666666666665</v>
      </c>
    </row>
    <row r="8" spans="2:27" ht="26.1" customHeight="1" x14ac:dyDescent="0.25">
      <c r="C8" s="35"/>
      <c r="D8" s="21">
        <f>K!L6</f>
        <v>0</v>
      </c>
      <c r="F8" s="19"/>
      <c r="G8" s="21">
        <f>J!L6</f>
        <v>0.14374999999999438</v>
      </c>
    </row>
    <row r="9" spans="2:27" ht="26.1" customHeight="1" x14ac:dyDescent="0.25">
      <c r="C9" s="19" t="s">
        <v>38</v>
      </c>
      <c r="D9" s="21" t="e">
        <f>#REF!</f>
        <v>#REF!</v>
      </c>
      <c r="F9" s="19"/>
      <c r="G9" s="21" t="e">
        <f>#REF!</f>
        <v>#REF!</v>
      </c>
    </row>
    <row r="10" spans="2:27" ht="26.1" customHeight="1" x14ac:dyDescent="0.25">
      <c r="C10" s="19" t="s">
        <v>17</v>
      </c>
      <c r="D10" s="21">
        <f>E!L6</f>
        <v>4.4444444444433406E-2</v>
      </c>
      <c r="E10" s="40"/>
      <c r="F10" s="19"/>
      <c r="G10" s="21">
        <f>D!L6</f>
        <v>7.5694444444437792E-2</v>
      </c>
    </row>
    <row r="11" spans="2:27" ht="26.1" customHeight="1" x14ac:dyDescent="0.25">
      <c r="C11" s="19" t="s">
        <v>39</v>
      </c>
      <c r="D11" s="21">
        <f>I!L6</f>
        <v>8.194444444443183E-2</v>
      </c>
    </row>
    <row r="12" spans="2:27" ht="26.1" customHeight="1" x14ac:dyDescent="0.25">
      <c r="C12" s="19" t="s">
        <v>40</v>
      </c>
      <c r="D12" s="21">
        <f>G!L6</f>
        <v>0.12152777777777174</v>
      </c>
    </row>
  </sheetData>
  <conditionalFormatting sqref="D4:D9">
    <cfRule type="cellIs" dxfId="57" priority="15" operator="greaterThan">
      <formula>0</formula>
    </cfRule>
    <cfRule type="cellIs" dxfId="56" priority="16" operator="lessThan">
      <formula>0</formula>
    </cfRule>
  </conditionalFormatting>
  <conditionalFormatting sqref="G4:G7">
    <cfRule type="cellIs" dxfId="55" priority="13" operator="greaterThan">
      <formula>0</formula>
    </cfRule>
    <cfRule type="cellIs" dxfId="54" priority="14" operator="lessThan">
      <formula>0</formula>
    </cfRule>
  </conditionalFormatting>
  <conditionalFormatting sqref="J4:J5">
    <cfRule type="cellIs" dxfId="53" priority="11" operator="greaterThan">
      <formula>0</formula>
    </cfRule>
    <cfRule type="cellIs" dxfId="52" priority="12" operator="lessThan">
      <formula>0</formula>
    </cfRule>
  </conditionalFormatting>
  <conditionalFormatting sqref="G8">
    <cfRule type="cellIs" dxfId="51" priority="9" operator="greaterThan">
      <formula>0</formula>
    </cfRule>
    <cfRule type="cellIs" dxfId="50" priority="10" operator="lessThan">
      <formula>0</formula>
    </cfRule>
  </conditionalFormatting>
  <conditionalFormatting sqref="G9:G10">
    <cfRule type="cellIs" dxfId="49" priority="7" operator="greaterThan">
      <formula>0</formula>
    </cfRule>
    <cfRule type="cellIs" dxfId="48" priority="8" operator="lessThan">
      <formula>0</formula>
    </cfRule>
  </conditionalFormatting>
  <conditionalFormatting sqref="D10">
    <cfRule type="cellIs" dxfId="47" priority="3" operator="greaterThan">
      <formula>0</formula>
    </cfRule>
    <cfRule type="cellIs" dxfId="46" priority="4" operator="lessThan">
      <formula>0</formula>
    </cfRule>
  </conditionalFormatting>
  <conditionalFormatting sqref="D11:D12">
    <cfRule type="cellIs" dxfId="45" priority="1" operator="greaterThan">
      <formula>0</formula>
    </cfRule>
    <cfRule type="cellIs" dxfId="44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45CBDAAE18CF49AB23ED165E1E282B" ma:contentTypeVersion="14" ma:contentTypeDescription="Crée un document." ma:contentTypeScope="" ma:versionID="e24d5465f4ba0211d540ae5ba5848524">
  <xsd:schema xmlns:xsd="http://www.w3.org/2001/XMLSchema" xmlns:xs="http://www.w3.org/2001/XMLSchema" xmlns:p="http://schemas.microsoft.com/office/2006/metadata/properties" xmlns:ns3="9345726a-fa13-4059-823d-fd681c017bfb" xmlns:ns4="f57849d7-f3d7-40f7-b12d-901060181657" targetNamespace="http://schemas.microsoft.com/office/2006/metadata/properties" ma:root="true" ma:fieldsID="3182d4d37877f501811e566936fce0c9" ns3:_="" ns4:_="">
    <xsd:import namespace="9345726a-fa13-4059-823d-fd681c017bfb"/>
    <xsd:import namespace="f57849d7-f3d7-40f7-b12d-90106018165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45726a-fa13-4059-823d-fd681c017bf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7849d7-f3d7-40f7-b12d-9010601816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72CB44-467B-49CF-B5B2-905A07CD4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45726a-fa13-4059-823d-fd681c017bfb"/>
    <ds:schemaRef ds:uri="f57849d7-f3d7-40f7-b12d-9010601816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9E15CE-88CE-4883-B65C-6ABAA4AFBF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8C7DA5-DB60-4C24-8DA5-E5286B7DE968}">
  <ds:schemaRefs>
    <ds:schemaRef ds:uri="http://schemas.microsoft.com/office/2006/metadata/properties"/>
    <ds:schemaRef ds:uri="f57849d7-f3d7-40f7-b12d-901060181657"/>
    <ds:schemaRef ds:uri="http://purl.org/dc/terms/"/>
    <ds:schemaRef ds:uri="9345726a-fa13-4059-823d-fd681c017bfb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13</vt:i4>
      </vt:variant>
    </vt:vector>
  </HeadingPairs>
  <TitlesOfParts>
    <vt:vector size="13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RECAP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Guillaume Uytdenhoven</dc:creator>
  <cp:keywords/>
  <dc:description/>
  <cp:lastModifiedBy>BSA</cp:lastModifiedBy>
  <cp:revision/>
  <dcterms:created xsi:type="dcterms:W3CDTF">2021-06-22T11:59:33Z</dcterms:created>
  <dcterms:modified xsi:type="dcterms:W3CDTF">2022-11-16T10:08:16Z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0x0101009545CBDAAE18CF49AB23ED165E1E282B</vt:lpwstr>
  </property>
</Properties>
</file>