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showObjects="none"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0A87519-70D1-4834-9AE2-86D026A1BABB}" xr6:coauthVersionLast="47" xr6:coauthVersionMax="47" xr10:uidLastSave="{00000000-0000-0000-0000-000000000000}"/>
  <bookViews>
    <workbookView xWindow="-120" yWindow="-120" windowWidth="29040" windowHeight="16440" activeTab="2" xr2:uid="{00000000-000D-0000-FFFF-FFFF00000000}"/>
  </bookViews>
  <sheets>
    <sheet name="Pas de holding" sheetId="1" r:id="rId1"/>
    <sheet name="100% Holding" sheetId="4" r:id="rId2"/>
    <sheet name="% Optimal de holding" sheetId="5" r:id="rId3"/>
    <sheet name="Résultats" sheetId="6" r:id="rId4"/>
    <sheet name="Feuil1" sheetId="7" r:id="rId5"/>
  </sheets>
  <definedNames>
    <definedName name="solver_adj" localSheetId="2" hidden="1">'% Optimal de holding'!$H$8</definedName>
    <definedName name="solver_cvg" localSheetId="2" hidden="1">0.0001</definedName>
    <definedName name="solver_drv" localSheetId="2" hidden="1">1</definedName>
    <definedName name="solver_eng" localSheetId="2" hidden="1">1</definedName>
    <definedName name="solver_eng" localSheetId="1" hidden="1">1</definedName>
    <definedName name="solver_est" localSheetId="2" hidden="1">1</definedName>
    <definedName name="solver_itr" localSheetId="2" hidden="1">2147483647</definedName>
    <definedName name="solver_lhs1" localSheetId="2" hidden="1">'% Optimal de holding'!$H$8</definedName>
    <definedName name="solver_lhs2" localSheetId="2" hidden="1">'% Optimal de holding'!$H$8</definedName>
    <definedName name="solver_mip" localSheetId="2" hidden="1">2147483647</definedName>
    <definedName name="solver_mni" localSheetId="2" hidden="1">30</definedName>
    <definedName name="solver_mrt" localSheetId="2" hidden="1">0.075</definedName>
    <definedName name="solver_msl" localSheetId="2" hidden="1">2</definedName>
    <definedName name="solver_neg" localSheetId="2" hidden="1">1</definedName>
    <definedName name="solver_neg" localSheetId="1" hidden="1">1</definedName>
    <definedName name="solver_nod" localSheetId="2" hidden="1">2147483647</definedName>
    <definedName name="solver_num" localSheetId="2" hidden="1">2</definedName>
    <definedName name="solver_num" localSheetId="1" hidden="1">0</definedName>
    <definedName name="solver_nwt" localSheetId="2" hidden="1">1</definedName>
    <definedName name="solver_opt" localSheetId="2" hidden="1">'% Optimal de holding'!$C$78</definedName>
    <definedName name="solver_opt" localSheetId="1" hidden="1">'100% Holding'!$C$46</definedName>
    <definedName name="solver_pre" localSheetId="2" hidden="1">0.000001</definedName>
    <definedName name="solver_rbv" localSheetId="2" hidden="1">1</definedName>
    <definedName name="solver_rel1" localSheetId="2" hidden="1">1</definedName>
    <definedName name="solver_rel2" localSheetId="2" hidden="1">3</definedName>
    <definedName name="solver_rhs1" localSheetId="2" hidden="1">1</definedName>
    <definedName name="solver_rhs2" localSheetId="2" hidden="1">0</definedName>
    <definedName name="solver_rlx" localSheetId="2" hidden="1">2</definedName>
    <definedName name="solver_rsd" localSheetId="2" hidden="1">0</definedName>
    <definedName name="solver_scl" localSheetId="2" hidden="1">1</definedName>
    <definedName name="solver_sho" localSheetId="2" hidden="1">2</definedName>
    <definedName name="solver_ssz" localSheetId="2" hidden="1">100</definedName>
    <definedName name="solver_tim" localSheetId="2" hidden="1">2147483647</definedName>
    <definedName name="solver_tol" localSheetId="2" hidden="1">0.01</definedName>
    <definedName name="solver_typ" localSheetId="2" hidden="1">1</definedName>
    <definedName name="solver_typ" localSheetId="1" hidden="1">1</definedName>
    <definedName name="solver_val" localSheetId="2" hidden="1">0</definedName>
    <definedName name="solver_val" localSheetId="1" hidden="1">0</definedName>
    <definedName name="solver_ver" localSheetId="2" hidden="1">3</definedName>
    <definedName name="solver_ver" localSheetId="1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2" i="5" l="1"/>
  <c r="AD3" i="5" s="1"/>
  <c r="C30" i="4" l="1"/>
  <c r="C27" i="4"/>
  <c r="D5" i="7"/>
  <c r="E5" i="7" s="1"/>
  <c r="F5" i="7" s="1"/>
  <c r="G5" i="7" s="1"/>
  <c r="H5" i="7" s="1"/>
  <c r="I5" i="7" s="1"/>
  <c r="E6" i="1"/>
  <c r="E5" i="1"/>
  <c r="E4" i="1"/>
  <c r="E4" i="4" s="1"/>
  <c r="K3" i="6" l="1"/>
  <c r="K4" i="6"/>
  <c r="K2" i="6"/>
  <c r="E12" i="1" l="1"/>
  <c r="H15" i="1" s="1"/>
  <c r="J59" i="5" l="1"/>
  <c r="J22" i="5"/>
  <c r="H22" i="5"/>
  <c r="J19" i="5"/>
  <c r="E8" i="5"/>
  <c r="K12" i="6" s="1"/>
  <c r="H22" i="4"/>
  <c r="J22" i="4"/>
  <c r="E5" i="4"/>
  <c r="E6" i="4"/>
  <c r="E8" i="4"/>
  <c r="C29" i="4" s="1"/>
  <c r="C32" i="4" s="1"/>
  <c r="J19" i="4"/>
  <c r="C36" i="1"/>
  <c r="J19" i="1"/>
  <c r="E10" i="1"/>
  <c r="E15" i="1" s="1"/>
  <c r="E11" i="1"/>
  <c r="E11" i="5" s="1"/>
  <c r="C49" i="5" l="1"/>
  <c r="G49" i="5"/>
  <c r="G50" i="5" s="1"/>
  <c r="E55" i="5" s="1"/>
  <c r="E11" i="4"/>
  <c r="E16" i="1"/>
  <c r="E17" i="1" s="1"/>
  <c r="E12" i="4"/>
  <c r="H15" i="4" s="1"/>
  <c r="C37" i="4"/>
  <c r="C36" i="5"/>
  <c r="G38" i="5" s="1"/>
  <c r="E12" i="5"/>
  <c r="C37" i="5"/>
  <c r="E10" i="5"/>
  <c r="E15" i="5" s="1"/>
  <c r="E10" i="4"/>
  <c r="E15" i="4" s="1"/>
  <c r="C36" i="4"/>
  <c r="G38" i="4" s="1"/>
  <c r="C29" i="5"/>
  <c r="C32" i="5" s="1"/>
  <c r="C50" i="5" l="1"/>
  <c r="E56" i="5" s="1"/>
  <c r="H16" i="1"/>
  <c r="H17" i="1" s="1"/>
  <c r="H20" i="1" s="1"/>
  <c r="K11" i="6"/>
  <c r="E16" i="5"/>
  <c r="H15" i="5"/>
  <c r="E16" i="4"/>
  <c r="E17" i="4" s="1"/>
  <c r="E20" i="4" s="1"/>
  <c r="C38" i="5"/>
  <c r="C42" i="5" s="1"/>
  <c r="G36" i="5" s="1"/>
  <c r="C71" i="5" s="1"/>
  <c r="C38" i="4"/>
  <c r="C42" i="4" s="1"/>
  <c r="G36" i="4" s="1"/>
  <c r="E20" i="1"/>
  <c r="E19" i="1"/>
  <c r="H55" i="5" l="1"/>
  <c r="H56" i="5"/>
  <c r="E57" i="5"/>
  <c r="E59" i="5" s="1"/>
  <c r="H16" i="4"/>
  <c r="C82" i="5"/>
  <c r="G39" i="4"/>
  <c r="G39" i="5"/>
  <c r="E19" i="4"/>
  <c r="E22" i="4" s="1"/>
  <c r="C25" i="4" s="1"/>
  <c r="E22" i="1"/>
  <c r="J20" i="1"/>
  <c r="J22" i="1" s="1"/>
  <c r="H19" i="1"/>
  <c r="H22" i="1" s="1"/>
  <c r="H16" i="5"/>
  <c r="H17" i="5" s="1"/>
  <c r="E17" i="5"/>
  <c r="H57" i="5" l="1"/>
  <c r="H59" i="5" s="1"/>
  <c r="H17" i="4"/>
  <c r="H20" i="4" s="1"/>
  <c r="J20" i="4" s="1"/>
  <c r="C34" i="1"/>
  <c r="G40" i="4"/>
  <c r="G42" i="4" s="1"/>
  <c r="C46" i="4" s="1"/>
  <c r="C51" i="4"/>
  <c r="M8" i="6" s="1"/>
  <c r="O11" i="6"/>
  <c r="G40" i="5"/>
  <c r="E60" i="5"/>
  <c r="E62" i="5" s="1"/>
  <c r="E20" i="5"/>
  <c r="E19" i="5"/>
  <c r="H20" i="5"/>
  <c r="H19" i="5"/>
  <c r="H60" i="5" l="1"/>
  <c r="H62" i="5" s="1"/>
  <c r="C37" i="1"/>
  <c r="M6" i="6" s="1"/>
  <c r="P8" i="6" s="1"/>
  <c r="H19" i="4"/>
  <c r="G42" i="5"/>
  <c r="C72" i="5"/>
  <c r="M7" i="6"/>
  <c r="J20" i="5"/>
  <c r="E22" i="5"/>
  <c r="C25" i="5" s="1"/>
  <c r="J60" i="5" l="1"/>
  <c r="J62" i="5" s="1"/>
  <c r="C65" i="5" s="1"/>
  <c r="C67" i="5" s="1"/>
  <c r="C76" i="5" s="1"/>
  <c r="P7" i="6"/>
  <c r="C73" i="5"/>
  <c r="C45" i="5"/>
  <c r="O10" i="6" l="1"/>
  <c r="C78" i="5"/>
  <c r="M9" i="6" s="1"/>
  <c r="P9" i="6" s="1"/>
  <c r="C83" i="5"/>
  <c r="C85" i="5" s="1"/>
  <c r="M11" i="6" s="1"/>
  <c r="P11" i="6" s="1"/>
  <c r="O9" i="6"/>
  <c r="O12" i="6" l="1"/>
</calcChain>
</file>

<file path=xl/sharedStrings.xml><?xml version="1.0" encoding="utf-8"?>
<sst xmlns="http://schemas.openxmlformats.org/spreadsheetml/2006/main" count="356" uniqueCount="88">
  <si>
    <t>CA</t>
  </si>
  <si>
    <t>CA / associé</t>
  </si>
  <si>
    <t>QP PV imposable</t>
  </si>
  <si>
    <t>PV Bertrand</t>
  </si>
  <si>
    <t>PV Imposable</t>
  </si>
  <si>
    <t>Prix d'acquisition</t>
  </si>
  <si>
    <t>151 septies A : Départ en retraite</t>
  </si>
  <si>
    <t>Applicable dans le cas où il vend les parts du GAEC à son départ en retraite.</t>
  </si>
  <si>
    <t>Non applicable dans la holding</t>
  </si>
  <si>
    <t>151 septies : CA</t>
  </si>
  <si>
    <t>238 Quindecies : Fonction prix vente</t>
  </si>
  <si>
    <t>Valeur vente</t>
  </si>
  <si>
    <t>QP Exo</t>
  </si>
  <si>
    <t>Fiscalité</t>
  </si>
  <si>
    <t xml:space="preserve">IR </t>
  </si>
  <si>
    <t>PS</t>
  </si>
  <si>
    <t>IR</t>
  </si>
  <si>
    <t>151 Septies A : départ en retraite</t>
  </si>
  <si>
    <t>Total</t>
  </si>
  <si>
    <t>Fin de carrière sans holding</t>
  </si>
  <si>
    <t>Part associé</t>
  </si>
  <si>
    <t>Valeur société 2022</t>
  </si>
  <si>
    <t>Valeur société 2026</t>
  </si>
  <si>
    <t>Fiscalité totale</t>
  </si>
  <si>
    <t>Produit de la vente</t>
  </si>
  <si>
    <t>Gain net</t>
  </si>
  <si>
    <t>Fin de carrière avec holding</t>
  </si>
  <si>
    <t>Applicable</t>
  </si>
  <si>
    <t>Oui</t>
  </si>
  <si>
    <t>Non</t>
  </si>
  <si>
    <t>Coût apport</t>
  </si>
  <si>
    <t>Apporté à la holding</t>
  </si>
  <si>
    <t>Capitalisation 100% holding</t>
  </si>
  <si>
    <t>Capitalisation cas présent</t>
  </si>
  <si>
    <t>Nb année capitalisation</t>
  </si>
  <si>
    <t>Total capitalisation</t>
  </si>
  <si>
    <t xml:space="preserve">Vente </t>
  </si>
  <si>
    <t>Montant acquisition</t>
  </si>
  <si>
    <t>Montant vente</t>
  </si>
  <si>
    <t>Plus value</t>
  </si>
  <si>
    <t>Taux IS applicable</t>
  </si>
  <si>
    <t>Capitaux holding</t>
  </si>
  <si>
    <t>Sortie :</t>
  </si>
  <si>
    <t>Sans fiscalité</t>
  </si>
  <si>
    <t>Avec fiscalité</t>
  </si>
  <si>
    <t>PFU</t>
  </si>
  <si>
    <t>Net de fiscalité</t>
  </si>
  <si>
    <t>Imputation du coût de l'apport</t>
  </si>
  <si>
    <t>Valeur acquisition</t>
  </si>
  <si>
    <t>Part résiduelle associé</t>
  </si>
  <si>
    <t>Part perso</t>
  </si>
  <si>
    <t>Part holding</t>
  </si>
  <si>
    <t>Total dispo</t>
  </si>
  <si>
    <t>QP Imposable</t>
  </si>
  <si>
    <t>100% Holding</t>
  </si>
  <si>
    <t>Mixte</t>
  </si>
  <si>
    <t>Si sortie de la holding</t>
  </si>
  <si>
    <t>Si reste dans la holding</t>
  </si>
  <si>
    <t>Si sort de la holding</t>
  </si>
  <si>
    <t>Sans holding</t>
  </si>
  <si>
    <t>si sortie</t>
  </si>
  <si>
    <t>si reste en holding</t>
  </si>
  <si>
    <t>part holding</t>
  </si>
  <si>
    <t>part perso</t>
  </si>
  <si>
    <t>si non sortie</t>
  </si>
  <si>
    <t>Répartition du capital</t>
  </si>
  <si>
    <t>Bertrand</t>
  </si>
  <si>
    <t>Holding</t>
  </si>
  <si>
    <t>Optimisation si reste dans la holding</t>
  </si>
  <si>
    <t>Optimisation si sort de la holding</t>
  </si>
  <si>
    <t>Même prix 2022-2026, optimisation sortie holding</t>
  </si>
  <si>
    <t>Même prix 2022-2026, optimisation reste en holding</t>
  </si>
  <si>
    <t>Même prix mais plus élévé, optimisation reste en holding</t>
  </si>
  <si>
    <t>Frais juridiques</t>
  </si>
  <si>
    <t>Plus de CA, optimisation reste dans la holding</t>
  </si>
  <si>
    <t>Fiscalité sortie</t>
  </si>
  <si>
    <t>Coît apport</t>
  </si>
  <si>
    <t>100% Holding et sortie</t>
  </si>
  <si>
    <t>100% Holding sans sortie</t>
  </si>
  <si>
    <t>Optimal pour sortir</t>
  </si>
  <si>
    <t>%</t>
  </si>
  <si>
    <t>Optimal pour rester</t>
  </si>
  <si>
    <t>Valeur 2022</t>
  </si>
  <si>
    <t>Valeur 2026</t>
  </si>
  <si>
    <t>% holding dans k total</t>
  </si>
  <si>
    <t>H8</t>
  </si>
  <si>
    <t>C78</t>
  </si>
  <si>
    <t>&gt;&gt;max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</si>
</sst>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0.0%"/>
    <numFmt numFmtId="166" formatCode="#,##0\ &quot;€&quot;"/>
    <numFmt numFmtId="167" formatCode="_-* #,##0.0\ &quot;€&quot;_-;\-* #,##0.0\ &quot;€&quot;_-;_-* &quot;-&quot;?\ &quot;€&quot;_-;_-@_-"/>
    <numFmt numFmtId="168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18A096"/>
        <bgColor indexed="64"/>
      </patternFill>
    </fill>
    <fill>
      <patternFill patternType="solid">
        <fgColor rgb="FFF8B332"/>
        <bgColor indexed="64"/>
      </patternFill>
    </fill>
    <fill>
      <patternFill patternType="solid">
        <fgColor rgb="FFE7511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ashed">
        <color auto="1"/>
      </left>
      <right/>
      <top style="thin">
        <color auto="1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/>
      <bottom style="medium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6">
    <xf numFmtId="0" fontId="0" fillId="0" borderId="0" xfId="0"/>
    <xf numFmtId="164" fontId="0" fillId="0" borderId="0" xfId="1" applyNumberFormat="1" applyFont="1"/>
    <xf numFmtId="9" fontId="0" fillId="0" borderId="0" xfId="2" applyFont="1"/>
    <xf numFmtId="44" fontId="0" fillId="0" borderId="0" xfId="1" applyNumberFormat="1" applyFont="1"/>
    <xf numFmtId="0" fontId="2" fillId="0" borderId="0" xfId="0" applyFont="1"/>
    <xf numFmtId="164" fontId="0" fillId="0" borderId="0" xfId="0" applyNumberFormat="1"/>
    <xf numFmtId="44" fontId="0" fillId="0" borderId="0" xfId="0" applyNumberFormat="1"/>
    <xf numFmtId="165" fontId="0" fillId="0" borderId="0" xfId="2" applyNumberFormat="1" applyFont="1"/>
    <xf numFmtId="0" fontId="3" fillId="0" borderId="0" xfId="0" applyFont="1"/>
    <xf numFmtId="9" fontId="0" fillId="0" borderId="0" xfId="1" applyNumberFormat="1" applyFont="1"/>
    <xf numFmtId="164" fontId="2" fillId="0" borderId="0" xfId="0" applyNumberFormat="1" applyFont="1"/>
    <xf numFmtId="0" fontId="0" fillId="2" borderId="0" xfId="0" applyFill="1"/>
    <xf numFmtId="9" fontId="0" fillId="0" borderId="0" xfId="0" applyNumberFormat="1"/>
    <xf numFmtId="44" fontId="2" fillId="0" borderId="0" xfId="0" applyNumberFormat="1" applyFont="1"/>
    <xf numFmtId="164" fontId="2" fillId="0" borderId="0" xfId="1" applyNumberFormat="1" applyFont="1"/>
    <xf numFmtId="166" fontId="0" fillId="0" borderId="0" xfId="0" applyNumberFormat="1"/>
    <xf numFmtId="166" fontId="2" fillId="0" borderId="0" xfId="0" applyNumberFormat="1" applyFont="1"/>
    <xf numFmtId="9" fontId="0" fillId="0" borderId="0" xfId="0" applyNumberFormat="1" applyFont="1"/>
    <xf numFmtId="8" fontId="0" fillId="0" borderId="0" xfId="1" applyNumberFormat="1" applyFont="1"/>
    <xf numFmtId="8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 applyBorder="1"/>
    <xf numFmtId="164" fontId="0" fillId="0" borderId="0" xfId="1" applyNumberFormat="1" applyFont="1" applyBorder="1"/>
    <xf numFmtId="8" fontId="0" fillId="0" borderId="0" xfId="0" applyNumberFormat="1" applyBorder="1"/>
    <xf numFmtId="9" fontId="0" fillId="0" borderId="0" xfId="0" applyNumberFormat="1" applyBorder="1"/>
    <xf numFmtId="8" fontId="0" fillId="0" borderId="0" xfId="0" applyNumberFormat="1" applyFont="1" applyBorder="1"/>
    <xf numFmtId="0" fontId="0" fillId="0" borderId="0" xfId="0" applyBorder="1" applyAlignment="1"/>
    <xf numFmtId="166" fontId="0" fillId="0" borderId="0" xfId="0" applyNumberFormat="1" applyBorder="1"/>
    <xf numFmtId="166" fontId="0" fillId="0" borderId="1" xfId="0" applyNumberFormat="1" applyBorder="1"/>
    <xf numFmtId="164" fontId="0" fillId="0" borderId="3" xfId="1" applyNumberFormat="1" applyFont="1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5" xfId="0" applyBorder="1"/>
    <xf numFmtId="166" fontId="0" fillId="0" borderId="6" xfId="0" applyNumberFormat="1" applyBorder="1"/>
    <xf numFmtId="0" fontId="0" fillId="0" borderId="8" xfId="0" applyBorder="1"/>
    <xf numFmtId="0" fontId="0" fillId="0" borderId="9" xfId="0" applyBorder="1"/>
    <xf numFmtId="0" fontId="2" fillId="0" borderId="0" xfId="0" applyFont="1" applyBorder="1"/>
    <xf numFmtId="0" fontId="4" fillId="4" borderId="0" xfId="0" applyFont="1" applyFill="1" applyBorder="1"/>
    <xf numFmtId="0" fontId="4" fillId="5" borderId="0" xfId="0" applyFont="1" applyFill="1" applyBorder="1"/>
    <xf numFmtId="0" fontId="4" fillId="3" borderId="2" xfId="0" applyFont="1" applyFill="1" applyBorder="1"/>
    <xf numFmtId="0" fontId="4" fillId="3" borderId="5" xfId="0" applyFont="1" applyFill="1" applyBorder="1"/>
    <xf numFmtId="0" fontId="4" fillId="3" borderId="11" xfId="0" applyFont="1" applyFill="1" applyBorder="1"/>
    <xf numFmtId="0" fontId="0" fillId="0" borderId="12" xfId="0" applyBorder="1"/>
    <xf numFmtId="166" fontId="0" fillId="0" borderId="12" xfId="0" applyNumberFormat="1" applyBorder="1"/>
    <xf numFmtId="0" fontId="0" fillId="0" borderId="13" xfId="0" applyBorder="1"/>
    <xf numFmtId="0" fontId="4" fillId="3" borderId="14" xfId="0" applyFont="1" applyFill="1" applyBorder="1"/>
    <xf numFmtId="0" fontId="0" fillId="0" borderId="10" xfId="0" applyBorder="1"/>
    <xf numFmtId="0" fontId="4" fillId="5" borderId="10" xfId="0" applyFont="1" applyFill="1" applyBorder="1"/>
    <xf numFmtId="166" fontId="0" fillId="0" borderId="10" xfId="0" applyNumberFormat="1" applyBorder="1"/>
    <xf numFmtId="166" fontId="0" fillId="0" borderId="15" xfId="0" applyNumberFormat="1" applyBorder="1"/>
    <xf numFmtId="0" fontId="0" fillId="0" borderId="16" xfId="0" applyBorder="1"/>
    <xf numFmtId="0" fontId="0" fillId="0" borderId="17" xfId="0" applyBorder="1"/>
    <xf numFmtId="166" fontId="0" fillId="0" borderId="17" xfId="0" applyNumberFormat="1" applyBorder="1"/>
    <xf numFmtId="166" fontId="0" fillId="0" borderId="18" xfId="0" applyNumberFormat="1" applyBorder="1"/>
    <xf numFmtId="0" fontId="4" fillId="4" borderId="10" xfId="0" applyFont="1" applyFill="1" applyBorder="1"/>
    <xf numFmtId="0" fontId="4" fillId="4" borderId="1" xfId="0" applyFont="1" applyFill="1" applyBorder="1"/>
    <xf numFmtId="0" fontId="0" fillId="0" borderId="19" xfId="0" applyBorder="1"/>
    <xf numFmtId="0" fontId="4" fillId="4" borderId="8" xfId="0" applyFont="1" applyFill="1" applyBorder="1"/>
    <xf numFmtId="166" fontId="0" fillId="0" borderId="8" xfId="0" applyNumberFormat="1" applyBorder="1"/>
    <xf numFmtId="0" fontId="5" fillId="0" borderId="5" xfId="0" applyFont="1" applyFill="1" applyBorder="1"/>
    <xf numFmtId="0" fontId="5" fillId="0" borderId="5" xfId="0" applyFont="1" applyFill="1" applyBorder="1" applyAlignment="1">
      <alignment horizontal="left" indent="7"/>
    </xf>
    <xf numFmtId="0" fontId="5" fillId="0" borderId="7" xfId="0" applyFont="1" applyFill="1" applyBorder="1" applyAlignment="1">
      <alignment horizontal="left" indent="7"/>
    </xf>
    <xf numFmtId="9" fontId="0" fillId="0" borderId="0" xfId="0" applyNumberFormat="1" applyBorder="1" applyAlignment="1">
      <alignment horizontal="left"/>
    </xf>
    <xf numFmtId="9" fontId="0" fillId="0" borderId="8" xfId="0" applyNumberFormat="1" applyBorder="1" applyAlignment="1">
      <alignment horizontal="left"/>
    </xf>
    <xf numFmtId="0" fontId="4" fillId="5" borderId="20" xfId="0" applyFont="1" applyFill="1" applyBorder="1"/>
    <xf numFmtId="8" fontId="0" fillId="0" borderId="21" xfId="0" applyNumberFormat="1" applyFont="1" applyBorder="1"/>
    <xf numFmtId="8" fontId="0" fillId="0" borderId="22" xfId="0" applyNumberFormat="1" applyFont="1" applyBorder="1"/>
    <xf numFmtId="0" fontId="4" fillId="5" borderId="23" xfId="0" applyFont="1" applyFill="1" applyBorder="1"/>
    <xf numFmtId="167" fontId="0" fillId="0" borderId="0" xfId="0" applyNumberFormat="1" applyBorder="1"/>
    <xf numFmtId="168" fontId="0" fillId="0" borderId="0" xfId="0" applyNumberFormat="1"/>
    <xf numFmtId="165" fontId="0" fillId="0" borderId="0" xfId="0" applyNumberFormat="1"/>
    <xf numFmtId="10" fontId="0" fillId="0" borderId="0" xfId="2" applyNumberFormat="1" applyFont="1"/>
    <xf numFmtId="166" fontId="0" fillId="0" borderId="0" xfId="1" applyNumberFormat="1" applyFont="1"/>
    <xf numFmtId="6" fontId="0" fillId="0" borderId="0" xfId="0" applyNumberFormat="1"/>
    <xf numFmtId="7" fontId="0" fillId="0" borderId="0" xfId="0" applyNumberFormat="1"/>
    <xf numFmtId="10" fontId="0" fillId="0" borderId="0" xfId="0" applyNumberFormat="1"/>
    <xf numFmtId="10" fontId="0" fillId="0" borderId="0" xfId="1" applyNumberFormat="1" applyFont="1"/>
    <xf numFmtId="0" fontId="0" fillId="6" borderId="0" xfId="0" applyFill="1"/>
    <xf numFmtId="10" fontId="0" fillId="6" borderId="0" xfId="0" applyNumberFormat="1" applyFill="1"/>
    <xf numFmtId="7" fontId="0" fillId="6" borderId="0" xfId="0" applyNumberFormat="1" applyFill="1"/>
    <xf numFmtId="166" fontId="2" fillId="7" borderId="0" xfId="0" applyNumberFormat="1" applyFont="1" applyFill="1"/>
    <xf numFmtId="164" fontId="2" fillId="7" borderId="0" xfId="0" applyNumberFormat="1" applyFont="1" applyFill="1"/>
    <xf numFmtId="0" fontId="0" fillId="7" borderId="0" xfId="0" applyFill="1"/>
    <xf numFmtId="10" fontId="0" fillId="7" borderId="0" xfId="0" applyNumberFormat="1" applyFill="1"/>
  </cellXfs>
  <cellStyles count="3">
    <cellStyle name="Procent" xfId="2" builtinId="5"/>
    <cellStyle name="Standaard" xfId="0" builtinId="0"/>
    <cellStyle name="Valuta" xfId="1" builtinId="4"/>
  </cellStyles>
  <dxfs count="6">
    <dxf>
      <font>
        <color rgb="FF9C0006"/>
      </font>
    </dxf>
    <dxf>
      <font>
        <color rgb="FF00B050"/>
      </font>
    </dxf>
    <dxf>
      <font>
        <color rgb="FF9C0006"/>
      </font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  <dxf>
      <numFmt numFmtId="14" formatCode="0.00%"/>
    </dxf>
  </dxfs>
  <tableStyles count="0" defaultTableStyle="TableStyleMedium2" defaultPivotStyle="PivotStyleLight16"/>
  <colors>
    <mruColors>
      <color rgb="FFE7511E"/>
      <color rgb="FFF8B332"/>
      <color rgb="FF18A0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85E9DB-67D6-41BC-8BE6-8BE3DD471F62}" name="Tabel1" displayName="Tabel1" ref="AA1:AB1002" totalsRowShown="0">
  <autoFilter ref="AA1:AB1002" xr:uid="{2785E9DB-67D6-41BC-8BE6-8BE3DD471F62}"/>
  <tableColumns count="2">
    <tableColumn id="1" xr3:uid="{7C94DADB-03B5-4482-B32E-7993ED01186E}" name="H8" dataDxfId="5"/>
    <tableColumn id="2" xr3:uid="{34D4A88F-8138-4E9A-8E55-CCAE2466147D}" name="C7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K37"/>
  <sheetViews>
    <sheetView topLeftCell="A7" workbookViewId="0">
      <selection activeCell="C34" sqref="C34"/>
    </sheetView>
  </sheetViews>
  <sheetFormatPr defaultColWidth="11.42578125" defaultRowHeight="15" x14ac:dyDescent="0.25"/>
  <cols>
    <col min="2" max="2" width="21.85546875" customWidth="1"/>
    <col min="4" max="4" width="24.7109375" customWidth="1"/>
    <col min="5" max="5" width="12.85546875" style="1" bestFit="1" customWidth="1"/>
    <col min="7" max="7" width="20.28515625" customWidth="1"/>
    <col min="8" max="8" width="12.85546875" customWidth="1"/>
    <col min="10" max="10" width="11.85546875" bestFit="1" customWidth="1"/>
  </cols>
  <sheetData>
    <row r="2" spans="2:11" ht="18.75" x14ac:dyDescent="0.3">
      <c r="B2" s="8" t="s">
        <v>19</v>
      </c>
    </row>
    <row r="4" spans="2:11" x14ac:dyDescent="0.25">
      <c r="D4" t="s">
        <v>0</v>
      </c>
      <c r="E4" s="23">
        <f>'% Optimal de holding'!E4</f>
        <v>800000</v>
      </c>
      <c r="H4" t="s">
        <v>6</v>
      </c>
      <c r="K4" t="s">
        <v>7</v>
      </c>
    </row>
    <row r="5" spans="2:11" x14ac:dyDescent="0.25">
      <c r="D5" t="s">
        <v>21</v>
      </c>
      <c r="E5" s="23">
        <f>'% Optimal de holding'!E5</f>
        <v>1300000</v>
      </c>
      <c r="K5" t="s">
        <v>8</v>
      </c>
    </row>
    <row r="6" spans="2:11" x14ac:dyDescent="0.25">
      <c r="D6" t="s">
        <v>22</v>
      </c>
      <c r="E6" s="23">
        <f>'% Optimal de holding'!E6</f>
        <v>1100000</v>
      </c>
    </row>
    <row r="8" spans="2:11" x14ac:dyDescent="0.25">
      <c r="D8" t="s">
        <v>20</v>
      </c>
      <c r="E8" s="9">
        <v>0.5</v>
      </c>
    </row>
    <row r="9" spans="2:11" x14ac:dyDescent="0.25">
      <c r="E9" s="9"/>
    </row>
    <row r="10" spans="2:11" x14ac:dyDescent="0.25">
      <c r="D10" t="s">
        <v>1</v>
      </c>
      <c r="E10" s="1">
        <f>E4*E8</f>
        <v>400000</v>
      </c>
    </row>
    <row r="11" spans="2:11" x14ac:dyDescent="0.25">
      <c r="D11" t="s">
        <v>5</v>
      </c>
      <c r="E11" s="1">
        <f>313150+98000</f>
        <v>411150</v>
      </c>
    </row>
    <row r="12" spans="2:11" x14ac:dyDescent="0.25">
      <c r="D12" t="s">
        <v>11</v>
      </c>
      <c r="E12" s="1">
        <f>E6*E8</f>
        <v>550000</v>
      </c>
    </row>
    <row r="14" spans="2:11" x14ac:dyDescent="0.25">
      <c r="D14" s="4" t="s">
        <v>9</v>
      </c>
      <c r="G14" s="4" t="s">
        <v>10</v>
      </c>
      <c r="J14" s="4" t="s">
        <v>17</v>
      </c>
    </row>
    <row r="15" spans="2:11" x14ac:dyDescent="0.25">
      <c r="D15" t="s">
        <v>2</v>
      </c>
      <c r="E15" s="2">
        <f>MIN(1,(E10-250000)/100000)</f>
        <v>1</v>
      </c>
      <c r="G15" t="s">
        <v>53</v>
      </c>
      <c r="H15" s="2">
        <f>MIN(1,1-(1000000-E12)/500000)</f>
        <v>9.9999999999999978E-2</v>
      </c>
    </row>
    <row r="16" spans="2:11" x14ac:dyDescent="0.25">
      <c r="D16" t="s">
        <v>3</v>
      </c>
      <c r="E16" s="1">
        <f>E12-E11</f>
        <v>138850</v>
      </c>
      <c r="G16" t="s">
        <v>3</v>
      </c>
      <c r="H16" s="5">
        <f>E16</f>
        <v>138850</v>
      </c>
      <c r="J16" t="s">
        <v>27</v>
      </c>
      <c r="K16" s="11" t="s">
        <v>28</v>
      </c>
    </row>
    <row r="17" spans="2:10" x14ac:dyDescent="0.25">
      <c r="D17" t="s">
        <v>4</v>
      </c>
      <c r="E17" s="1">
        <f>E16*E15</f>
        <v>138850</v>
      </c>
      <c r="G17" t="s">
        <v>4</v>
      </c>
      <c r="H17" s="5">
        <f>(H15)*H16</f>
        <v>13884.999999999996</v>
      </c>
    </row>
    <row r="19" spans="2:10" x14ac:dyDescent="0.25">
      <c r="B19" s="4" t="s">
        <v>13</v>
      </c>
      <c r="D19" t="s">
        <v>16</v>
      </c>
      <c r="E19" s="1">
        <f>$E$17*C21</f>
        <v>17772.8</v>
      </c>
      <c r="H19" s="1">
        <f>$H$17*C21</f>
        <v>1777.2799999999995</v>
      </c>
      <c r="J19">
        <f>0</f>
        <v>0</v>
      </c>
    </row>
    <row r="20" spans="2:10" x14ac:dyDescent="0.25">
      <c r="D20" t="s">
        <v>15</v>
      </c>
      <c r="E20" s="1">
        <f>$E$17*C22</f>
        <v>23882.199999999997</v>
      </c>
      <c r="H20" s="1">
        <f>$H$17*C22</f>
        <v>2388.2199999999993</v>
      </c>
      <c r="J20" s="5">
        <f>MIN(E20,H20)</f>
        <v>2388.2199999999993</v>
      </c>
    </row>
    <row r="21" spans="2:10" x14ac:dyDescent="0.25">
      <c r="B21" t="s">
        <v>14</v>
      </c>
      <c r="C21" s="7">
        <v>0.128</v>
      </c>
    </row>
    <row r="22" spans="2:10" x14ac:dyDescent="0.25">
      <c r="B22" t="s">
        <v>15</v>
      </c>
      <c r="C22" s="7">
        <v>0.17199999999999999</v>
      </c>
      <c r="D22" t="s">
        <v>18</v>
      </c>
      <c r="E22" s="1">
        <f>SUM(E19:E20)</f>
        <v>41655</v>
      </c>
      <c r="H22" s="1">
        <f>SUM(H19:H20)</f>
        <v>4165.4999999999991</v>
      </c>
      <c r="J22" s="1">
        <f>IF(K16="Oui",SUM(J19:J20))</f>
        <v>2388.2199999999993</v>
      </c>
    </row>
    <row r="34" spans="2:3" x14ac:dyDescent="0.25">
      <c r="B34" s="4" t="s">
        <v>23</v>
      </c>
      <c r="C34" s="10">
        <f>MIN(E22,H22,J22)</f>
        <v>2388.2199999999993</v>
      </c>
    </row>
    <row r="36" spans="2:3" x14ac:dyDescent="0.25">
      <c r="B36" t="s">
        <v>24</v>
      </c>
      <c r="C36" s="5">
        <f>E12</f>
        <v>550000</v>
      </c>
    </row>
    <row r="37" spans="2:3" x14ac:dyDescent="0.25">
      <c r="B37" s="4" t="s">
        <v>25</v>
      </c>
      <c r="C37" s="10">
        <f>C36-C34</f>
        <v>547611.78</v>
      </c>
    </row>
  </sheetData>
  <dataValidations count="1">
    <dataValidation type="list" allowBlank="1" showInputMessage="1" showErrorMessage="1" sqref="K16" xr:uid="{00000000-0002-0000-0000-000000000000}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K51"/>
  <sheetViews>
    <sheetView topLeftCell="A25" workbookViewId="0">
      <selection activeCell="D52" sqref="D52"/>
    </sheetView>
  </sheetViews>
  <sheetFormatPr defaultColWidth="11.42578125" defaultRowHeight="15" x14ac:dyDescent="0.25"/>
  <cols>
    <col min="2" max="2" width="33" bestFit="1" customWidth="1"/>
    <col min="4" max="4" width="24.7109375" customWidth="1"/>
    <col min="5" max="5" width="12.85546875" style="1" bestFit="1" customWidth="1"/>
    <col min="7" max="7" width="20.28515625" customWidth="1"/>
    <col min="8" max="8" width="12.85546875" customWidth="1"/>
    <col min="10" max="10" width="11.85546875" bestFit="1" customWidth="1"/>
  </cols>
  <sheetData>
    <row r="2" spans="2:11" ht="18.75" x14ac:dyDescent="0.3">
      <c r="B2" s="8" t="s">
        <v>26</v>
      </c>
    </row>
    <row r="4" spans="2:11" x14ac:dyDescent="0.25">
      <c r="D4" t="s">
        <v>0</v>
      </c>
      <c r="E4" s="1">
        <f>'Pas de holding'!E4</f>
        <v>800000</v>
      </c>
      <c r="H4" t="s">
        <v>6</v>
      </c>
      <c r="K4" t="s">
        <v>7</v>
      </c>
    </row>
    <row r="5" spans="2:11" x14ac:dyDescent="0.25">
      <c r="D5" t="s">
        <v>21</v>
      </c>
      <c r="E5" s="1">
        <f>'Pas de holding'!E5</f>
        <v>1300000</v>
      </c>
      <c r="K5" t="s">
        <v>8</v>
      </c>
    </row>
    <row r="6" spans="2:11" x14ac:dyDescent="0.25">
      <c r="D6" t="s">
        <v>22</v>
      </c>
      <c r="E6" s="1">
        <f>'Pas de holding'!E6</f>
        <v>1100000</v>
      </c>
    </row>
    <row r="8" spans="2:11" x14ac:dyDescent="0.25">
      <c r="D8" t="s">
        <v>20</v>
      </c>
      <c r="E8" s="2">
        <f>'Pas de holding'!E8</f>
        <v>0.5</v>
      </c>
      <c r="G8" t="s">
        <v>31</v>
      </c>
      <c r="H8" s="2">
        <v>1</v>
      </c>
    </row>
    <row r="10" spans="2:11" x14ac:dyDescent="0.25">
      <c r="D10" t="s">
        <v>1</v>
      </c>
      <c r="E10" s="1">
        <f>'Pas de holding'!E10</f>
        <v>400000</v>
      </c>
    </row>
    <row r="11" spans="2:11" x14ac:dyDescent="0.25">
      <c r="D11" t="s">
        <v>5</v>
      </c>
      <c r="E11" s="1">
        <f>'Pas de holding'!E11*H8</f>
        <v>411150</v>
      </c>
    </row>
    <row r="12" spans="2:11" x14ac:dyDescent="0.25">
      <c r="D12" t="s">
        <v>11</v>
      </c>
      <c r="E12" s="1">
        <f>E5*E8*H8</f>
        <v>650000</v>
      </c>
    </row>
    <row r="14" spans="2:11" x14ac:dyDescent="0.25">
      <c r="D14" s="4" t="s">
        <v>9</v>
      </c>
      <c r="G14" s="4" t="s">
        <v>10</v>
      </c>
      <c r="J14" s="4" t="s">
        <v>17</v>
      </c>
    </row>
    <row r="15" spans="2:11" x14ac:dyDescent="0.25">
      <c r="D15" t="s">
        <v>2</v>
      </c>
      <c r="E15" s="2">
        <f>MIN(1,(E10-250000)/100000)</f>
        <v>1</v>
      </c>
      <c r="G15" t="s">
        <v>53</v>
      </c>
      <c r="H15" s="2">
        <f>MIN(1,1-(1000000-E12)/500000)</f>
        <v>0.30000000000000004</v>
      </c>
    </row>
    <row r="16" spans="2:11" x14ac:dyDescent="0.25">
      <c r="D16" t="s">
        <v>3</v>
      </c>
      <c r="E16" s="1">
        <f>E12-E11</f>
        <v>238850</v>
      </c>
      <c r="G16" t="s">
        <v>3</v>
      </c>
      <c r="H16" s="5">
        <f>E16</f>
        <v>238850</v>
      </c>
      <c r="J16" t="s">
        <v>27</v>
      </c>
      <c r="K16" s="11" t="s">
        <v>29</v>
      </c>
    </row>
    <row r="17" spans="2:10" x14ac:dyDescent="0.25">
      <c r="D17" t="s">
        <v>4</v>
      </c>
      <c r="E17" s="1">
        <f>E16*E15</f>
        <v>238850</v>
      </c>
      <c r="G17" t="s">
        <v>4</v>
      </c>
      <c r="H17" s="5">
        <f>(H15)*H16</f>
        <v>71655.000000000015</v>
      </c>
    </row>
    <row r="18" spans="2:10" x14ac:dyDescent="0.25">
      <c r="G18" t="s">
        <v>27</v>
      </c>
      <c r="H18" s="11" t="s">
        <v>29</v>
      </c>
    </row>
    <row r="19" spans="2:10" x14ac:dyDescent="0.25">
      <c r="B19" s="4" t="s">
        <v>13</v>
      </c>
      <c r="D19" t="s">
        <v>16</v>
      </c>
      <c r="E19" s="1">
        <f>$E$17*C21</f>
        <v>30572.799999999999</v>
      </c>
      <c r="H19" s="1">
        <f>$H$17*C21</f>
        <v>9171.840000000002</v>
      </c>
      <c r="J19">
        <f>0</f>
        <v>0</v>
      </c>
    </row>
    <row r="20" spans="2:10" x14ac:dyDescent="0.25">
      <c r="D20" t="s">
        <v>15</v>
      </c>
      <c r="E20" s="1">
        <f>$E$17*C22</f>
        <v>41082.199999999997</v>
      </c>
      <c r="H20" s="1">
        <f>$H$17*C22</f>
        <v>12324.660000000002</v>
      </c>
      <c r="J20" s="5">
        <f>MIN(E20,H20)</f>
        <v>12324.660000000002</v>
      </c>
    </row>
    <row r="21" spans="2:10" x14ac:dyDescent="0.25">
      <c r="B21" t="s">
        <v>14</v>
      </c>
      <c r="C21" s="7">
        <v>0.128</v>
      </c>
    </row>
    <row r="22" spans="2:10" x14ac:dyDescent="0.25">
      <c r="B22" t="s">
        <v>15</v>
      </c>
      <c r="C22" s="7">
        <v>0.17199999999999999</v>
      </c>
      <c r="D22" t="s">
        <v>18</v>
      </c>
      <c r="E22" s="1">
        <f>SUM(E19:E20)</f>
        <v>71655</v>
      </c>
      <c r="H22" s="1" t="b">
        <f>IF(H18="Oui",SUM(H19:H20))</f>
        <v>0</v>
      </c>
      <c r="J22" s="1" t="b">
        <f>IF(K16="Oui",SUM(J19:J20))</f>
        <v>0</v>
      </c>
    </row>
    <row r="25" spans="2:10" x14ac:dyDescent="0.25">
      <c r="B25" s="4" t="s">
        <v>30</v>
      </c>
      <c r="C25" s="10">
        <f>E22</f>
        <v>71655</v>
      </c>
    </row>
    <row r="27" spans="2:10" x14ac:dyDescent="0.25">
      <c r="B27" t="s">
        <v>32</v>
      </c>
      <c r="C27" s="5">
        <f>+'% Optimal de holding'!C27</f>
        <v>8000</v>
      </c>
    </row>
    <row r="28" spans="2:10" x14ac:dyDescent="0.25">
      <c r="C28" s="5"/>
    </row>
    <row r="29" spans="2:10" x14ac:dyDescent="0.25">
      <c r="B29" t="s">
        <v>33</v>
      </c>
      <c r="C29" s="5">
        <f>C27*E8*H8</f>
        <v>4000</v>
      </c>
    </row>
    <row r="30" spans="2:10" x14ac:dyDescent="0.25">
      <c r="B30" t="s">
        <v>34</v>
      </c>
      <c r="C30">
        <f>+'% Optimal de holding'!C30</f>
        <v>5</v>
      </c>
    </row>
    <row r="32" spans="2:10" x14ac:dyDescent="0.25">
      <c r="B32" t="s">
        <v>35</v>
      </c>
      <c r="C32" s="5">
        <f>C30*C29</f>
        <v>20000</v>
      </c>
    </row>
    <row r="35" spans="2:7" x14ac:dyDescent="0.25">
      <c r="B35" s="4" t="s">
        <v>36</v>
      </c>
    </row>
    <row r="36" spans="2:7" x14ac:dyDescent="0.25">
      <c r="B36" t="s">
        <v>37</v>
      </c>
      <c r="C36" s="5">
        <f>E5*E8*H8</f>
        <v>650000</v>
      </c>
      <c r="E36" s="1" t="s">
        <v>41</v>
      </c>
      <c r="G36" s="5">
        <f>C37-C42+C32</f>
        <v>573000</v>
      </c>
    </row>
    <row r="37" spans="2:7" x14ac:dyDescent="0.25">
      <c r="B37" t="s">
        <v>38</v>
      </c>
      <c r="C37" s="5">
        <f>E6*E8*H8</f>
        <v>550000</v>
      </c>
    </row>
    <row r="38" spans="2:7" x14ac:dyDescent="0.25">
      <c r="B38" t="s">
        <v>39</v>
      </c>
      <c r="C38" s="5">
        <f>C37-C36</f>
        <v>-100000</v>
      </c>
      <c r="E38" s="1" t="s">
        <v>42</v>
      </c>
      <c r="F38" t="s">
        <v>43</v>
      </c>
      <c r="G38" s="5">
        <f>C36</f>
        <v>650000</v>
      </c>
    </row>
    <row r="39" spans="2:7" x14ac:dyDescent="0.25">
      <c r="F39" t="s">
        <v>44</v>
      </c>
      <c r="G39" s="5">
        <f>(G36-G38)</f>
        <v>-77000</v>
      </c>
    </row>
    <row r="40" spans="2:7" x14ac:dyDescent="0.25">
      <c r="B40" t="s">
        <v>40</v>
      </c>
      <c r="C40" s="12">
        <v>0.25</v>
      </c>
      <c r="F40" s="4" t="s">
        <v>45</v>
      </c>
      <c r="G40" s="13">
        <f>G39*0.3</f>
        <v>-23100</v>
      </c>
    </row>
    <row r="42" spans="2:7" x14ac:dyDescent="0.25">
      <c r="B42" s="4" t="s">
        <v>13</v>
      </c>
      <c r="C42" s="10">
        <f>C38*0.12*C40</f>
        <v>-3000</v>
      </c>
      <c r="E42" s="14" t="s">
        <v>46</v>
      </c>
      <c r="F42" s="4"/>
      <c r="G42" s="10">
        <f>G38+G39-G40</f>
        <v>596100</v>
      </c>
    </row>
    <row r="44" spans="2:7" x14ac:dyDescent="0.25">
      <c r="B44" t="s">
        <v>58</v>
      </c>
    </row>
    <row r="45" spans="2:7" x14ac:dyDescent="0.25">
      <c r="B45" t="s">
        <v>73</v>
      </c>
      <c r="C45" s="15">
        <v>0</v>
      </c>
    </row>
    <row r="46" spans="2:7" x14ac:dyDescent="0.25">
      <c r="B46" s="4" t="s">
        <v>47</v>
      </c>
      <c r="C46" s="10">
        <f>G42-C25-C45</f>
        <v>524445</v>
      </c>
    </row>
    <row r="50" spans="2:3" x14ac:dyDescent="0.25">
      <c r="B50" t="s">
        <v>73</v>
      </c>
      <c r="C50" s="15">
        <v>0</v>
      </c>
    </row>
    <row r="51" spans="2:3" x14ac:dyDescent="0.25">
      <c r="B51" s="4" t="s">
        <v>57</v>
      </c>
      <c r="C51" s="10">
        <f>G36-C25-C50</f>
        <v>501345</v>
      </c>
    </row>
  </sheetData>
  <dataValidations count="1">
    <dataValidation type="list" allowBlank="1" showInputMessage="1" showErrorMessage="1" sqref="K16 H18" xr:uid="{00000000-0002-0000-0100-000000000000}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E1002"/>
  <sheetViews>
    <sheetView tabSelected="1" topLeftCell="K1" workbookViewId="0">
      <selection activeCell="AB12" sqref="AB12"/>
    </sheetView>
  </sheetViews>
  <sheetFormatPr defaultColWidth="11.42578125" defaultRowHeight="15" x14ac:dyDescent="0.25"/>
  <cols>
    <col min="2" max="2" width="33" bestFit="1" customWidth="1"/>
    <col min="3" max="3" width="14.140625" customWidth="1"/>
    <col min="4" max="4" width="24.7109375" customWidth="1"/>
    <col min="5" max="5" width="12.85546875" style="1" bestFit="1" customWidth="1"/>
    <col min="7" max="7" width="20.28515625" customWidth="1"/>
    <col min="8" max="8" width="12.85546875" customWidth="1"/>
    <col min="9" max="13" width="12.85546875" bestFit="1" customWidth="1"/>
    <col min="27" max="27" width="11.42578125" style="77"/>
    <col min="28" max="28" width="13.28515625" bestFit="1" customWidth="1"/>
  </cols>
  <sheetData>
    <row r="1" spans="2:31" x14ac:dyDescent="0.25">
      <c r="AA1" s="77" t="s">
        <v>85</v>
      </c>
      <c r="AB1" t="s">
        <v>86</v>
      </c>
    </row>
    <row r="2" spans="2:31" ht="18.75" x14ac:dyDescent="0.3">
      <c r="B2" s="8" t="s">
        <v>26</v>
      </c>
      <c r="AA2" s="77">
        <v>0</v>
      </c>
      <c r="AB2" s="76">
        <v>547611.78</v>
      </c>
      <c r="AD2" s="84">
        <f>MAX(Tabel1[C78])</f>
        <v>547703.44999999995</v>
      </c>
      <c r="AE2" s="84" t="s">
        <v>87</v>
      </c>
    </row>
    <row r="3" spans="2:31" x14ac:dyDescent="0.25">
      <c r="AA3" s="77">
        <v>1E-3</v>
      </c>
      <c r="AB3" s="76">
        <v>547614.86</v>
      </c>
      <c r="AD3" s="85">
        <f>_xlfn.XLOOKUP(AD2,Tabel1[C78],Tabel1[H8])</f>
        <v>5.8999999999999997E-2</v>
      </c>
      <c r="AE3" s="84"/>
    </row>
    <row r="4" spans="2:31" x14ac:dyDescent="0.25">
      <c r="D4" t="s">
        <v>0</v>
      </c>
      <c r="E4" s="1">
        <v>800000</v>
      </c>
      <c r="H4" t="s">
        <v>6</v>
      </c>
      <c r="K4" t="s">
        <v>7</v>
      </c>
      <c r="AA4" s="77">
        <v>2E-3</v>
      </c>
      <c r="AB4" s="76">
        <v>547617.88</v>
      </c>
    </row>
    <row r="5" spans="2:31" x14ac:dyDescent="0.25">
      <c r="D5" t="s">
        <v>21</v>
      </c>
      <c r="E5" s="81">
        <v>1300000</v>
      </c>
      <c r="K5" t="s">
        <v>8</v>
      </c>
      <c r="AA5" s="77">
        <v>3.0000000000000001E-3</v>
      </c>
      <c r="AB5" s="76">
        <v>547620.85</v>
      </c>
    </row>
    <row r="6" spans="2:31" x14ac:dyDescent="0.25">
      <c r="D6" t="s">
        <v>22</v>
      </c>
      <c r="E6" s="81">
        <v>1100000</v>
      </c>
      <c r="AA6" s="77">
        <v>4.0000000000000001E-3</v>
      </c>
      <c r="AB6" s="76">
        <v>547623.77</v>
      </c>
    </row>
    <row r="7" spans="2:31" x14ac:dyDescent="0.25">
      <c r="B7" s="17"/>
      <c r="AA7" s="77">
        <v>5.0000000000000001E-3</v>
      </c>
      <c r="AB7" s="76">
        <v>547626.64</v>
      </c>
    </row>
    <row r="8" spans="2:31" x14ac:dyDescent="0.25">
      <c r="D8" t="s">
        <v>20</v>
      </c>
      <c r="E8" s="2">
        <f>'Pas de holding'!E8</f>
        <v>0.5</v>
      </c>
      <c r="G8" t="s">
        <v>31</v>
      </c>
      <c r="H8" s="2">
        <v>1</v>
      </c>
      <c r="AA8" s="77">
        <v>6.0000000000000001E-3</v>
      </c>
      <c r="AB8" s="76">
        <v>547629.46</v>
      </c>
    </row>
    <row r="9" spans="2:31" x14ac:dyDescent="0.25">
      <c r="AA9" s="77">
        <v>7.0000000000000001E-3</v>
      </c>
      <c r="AB9" s="76">
        <v>547632.22</v>
      </c>
    </row>
    <row r="10" spans="2:31" x14ac:dyDescent="0.25">
      <c r="D10" t="s">
        <v>1</v>
      </c>
      <c r="E10" s="1">
        <f>'Pas de holding'!E10</f>
        <v>400000</v>
      </c>
      <c r="AA10" s="77">
        <v>8.0000000000000002E-3</v>
      </c>
      <c r="AB10" s="76">
        <v>547634.93000000005</v>
      </c>
    </row>
    <row r="11" spans="2:31" x14ac:dyDescent="0.25">
      <c r="D11" t="s">
        <v>5</v>
      </c>
      <c r="E11" s="1">
        <f>'Pas de holding'!E11*H8</f>
        <v>411150</v>
      </c>
      <c r="AA11" s="77">
        <v>8.9999999999999993E-3</v>
      </c>
      <c r="AB11" s="76">
        <v>547637.57999999996</v>
      </c>
    </row>
    <row r="12" spans="2:31" x14ac:dyDescent="0.25">
      <c r="D12" t="s">
        <v>11</v>
      </c>
      <c r="E12" s="3">
        <f>E5*E8*H8</f>
        <v>650000</v>
      </c>
      <c r="AA12" s="77">
        <v>0.01</v>
      </c>
      <c r="AB12" s="76">
        <v>547640.18999999994</v>
      </c>
    </row>
    <row r="13" spans="2:31" x14ac:dyDescent="0.25">
      <c r="AA13" s="77">
        <v>1.0999999999999999E-2</v>
      </c>
      <c r="AB13" s="76">
        <v>547642.74</v>
      </c>
    </row>
    <row r="14" spans="2:31" x14ac:dyDescent="0.25">
      <c r="D14" s="4" t="s">
        <v>9</v>
      </c>
      <c r="G14" s="4" t="s">
        <v>10</v>
      </c>
      <c r="J14" s="4" t="s">
        <v>17</v>
      </c>
      <c r="AA14" s="77">
        <v>1.2E-2</v>
      </c>
      <c r="AB14" s="76">
        <v>547645.24</v>
      </c>
    </row>
    <row r="15" spans="2:31" x14ac:dyDescent="0.25">
      <c r="D15" t="s">
        <v>2</v>
      </c>
      <c r="E15" s="2">
        <f>MIN(1,(E10-250000)/100000)</f>
        <v>1</v>
      </c>
      <c r="G15" t="s">
        <v>12</v>
      </c>
      <c r="H15" s="2">
        <f>MIN(1,(1000000-E12)/500000)</f>
        <v>0.7</v>
      </c>
      <c r="AA15" s="77">
        <v>1.2999999999999999E-2</v>
      </c>
      <c r="AB15" s="76">
        <v>547647.68999999994</v>
      </c>
    </row>
    <row r="16" spans="2:31" x14ac:dyDescent="0.25">
      <c r="D16" t="s">
        <v>3</v>
      </c>
      <c r="E16" s="1">
        <f>E12-E11</f>
        <v>238850</v>
      </c>
      <c r="G16" t="s">
        <v>3</v>
      </c>
      <c r="H16" s="5">
        <f>E16</f>
        <v>238850</v>
      </c>
      <c r="J16" t="s">
        <v>27</v>
      </c>
      <c r="K16" s="11" t="s">
        <v>29</v>
      </c>
      <c r="AA16" s="77">
        <v>1.4E-2</v>
      </c>
      <c r="AB16" s="76">
        <v>547650.07999999996</v>
      </c>
    </row>
    <row r="17" spans="2:28" x14ac:dyDescent="0.25">
      <c r="D17" t="s">
        <v>4</v>
      </c>
      <c r="E17" s="1">
        <f>E16*E15</f>
        <v>238850</v>
      </c>
      <c r="G17" t="s">
        <v>4</v>
      </c>
      <c r="H17" s="6">
        <f>(1-H15)*H16</f>
        <v>71655.000000000015</v>
      </c>
      <c r="AA17" s="77">
        <v>1.4999999999999999E-2</v>
      </c>
      <c r="AB17" s="76">
        <v>547652.42000000004</v>
      </c>
    </row>
    <row r="18" spans="2:28" x14ac:dyDescent="0.25">
      <c r="G18" t="s">
        <v>27</v>
      </c>
      <c r="H18" s="11" t="s">
        <v>29</v>
      </c>
      <c r="AA18" s="77">
        <v>1.6E-2</v>
      </c>
      <c r="AB18" s="76">
        <v>547654.71</v>
      </c>
    </row>
    <row r="19" spans="2:28" x14ac:dyDescent="0.25">
      <c r="B19" s="4" t="s">
        <v>13</v>
      </c>
      <c r="D19" t="s">
        <v>16</v>
      </c>
      <c r="E19" s="1">
        <f>$E$17*C21</f>
        <v>30572.799999999999</v>
      </c>
      <c r="H19" s="1">
        <f>$H$17*C21</f>
        <v>9171.840000000002</v>
      </c>
      <c r="J19">
        <f>0</f>
        <v>0</v>
      </c>
      <c r="AA19" s="77">
        <v>1.7000000000000001E-2</v>
      </c>
      <c r="AB19" s="76">
        <v>547656.94999999995</v>
      </c>
    </row>
    <row r="20" spans="2:28" x14ac:dyDescent="0.25">
      <c r="D20" t="s">
        <v>15</v>
      </c>
      <c r="E20" s="1">
        <f>$E$17*C22</f>
        <v>41082.199999999997</v>
      </c>
      <c r="H20" s="1">
        <f>$H$17*C22</f>
        <v>12324.660000000002</v>
      </c>
      <c r="J20" s="5">
        <f>MIN(E20,H20)</f>
        <v>12324.660000000002</v>
      </c>
      <c r="AA20" s="77">
        <v>1.7999999999999999E-2</v>
      </c>
      <c r="AB20" s="76">
        <v>547659.13</v>
      </c>
    </row>
    <row r="21" spans="2:28" x14ac:dyDescent="0.25">
      <c r="B21" t="s">
        <v>14</v>
      </c>
      <c r="C21" s="7">
        <v>0.128</v>
      </c>
      <c r="AA21" s="77">
        <v>1.9E-2</v>
      </c>
      <c r="AB21" s="76">
        <v>547661.27</v>
      </c>
    </row>
    <row r="22" spans="2:28" x14ac:dyDescent="0.25">
      <c r="B22" t="s">
        <v>15</v>
      </c>
      <c r="C22" s="7">
        <v>0.17199999999999999</v>
      </c>
      <c r="D22" t="s">
        <v>18</v>
      </c>
      <c r="E22" s="18">
        <f>SUM(E19:E20)</f>
        <v>71655</v>
      </c>
      <c r="H22" s="1" t="b">
        <f>IF(H18="Oui",SUM(H19:H20))</f>
        <v>0</v>
      </c>
      <c r="J22" s="1" t="b">
        <f>IF(K16="Oui",SUM(J19:J20))</f>
        <v>0</v>
      </c>
      <c r="AA22" s="77">
        <v>0.02</v>
      </c>
      <c r="AB22" s="76">
        <v>547663.34</v>
      </c>
    </row>
    <row r="23" spans="2:28" x14ac:dyDescent="0.25">
      <c r="AA23" s="77">
        <v>2.1000000000000001E-2</v>
      </c>
      <c r="AB23" s="76">
        <v>547665.37</v>
      </c>
    </row>
    <row r="24" spans="2:28" x14ac:dyDescent="0.25">
      <c r="AA24" s="77">
        <v>2.1999999999999999E-2</v>
      </c>
      <c r="AB24" s="76">
        <v>547667.35</v>
      </c>
    </row>
    <row r="25" spans="2:28" x14ac:dyDescent="0.25">
      <c r="B25" s="4" t="s">
        <v>30</v>
      </c>
      <c r="C25" s="10">
        <f>E22</f>
        <v>71655</v>
      </c>
      <c r="AA25" s="77">
        <v>2.3E-2</v>
      </c>
      <c r="AB25" s="76">
        <v>547669.27</v>
      </c>
    </row>
    <row r="26" spans="2:28" x14ac:dyDescent="0.25">
      <c r="F26" s="19"/>
      <c r="AA26" s="77">
        <v>2.4E-2</v>
      </c>
      <c r="AB26" s="76">
        <v>547671.14</v>
      </c>
    </row>
    <row r="27" spans="2:28" x14ac:dyDescent="0.25">
      <c r="B27" t="s">
        <v>32</v>
      </c>
      <c r="C27" s="5">
        <v>8000</v>
      </c>
      <c r="F27" s="20"/>
      <c r="AA27" s="77">
        <v>2.5000000000000001E-2</v>
      </c>
      <c r="AB27" s="76">
        <v>547672.94999999995</v>
      </c>
    </row>
    <row r="28" spans="2:28" x14ac:dyDescent="0.25">
      <c r="C28" s="5"/>
      <c r="AA28" s="77">
        <v>2.5999999999999999E-2</v>
      </c>
      <c r="AB28" s="76">
        <v>547674.72</v>
      </c>
    </row>
    <row r="29" spans="2:28" x14ac:dyDescent="0.25">
      <c r="B29" t="s">
        <v>33</v>
      </c>
      <c r="C29" s="5">
        <f>C27*E8*H8</f>
        <v>4000</v>
      </c>
      <c r="AA29" s="77">
        <v>2.7E-2</v>
      </c>
      <c r="AB29" s="76">
        <v>547676.43000000005</v>
      </c>
    </row>
    <row r="30" spans="2:28" x14ac:dyDescent="0.25">
      <c r="B30" t="s">
        <v>34</v>
      </c>
      <c r="C30">
        <v>5</v>
      </c>
      <c r="AA30" s="77">
        <v>2.8000000000000001E-2</v>
      </c>
      <c r="AB30" s="76">
        <v>547678.09</v>
      </c>
    </row>
    <row r="31" spans="2:28" x14ac:dyDescent="0.25">
      <c r="AA31" s="77">
        <v>2.9000000000000001E-2</v>
      </c>
      <c r="AB31" s="76">
        <v>547679.68999999994</v>
      </c>
    </row>
    <row r="32" spans="2:28" x14ac:dyDescent="0.25">
      <c r="B32" t="s">
        <v>35</v>
      </c>
      <c r="C32" s="5">
        <f>C30*C29</f>
        <v>20000</v>
      </c>
      <c r="AA32" s="77">
        <v>0.03</v>
      </c>
      <c r="AB32" s="76">
        <v>547681.25</v>
      </c>
    </row>
    <row r="33" spans="2:28" x14ac:dyDescent="0.25">
      <c r="AA33" s="77">
        <v>3.1E-2</v>
      </c>
      <c r="AB33" s="76">
        <v>547682.75</v>
      </c>
    </row>
    <row r="34" spans="2:28" x14ac:dyDescent="0.25">
      <c r="AA34" s="77">
        <v>3.2000000000000001E-2</v>
      </c>
      <c r="AB34" s="76">
        <v>547684.19999999995</v>
      </c>
    </row>
    <row r="35" spans="2:28" x14ac:dyDescent="0.25">
      <c r="B35" s="4" t="s">
        <v>36</v>
      </c>
      <c r="AA35" s="77">
        <v>3.3000000000000002E-2</v>
      </c>
      <c r="AB35" s="76">
        <v>547685.59</v>
      </c>
    </row>
    <row r="36" spans="2:28" x14ac:dyDescent="0.25">
      <c r="B36" t="s">
        <v>37</v>
      </c>
      <c r="C36" s="5">
        <f>E5*E8*H8</f>
        <v>650000</v>
      </c>
      <c r="E36" s="1" t="s">
        <v>41</v>
      </c>
      <c r="G36" s="5">
        <f>C37-C42+C32</f>
        <v>573000</v>
      </c>
      <c r="AA36" s="77">
        <v>3.4000000000000002E-2</v>
      </c>
      <c r="AB36" s="76">
        <v>547686.93999999994</v>
      </c>
    </row>
    <row r="37" spans="2:28" x14ac:dyDescent="0.25">
      <c r="B37" t="s">
        <v>38</v>
      </c>
      <c r="C37" s="5">
        <f>E6*E8*H8</f>
        <v>550000</v>
      </c>
      <c r="AA37" s="77">
        <v>3.5000000000000003E-2</v>
      </c>
      <c r="AB37" s="76">
        <v>547688.23</v>
      </c>
    </row>
    <row r="38" spans="2:28" x14ac:dyDescent="0.25">
      <c r="B38" t="s">
        <v>39</v>
      </c>
      <c r="C38" s="5">
        <f>C37-C36</f>
        <v>-100000</v>
      </c>
      <c r="E38" s="1" t="s">
        <v>42</v>
      </c>
      <c r="F38" t="s">
        <v>43</v>
      </c>
      <c r="G38" s="5">
        <f>C36</f>
        <v>650000</v>
      </c>
      <c r="AA38" s="77">
        <v>3.5999999999999997E-2</v>
      </c>
      <c r="AB38" s="76">
        <v>547689.46</v>
      </c>
    </row>
    <row r="39" spans="2:28" x14ac:dyDescent="0.25">
      <c r="F39" t="s">
        <v>44</v>
      </c>
      <c r="G39" s="5">
        <f>(G36-G38)</f>
        <v>-77000</v>
      </c>
      <c r="AA39" s="77">
        <v>3.6999999999999998E-2</v>
      </c>
      <c r="AB39" s="76">
        <v>547690.65</v>
      </c>
    </row>
    <row r="40" spans="2:28" x14ac:dyDescent="0.25">
      <c r="B40" t="s">
        <v>40</v>
      </c>
      <c r="C40" s="12">
        <v>0.25</v>
      </c>
      <c r="F40" s="4" t="s">
        <v>45</v>
      </c>
      <c r="G40" s="13">
        <f>G39*0.3</f>
        <v>-23100</v>
      </c>
      <c r="AA40" s="77">
        <v>3.7999999999999999E-2</v>
      </c>
      <c r="AB40" s="76">
        <v>547691.78</v>
      </c>
    </row>
    <row r="41" spans="2:28" x14ac:dyDescent="0.25">
      <c r="AA41" s="77">
        <v>3.9E-2</v>
      </c>
      <c r="AB41" s="76">
        <v>547692.86</v>
      </c>
    </row>
    <row r="42" spans="2:28" x14ac:dyDescent="0.25">
      <c r="B42" s="4" t="s">
        <v>13</v>
      </c>
      <c r="C42" s="10">
        <f>C38*0.12*C40</f>
        <v>-3000</v>
      </c>
      <c r="E42" s="14" t="s">
        <v>46</v>
      </c>
      <c r="F42" s="4"/>
      <c r="G42" s="10">
        <f>G38+G39-G40</f>
        <v>596100</v>
      </c>
      <c r="AA42" s="77">
        <v>0.04</v>
      </c>
      <c r="AB42" s="76">
        <v>547693.89</v>
      </c>
    </row>
    <row r="43" spans="2:28" x14ac:dyDescent="0.25">
      <c r="AA43" s="77">
        <v>4.1000000000000002E-2</v>
      </c>
      <c r="AB43" s="76">
        <v>547694.87</v>
      </c>
    </row>
    <row r="44" spans="2:28" x14ac:dyDescent="0.25">
      <c r="AA44" s="77">
        <v>4.2000000000000003E-2</v>
      </c>
      <c r="AB44" s="76">
        <v>547695.79</v>
      </c>
    </row>
    <row r="45" spans="2:28" x14ac:dyDescent="0.25">
      <c r="B45" s="4" t="s">
        <v>47</v>
      </c>
      <c r="C45" s="10">
        <f>G42-C25</f>
        <v>524445</v>
      </c>
      <c r="AA45" s="77">
        <v>4.2999999999999997E-2</v>
      </c>
      <c r="AB45" s="76">
        <v>547696.66</v>
      </c>
    </row>
    <row r="46" spans="2:28" x14ac:dyDescent="0.25">
      <c r="AA46" s="77">
        <v>4.3999999999999997E-2</v>
      </c>
      <c r="AB46" s="76">
        <v>547697.48</v>
      </c>
    </row>
    <row r="47" spans="2:28" x14ac:dyDescent="0.25">
      <c r="AA47" s="77">
        <v>4.4999999999999998E-2</v>
      </c>
      <c r="AB47" s="76">
        <v>547698.25</v>
      </c>
    </row>
    <row r="48" spans="2:28" x14ac:dyDescent="0.25">
      <c r="AA48" s="77">
        <v>4.5999999999999999E-2</v>
      </c>
      <c r="AB48" s="76">
        <v>547698.96</v>
      </c>
    </row>
    <row r="49" spans="2:28" x14ac:dyDescent="0.25">
      <c r="B49" t="s">
        <v>48</v>
      </c>
      <c r="C49" s="15">
        <f>'Pas de holding'!E11-'% Optimal de holding'!E11</f>
        <v>0</v>
      </c>
      <c r="E49" s="1" t="s">
        <v>49</v>
      </c>
      <c r="G49" s="72">
        <f>E8-E8*H8</f>
        <v>0</v>
      </c>
      <c r="AA49" s="77">
        <v>4.7E-2</v>
      </c>
      <c r="AB49" s="76">
        <v>547699.62</v>
      </c>
    </row>
    <row r="50" spans="2:28" x14ac:dyDescent="0.25">
      <c r="B50" t="s">
        <v>11</v>
      </c>
      <c r="C50" s="15">
        <f>'Pas de holding'!E6*'% Optimal de holding'!G49</f>
        <v>0</v>
      </c>
      <c r="E50" s="1" t="s">
        <v>1</v>
      </c>
      <c r="G50" s="15">
        <f>'Pas de holding'!E4*'% Optimal de holding'!G49</f>
        <v>0</v>
      </c>
      <c r="AA50" s="77">
        <v>4.8000000000000001E-2</v>
      </c>
      <c r="AB50" s="76">
        <v>547700.23</v>
      </c>
    </row>
    <row r="51" spans="2:28" x14ac:dyDescent="0.25">
      <c r="AA51" s="77">
        <v>4.9000000000000002E-2</v>
      </c>
      <c r="AB51" s="76">
        <v>547700.78</v>
      </c>
    </row>
    <row r="52" spans="2:28" x14ac:dyDescent="0.25">
      <c r="AA52" s="77">
        <v>0.05</v>
      </c>
      <c r="AB52" s="76">
        <v>547701.29</v>
      </c>
    </row>
    <row r="53" spans="2:28" x14ac:dyDescent="0.25">
      <c r="AA53" s="77">
        <v>5.0999999999999997E-2</v>
      </c>
      <c r="AB53" s="76">
        <v>547701.74</v>
      </c>
    </row>
    <row r="54" spans="2:28" x14ac:dyDescent="0.25">
      <c r="D54" s="4" t="s">
        <v>9</v>
      </c>
      <c r="G54" s="4" t="s">
        <v>10</v>
      </c>
      <c r="J54" s="4" t="s">
        <v>17</v>
      </c>
      <c r="AA54" s="77">
        <v>5.1999999999999998E-2</v>
      </c>
      <c r="AB54" s="76">
        <v>547702.13</v>
      </c>
    </row>
    <row r="55" spans="2:28" x14ac:dyDescent="0.25">
      <c r="D55" t="s">
        <v>2</v>
      </c>
      <c r="E55" s="2">
        <f>IF(G50&lt;250000,0,IF(G50&gt;350000,1,(G50-250000)/100000))</f>
        <v>0</v>
      </c>
      <c r="G55" t="s">
        <v>2</v>
      </c>
      <c r="H55" s="2">
        <f>MIN(1,1-IF(C50&lt;500000,0,(1000000-C50)/500000))</f>
        <v>1</v>
      </c>
      <c r="AA55" s="77">
        <v>5.2999999999999999E-2</v>
      </c>
      <c r="AB55" s="76">
        <v>547702.48</v>
      </c>
    </row>
    <row r="56" spans="2:28" x14ac:dyDescent="0.25">
      <c r="D56" t="s">
        <v>3</v>
      </c>
      <c r="E56" s="1">
        <f>C50-C49</f>
        <v>0</v>
      </c>
      <c r="G56" t="s">
        <v>3</v>
      </c>
      <c r="H56" s="5">
        <f>E56</f>
        <v>0</v>
      </c>
      <c r="J56" t="s">
        <v>27</v>
      </c>
      <c r="K56" s="11" t="s">
        <v>28</v>
      </c>
      <c r="AA56" s="77">
        <v>5.3999999999999999E-2</v>
      </c>
      <c r="AB56" s="76">
        <v>547702.77</v>
      </c>
    </row>
    <row r="57" spans="2:28" x14ac:dyDescent="0.25">
      <c r="D57" t="s">
        <v>4</v>
      </c>
      <c r="E57" s="1">
        <f>E56*E55</f>
        <v>0</v>
      </c>
      <c r="G57" t="s">
        <v>4</v>
      </c>
      <c r="H57" s="6">
        <f>H55*H56</f>
        <v>0</v>
      </c>
      <c r="AA57" s="77">
        <v>5.5E-2</v>
      </c>
      <c r="AB57" s="76">
        <v>547703.01</v>
      </c>
    </row>
    <row r="58" spans="2:28" x14ac:dyDescent="0.25">
      <c r="G58" t="s">
        <v>27</v>
      </c>
      <c r="H58" s="11" t="s">
        <v>28</v>
      </c>
      <c r="AA58" s="77">
        <v>5.6000000000000001E-2</v>
      </c>
      <c r="AB58" s="76">
        <v>547703.19999999995</v>
      </c>
    </row>
    <row r="59" spans="2:28" x14ac:dyDescent="0.25">
      <c r="B59" s="4" t="s">
        <v>13</v>
      </c>
      <c r="D59" t="s">
        <v>16</v>
      </c>
      <c r="E59" s="1">
        <f>E57*C61</f>
        <v>0</v>
      </c>
      <c r="H59" s="1">
        <f>H57*C61</f>
        <v>0</v>
      </c>
      <c r="J59">
        <f>0</f>
        <v>0</v>
      </c>
      <c r="AA59" s="77">
        <v>5.7000000000000002E-2</v>
      </c>
      <c r="AB59" s="76">
        <v>547703.32999999996</v>
      </c>
    </row>
    <row r="60" spans="2:28" x14ac:dyDescent="0.25">
      <c r="D60" t="s">
        <v>15</v>
      </c>
      <c r="E60" s="1">
        <f>E57*C62</f>
        <v>0</v>
      </c>
      <c r="H60" s="1">
        <f>H57*C62</f>
        <v>0</v>
      </c>
      <c r="J60" s="5">
        <f>MIN(E60,H60)</f>
        <v>0</v>
      </c>
      <c r="AA60" s="77">
        <v>5.8000000000000003E-2</v>
      </c>
      <c r="AB60" s="76">
        <v>547703.42000000004</v>
      </c>
    </row>
    <row r="61" spans="2:28" x14ac:dyDescent="0.25">
      <c r="B61" t="s">
        <v>14</v>
      </c>
      <c r="C61" s="7">
        <v>0.128</v>
      </c>
      <c r="AA61" s="77">
        <v>5.8999999999999997E-2</v>
      </c>
      <c r="AB61" s="76">
        <v>547703.44999999995</v>
      </c>
    </row>
    <row r="62" spans="2:28" x14ac:dyDescent="0.25">
      <c r="B62" t="s">
        <v>15</v>
      </c>
      <c r="C62" s="7">
        <v>0.17199999999999999</v>
      </c>
      <c r="D62" t="s">
        <v>18</v>
      </c>
      <c r="E62" s="1">
        <f>SUM(E59:E60)</f>
        <v>0</v>
      </c>
      <c r="H62" s="1">
        <f>IF(H58="Oui",SUM(H59:H60))</f>
        <v>0</v>
      </c>
      <c r="J62" s="1">
        <f>IF(K56="Oui",SUM(J59:J60))</f>
        <v>0</v>
      </c>
      <c r="AA62" s="77">
        <v>0.06</v>
      </c>
      <c r="AB62" s="76">
        <v>547703.42000000004</v>
      </c>
    </row>
    <row r="63" spans="2:28" x14ac:dyDescent="0.25">
      <c r="AA63" s="77">
        <v>6.0999999999999999E-2</v>
      </c>
      <c r="AB63" s="76">
        <v>547703.35</v>
      </c>
    </row>
    <row r="64" spans="2:28" x14ac:dyDescent="0.25">
      <c r="AA64" s="77">
        <v>6.2E-2</v>
      </c>
      <c r="AB64" s="76">
        <v>547703.22</v>
      </c>
    </row>
    <row r="65" spans="2:28" x14ac:dyDescent="0.25">
      <c r="B65" s="4" t="s">
        <v>18</v>
      </c>
      <c r="C65" s="10">
        <f>MIN(E62,H62,J62)</f>
        <v>0</v>
      </c>
      <c r="AA65" s="77">
        <v>6.3E-2</v>
      </c>
      <c r="AB65" s="76">
        <v>547703.04000000004</v>
      </c>
    </row>
    <row r="66" spans="2:28" x14ac:dyDescent="0.25">
      <c r="AA66" s="77">
        <v>6.4000000000000001E-2</v>
      </c>
      <c r="AB66" s="76">
        <v>547702.81000000006</v>
      </c>
    </row>
    <row r="67" spans="2:28" x14ac:dyDescent="0.25">
      <c r="B67" s="4" t="s">
        <v>46</v>
      </c>
      <c r="C67" s="16">
        <f>C50-C65</f>
        <v>0</v>
      </c>
      <c r="AA67" s="77">
        <v>6.5000000000000002E-2</v>
      </c>
      <c r="AB67" s="76">
        <v>547702.52</v>
      </c>
    </row>
    <row r="68" spans="2:28" x14ac:dyDescent="0.25">
      <c r="AA68" s="77">
        <v>6.6000000000000003E-2</v>
      </c>
      <c r="AB68" s="76">
        <v>547702.18999999994</v>
      </c>
    </row>
    <row r="69" spans="2:28" x14ac:dyDescent="0.25">
      <c r="AA69" s="77">
        <v>6.7000000000000004E-2</v>
      </c>
      <c r="AB69" s="76">
        <v>547701.80000000005</v>
      </c>
    </row>
    <row r="70" spans="2:28" x14ac:dyDescent="0.25">
      <c r="B70" t="s">
        <v>56</v>
      </c>
      <c r="AA70" s="77">
        <v>6.8000000000000005E-2</v>
      </c>
      <c r="AB70" s="76">
        <v>547701.35</v>
      </c>
    </row>
    <row r="71" spans="2:28" x14ac:dyDescent="0.25">
      <c r="B71" t="s">
        <v>41</v>
      </c>
      <c r="C71" s="15">
        <f>G36</f>
        <v>573000</v>
      </c>
      <c r="AA71" s="77">
        <v>6.9000000000000006E-2</v>
      </c>
      <c r="AB71" s="76">
        <v>547700.86</v>
      </c>
    </row>
    <row r="72" spans="2:28" x14ac:dyDescent="0.25">
      <c r="B72" t="s">
        <v>75</v>
      </c>
      <c r="C72" s="6">
        <f>G40</f>
        <v>-23100</v>
      </c>
      <c r="AA72" s="77">
        <v>7.0000000000000007E-2</v>
      </c>
      <c r="AB72" s="76">
        <v>547700.31000000006</v>
      </c>
    </row>
    <row r="73" spans="2:28" x14ac:dyDescent="0.25">
      <c r="B73" t="s">
        <v>76</v>
      </c>
      <c r="C73" s="5">
        <f>C25</f>
        <v>71655</v>
      </c>
      <c r="AA73" s="77">
        <v>7.0999999999999994E-2</v>
      </c>
      <c r="AB73" s="76">
        <v>547699.71</v>
      </c>
    </row>
    <row r="74" spans="2:28" x14ac:dyDescent="0.25">
      <c r="AA74" s="77">
        <v>7.1999999999999995E-2</v>
      </c>
      <c r="AB74" s="76">
        <v>547699.06000000006</v>
      </c>
    </row>
    <row r="75" spans="2:28" x14ac:dyDescent="0.25">
      <c r="AA75" s="77">
        <v>7.2999999999999995E-2</v>
      </c>
      <c r="AB75" s="76">
        <v>547698.35</v>
      </c>
    </row>
    <row r="76" spans="2:28" x14ac:dyDescent="0.25">
      <c r="B76" t="s">
        <v>50</v>
      </c>
      <c r="C76" s="15">
        <f>+C67</f>
        <v>0</v>
      </c>
      <c r="AA76" s="77">
        <v>7.3999999999999996E-2</v>
      </c>
      <c r="AB76" s="76">
        <v>547697.59</v>
      </c>
    </row>
    <row r="77" spans="2:28" x14ac:dyDescent="0.25">
      <c r="B77" t="s">
        <v>73</v>
      </c>
      <c r="C77" s="15">
        <v>0</v>
      </c>
      <c r="AA77" s="77">
        <v>7.4999999999999997E-2</v>
      </c>
      <c r="AB77" s="76">
        <v>547696.78</v>
      </c>
    </row>
    <row r="78" spans="2:28" x14ac:dyDescent="0.25">
      <c r="B78" s="4" t="s">
        <v>52</v>
      </c>
      <c r="C78" s="82">
        <f>C71+C76-C72-C73-C77</f>
        <v>524445</v>
      </c>
      <c r="AA78" s="77">
        <v>7.5999999999999998E-2</v>
      </c>
      <c r="AB78" s="76">
        <v>547695.92000000004</v>
      </c>
    </row>
    <row r="79" spans="2:28" x14ac:dyDescent="0.25">
      <c r="AA79" s="77">
        <v>7.6999999999999999E-2</v>
      </c>
      <c r="AB79" s="76">
        <v>547695</v>
      </c>
    </row>
    <row r="80" spans="2:28" x14ac:dyDescent="0.25">
      <c r="AA80" s="77">
        <v>7.8E-2</v>
      </c>
      <c r="AB80" s="76">
        <v>547694.03</v>
      </c>
    </row>
    <row r="81" spans="2:28" x14ac:dyDescent="0.25">
      <c r="B81" t="s">
        <v>57</v>
      </c>
      <c r="AA81" s="77">
        <v>7.9000000000000001E-2</v>
      </c>
      <c r="AB81" s="76">
        <v>547693.01</v>
      </c>
    </row>
    <row r="82" spans="2:28" x14ac:dyDescent="0.25">
      <c r="B82" s="21" t="s">
        <v>51</v>
      </c>
      <c r="C82" s="5">
        <f>G36</f>
        <v>573000</v>
      </c>
      <c r="AA82" s="77">
        <v>0.08</v>
      </c>
      <c r="AB82" s="76">
        <v>547691.93999999994</v>
      </c>
    </row>
    <row r="83" spans="2:28" x14ac:dyDescent="0.25">
      <c r="B83" s="21" t="s">
        <v>50</v>
      </c>
      <c r="C83" s="71">
        <f>-C25+C67</f>
        <v>-71655</v>
      </c>
      <c r="AA83" s="77">
        <v>8.1000000000000003E-2</v>
      </c>
      <c r="AB83" s="76">
        <v>547690.81000000006</v>
      </c>
    </row>
    <row r="84" spans="2:28" x14ac:dyDescent="0.25">
      <c r="B84" t="s">
        <v>73</v>
      </c>
      <c r="C84" s="15">
        <v>0</v>
      </c>
      <c r="AA84" s="77">
        <v>8.2000000000000003E-2</v>
      </c>
      <c r="AB84" s="76">
        <v>547689.64</v>
      </c>
    </row>
    <row r="85" spans="2:28" x14ac:dyDescent="0.25">
      <c r="B85" s="4" t="s">
        <v>52</v>
      </c>
      <c r="C85" s="83">
        <f>SUM(C82:C83)-C84</f>
        <v>501345</v>
      </c>
      <c r="AA85" s="77">
        <v>8.3000000000000004E-2</v>
      </c>
      <c r="AB85" s="76">
        <v>547688.41</v>
      </c>
    </row>
    <row r="86" spans="2:28" x14ac:dyDescent="0.25">
      <c r="AA86" s="77">
        <v>8.4000000000000005E-2</v>
      </c>
      <c r="AB86" s="76">
        <v>547687.12</v>
      </c>
    </row>
    <row r="87" spans="2:28" s="21" customFormat="1" x14ac:dyDescent="0.25">
      <c r="B87" s="21" t="s">
        <v>59</v>
      </c>
      <c r="C87" s="21">
        <v>425623.25</v>
      </c>
      <c r="D87" s="21">
        <v>451165.5</v>
      </c>
      <c r="E87" s="1">
        <v>475957.75</v>
      </c>
      <c r="F87" s="21">
        <v>500000</v>
      </c>
      <c r="G87" s="21">
        <v>524020.89</v>
      </c>
      <c r="H87" s="79">
        <v>547611.78</v>
      </c>
      <c r="I87" s="21">
        <v>570772.67000000004</v>
      </c>
      <c r="J87" s="21">
        <v>593503.56000000006</v>
      </c>
      <c r="K87" s="21">
        <v>615804.44999999995</v>
      </c>
      <c r="L87" s="21">
        <v>637675.34</v>
      </c>
      <c r="AA87" s="77">
        <v>8.5000000000000006E-2</v>
      </c>
      <c r="AB87" s="76">
        <v>547685.79</v>
      </c>
    </row>
    <row r="88" spans="2:28" s="21" customFormat="1" x14ac:dyDescent="0.25">
      <c r="E88" s="1"/>
      <c r="H88" s="79"/>
      <c r="AA88" s="77">
        <v>8.5999999999999993E-2</v>
      </c>
      <c r="AB88" s="76">
        <v>547684.4</v>
      </c>
    </row>
    <row r="89" spans="2:28" s="21" customFormat="1" x14ac:dyDescent="0.25">
      <c r="B89" s="21" t="s">
        <v>77</v>
      </c>
      <c r="C89" s="21">
        <v>436945</v>
      </c>
      <c r="D89" s="21">
        <v>454445</v>
      </c>
      <c r="E89" s="1">
        <v>471945</v>
      </c>
      <c r="F89" s="21">
        <v>489445</v>
      </c>
      <c r="G89" s="21">
        <v>506945</v>
      </c>
      <c r="H89" s="79">
        <v>524445</v>
      </c>
      <c r="I89" s="21">
        <v>541945</v>
      </c>
      <c r="J89" s="21">
        <v>559445</v>
      </c>
      <c r="K89" s="21">
        <v>576945</v>
      </c>
      <c r="L89" s="21">
        <v>594445</v>
      </c>
      <c r="AA89" s="77">
        <v>8.6999999999999994E-2</v>
      </c>
      <c r="AB89" s="76">
        <v>547682.96</v>
      </c>
    </row>
    <row r="90" spans="2:28" s="21" customFormat="1" x14ac:dyDescent="0.25">
      <c r="B90" s="21" t="s">
        <v>78</v>
      </c>
      <c r="C90" s="21">
        <v>413845</v>
      </c>
      <c r="D90" s="21">
        <v>431345</v>
      </c>
      <c r="E90" s="1">
        <v>448845</v>
      </c>
      <c r="F90" s="21">
        <v>466345</v>
      </c>
      <c r="G90" s="21">
        <v>483845</v>
      </c>
      <c r="H90" s="79">
        <v>501345</v>
      </c>
      <c r="I90" s="21">
        <v>518845</v>
      </c>
      <c r="J90" s="21">
        <v>536345</v>
      </c>
      <c r="K90" s="21">
        <v>553845</v>
      </c>
      <c r="L90" s="21">
        <v>571345</v>
      </c>
      <c r="AA90" s="77">
        <v>8.7999999999999995E-2</v>
      </c>
      <c r="AB90" s="76">
        <v>547681.46</v>
      </c>
    </row>
    <row r="91" spans="2:28" s="21" customFormat="1" x14ac:dyDescent="0.25">
      <c r="E91" s="1"/>
      <c r="H91" s="79"/>
      <c r="AA91" s="77">
        <v>8.8999999999999996E-2</v>
      </c>
      <c r="AB91" s="76">
        <v>547679.92000000004</v>
      </c>
    </row>
    <row r="92" spans="2:28" s="21" customFormat="1" x14ac:dyDescent="0.25">
      <c r="B92" s="21" t="s">
        <v>79</v>
      </c>
      <c r="C92" s="21">
        <v>436945</v>
      </c>
      <c r="D92" s="21">
        <v>454445</v>
      </c>
      <c r="E92" s="1">
        <v>473854.375</v>
      </c>
      <c r="F92" s="21">
        <v>500000</v>
      </c>
      <c r="G92" s="21">
        <v>524140.23719999997</v>
      </c>
      <c r="H92" s="79">
        <v>547703.44759999996</v>
      </c>
      <c r="I92" s="21">
        <v>570871.63569999998</v>
      </c>
      <c r="J92" s="21">
        <v>593658.81929999997</v>
      </c>
      <c r="K92" s="21">
        <v>616079.96479999996</v>
      </c>
      <c r="L92" s="21">
        <v>638160.1165</v>
      </c>
      <c r="AA92" s="77">
        <v>0.09</v>
      </c>
      <c r="AB92" s="76">
        <v>547678.31999999995</v>
      </c>
    </row>
    <row r="93" spans="2:28" s="77" customFormat="1" x14ac:dyDescent="0.25">
      <c r="B93" s="77" t="s">
        <v>84</v>
      </c>
      <c r="C93" s="77">
        <v>0.99999999999999989</v>
      </c>
      <c r="D93" s="77">
        <v>0.99999999999999989</v>
      </c>
      <c r="E93" s="78">
        <v>0.375</v>
      </c>
      <c r="F93" s="77">
        <v>0</v>
      </c>
      <c r="G93" s="77">
        <v>4.7618471489275636E-2</v>
      </c>
      <c r="H93" s="80">
        <v>5.9071000768242954E-2</v>
      </c>
      <c r="I93" s="77">
        <v>5.5259327198793569E-2</v>
      </c>
      <c r="J93" s="77">
        <v>6.3112514956902635E-2</v>
      </c>
      <c r="K93" s="77">
        <v>7.7410266783347545E-2</v>
      </c>
      <c r="L93" s="77">
        <v>9.527350301684144E-2</v>
      </c>
      <c r="AA93" s="77">
        <v>9.0999999999999998E-2</v>
      </c>
      <c r="AB93" s="76">
        <v>525965.57999999996</v>
      </c>
    </row>
    <row r="94" spans="2:28" s="21" customFormat="1" x14ac:dyDescent="0.25">
      <c r="B94" s="21" t="s">
        <v>81</v>
      </c>
      <c r="C94" s="21">
        <v>422617.8</v>
      </c>
      <c r="D94" s="21">
        <v>443317.8</v>
      </c>
      <c r="E94" s="1">
        <v>464017.8</v>
      </c>
      <c r="F94" s="21">
        <v>500000</v>
      </c>
      <c r="G94" s="21">
        <v>524020.89</v>
      </c>
      <c r="H94" s="79">
        <v>547611.78</v>
      </c>
      <c r="I94" s="21">
        <v>570772.67000000004</v>
      </c>
      <c r="J94" s="21">
        <v>593503.56000000006</v>
      </c>
      <c r="K94" s="21">
        <v>615804.44999999995</v>
      </c>
      <c r="L94" s="21">
        <v>637675.34</v>
      </c>
      <c r="AA94" s="77">
        <v>9.1999999999999998E-2</v>
      </c>
      <c r="AB94" s="76">
        <v>525963.9</v>
      </c>
    </row>
    <row r="95" spans="2:28" s="77" customFormat="1" x14ac:dyDescent="0.25">
      <c r="B95" s="77" t="s">
        <v>84</v>
      </c>
      <c r="C95" s="77">
        <v>0</v>
      </c>
      <c r="D95" s="77">
        <v>0</v>
      </c>
      <c r="E95" s="78">
        <v>0</v>
      </c>
      <c r="F95" s="77">
        <v>0</v>
      </c>
      <c r="G95" s="77">
        <v>0</v>
      </c>
      <c r="H95" s="80">
        <v>0</v>
      </c>
      <c r="I95" s="77">
        <v>0</v>
      </c>
      <c r="J95" s="77">
        <v>0</v>
      </c>
      <c r="K95" s="77">
        <v>0</v>
      </c>
      <c r="L95" s="77">
        <v>0</v>
      </c>
      <c r="AA95" s="77">
        <v>9.2999999999999999E-2</v>
      </c>
      <c r="AB95" s="76">
        <v>525962.23</v>
      </c>
    </row>
    <row r="96" spans="2:28" s="21" customFormat="1" x14ac:dyDescent="0.25">
      <c r="E96" s="1"/>
      <c r="H96" s="79"/>
      <c r="AA96" s="77">
        <v>9.4E-2</v>
      </c>
      <c r="AB96" s="76">
        <v>525960.56000000006</v>
      </c>
    </row>
    <row r="97" spans="2:28" s="21" customFormat="1" x14ac:dyDescent="0.25">
      <c r="C97" s="76">
        <v>1050000</v>
      </c>
      <c r="D97" s="76">
        <v>1100000</v>
      </c>
      <c r="E97" s="1">
        <v>1150000</v>
      </c>
      <c r="F97" s="76">
        <v>1200000</v>
      </c>
      <c r="G97" s="76">
        <v>1250000</v>
      </c>
      <c r="H97" s="81">
        <v>1300000</v>
      </c>
      <c r="I97" s="76">
        <v>1350000</v>
      </c>
      <c r="J97" s="76">
        <v>1400000</v>
      </c>
      <c r="K97" s="76">
        <v>1450000</v>
      </c>
      <c r="L97" s="76">
        <v>1500000</v>
      </c>
      <c r="AA97" s="77">
        <v>9.5000000000000001E-2</v>
      </c>
      <c r="AB97" s="76">
        <v>525958.88</v>
      </c>
    </row>
    <row r="98" spans="2:28" s="21" customFormat="1" x14ac:dyDescent="0.25">
      <c r="C98" s="76">
        <v>850000</v>
      </c>
      <c r="D98" s="76">
        <v>900000</v>
      </c>
      <c r="E98" s="1">
        <v>950000</v>
      </c>
      <c r="F98" s="76">
        <v>1000000</v>
      </c>
      <c r="G98" s="76">
        <v>1050000</v>
      </c>
      <c r="H98" s="81">
        <v>1100000</v>
      </c>
      <c r="I98" s="76">
        <v>1150000</v>
      </c>
      <c r="J98" s="76">
        <v>1200000</v>
      </c>
      <c r="K98" s="76">
        <v>1250000</v>
      </c>
      <c r="L98" s="76">
        <v>1300000</v>
      </c>
      <c r="AA98" s="77">
        <v>9.6000000000000002E-2</v>
      </c>
      <c r="AB98" s="76">
        <v>525957.21</v>
      </c>
    </row>
    <row r="99" spans="2:28" s="21" customFormat="1" x14ac:dyDescent="0.25">
      <c r="E99" s="1"/>
      <c r="AA99" s="77">
        <v>9.7000000000000003E-2</v>
      </c>
      <c r="AB99" s="76">
        <v>525955.54</v>
      </c>
    </row>
    <row r="100" spans="2:28" s="21" customFormat="1" x14ac:dyDescent="0.25">
      <c r="E100" s="1"/>
      <c r="AA100" s="77">
        <v>9.8000000000000004E-2</v>
      </c>
      <c r="AB100" s="76">
        <v>525953.87</v>
      </c>
    </row>
    <row r="101" spans="2:28" s="21" customFormat="1" x14ac:dyDescent="0.25">
      <c r="E101" s="1"/>
      <c r="AA101" s="77">
        <v>9.9000000000000005E-2</v>
      </c>
      <c r="AB101" s="76">
        <v>525952.18999999994</v>
      </c>
    </row>
    <row r="102" spans="2:28" x14ac:dyDescent="0.25">
      <c r="B102" t="s">
        <v>59</v>
      </c>
      <c r="C102" s="15">
        <v>425623.25</v>
      </c>
      <c r="D102" s="15">
        <v>451165.5</v>
      </c>
      <c r="E102" s="74">
        <v>475957.75</v>
      </c>
      <c r="F102" s="15">
        <v>500000</v>
      </c>
      <c r="G102" s="15">
        <v>524020.89</v>
      </c>
      <c r="H102" s="15">
        <v>547611.78</v>
      </c>
      <c r="I102" s="15">
        <v>570772.67000000004</v>
      </c>
      <c r="J102" s="15">
        <v>593503.56000000006</v>
      </c>
      <c r="K102" s="15">
        <v>615804.44999999995</v>
      </c>
      <c r="L102" s="15">
        <v>637675.34</v>
      </c>
      <c r="AA102" s="77">
        <v>0.1</v>
      </c>
      <c r="AB102" s="76">
        <v>525950.52</v>
      </c>
    </row>
    <row r="103" spans="2:28" x14ac:dyDescent="0.25">
      <c r="C103" s="15"/>
      <c r="D103" s="15"/>
      <c r="E103" s="74"/>
      <c r="F103" s="15"/>
      <c r="G103" s="15"/>
      <c r="H103" s="15"/>
      <c r="I103" s="15"/>
      <c r="J103" s="15"/>
      <c r="K103" s="15"/>
      <c r="L103" s="15"/>
      <c r="AA103" s="77">
        <v>0.10100000000000001</v>
      </c>
      <c r="AB103" s="76">
        <v>525948.85</v>
      </c>
    </row>
    <row r="104" spans="2:28" x14ac:dyDescent="0.25">
      <c r="B104" t="s">
        <v>77</v>
      </c>
      <c r="C104" s="15">
        <v>436945</v>
      </c>
      <c r="D104" s="15">
        <v>454445</v>
      </c>
      <c r="E104" s="74">
        <v>471945</v>
      </c>
      <c r="F104" s="15">
        <v>489445</v>
      </c>
      <c r="G104" s="15">
        <v>506945</v>
      </c>
      <c r="H104" s="15">
        <v>524445</v>
      </c>
      <c r="I104" s="15">
        <v>541945</v>
      </c>
      <c r="J104" s="15">
        <v>559445</v>
      </c>
      <c r="K104" s="15">
        <v>576945</v>
      </c>
      <c r="L104" s="15">
        <v>594445</v>
      </c>
      <c r="AA104" s="77">
        <v>0.10199999999999999</v>
      </c>
      <c r="AB104" s="76">
        <v>525947.17000000004</v>
      </c>
    </row>
    <row r="105" spans="2:28" x14ac:dyDescent="0.25">
      <c r="B105" t="s">
        <v>78</v>
      </c>
      <c r="C105" s="15">
        <v>413845</v>
      </c>
      <c r="D105" s="15">
        <v>431345</v>
      </c>
      <c r="E105" s="74">
        <v>448845</v>
      </c>
      <c r="F105" s="15">
        <v>466345</v>
      </c>
      <c r="G105" s="15">
        <v>483845</v>
      </c>
      <c r="H105" s="15">
        <v>501345</v>
      </c>
      <c r="I105" s="15">
        <v>518845</v>
      </c>
      <c r="J105" s="15">
        <v>536345</v>
      </c>
      <c r="K105" s="15">
        <v>553845</v>
      </c>
      <c r="L105" s="15">
        <v>571345</v>
      </c>
      <c r="M105" s="15"/>
      <c r="AA105" s="77">
        <v>0.10299999999999999</v>
      </c>
      <c r="AB105" s="76">
        <v>525945.5</v>
      </c>
    </row>
    <row r="106" spans="2:28" x14ac:dyDescent="0.25">
      <c r="G106" s="15"/>
      <c r="H106" s="15"/>
      <c r="I106" s="15"/>
      <c r="J106" s="15"/>
      <c r="K106" s="15"/>
      <c r="L106" s="15"/>
      <c r="M106" s="15"/>
      <c r="AA106" s="77">
        <v>0.104</v>
      </c>
      <c r="AB106" s="76">
        <v>525943.82999999996</v>
      </c>
    </row>
    <row r="107" spans="2:28" x14ac:dyDescent="0.25">
      <c r="B107" t="s">
        <v>79</v>
      </c>
      <c r="C107" s="15">
        <v>436945</v>
      </c>
      <c r="D107" s="15">
        <v>454445</v>
      </c>
      <c r="E107" s="74">
        <v>473854.375</v>
      </c>
      <c r="F107" s="15">
        <v>496041.875</v>
      </c>
      <c r="G107" s="15">
        <v>518229.375</v>
      </c>
      <c r="H107" s="15">
        <v>540416.875</v>
      </c>
      <c r="I107" s="15">
        <v>562604.375</v>
      </c>
      <c r="J107" s="15">
        <v>584791.875</v>
      </c>
      <c r="K107" s="15">
        <v>606979.375</v>
      </c>
      <c r="L107" s="15">
        <v>629166.875</v>
      </c>
      <c r="AA107" s="77">
        <v>0.105</v>
      </c>
      <c r="AB107" s="76">
        <v>525942.16</v>
      </c>
    </row>
    <row r="108" spans="2:28" x14ac:dyDescent="0.25">
      <c r="B108" t="s">
        <v>84</v>
      </c>
      <c r="C108" s="73">
        <v>1</v>
      </c>
      <c r="D108" s="73">
        <v>0.99999999999999989</v>
      </c>
      <c r="E108" s="73">
        <v>0.375</v>
      </c>
      <c r="F108" s="73">
        <v>0.375</v>
      </c>
      <c r="G108" s="73">
        <v>0.375</v>
      </c>
      <c r="H108" s="73">
        <v>0.375</v>
      </c>
      <c r="I108" s="73">
        <v>0.375</v>
      </c>
      <c r="J108" s="73">
        <v>0.375</v>
      </c>
      <c r="K108" s="73">
        <v>0.375</v>
      </c>
      <c r="L108" s="73">
        <v>0.375</v>
      </c>
      <c r="AA108" s="77">
        <v>0.106</v>
      </c>
      <c r="AB108" s="76">
        <v>525940.47999999998</v>
      </c>
    </row>
    <row r="109" spans="2:28" x14ac:dyDescent="0.25">
      <c r="B109" t="s">
        <v>81</v>
      </c>
      <c r="C109" s="15">
        <v>422617.8</v>
      </c>
      <c r="D109" s="15">
        <v>443317.8</v>
      </c>
      <c r="E109" s="74">
        <v>465191.875</v>
      </c>
      <c r="F109" s="15">
        <v>487379.375</v>
      </c>
      <c r="G109" s="15">
        <v>509566.875</v>
      </c>
      <c r="H109" s="15">
        <v>531754.375</v>
      </c>
      <c r="I109" s="15">
        <v>553941.875</v>
      </c>
      <c r="J109" s="15">
        <v>576129.375</v>
      </c>
      <c r="K109" s="15">
        <v>598316.875</v>
      </c>
      <c r="L109" s="15">
        <v>620504.375</v>
      </c>
      <c r="AA109" s="77">
        <v>0.107</v>
      </c>
      <c r="AB109" s="76">
        <v>525938.81000000006</v>
      </c>
    </row>
    <row r="110" spans="2:28" x14ac:dyDescent="0.25">
      <c r="B110" t="s">
        <v>84</v>
      </c>
      <c r="C110" s="73">
        <v>0</v>
      </c>
      <c r="D110" s="73">
        <v>0</v>
      </c>
      <c r="E110" s="73">
        <v>0.375</v>
      </c>
      <c r="F110" s="73">
        <v>0.375</v>
      </c>
      <c r="G110" s="73">
        <v>0.375</v>
      </c>
      <c r="H110" s="73">
        <v>0.375</v>
      </c>
      <c r="I110" s="73">
        <v>0.375</v>
      </c>
      <c r="J110" s="73">
        <v>0.375</v>
      </c>
      <c r="K110" s="73">
        <v>0.375</v>
      </c>
      <c r="L110" s="73">
        <v>0.375</v>
      </c>
      <c r="AA110" s="77">
        <v>0.108</v>
      </c>
      <c r="AB110" s="76">
        <v>525937.14</v>
      </c>
    </row>
    <row r="111" spans="2:28" x14ac:dyDescent="0.25">
      <c r="AA111" s="77">
        <v>0.109</v>
      </c>
      <c r="AB111" s="76">
        <v>525935.46</v>
      </c>
    </row>
    <row r="112" spans="2:28" x14ac:dyDescent="0.25">
      <c r="C112" s="76">
        <v>1050000</v>
      </c>
      <c r="D112" s="76">
        <v>1100000</v>
      </c>
      <c r="E112" s="1">
        <v>1150000</v>
      </c>
      <c r="F112" s="76">
        <v>1200000</v>
      </c>
      <c r="G112" s="76">
        <v>1250000</v>
      </c>
      <c r="H112" s="76">
        <v>1300000</v>
      </c>
      <c r="I112" s="76">
        <v>1350000</v>
      </c>
      <c r="J112" s="76">
        <v>1400000</v>
      </c>
      <c r="K112" s="76">
        <v>1450000</v>
      </c>
      <c r="L112" s="76">
        <v>1500000</v>
      </c>
      <c r="AA112" s="77">
        <v>0.11</v>
      </c>
      <c r="AB112" s="76">
        <v>525933.79</v>
      </c>
    </row>
    <row r="113" spans="1:28" x14ac:dyDescent="0.25">
      <c r="C113" s="76">
        <v>850000</v>
      </c>
      <c r="D113" s="76">
        <v>900000</v>
      </c>
      <c r="E113" s="1">
        <v>950000</v>
      </c>
      <c r="F113" s="76">
        <v>1000000</v>
      </c>
      <c r="G113" s="76">
        <v>1050000</v>
      </c>
      <c r="H113" s="76">
        <v>1100000</v>
      </c>
      <c r="I113" s="76">
        <v>1150000</v>
      </c>
      <c r="J113" s="76">
        <v>1200000</v>
      </c>
      <c r="K113" s="76">
        <v>1250000</v>
      </c>
      <c r="L113" s="76">
        <v>1300000</v>
      </c>
      <c r="AA113" s="77">
        <v>0.111</v>
      </c>
      <c r="AB113" s="76">
        <v>525932.12</v>
      </c>
    </row>
    <row r="114" spans="1:28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AA114" s="77">
        <v>0.112</v>
      </c>
      <c r="AB114" s="76">
        <v>525930.44999999995</v>
      </c>
    </row>
    <row r="115" spans="1:28" s="15" customFormat="1" x14ac:dyDescent="0.25">
      <c r="E115" s="74"/>
      <c r="AA115" s="77">
        <v>0.113</v>
      </c>
      <c r="AB115" s="76">
        <v>525928.77</v>
      </c>
    </row>
    <row r="116" spans="1:28" x14ac:dyDescent="0.25">
      <c r="AA116" s="77">
        <v>0.114</v>
      </c>
      <c r="AB116" s="76">
        <v>525927.1</v>
      </c>
    </row>
    <row r="117" spans="1:28" x14ac:dyDescent="0.25">
      <c r="AA117" s="77">
        <v>0.115</v>
      </c>
      <c r="AB117" s="76">
        <v>525925.43000000005</v>
      </c>
    </row>
    <row r="118" spans="1:28" x14ac:dyDescent="0.25">
      <c r="AA118" s="77">
        <v>0.11600000000000001</v>
      </c>
      <c r="AB118" s="76">
        <v>525923.76</v>
      </c>
    </row>
    <row r="119" spans="1:28" x14ac:dyDescent="0.25">
      <c r="AA119" s="77">
        <v>0.11700000000000001</v>
      </c>
      <c r="AB119" s="76">
        <v>525922.07999999996</v>
      </c>
    </row>
    <row r="120" spans="1:28" x14ac:dyDescent="0.25">
      <c r="AA120" s="77">
        <v>0.11799999999999999</v>
      </c>
      <c r="AB120" s="76">
        <v>525920.41</v>
      </c>
    </row>
    <row r="121" spans="1:28" x14ac:dyDescent="0.25">
      <c r="AA121" s="77">
        <v>0.11899999999999999</v>
      </c>
      <c r="AB121" s="76">
        <v>525918.74</v>
      </c>
    </row>
    <row r="122" spans="1:28" x14ac:dyDescent="0.25">
      <c r="AA122" s="77">
        <v>0.12</v>
      </c>
      <c r="AB122" s="76">
        <v>525917.06000000006</v>
      </c>
    </row>
    <row r="123" spans="1:28" x14ac:dyDescent="0.25">
      <c r="AA123" s="77">
        <v>0.121</v>
      </c>
      <c r="AB123" s="76">
        <v>525915.39</v>
      </c>
    </row>
    <row r="124" spans="1:28" x14ac:dyDescent="0.25">
      <c r="AA124" s="77">
        <v>0.122</v>
      </c>
      <c r="AB124" s="76">
        <v>525913.72</v>
      </c>
    </row>
    <row r="125" spans="1:28" x14ac:dyDescent="0.25">
      <c r="A125" s="15">
        <v>524044.22739999997</v>
      </c>
      <c r="B125" s="15">
        <v>547613.96019999997</v>
      </c>
      <c r="C125" s="15">
        <v>570774.10860000004</v>
      </c>
      <c r="D125" s="15">
        <v>593513.50280000002</v>
      </c>
      <c r="AA125" s="77">
        <v>0.123</v>
      </c>
      <c r="AB125" s="76">
        <v>525912.05000000005</v>
      </c>
    </row>
    <row r="126" spans="1:28" x14ac:dyDescent="0.25">
      <c r="A126" s="7">
        <v>3.3689974029104716E-2</v>
      </c>
      <c r="B126" s="7">
        <v>9.1098506208309362E-3</v>
      </c>
      <c r="C126" s="7">
        <v>6.662546480553224E-3</v>
      </c>
      <c r="D126" s="7">
        <v>1.597131146702065E-2</v>
      </c>
      <c r="AA126" s="77">
        <v>0.124</v>
      </c>
      <c r="AB126" s="76">
        <v>525910.37</v>
      </c>
    </row>
    <row r="127" spans="1:28" x14ac:dyDescent="0.25">
      <c r="AA127" s="77">
        <v>0.125</v>
      </c>
      <c r="AB127" s="76">
        <v>525908.69999999995</v>
      </c>
    </row>
    <row r="128" spans="1:28" x14ac:dyDescent="0.25">
      <c r="AA128" s="77">
        <v>0.126</v>
      </c>
      <c r="AB128" s="76">
        <v>525990.52</v>
      </c>
    </row>
    <row r="129" spans="27:28" x14ac:dyDescent="0.25">
      <c r="AA129" s="77">
        <v>0.127</v>
      </c>
      <c r="AB129" s="76">
        <v>526072.15</v>
      </c>
    </row>
    <row r="130" spans="27:28" x14ac:dyDescent="0.25">
      <c r="AA130" s="77">
        <v>0.128</v>
      </c>
      <c r="AB130" s="76">
        <v>526153.57999999996</v>
      </c>
    </row>
    <row r="131" spans="27:28" x14ac:dyDescent="0.25">
      <c r="AA131" s="77">
        <v>0.129</v>
      </c>
      <c r="AB131" s="76">
        <v>526234.82999999996</v>
      </c>
    </row>
    <row r="132" spans="27:28" x14ac:dyDescent="0.25">
      <c r="AA132" s="77">
        <v>0.13</v>
      </c>
      <c r="AB132" s="76">
        <v>526315.89</v>
      </c>
    </row>
    <row r="133" spans="27:28" x14ac:dyDescent="0.25">
      <c r="AA133" s="77">
        <v>0.13100000000000001</v>
      </c>
      <c r="AB133" s="76">
        <v>526396.75</v>
      </c>
    </row>
    <row r="134" spans="27:28" x14ac:dyDescent="0.25">
      <c r="AA134" s="77">
        <v>0.13200000000000001</v>
      </c>
      <c r="AB134" s="76">
        <v>526477.42000000004</v>
      </c>
    </row>
    <row r="135" spans="27:28" x14ac:dyDescent="0.25">
      <c r="AA135" s="77">
        <v>0.13300000000000001</v>
      </c>
      <c r="AB135" s="76">
        <v>526557.91</v>
      </c>
    </row>
    <row r="136" spans="27:28" x14ac:dyDescent="0.25">
      <c r="AA136" s="77">
        <v>0.13400000000000001</v>
      </c>
      <c r="AB136" s="76">
        <v>526638.19999999995</v>
      </c>
    </row>
    <row r="137" spans="27:28" x14ac:dyDescent="0.25">
      <c r="AA137" s="77">
        <v>0.13500000000000001</v>
      </c>
      <c r="AB137" s="76">
        <v>526718.30000000005</v>
      </c>
    </row>
    <row r="138" spans="27:28" x14ac:dyDescent="0.25">
      <c r="AA138" s="77">
        <v>0.13600000000000001</v>
      </c>
      <c r="AB138" s="76">
        <v>526798.19999999995</v>
      </c>
    </row>
    <row r="139" spans="27:28" x14ac:dyDescent="0.25">
      <c r="AA139" s="77">
        <v>0.13700000000000001</v>
      </c>
      <c r="AB139" s="76">
        <v>526877.92000000004</v>
      </c>
    </row>
    <row r="140" spans="27:28" x14ac:dyDescent="0.25">
      <c r="AA140" s="77">
        <v>0.13800000000000001</v>
      </c>
      <c r="AB140" s="76">
        <v>526957.44999999995</v>
      </c>
    </row>
    <row r="141" spans="27:28" x14ac:dyDescent="0.25">
      <c r="AA141" s="77">
        <v>0.13900000000000001</v>
      </c>
      <c r="AB141" s="76">
        <v>527036.79</v>
      </c>
    </row>
    <row r="142" spans="27:28" x14ac:dyDescent="0.25">
      <c r="AA142" s="77">
        <v>0.14000000000000001</v>
      </c>
      <c r="AB142" s="76">
        <v>527115.93000000005</v>
      </c>
    </row>
    <row r="143" spans="27:28" x14ac:dyDescent="0.25">
      <c r="AA143" s="77">
        <v>0.14099999999999999</v>
      </c>
      <c r="AB143" s="76">
        <v>527194.88</v>
      </c>
    </row>
    <row r="144" spans="27:28" x14ac:dyDescent="0.25">
      <c r="AA144" s="77">
        <v>0.14199999999999999</v>
      </c>
      <c r="AB144" s="76">
        <v>527273.65</v>
      </c>
    </row>
    <row r="145" spans="27:28" x14ac:dyDescent="0.25">
      <c r="AA145" s="77">
        <v>0.14299999999999999</v>
      </c>
      <c r="AB145" s="76">
        <v>527352.22</v>
      </c>
    </row>
    <row r="146" spans="27:28" x14ac:dyDescent="0.25">
      <c r="AA146" s="77">
        <v>0.14399999999999999</v>
      </c>
      <c r="AB146" s="76">
        <v>527430.6</v>
      </c>
    </row>
    <row r="147" spans="27:28" x14ac:dyDescent="0.25">
      <c r="AA147" s="77">
        <v>0.14499999999999999</v>
      </c>
      <c r="AB147" s="76">
        <v>527508.79</v>
      </c>
    </row>
    <row r="148" spans="27:28" x14ac:dyDescent="0.25">
      <c r="AA148" s="77">
        <v>0.14599999999999999</v>
      </c>
      <c r="AB148" s="76">
        <v>527586.78</v>
      </c>
    </row>
    <row r="149" spans="27:28" x14ac:dyDescent="0.25">
      <c r="AA149" s="77">
        <v>0.14699999999999999</v>
      </c>
      <c r="AB149" s="76">
        <v>527664.59</v>
      </c>
    </row>
    <row r="150" spans="27:28" x14ac:dyDescent="0.25">
      <c r="AA150" s="77">
        <v>0.14799999999999999</v>
      </c>
      <c r="AB150" s="76">
        <v>527742.21</v>
      </c>
    </row>
    <row r="151" spans="27:28" x14ac:dyDescent="0.25">
      <c r="AA151" s="77">
        <v>0.14899999999999999</v>
      </c>
      <c r="AB151" s="76">
        <v>527819.63</v>
      </c>
    </row>
    <row r="152" spans="27:28" x14ac:dyDescent="0.25">
      <c r="AA152" s="77">
        <v>0.15</v>
      </c>
      <c r="AB152" s="76">
        <v>527896.87</v>
      </c>
    </row>
    <row r="153" spans="27:28" x14ac:dyDescent="0.25">
      <c r="AA153" s="77">
        <v>0.151</v>
      </c>
      <c r="AB153" s="76">
        <v>527973.91</v>
      </c>
    </row>
    <row r="154" spans="27:28" x14ac:dyDescent="0.25">
      <c r="AA154" s="77">
        <v>0.152</v>
      </c>
      <c r="AB154" s="76">
        <v>528050.76</v>
      </c>
    </row>
    <row r="155" spans="27:28" x14ac:dyDescent="0.25">
      <c r="AA155" s="77">
        <v>0.153</v>
      </c>
      <c r="AB155" s="76">
        <v>528127.42000000004</v>
      </c>
    </row>
    <row r="156" spans="27:28" x14ac:dyDescent="0.25">
      <c r="AA156" s="77">
        <v>0.154</v>
      </c>
      <c r="AB156" s="76">
        <v>528203.89</v>
      </c>
    </row>
    <row r="157" spans="27:28" x14ac:dyDescent="0.25">
      <c r="AA157" s="77">
        <v>0.155</v>
      </c>
      <c r="AB157" s="76">
        <v>528280.17000000004</v>
      </c>
    </row>
    <row r="158" spans="27:28" x14ac:dyDescent="0.25">
      <c r="AA158" s="77">
        <v>0.156</v>
      </c>
      <c r="AB158" s="76">
        <v>528356.26</v>
      </c>
    </row>
    <row r="159" spans="27:28" x14ac:dyDescent="0.25">
      <c r="AA159" s="77">
        <v>0.157</v>
      </c>
      <c r="AB159" s="76">
        <v>528432.16</v>
      </c>
    </row>
    <row r="160" spans="27:28" x14ac:dyDescent="0.25">
      <c r="AA160" s="77">
        <v>0.158</v>
      </c>
      <c r="AB160" s="76">
        <v>528507.86</v>
      </c>
    </row>
    <row r="161" spans="27:28" x14ac:dyDescent="0.25">
      <c r="AA161" s="77">
        <v>0.159</v>
      </c>
      <c r="AB161" s="76">
        <v>528583.38</v>
      </c>
    </row>
    <row r="162" spans="27:28" x14ac:dyDescent="0.25">
      <c r="AA162" s="77">
        <v>0.16</v>
      </c>
      <c r="AB162" s="76">
        <v>528658.69999999995</v>
      </c>
    </row>
    <row r="163" spans="27:28" x14ac:dyDescent="0.25">
      <c r="AA163" s="77">
        <v>0.161</v>
      </c>
      <c r="AB163" s="76">
        <v>528733.82999999996</v>
      </c>
    </row>
    <row r="164" spans="27:28" x14ac:dyDescent="0.25">
      <c r="AA164" s="77">
        <v>0.16200000000000001</v>
      </c>
      <c r="AB164" s="76">
        <v>528808.77</v>
      </c>
    </row>
    <row r="165" spans="27:28" x14ac:dyDescent="0.25">
      <c r="AA165" s="77">
        <v>0.16300000000000001</v>
      </c>
      <c r="AB165" s="76">
        <v>528883.52</v>
      </c>
    </row>
    <row r="166" spans="27:28" x14ac:dyDescent="0.25">
      <c r="AA166" s="77">
        <v>0.16400000000000001</v>
      </c>
      <c r="AB166" s="76">
        <v>528958.07999999996</v>
      </c>
    </row>
    <row r="167" spans="27:28" x14ac:dyDescent="0.25">
      <c r="AA167" s="77">
        <v>0.16500000000000001</v>
      </c>
      <c r="AB167" s="76">
        <v>529032.44999999995</v>
      </c>
    </row>
    <row r="168" spans="27:28" x14ac:dyDescent="0.25">
      <c r="AA168" s="77">
        <v>0.16600000000000001</v>
      </c>
      <c r="AB168" s="76">
        <v>529106.63</v>
      </c>
    </row>
    <row r="169" spans="27:28" x14ac:dyDescent="0.25">
      <c r="AA169" s="77">
        <v>0.16700000000000001</v>
      </c>
      <c r="AB169" s="76">
        <v>529180.61</v>
      </c>
    </row>
    <row r="170" spans="27:28" x14ac:dyDescent="0.25">
      <c r="AA170" s="77">
        <v>0.16800000000000001</v>
      </c>
      <c r="AB170" s="76">
        <v>529254.41</v>
      </c>
    </row>
    <row r="171" spans="27:28" x14ac:dyDescent="0.25">
      <c r="AA171" s="77">
        <v>0.16900000000000001</v>
      </c>
      <c r="AB171" s="76">
        <v>529328.01</v>
      </c>
    </row>
    <row r="172" spans="27:28" x14ac:dyDescent="0.25">
      <c r="AA172" s="77">
        <v>0.17</v>
      </c>
      <c r="AB172" s="76">
        <v>529401.42000000004</v>
      </c>
    </row>
    <row r="173" spans="27:28" x14ac:dyDescent="0.25">
      <c r="AA173" s="77">
        <v>0.17100000000000001</v>
      </c>
      <c r="AB173" s="76">
        <v>529474.65</v>
      </c>
    </row>
    <row r="174" spans="27:28" x14ac:dyDescent="0.25">
      <c r="AA174" s="77">
        <v>0.17199999999999999</v>
      </c>
      <c r="AB174" s="76">
        <v>529547.68000000005</v>
      </c>
    </row>
    <row r="175" spans="27:28" x14ac:dyDescent="0.25">
      <c r="AA175" s="77">
        <v>0.17299999999999999</v>
      </c>
      <c r="AB175" s="76">
        <v>529620.52</v>
      </c>
    </row>
    <row r="176" spans="27:28" x14ac:dyDescent="0.25">
      <c r="AA176" s="77">
        <v>0.17399999999999999</v>
      </c>
      <c r="AB176" s="76">
        <v>529693.17000000004</v>
      </c>
    </row>
    <row r="177" spans="27:28" x14ac:dyDescent="0.25">
      <c r="AA177" s="77">
        <v>0.17499999999999999</v>
      </c>
      <c r="AB177" s="76">
        <v>529765.62</v>
      </c>
    </row>
    <row r="178" spans="27:28" x14ac:dyDescent="0.25">
      <c r="AA178" s="77">
        <v>0.17599999999999999</v>
      </c>
      <c r="AB178" s="76">
        <v>529837.89</v>
      </c>
    </row>
    <row r="179" spans="27:28" x14ac:dyDescent="0.25">
      <c r="AA179" s="77">
        <v>0.17699999999999999</v>
      </c>
      <c r="AB179" s="76">
        <v>529909.96</v>
      </c>
    </row>
    <row r="180" spans="27:28" x14ac:dyDescent="0.25">
      <c r="AA180" s="77">
        <v>0.17799999999999999</v>
      </c>
      <c r="AB180" s="76">
        <v>529981.85</v>
      </c>
    </row>
    <row r="181" spans="27:28" x14ac:dyDescent="0.25">
      <c r="AA181" s="77">
        <v>0.17899999999999999</v>
      </c>
      <c r="AB181" s="76">
        <v>530053.54</v>
      </c>
    </row>
    <row r="182" spans="27:28" x14ac:dyDescent="0.25">
      <c r="AA182" s="77">
        <v>0.18</v>
      </c>
      <c r="AB182" s="76">
        <v>530125.04</v>
      </c>
    </row>
    <row r="183" spans="27:28" x14ac:dyDescent="0.25">
      <c r="AA183" s="77">
        <v>0.18099999999999999</v>
      </c>
      <c r="AB183" s="76">
        <v>530196.36</v>
      </c>
    </row>
    <row r="184" spans="27:28" x14ac:dyDescent="0.25">
      <c r="AA184" s="77">
        <v>0.182</v>
      </c>
      <c r="AB184" s="76">
        <v>530267.48</v>
      </c>
    </row>
    <row r="185" spans="27:28" x14ac:dyDescent="0.25">
      <c r="AA185" s="77">
        <v>0.183</v>
      </c>
      <c r="AB185" s="76">
        <v>530338.41</v>
      </c>
    </row>
    <row r="186" spans="27:28" x14ac:dyDescent="0.25">
      <c r="AA186" s="77">
        <v>0.184</v>
      </c>
      <c r="AB186" s="76">
        <v>530409.14</v>
      </c>
    </row>
    <row r="187" spans="27:28" x14ac:dyDescent="0.25">
      <c r="AA187" s="77">
        <v>0.185</v>
      </c>
      <c r="AB187" s="76">
        <v>530479.68999999994</v>
      </c>
    </row>
    <row r="188" spans="27:28" x14ac:dyDescent="0.25">
      <c r="AA188" s="77">
        <v>0.186</v>
      </c>
      <c r="AB188" s="76">
        <v>530550.05000000005</v>
      </c>
    </row>
    <row r="189" spans="27:28" x14ac:dyDescent="0.25">
      <c r="AA189" s="77">
        <v>0.187</v>
      </c>
      <c r="AB189" s="76">
        <v>530620.21</v>
      </c>
    </row>
    <row r="190" spans="27:28" x14ac:dyDescent="0.25">
      <c r="AA190" s="77">
        <v>0.188</v>
      </c>
      <c r="AB190" s="76">
        <v>530690.18000000005</v>
      </c>
    </row>
    <row r="191" spans="27:28" x14ac:dyDescent="0.25">
      <c r="AA191" s="77">
        <v>0.189</v>
      </c>
      <c r="AB191" s="76">
        <v>530759.97</v>
      </c>
    </row>
    <row r="192" spans="27:28" x14ac:dyDescent="0.25">
      <c r="AA192" s="77">
        <v>0.19</v>
      </c>
      <c r="AB192" s="76">
        <v>530829.56000000006</v>
      </c>
    </row>
    <row r="193" spans="27:28" x14ac:dyDescent="0.25">
      <c r="AA193" s="77">
        <v>0.191</v>
      </c>
      <c r="AB193" s="76">
        <v>530898.96</v>
      </c>
    </row>
    <row r="194" spans="27:28" x14ac:dyDescent="0.25">
      <c r="AA194" s="77">
        <v>0.192</v>
      </c>
      <c r="AB194" s="76">
        <v>530968.17000000004</v>
      </c>
    </row>
    <row r="195" spans="27:28" x14ac:dyDescent="0.25">
      <c r="AA195" s="77">
        <v>0.193</v>
      </c>
      <c r="AB195" s="76">
        <v>531037.18999999994</v>
      </c>
    </row>
    <row r="196" spans="27:28" x14ac:dyDescent="0.25">
      <c r="AA196" s="77">
        <v>0.19400000000000001</v>
      </c>
      <c r="AB196" s="76">
        <v>531106.02</v>
      </c>
    </row>
    <row r="197" spans="27:28" x14ac:dyDescent="0.25">
      <c r="AA197" s="77">
        <v>0.19500000000000001</v>
      </c>
      <c r="AB197" s="76">
        <v>531174.65</v>
      </c>
    </row>
    <row r="198" spans="27:28" x14ac:dyDescent="0.25">
      <c r="AA198" s="77">
        <v>0.19600000000000001</v>
      </c>
      <c r="AB198" s="76">
        <v>531243.1</v>
      </c>
    </row>
    <row r="199" spans="27:28" x14ac:dyDescent="0.25">
      <c r="AA199" s="77">
        <v>0.19700000000000001</v>
      </c>
      <c r="AB199" s="76">
        <v>531311.35</v>
      </c>
    </row>
    <row r="200" spans="27:28" x14ac:dyDescent="0.25">
      <c r="AA200" s="77">
        <v>0.19800000000000001</v>
      </c>
      <c r="AB200" s="76">
        <v>531379.41</v>
      </c>
    </row>
    <row r="201" spans="27:28" x14ac:dyDescent="0.25">
      <c r="AA201" s="77">
        <v>0.19900000000000001</v>
      </c>
      <c r="AB201" s="76">
        <v>531447.29</v>
      </c>
    </row>
    <row r="202" spans="27:28" x14ac:dyDescent="0.25">
      <c r="AA202" s="77">
        <v>0.2</v>
      </c>
      <c r="AB202" s="76">
        <v>531514.97</v>
      </c>
    </row>
    <row r="203" spans="27:28" x14ac:dyDescent="0.25">
      <c r="AA203" s="77">
        <v>0.20100000000000001</v>
      </c>
      <c r="AB203" s="76">
        <v>531582.46</v>
      </c>
    </row>
    <row r="204" spans="27:28" x14ac:dyDescent="0.25">
      <c r="AA204" s="77">
        <v>0.20200000000000001</v>
      </c>
      <c r="AB204" s="76">
        <v>531649.76</v>
      </c>
    </row>
    <row r="205" spans="27:28" x14ac:dyDescent="0.25">
      <c r="AA205" s="77">
        <v>0.20300000000000001</v>
      </c>
      <c r="AB205" s="76">
        <v>531716.87</v>
      </c>
    </row>
    <row r="206" spans="27:28" x14ac:dyDescent="0.25">
      <c r="AA206" s="77">
        <v>0.20399999999999999</v>
      </c>
      <c r="AB206" s="76">
        <v>531783.78</v>
      </c>
    </row>
    <row r="207" spans="27:28" x14ac:dyDescent="0.25">
      <c r="AA207" s="77">
        <v>0.20499999999999999</v>
      </c>
      <c r="AB207" s="76">
        <v>531850.51</v>
      </c>
    </row>
    <row r="208" spans="27:28" x14ac:dyDescent="0.25">
      <c r="AA208" s="77">
        <v>0.20599999999999999</v>
      </c>
      <c r="AB208" s="76">
        <v>531917.04</v>
      </c>
    </row>
    <row r="209" spans="27:28" x14ac:dyDescent="0.25">
      <c r="AA209" s="77">
        <v>0.20699999999999999</v>
      </c>
      <c r="AB209" s="76">
        <v>531983.39</v>
      </c>
    </row>
    <row r="210" spans="27:28" x14ac:dyDescent="0.25">
      <c r="AA210" s="77">
        <v>0.20799999999999999</v>
      </c>
      <c r="AB210" s="76">
        <v>532049.54</v>
      </c>
    </row>
    <row r="211" spans="27:28" x14ac:dyDescent="0.25">
      <c r="AA211" s="77">
        <v>0.20899999999999999</v>
      </c>
      <c r="AB211" s="76">
        <v>532115.5</v>
      </c>
    </row>
    <row r="212" spans="27:28" x14ac:dyDescent="0.25">
      <c r="AA212" s="77">
        <v>0.21</v>
      </c>
      <c r="AB212" s="76">
        <v>532181.27</v>
      </c>
    </row>
    <row r="213" spans="27:28" x14ac:dyDescent="0.25">
      <c r="AA213" s="77">
        <v>0.21099999999999999</v>
      </c>
      <c r="AB213" s="76">
        <v>532246.85</v>
      </c>
    </row>
    <row r="214" spans="27:28" x14ac:dyDescent="0.25">
      <c r="AA214" s="77">
        <v>0.21199999999999999</v>
      </c>
      <c r="AB214" s="76">
        <v>532312.24</v>
      </c>
    </row>
    <row r="215" spans="27:28" x14ac:dyDescent="0.25">
      <c r="AA215" s="77">
        <v>0.21299999999999999</v>
      </c>
      <c r="AB215" s="76">
        <v>532377.43999999994</v>
      </c>
    </row>
    <row r="216" spans="27:28" x14ac:dyDescent="0.25">
      <c r="AA216" s="77">
        <v>0.214</v>
      </c>
      <c r="AB216" s="76">
        <v>532442.43999999994</v>
      </c>
    </row>
    <row r="217" spans="27:28" x14ac:dyDescent="0.25">
      <c r="AA217" s="77">
        <v>0.215</v>
      </c>
      <c r="AB217" s="76">
        <v>532507.26</v>
      </c>
    </row>
    <row r="218" spans="27:28" x14ac:dyDescent="0.25">
      <c r="AA218" s="77">
        <v>0.216</v>
      </c>
      <c r="AB218" s="76">
        <v>532571.88</v>
      </c>
    </row>
    <row r="219" spans="27:28" x14ac:dyDescent="0.25">
      <c r="AA219" s="77">
        <v>0.217</v>
      </c>
      <c r="AB219" s="76">
        <v>532636.31999999995</v>
      </c>
    </row>
    <row r="220" spans="27:28" x14ac:dyDescent="0.25">
      <c r="AA220" s="77">
        <v>0.218</v>
      </c>
      <c r="AB220" s="76">
        <v>532700.56000000006</v>
      </c>
    </row>
    <row r="221" spans="27:28" x14ac:dyDescent="0.25">
      <c r="AA221" s="77">
        <v>0.219</v>
      </c>
      <c r="AB221" s="76">
        <v>532764.61</v>
      </c>
    </row>
    <row r="222" spans="27:28" x14ac:dyDescent="0.25">
      <c r="AA222" s="77">
        <v>0.22</v>
      </c>
      <c r="AB222" s="76">
        <v>532828.47</v>
      </c>
    </row>
    <row r="223" spans="27:28" x14ac:dyDescent="0.25">
      <c r="AA223" s="77">
        <v>0.221</v>
      </c>
      <c r="AB223" s="76">
        <v>532892.14</v>
      </c>
    </row>
    <row r="224" spans="27:28" x14ac:dyDescent="0.25">
      <c r="AA224" s="77">
        <v>0.222</v>
      </c>
      <c r="AB224" s="76">
        <v>532955.61</v>
      </c>
    </row>
    <row r="225" spans="27:28" x14ac:dyDescent="0.25">
      <c r="AA225" s="77">
        <v>0.223</v>
      </c>
      <c r="AB225" s="76">
        <v>533018.9</v>
      </c>
    </row>
    <row r="226" spans="27:28" x14ac:dyDescent="0.25">
      <c r="AA226" s="77">
        <v>0.224</v>
      </c>
      <c r="AB226" s="76">
        <v>533082</v>
      </c>
    </row>
    <row r="227" spans="27:28" x14ac:dyDescent="0.25">
      <c r="AA227" s="77">
        <v>0.22500000000000001</v>
      </c>
      <c r="AB227" s="76">
        <v>533144.9</v>
      </c>
    </row>
    <row r="228" spans="27:28" x14ac:dyDescent="0.25">
      <c r="AA228" s="77">
        <v>0.22600000000000001</v>
      </c>
      <c r="AB228" s="76">
        <v>533207.62</v>
      </c>
    </row>
    <row r="229" spans="27:28" x14ac:dyDescent="0.25">
      <c r="AA229" s="77">
        <v>0.22700000000000001</v>
      </c>
      <c r="AB229" s="76">
        <v>533270.14</v>
      </c>
    </row>
    <row r="230" spans="27:28" x14ac:dyDescent="0.25">
      <c r="AA230" s="77">
        <v>0.22800000000000001</v>
      </c>
      <c r="AB230" s="76">
        <v>533332.47</v>
      </c>
    </row>
    <row r="231" spans="27:28" x14ac:dyDescent="0.25">
      <c r="AA231" s="77">
        <v>0.22900000000000001</v>
      </c>
      <c r="AB231" s="76">
        <v>533394.61</v>
      </c>
    </row>
    <row r="232" spans="27:28" x14ac:dyDescent="0.25">
      <c r="AA232" s="77">
        <v>0.23</v>
      </c>
      <c r="AB232" s="76">
        <v>533456.56000000006</v>
      </c>
    </row>
    <row r="233" spans="27:28" x14ac:dyDescent="0.25">
      <c r="AA233" s="77">
        <v>0.23100000000000001</v>
      </c>
      <c r="AB233" s="76">
        <v>533518.31999999995</v>
      </c>
    </row>
    <row r="234" spans="27:28" x14ac:dyDescent="0.25">
      <c r="AA234" s="77">
        <v>0.23200000000000001</v>
      </c>
      <c r="AB234" s="76">
        <v>533579.89</v>
      </c>
    </row>
    <row r="235" spans="27:28" x14ac:dyDescent="0.25">
      <c r="AA235" s="77">
        <v>0.23300000000000001</v>
      </c>
      <c r="AB235" s="76">
        <v>533641.26</v>
      </c>
    </row>
    <row r="236" spans="27:28" x14ac:dyDescent="0.25">
      <c r="AA236" s="77">
        <v>0.23400000000000001</v>
      </c>
      <c r="AB236" s="76">
        <v>533702.44999999995</v>
      </c>
    </row>
    <row r="237" spans="27:28" x14ac:dyDescent="0.25">
      <c r="AA237" s="77">
        <v>0.23499999999999999</v>
      </c>
      <c r="AB237" s="76">
        <v>533763.43999999994</v>
      </c>
    </row>
    <row r="238" spans="27:28" x14ac:dyDescent="0.25">
      <c r="AA238" s="77">
        <v>0.23599999999999999</v>
      </c>
      <c r="AB238" s="76">
        <v>533824.24</v>
      </c>
    </row>
    <row r="239" spans="27:28" x14ac:dyDescent="0.25">
      <c r="AA239" s="77">
        <v>0.23699999999999999</v>
      </c>
      <c r="AB239" s="76">
        <v>533884.86</v>
      </c>
    </row>
    <row r="240" spans="27:28" x14ac:dyDescent="0.25">
      <c r="AA240" s="77">
        <v>0.23799999999999999</v>
      </c>
      <c r="AB240" s="76">
        <v>533945.28</v>
      </c>
    </row>
    <row r="241" spans="27:28" x14ac:dyDescent="0.25">
      <c r="AA241" s="77">
        <v>0.23899999999999999</v>
      </c>
      <c r="AB241" s="76">
        <v>534005.51</v>
      </c>
    </row>
    <row r="242" spans="27:28" x14ac:dyDescent="0.25">
      <c r="AA242" s="77">
        <v>0.24</v>
      </c>
      <c r="AB242" s="76">
        <v>534065.55000000005</v>
      </c>
    </row>
    <row r="243" spans="27:28" x14ac:dyDescent="0.25">
      <c r="AA243" s="77">
        <v>0.24099999999999999</v>
      </c>
      <c r="AB243" s="76">
        <v>534125.39</v>
      </c>
    </row>
    <row r="244" spans="27:28" x14ac:dyDescent="0.25">
      <c r="AA244" s="77">
        <v>0.24199999999999999</v>
      </c>
      <c r="AB244" s="76">
        <v>534185.05000000005</v>
      </c>
    </row>
    <row r="245" spans="27:28" x14ac:dyDescent="0.25">
      <c r="AA245" s="77">
        <v>0.24299999999999999</v>
      </c>
      <c r="AB245" s="76">
        <v>534244.52</v>
      </c>
    </row>
    <row r="246" spans="27:28" x14ac:dyDescent="0.25">
      <c r="AA246" s="77">
        <v>0.24399999999999999</v>
      </c>
      <c r="AB246" s="76">
        <v>534303.79</v>
      </c>
    </row>
    <row r="247" spans="27:28" x14ac:dyDescent="0.25">
      <c r="AA247" s="77">
        <v>0.245</v>
      </c>
      <c r="AB247" s="76">
        <v>534362.87</v>
      </c>
    </row>
    <row r="248" spans="27:28" x14ac:dyDescent="0.25">
      <c r="AA248" s="77">
        <v>0.246</v>
      </c>
      <c r="AB248" s="76">
        <v>534421.77</v>
      </c>
    </row>
    <row r="249" spans="27:28" x14ac:dyDescent="0.25">
      <c r="AA249" s="77">
        <v>0.247</v>
      </c>
      <c r="AB249" s="76">
        <v>534480.47</v>
      </c>
    </row>
    <row r="250" spans="27:28" x14ac:dyDescent="0.25">
      <c r="AA250" s="77">
        <v>0.248</v>
      </c>
      <c r="AB250" s="76">
        <v>534538.98</v>
      </c>
    </row>
    <row r="251" spans="27:28" x14ac:dyDescent="0.25">
      <c r="AA251" s="77">
        <v>0.249</v>
      </c>
      <c r="AB251" s="76">
        <v>534597.30000000005</v>
      </c>
    </row>
    <row r="252" spans="27:28" x14ac:dyDescent="0.25">
      <c r="AA252" s="77">
        <v>0.25</v>
      </c>
      <c r="AB252" s="76">
        <v>534655.43000000005</v>
      </c>
    </row>
    <row r="253" spans="27:28" x14ac:dyDescent="0.25">
      <c r="AA253" s="77">
        <v>0.251</v>
      </c>
      <c r="AB253" s="76">
        <v>534713.36</v>
      </c>
    </row>
    <row r="254" spans="27:28" x14ac:dyDescent="0.25">
      <c r="AA254" s="77">
        <v>0.252</v>
      </c>
      <c r="AB254" s="76">
        <v>534771.11</v>
      </c>
    </row>
    <row r="255" spans="27:28" x14ac:dyDescent="0.25">
      <c r="AA255" s="77">
        <v>0.253</v>
      </c>
      <c r="AB255" s="76">
        <v>534828.66</v>
      </c>
    </row>
    <row r="256" spans="27:28" x14ac:dyDescent="0.25">
      <c r="AA256" s="77">
        <v>0.254</v>
      </c>
      <c r="AB256" s="76">
        <v>534886.03</v>
      </c>
    </row>
    <row r="257" spans="27:28" x14ac:dyDescent="0.25">
      <c r="AA257" s="77">
        <v>0.255</v>
      </c>
      <c r="AB257" s="76">
        <v>534943.19999999995</v>
      </c>
    </row>
    <row r="258" spans="27:28" x14ac:dyDescent="0.25">
      <c r="AA258" s="77">
        <v>0.25600000000000001</v>
      </c>
      <c r="AB258" s="76">
        <v>535000.18000000005</v>
      </c>
    </row>
    <row r="259" spans="27:28" x14ac:dyDescent="0.25">
      <c r="AA259" s="77">
        <v>0.25700000000000001</v>
      </c>
      <c r="AB259" s="76">
        <v>535056.97</v>
      </c>
    </row>
    <row r="260" spans="27:28" x14ac:dyDescent="0.25">
      <c r="AA260" s="77">
        <v>0.25800000000000001</v>
      </c>
      <c r="AB260" s="76">
        <v>535113.56999999995</v>
      </c>
    </row>
    <row r="261" spans="27:28" x14ac:dyDescent="0.25">
      <c r="AA261" s="77">
        <v>0.25900000000000001</v>
      </c>
      <c r="AB261" s="76">
        <v>535169.98</v>
      </c>
    </row>
    <row r="262" spans="27:28" x14ac:dyDescent="0.25">
      <c r="AA262" s="77">
        <v>0.26</v>
      </c>
      <c r="AB262" s="76">
        <v>535226.19999999995</v>
      </c>
    </row>
    <row r="263" spans="27:28" x14ac:dyDescent="0.25">
      <c r="AA263" s="77">
        <v>0.26100000000000001</v>
      </c>
      <c r="AB263" s="76">
        <v>535282.23</v>
      </c>
    </row>
    <row r="264" spans="27:28" x14ac:dyDescent="0.25">
      <c r="AA264" s="77">
        <v>0.26200000000000001</v>
      </c>
      <c r="AB264" s="76">
        <v>535338.06000000006</v>
      </c>
    </row>
    <row r="265" spans="27:28" x14ac:dyDescent="0.25">
      <c r="AA265" s="77">
        <v>0.26300000000000001</v>
      </c>
      <c r="AB265" s="76">
        <v>535393.71</v>
      </c>
    </row>
    <row r="266" spans="27:28" x14ac:dyDescent="0.25">
      <c r="AA266" s="77">
        <v>0.26400000000000001</v>
      </c>
      <c r="AB266" s="76">
        <v>535449.16</v>
      </c>
    </row>
    <row r="267" spans="27:28" x14ac:dyDescent="0.25">
      <c r="AA267" s="77">
        <v>0.26500000000000001</v>
      </c>
      <c r="AB267" s="76">
        <v>535504.42000000004</v>
      </c>
    </row>
    <row r="268" spans="27:28" x14ac:dyDescent="0.25">
      <c r="AA268" s="77">
        <v>0.26600000000000001</v>
      </c>
      <c r="AB268" s="76">
        <v>535559.49</v>
      </c>
    </row>
    <row r="269" spans="27:28" x14ac:dyDescent="0.25">
      <c r="AA269" s="77">
        <v>0.26700000000000002</v>
      </c>
      <c r="AB269" s="76">
        <v>535614.37</v>
      </c>
    </row>
    <row r="270" spans="27:28" x14ac:dyDescent="0.25">
      <c r="AA270" s="77">
        <v>0.26800000000000002</v>
      </c>
      <c r="AB270" s="76">
        <v>535669.06000000006</v>
      </c>
    </row>
    <row r="271" spans="27:28" x14ac:dyDescent="0.25">
      <c r="AA271" s="77">
        <v>0.26900000000000002</v>
      </c>
      <c r="AB271" s="76">
        <v>535723.56000000006</v>
      </c>
    </row>
    <row r="272" spans="27:28" x14ac:dyDescent="0.25">
      <c r="AA272" s="77">
        <v>0.27</v>
      </c>
      <c r="AB272" s="76">
        <v>535777.87</v>
      </c>
    </row>
    <row r="273" spans="27:28" x14ac:dyDescent="0.25">
      <c r="AA273" s="77">
        <v>0.27100000000000002</v>
      </c>
      <c r="AB273" s="76">
        <v>535831.98</v>
      </c>
    </row>
    <row r="274" spans="27:28" x14ac:dyDescent="0.25">
      <c r="AA274" s="77">
        <v>0.27200000000000002</v>
      </c>
      <c r="AB274" s="76">
        <v>535885.91</v>
      </c>
    </row>
    <row r="275" spans="27:28" x14ac:dyDescent="0.25">
      <c r="AA275" s="77">
        <v>0.27300000000000002</v>
      </c>
      <c r="AB275" s="76">
        <v>535939.64</v>
      </c>
    </row>
    <row r="276" spans="27:28" x14ac:dyDescent="0.25">
      <c r="AA276" s="77">
        <v>0.27400000000000002</v>
      </c>
      <c r="AB276" s="76">
        <v>535993.18999999994</v>
      </c>
    </row>
    <row r="277" spans="27:28" x14ac:dyDescent="0.25">
      <c r="AA277" s="77">
        <v>0.27500000000000002</v>
      </c>
      <c r="AB277" s="76">
        <v>536046.54</v>
      </c>
    </row>
    <row r="278" spans="27:28" x14ac:dyDescent="0.25">
      <c r="AA278" s="77">
        <v>0.27600000000000002</v>
      </c>
      <c r="AB278" s="76">
        <v>536099.69999999995</v>
      </c>
    </row>
    <row r="279" spans="27:28" x14ac:dyDescent="0.25">
      <c r="AA279" s="77">
        <v>0.27700000000000002</v>
      </c>
      <c r="AB279" s="76">
        <v>536152.67000000004</v>
      </c>
    </row>
    <row r="280" spans="27:28" x14ac:dyDescent="0.25">
      <c r="AA280" s="77">
        <v>0.27800000000000002</v>
      </c>
      <c r="AB280" s="76">
        <v>536205.44999999995</v>
      </c>
    </row>
    <row r="281" spans="27:28" x14ac:dyDescent="0.25">
      <c r="AA281" s="77">
        <v>0.27900000000000003</v>
      </c>
      <c r="AB281" s="76">
        <v>536258.03</v>
      </c>
    </row>
    <row r="282" spans="27:28" x14ac:dyDescent="0.25">
      <c r="AA282" s="77">
        <v>0.28000000000000003</v>
      </c>
      <c r="AB282" s="76">
        <v>536310.43000000005</v>
      </c>
    </row>
    <row r="283" spans="27:28" x14ac:dyDescent="0.25">
      <c r="AA283" s="77">
        <v>0.28100000000000003</v>
      </c>
      <c r="AB283" s="76">
        <v>536362.64</v>
      </c>
    </row>
    <row r="284" spans="27:28" x14ac:dyDescent="0.25">
      <c r="AA284" s="77">
        <v>0.28199999999999997</v>
      </c>
      <c r="AB284" s="76">
        <v>536414.65</v>
      </c>
    </row>
    <row r="285" spans="27:28" x14ac:dyDescent="0.25">
      <c r="AA285" s="77">
        <v>0.28299999999999997</v>
      </c>
      <c r="AB285" s="76">
        <v>536466.47</v>
      </c>
    </row>
    <row r="286" spans="27:28" x14ac:dyDescent="0.25">
      <c r="AA286" s="77">
        <v>0.28399999999999997</v>
      </c>
      <c r="AB286" s="76">
        <v>536518.11</v>
      </c>
    </row>
    <row r="287" spans="27:28" x14ac:dyDescent="0.25">
      <c r="AA287" s="77">
        <v>0.28499999999999998</v>
      </c>
      <c r="AB287" s="76">
        <v>536569.55000000005</v>
      </c>
    </row>
    <row r="288" spans="27:28" x14ac:dyDescent="0.25">
      <c r="AA288" s="77">
        <v>0.28599999999999998</v>
      </c>
      <c r="AB288" s="76">
        <v>536620.80000000005</v>
      </c>
    </row>
    <row r="289" spans="27:28" x14ac:dyDescent="0.25">
      <c r="AA289" s="77">
        <v>0.28699999999999998</v>
      </c>
      <c r="AB289" s="76">
        <v>536671.86</v>
      </c>
    </row>
    <row r="290" spans="27:28" x14ac:dyDescent="0.25">
      <c r="AA290" s="77">
        <v>0.28799999999999998</v>
      </c>
      <c r="AB290" s="76">
        <v>536722.72</v>
      </c>
    </row>
    <row r="291" spans="27:28" x14ac:dyDescent="0.25">
      <c r="AA291" s="77">
        <v>0.28899999999999998</v>
      </c>
      <c r="AB291" s="76">
        <v>536773.4</v>
      </c>
    </row>
    <row r="292" spans="27:28" x14ac:dyDescent="0.25">
      <c r="AA292" s="77">
        <v>0.28999999999999998</v>
      </c>
      <c r="AB292" s="76">
        <v>536823.89</v>
      </c>
    </row>
    <row r="293" spans="27:28" x14ac:dyDescent="0.25">
      <c r="AA293" s="77">
        <v>0.29099999999999998</v>
      </c>
      <c r="AB293" s="76">
        <v>536874.18000000005</v>
      </c>
    </row>
    <row r="294" spans="27:28" x14ac:dyDescent="0.25">
      <c r="AA294" s="77">
        <v>0.29199999999999998</v>
      </c>
      <c r="AB294" s="76">
        <v>536924.29</v>
      </c>
    </row>
    <row r="295" spans="27:28" x14ac:dyDescent="0.25">
      <c r="AA295" s="77">
        <v>0.29299999999999998</v>
      </c>
      <c r="AB295" s="76">
        <v>536974.19999999995</v>
      </c>
    </row>
    <row r="296" spans="27:28" x14ac:dyDescent="0.25">
      <c r="AA296" s="77">
        <v>0.29399999999999998</v>
      </c>
      <c r="AB296" s="76">
        <v>537023.92000000004</v>
      </c>
    </row>
    <row r="297" spans="27:28" x14ac:dyDescent="0.25">
      <c r="AA297" s="77">
        <v>0.29499999999999998</v>
      </c>
      <c r="AB297" s="76">
        <v>537073.44999999995</v>
      </c>
    </row>
    <row r="298" spans="27:28" x14ac:dyDescent="0.25">
      <c r="AA298" s="77">
        <v>0.29599999999999999</v>
      </c>
      <c r="AB298" s="76">
        <v>537122.79</v>
      </c>
    </row>
    <row r="299" spans="27:28" x14ac:dyDescent="0.25">
      <c r="AA299" s="77">
        <v>0.29699999999999999</v>
      </c>
      <c r="AB299" s="76">
        <v>537171.93999999994</v>
      </c>
    </row>
    <row r="300" spans="27:28" x14ac:dyDescent="0.25">
      <c r="AA300" s="77">
        <v>0.29799999999999999</v>
      </c>
      <c r="AB300" s="76">
        <v>537220.9</v>
      </c>
    </row>
    <row r="301" spans="27:28" x14ac:dyDescent="0.25">
      <c r="AA301" s="77">
        <v>0.29899999999999999</v>
      </c>
      <c r="AB301" s="76">
        <v>537269.66</v>
      </c>
    </row>
    <row r="302" spans="27:28" x14ac:dyDescent="0.25">
      <c r="AA302" s="77">
        <v>0.3</v>
      </c>
      <c r="AB302" s="76">
        <v>537318.24</v>
      </c>
    </row>
    <row r="303" spans="27:28" x14ac:dyDescent="0.25">
      <c r="AA303" s="77">
        <v>0.30099999999999999</v>
      </c>
      <c r="AB303" s="76">
        <v>537366.62</v>
      </c>
    </row>
    <row r="304" spans="27:28" x14ac:dyDescent="0.25">
      <c r="AA304" s="77">
        <v>0.30199999999999999</v>
      </c>
      <c r="AB304" s="76">
        <v>537414.81999999995</v>
      </c>
    </row>
    <row r="305" spans="27:28" x14ac:dyDescent="0.25">
      <c r="AA305" s="77">
        <v>0.30299999999999999</v>
      </c>
      <c r="AB305" s="76">
        <v>537462.81999999995</v>
      </c>
    </row>
    <row r="306" spans="27:28" x14ac:dyDescent="0.25">
      <c r="AA306" s="77">
        <v>0.30399999999999999</v>
      </c>
      <c r="AB306" s="76">
        <v>537510.63</v>
      </c>
    </row>
    <row r="307" spans="27:28" x14ac:dyDescent="0.25">
      <c r="AA307" s="77">
        <v>0.30499999999999999</v>
      </c>
      <c r="AB307" s="76">
        <v>537558.25</v>
      </c>
    </row>
    <row r="308" spans="27:28" x14ac:dyDescent="0.25">
      <c r="AA308" s="77">
        <v>0.30599999999999999</v>
      </c>
      <c r="AB308" s="76">
        <v>537605.68000000005</v>
      </c>
    </row>
    <row r="309" spans="27:28" x14ac:dyDescent="0.25">
      <c r="AA309" s="77">
        <v>0.307</v>
      </c>
      <c r="AB309" s="76">
        <v>537652.92000000004</v>
      </c>
    </row>
    <row r="310" spans="27:28" x14ac:dyDescent="0.25">
      <c r="AA310" s="77">
        <v>0.308</v>
      </c>
      <c r="AB310" s="76">
        <v>537699.96</v>
      </c>
    </row>
    <row r="311" spans="27:28" x14ac:dyDescent="0.25">
      <c r="AA311" s="77">
        <v>0.309</v>
      </c>
      <c r="AB311" s="76">
        <v>537746.81999999995</v>
      </c>
    </row>
    <row r="312" spans="27:28" x14ac:dyDescent="0.25">
      <c r="AA312" s="77">
        <v>0.31</v>
      </c>
      <c r="AB312" s="76">
        <v>537793.48</v>
      </c>
    </row>
    <row r="313" spans="27:28" x14ac:dyDescent="0.25">
      <c r="AA313" s="77">
        <v>0.311</v>
      </c>
      <c r="AB313" s="76">
        <v>537839.96</v>
      </c>
    </row>
    <row r="314" spans="27:28" x14ac:dyDescent="0.25">
      <c r="AA314" s="77">
        <v>0.312</v>
      </c>
      <c r="AB314" s="76">
        <v>537886.24</v>
      </c>
    </row>
    <row r="315" spans="27:28" x14ac:dyDescent="0.25">
      <c r="AA315" s="77">
        <v>0.313</v>
      </c>
      <c r="AB315" s="76">
        <v>537932.32999999996</v>
      </c>
    </row>
    <row r="316" spans="27:28" x14ac:dyDescent="0.25">
      <c r="AA316" s="77">
        <v>0.314</v>
      </c>
      <c r="AB316" s="76">
        <v>537978.23</v>
      </c>
    </row>
    <row r="317" spans="27:28" x14ac:dyDescent="0.25">
      <c r="AA317" s="77">
        <v>0.315</v>
      </c>
      <c r="AB317" s="76">
        <v>538023.93999999994</v>
      </c>
    </row>
    <row r="318" spans="27:28" x14ac:dyDescent="0.25">
      <c r="AA318" s="77">
        <v>0.316</v>
      </c>
      <c r="AB318" s="76">
        <v>538069.46</v>
      </c>
    </row>
    <row r="319" spans="27:28" x14ac:dyDescent="0.25">
      <c r="AA319" s="77">
        <v>0.317</v>
      </c>
      <c r="AB319" s="76">
        <v>538114.79</v>
      </c>
    </row>
    <row r="320" spans="27:28" x14ac:dyDescent="0.25">
      <c r="AA320" s="77">
        <v>0.318</v>
      </c>
      <c r="AB320" s="76">
        <v>538159.92000000004</v>
      </c>
    </row>
    <row r="321" spans="27:28" x14ac:dyDescent="0.25">
      <c r="AA321" s="77">
        <v>0.31900000000000001</v>
      </c>
      <c r="AB321" s="76">
        <v>538204.87</v>
      </c>
    </row>
    <row r="322" spans="27:28" x14ac:dyDescent="0.25">
      <c r="AA322" s="77">
        <v>0.32</v>
      </c>
      <c r="AB322" s="76">
        <v>538249.62</v>
      </c>
    </row>
    <row r="323" spans="27:28" x14ac:dyDescent="0.25">
      <c r="AA323" s="77">
        <v>0.32100000000000001</v>
      </c>
      <c r="AB323" s="76">
        <v>538294.18999999994</v>
      </c>
    </row>
    <row r="324" spans="27:28" x14ac:dyDescent="0.25">
      <c r="AA324" s="77">
        <v>0.32200000000000001</v>
      </c>
      <c r="AB324" s="76">
        <v>538338.56000000006</v>
      </c>
    </row>
    <row r="325" spans="27:28" x14ac:dyDescent="0.25">
      <c r="AA325" s="77">
        <v>0.32300000000000001</v>
      </c>
      <c r="AB325" s="76">
        <v>538382.74</v>
      </c>
    </row>
    <row r="326" spans="27:28" x14ac:dyDescent="0.25">
      <c r="AA326" s="77">
        <v>0.32400000000000001</v>
      </c>
      <c r="AB326" s="76">
        <v>538426.73</v>
      </c>
    </row>
    <row r="327" spans="27:28" x14ac:dyDescent="0.25">
      <c r="AA327" s="77">
        <v>0.32500000000000001</v>
      </c>
      <c r="AB327" s="76">
        <v>538470.53</v>
      </c>
    </row>
    <row r="328" spans="27:28" x14ac:dyDescent="0.25">
      <c r="AA328" s="77">
        <v>0.32600000000000001</v>
      </c>
      <c r="AB328" s="76">
        <v>538514.14</v>
      </c>
    </row>
    <row r="329" spans="27:28" x14ac:dyDescent="0.25">
      <c r="AA329" s="77">
        <v>0.32700000000000001</v>
      </c>
      <c r="AB329" s="76">
        <v>538557.55000000005</v>
      </c>
    </row>
    <row r="330" spans="27:28" x14ac:dyDescent="0.25">
      <c r="AA330" s="77">
        <v>0.32800000000000001</v>
      </c>
      <c r="AB330" s="76">
        <v>538600.78</v>
      </c>
    </row>
    <row r="331" spans="27:28" x14ac:dyDescent="0.25">
      <c r="AA331" s="77">
        <v>0.32900000000000001</v>
      </c>
      <c r="AB331" s="76">
        <v>538643.81000000006</v>
      </c>
    </row>
    <row r="332" spans="27:28" x14ac:dyDescent="0.25">
      <c r="AA332" s="77">
        <v>0.33</v>
      </c>
      <c r="AB332" s="76">
        <v>538686.66</v>
      </c>
    </row>
    <row r="333" spans="27:28" x14ac:dyDescent="0.25">
      <c r="AA333" s="77">
        <v>0.33100000000000002</v>
      </c>
      <c r="AB333" s="76">
        <v>538729.31000000006</v>
      </c>
    </row>
    <row r="334" spans="27:28" x14ac:dyDescent="0.25">
      <c r="AA334" s="77">
        <v>0.33200000000000002</v>
      </c>
      <c r="AB334" s="76">
        <v>538771.77</v>
      </c>
    </row>
    <row r="335" spans="27:28" x14ac:dyDescent="0.25">
      <c r="AA335" s="77">
        <v>0.33300000000000002</v>
      </c>
      <c r="AB335" s="76">
        <v>538814.04</v>
      </c>
    </row>
    <row r="336" spans="27:28" x14ac:dyDescent="0.25">
      <c r="AA336" s="77">
        <v>0.33400000000000002</v>
      </c>
      <c r="AB336" s="76">
        <v>538856.12</v>
      </c>
    </row>
    <row r="337" spans="27:28" x14ac:dyDescent="0.25">
      <c r="AA337" s="77">
        <v>0.33500000000000002</v>
      </c>
      <c r="AB337" s="76">
        <v>538898.01</v>
      </c>
    </row>
    <row r="338" spans="27:28" x14ac:dyDescent="0.25">
      <c r="AA338" s="77">
        <v>0.33600000000000002</v>
      </c>
      <c r="AB338" s="76">
        <v>538939.71</v>
      </c>
    </row>
    <row r="339" spans="27:28" x14ac:dyDescent="0.25">
      <c r="AA339" s="77">
        <v>0.33700000000000002</v>
      </c>
      <c r="AB339" s="76">
        <v>538981.21</v>
      </c>
    </row>
    <row r="340" spans="27:28" x14ac:dyDescent="0.25">
      <c r="AA340" s="77">
        <v>0.33800000000000002</v>
      </c>
      <c r="AB340" s="76">
        <v>539022.53</v>
      </c>
    </row>
    <row r="341" spans="27:28" x14ac:dyDescent="0.25">
      <c r="AA341" s="77">
        <v>0.33900000000000002</v>
      </c>
      <c r="AB341" s="76">
        <v>539063.65</v>
      </c>
    </row>
    <row r="342" spans="27:28" x14ac:dyDescent="0.25">
      <c r="AA342" s="77">
        <v>0.34</v>
      </c>
      <c r="AB342" s="76">
        <v>539104.57999999996</v>
      </c>
    </row>
    <row r="343" spans="27:28" x14ac:dyDescent="0.25">
      <c r="AA343" s="77">
        <v>0.34100000000000003</v>
      </c>
      <c r="AB343" s="76">
        <v>539145.32999999996</v>
      </c>
    </row>
    <row r="344" spans="27:28" x14ac:dyDescent="0.25">
      <c r="AA344" s="77">
        <v>0.34200000000000003</v>
      </c>
      <c r="AB344" s="76">
        <v>539185.88</v>
      </c>
    </row>
    <row r="345" spans="27:28" x14ac:dyDescent="0.25">
      <c r="AA345" s="77">
        <v>0.34300000000000003</v>
      </c>
      <c r="AB345" s="76">
        <v>539226.24</v>
      </c>
    </row>
    <row r="346" spans="27:28" x14ac:dyDescent="0.25">
      <c r="AA346" s="77">
        <v>0.34399999999999997</v>
      </c>
      <c r="AB346" s="76">
        <v>539266.41</v>
      </c>
    </row>
    <row r="347" spans="27:28" x14ac:dyDescent="0.25">
      <c r="AA347" s="77">
        <v>0.34499999999999997</v>
      </c>
      <c r="AB347" s="76">
        <v>539306.38</v>
      </c>
    </row>
    <row r="348" spans="27:28" x14ac:dyDescent="0.25">
      <c r="AA348" s="77">
        <v>0.34599999999999997</v>
      </c>
      <c r="AB348" s="76">
        <v>539346.17000000004</v>
      </c>
    </row>
    <row r="349" spans="27:28" x14ac:dyDescent="0.25">
      <c r="AA349" s="77">
        <v>0.34699999999999998</v>
      </c>
      <c r="AB349" s="76">
        <v>539385.77</v>
      </c>
    </row>
    <row r="350" spans="27:28" x14ac:dyDescent="0.25">
      <c r="AA350" s="77">
        <v>0.34799999999999998</v>
      </c>
      <c r="AB350" s="76">
        <v>539425.17000000004</v>
      </c>
    </row>
    <row r="351" spans="27:28" x14ac:dyDescent="0.25">
      <c r="AA351" s="77">
        <v>0.34899999999999998</v>
      </c>
      <c r="AB351" s="76">
        <v>539464.38</v>
      </c>
    </row>
    <row r="352" spans="27:28" x14ac:dyDescent="0.25">
      <c r="AA352" s="77">
        <v>0.35</v>
      </c>
      <c r="AB352" s="76">
        <v>539503.41</v>
      </c>
    </row>
    <row r="353" spans="27:28" x14ac:dyDescent="0.25">
      <c r="AA353" s="77">
        <v>0.35099999999999998</v>
      </c>
      <c r="AB353" s="76">
        <v>539542.24</v>
      </c>
    </row>
    <row r="354" spans="27:28" x14ac:dyDescent="0.25">
      <c r="AA354" s="77">
        <v>0.35199999999999998</v>
      </c>
      <c r="AB354" s="76">
        <v>539580.88</v>
      </c>
    </row>
    <row r="355" spans="27:28" x14ac:dyDescent="0.25">
      <c r="AA355" s="77">
        <v>0.35299999999999998</v>
      </c>
      <c r="AB355" s="76">
        <v>539619.32999999996</v>
      </c>
    </row>
    <row r="356" spans="27:28" x14ac:dyDescent="0.25">
      <c r="AA356" s="77">
        <v>0.35399999999999998</v>
      </c>
      <c r="AB356" s="76">
        <v>539657.59</v>
      </c>
    </row>
    <row r="357" spans="27:28" x14ac:dyDescent="0.25">
      <c r="AA357" s="77">
        <v>0.35499999999999998</v>
      </c>
      <c r="AB357" s="76">
        <v>539695.65</v>
      </c>
    </row>
    <row r="358" spans="27:28" x14ac:dyDescent="0.25">
      <c r="AA358" s="77">
        <v>0.35599999999999998</v>
      </c>
      <c r="AB358" s="76">
        <v>539733.53</v>
      </c>
    </row>
    <row r="359" spans="27:28" x14ac:dyDescent="0.25">
      <c r="AA359" s="77">
        <v>0.35699999999999998</v>
      </c>
      <c r="AB359" s="76">
        <v>539771.21</v>
      </c>
    </row>
    <row r="360" spans="27:28" x14ac:dyDescent="0.25">
      <c r="AA360" s="77">
        <v>0.35799999999999998</v>
      </c>
      <c r="AB360" s="76">
        <v>539808.71</v>
      </c>
    </row>
    <row r="361" spans="27:28" x14ac:dyDescent="0.25">
      <c r="AA361" s="77">
        <v>0.35899999999999999</v>
      </c>
      <c r="AB361" s="76">
        <v>539846.01</v>
      </c>
    </row>
    <row r="362" spans="27:28" x14ac:dyDescent="0.25">
      <c r="AA362" s="77">
        <v>0.36</v>
      </c>
      <c r="AB362" s="76">
        <v>539883.12</v>
      </c>
    </row>
    <row r="363" spans="27:28" x14ac:dyDescent="0.25">
      <c r="AA363" s="77">
        <v>0.36099999999999999</v>
      </c>
      <c r="AB363" s="76">
        <v>539920.04</v>
      </c>
    </row>
    <row r="364" spans="27:28" x14ac:dyDescent="0.25">
      <c r="AA364" s="77">
        <v>0.36199999999999999</v>
      </c>
      <c r="AB364" s="76">
        <v>539956.77</v>
      </c>
    </row>
    <row r="365" spans="27:28" x14ac:dyDescent="0.25">
      <c r="AA365" s="77">
        <v>0.36299999999999999</v>
      </c>
      <c r="AB365" s="76">
        <v>539993.31000000006</v>
      </c>
    </row>
    <row r="366" spans="27:28" x14ac:dyDescent="0.25">
      <c r="AA366" s="77">
        <v>0.36399999999999999</v>
      </c>
      <c r="AB366" s="76">
        <v>540029.66</v>
      </c>
    </row>
    <row r="367" spans="27:28" x14ac:dyDescent="0.25">
      <c r="AA367" s="77">
        <v>0.36499999999999999</v>
      </c>
      <c r="AB367" s="76">
        <v>540065.81999999995</v>
      </c>
    </row>
    <row r="368" spans="27:28" x14ac:dyDescent="0.25">
      <c r="AA368" s="77">
        <v>0.36599999999999999</v>
      </c>
      <c r="AB368" s="76">
        <v>540101.78</v>
      </c>
    </row>
    <row r="369" spans="27:28" x14ac:dyDescent="0.25">
      <c r="AA369" s="77">
        <v>0.36699999999999999</v>
      </c>
      <c r="AB369" s="76">
        <v>540137.56000000006</v>
      </c>
    </row>
    <row r="370" spans="27:28" x14ac:dyDescent="0.25">
      <c r="AA370" s="77">
        <v>0.36799999999999999</v>
      </c>
      <c r="AB370" s="76">
        <v>540173.14</v>
      </c>
    </row>
    <row r="371" spans="27:28" x14ac:dyDescent="0.25">
      <c r="AA371" s="77">
        <v>0.36899999999999999</v>
      </c>
      <c r="AB371" s="76">
        <v>540208.53</v>
      </c>
    </row>
    <row r="372" spans="27:28" x14ac:dyDescent="0.25">
      <c r="AA372" s="77">
        <v>0.37</v>
      </c>
      <c r="AB372" s="76">
        <v>540243.73</v>
      </c>
    </row>
    <row r="373" spans="27:28" x14ac:dyDescent="0.25">
      <c r="AA373" s="77">
        <v>0.371</v>
      </c>
      <c r="AB373" s="76">
        <v>540278.74</v>
      </c>
    </row>
    <row r="374" spans="27:28" x14ac:dyDescent="0.25">
      <c r="AA374" s="77">
        <v>0.372</v>
      </c>
      <c r="AB374" s="76">
        <v>540313.56000000006</v>
      </c>
    </row>
    <row r="375" spans="27:28" x14ac:dyDescent="0.25">
      <c r="AA375" s="77">
        <v>0.373</v>
      </c>
      <c r="AB375" s="76">
        <v>540348.18999999994</v>
      </c>
    </row>
    <row r="376" spans="27:28" x14ac:dyDescent="0.25">
      <c r="AA376" s="77">
        <v>0.374</v>
      </c>
      <c r="AB376" s="76">
        <v>540382.63</v>
      </c>
    </row>
    <row r="377" spans="27:28" x14ac:dyDescent="0.25">
      <c r="AA377" s="77">
        <v>0.375</v>
      </c>
      <c r="AB377" s="76">
        <v>540416.88</v>
      </c>
    </row>
    <row r="378" spans="27:28" x14ac:dyDescent="0.25">
      <c r="AA378" s="77">
        <v>0.376</v>
      </c>
      <c r="AB378" s="76">
        <v>540391.31999999995</v>
      </c>
    </row>
    <row r="379" spans="27:28" x14ac:dyDescent="0.25">
      <c r="AA379" s="77">
        <v>0.377</v>
      </c>
      <c r="AB379" s="76">
        <v>540365.77</v>
      </c>
    </row>
    <row r="380" spans="27:28" x14ac:dyDescent="0.25">
      <c r="AA380" s="77">
        <v>0.378</v>
      </c>
      <c r="AB380" s="76">
        <v>540340.21</v>
      </c>
    </row>
    <row r="381" spans="27:28" x14ac:dyDescent="0.25">
      <c r="AA381" s="77">
        <v>0.379</v>
      </c>
      <c r="AB381" s="76">
        <v>540314.66</v>
      </c>
    </row>
    <row r="382" spans="27:28" x14ac:dyDescent="0.25">
      <c r="AA382" s="77">
        <v>0.38</v>
      </c>
      <c r="AB382" s="76">
        <v>540289.1</v>
      </c>
    </row>
    <row r="383" spans="27:28" x14ac:dyDescent="0.25">
      <c r="AA383" s="77">
        <v>0.38100000000000001</v>
      </c>
      <c r="AB383" s="76">
        <v>540263.55000000005</v>
      </c>
    </row>
    <row r="384" spans="27:28" x14ac:dyDescent="0.25">
      <c r="AA384" s="77">
        <v>0.38200000000000001</v>
      </c>
      <c r="AB384" s="76">
        <v>540237.99</v>
      </c>
    </row>
    <row r="385" spans="27:28" x14ac:dyDescent="0.25">
      <c r="AA385" s="77">
        <v>0.38300000000000001</v>
      </c>
      <c r="AB385" s="76">
        <v>540212.43999999994</v>
      </c>
    </row>
    <row r="386" spans="27:28" x14ac:dyDescent="0.25">
      <c r="AA386" s="77">
        <v>0.38400000000000001</v>
      </c>
      <c r="AB386" s="76">
        <v>540186.88</v>
      </c>
    </row>
    <row r="387" spans="27:28" x14ac:dyDescent="0.25">
      <c r="AA387" s="77">
        <v>0.38500000000000001</v>
      </c>
      <c r="AB387" s="76">
        <v>540161.32999999996</v>
      </c>
    </row>
    <row r="388" spans="27:28" x14ac:dyDescent="0.25">
      <c r="AA388" s="77">
        <v>0.38600000000000001</v>
      </c>
      <c r="AB388" s="76">
        <v>540135.77</v>
      </c>
    </row>
    <row r="389" spans="27:28" x14ac:dyDescent="0.25">
      <c r="AA389" s="77">
        <v>0.38700000000000001</v>
      </c>
      <c r="AB389" s="76">
        <v>540110.22</v>
      </c>
    </row>
    <row r="390" spans="27:28" x14ac:dyDescent="0.25">
      <c r="AA390" s="77">
        <v>0.38800000000000001</v>
      </c>
      <c r="AB390" s="76">
        <v>540084.66</v>
      </c>
    </row>
    <row r="391" spans="27:28" x14ac:dyDescent="0.25">
      <c r="AA391" s="77">
        <v>0.38900000000000001</v>
      </c>
      <c r="AB391" s="76">
        <v>540059.11</v>
      </c>
    </row>
    <row r="392" spans="27:28" x14ac:dyDescent="0.25">
      <c r="AA392" s="77">
        <v>0.39</v>
      </c>
      <c r="AB392" s="76">
        <v>540033.55000000005</v>
      </c>
    </row>
    <row r="393" spans="27:28" x14ac:dyDescent="0.25">
      <c r="AA393" s="77">
        <v>0.39100000000000001</v>
      </c>
      <c r="AB393" s="76">
        <v>540008</v>
      </c>
    </row>
    <row r="394" spans="27:28" x14ac:dyDescent="0.25">
      <c r="AA394" s="77">
        <v>0.39200000000000002</v>
      </c>
      <c r="AB394" s="76">
        <v>539982.43999999994</v>
      </c>
    </row>
    <row r="395" spans="27:28" x14ac:dyDescent="0.25">
      <c r="AA395" s="77">
        <v>0.39300000000000002</v>
      </c>
      <c r="AB395" s="76">
        <v>539956.89</v>
      </c>
    </row>
    <row r="396" spans="27:28" x14ac:dyDescent="0.25">
      <c r="AA396" s="77">
        <v>0.39400000000000002</v>
      </c>
      <c r="AB396" s="76">
        <v>539931.32999999996</v>
      </c>
    </row>
    <row r="397" spans="27:28" x14ac:dyDescent="0.25">
      <c r="AA397" s="77">
        <v>0.39500000000000002</v>
      </c>
      <c r="AB397" s="76">
        <v>539905.78</v>
      </c>
    </row>
    <row r="398" spans="27:28" x14ac:dyDescent="0.25">
      <c r="AA398" s="77">
        <v>0.39600000000000002</v>
      </c>
      <c r="AB398" s="76">
        <v>539880.22</v>
      </c>
    </row>
    <row r="399" spans="27:28" x14ac:dyDescent="0.25">
      <c r="AA399" s="77">
        <v>0.39700000000000002</v>
      </c>
      <c r="AB399" s="76">
        <v>539854.67000000004</v>
      </c>
    </row>
    <row r="400" spans="27:28" x14ac:dyDescent="0.25">
      <c r="AA400" s="77">
        <v>0.39800000000000002</v>
      </c>
      <c r="AB400" s="76">
        <v>539829.11</v>
      </c>
    </row>
    <row r="401" spans="27:28" x14ac:dyDescent="0.25">
      <c r="AA401" s="77">
        <v>0.39900000000000002</v>
      </c>
      <c r="AB401" s="76">
        <v>539803.56000000006</v>
      </c>
    </row>
    <row r="402" spans="27:28" x14ac:dyDescent="0.25">
      <c r="AA402" s="77">
        <v>0.4</v>
      </c>
      <c r="AB402" s="76">
        <v>539778</v>
      </c>
    </row>
    <row r="403" spans="27:28" x14ac:dyDescent="0.25">
      <c r="AA403" s="77">
        <v>0.40100000000000002</v>
      </c>
      <c r="AB403" s="76">
        <v>539752.44999999995</v>
      </c>
    </row>
    <row r="404" spans="27:28" x14ac:dyDescent="0.25">
      <c r="AA404" s="77">
        <v>0.40200000000000002</v>
      </c>
      <c r="AB404" s="76">
        <v>539726.89</v>
      </c>
    </row>
    <row r="405" spans="27:28" x14ac:dyDescent="0.25">
      <c r="AA405" s="77">
        <v>0.40300000000000002</v>
      </c>
      <c r="AB405" s="76">
        <v>539701.34</v>
      </c>
    </row>
    <row r="406" spans="27:28" x14ac:dyDescent="0.25">
      <c r="AA406" s="77">
        <v>0.40400000000000003</v>
      </c>
      <c r="AB406" s="76">
        <v>539675.78</v>
      </c>
    </row>
    <row r="407" spans="27:28" x14ac:dyDescent="0.25">
      <c r="AA407" s="77">
        <v>0.40500000000000003</v>
      </c>
      <c r="AB407" s="76">
        <v>539650.23</v>
      </c>
    </row>
    <row r="408" spans="27:28" x14ac:dyDescent="0.25">
      <c r="AA408" s="77">
        <v>0.40600000000000003</v>
      </c>
      <c r="AB408" s="76">
        <v>539624.67000000004</v>
      </c>
    </row>
    <row r="409" spans="27:28" x14ac:dyDescent="0.25">
      <c r="AA409" s="77">
        <v>0.40699999999999997</v>
      </c>
      <c r="AB409" s="76">
        <v>539599.12</v>
      </c>
    </row>
    <row r="410" spans="27:28" x14ac:dyDescent="0.25">
      <c r="AA410" s="77">
        <v>0.40799999999999997</v>
      </c>
      <c r="AB410" s="76">
        <v>539573.56000000006</v>
      </c>
    </row>
    <row r="411" spans="27:28" x14ac:dyDescent="0.25">
      <c r="AA411" s="77">
        <v>0.40899999999999997</v>
      </c>
      <c r="AB411" s="76">
        <v>539548.01</v>
      </c>
    </row>
    <row r="412" spans="27:28" x14ac:dyDescent="0.25">
      <c r="AA412" s="77">
        <v>0.41</v>
      </c>
      <c r="AB412" s="76">
        <v>539522.44999999995</v>
      </c>
    </row>
    <row r="413" spans="27:28" x14ac:dyDescent="0.25">
      <c r="AA413" s="77">
        <v>0.41099999999999998</v>
      </c>
      <c r="AB413" s="76">
        <v>539496.9</v>
      </c>
    </row>
    <row r="414" spans="27:28" x14ac:dyDescent="0.25">
      <c r="AA414" s="77">
        <v>0.41199999999999998</v>
      </c>
      <c r="AB414" s="76">
        <v>539471.34</v>
      </c>
    </row>
    <row r="415" spans="27:28" x14ac:dyDescent="0.25">
      <c r="AA415" s="77">
        <v>0.41299999999999998</v>
      </c>
      <c r="AB415" s="76">
        <v>539445.79</v>
      </c>
    </row>
    <row r="416" spans="27:28" x14ac:dyDescent="0.25">
      <c r="AA416" s="77">
        <v>0.41399999999999998</v>
      </c>
      <c r="AB416" s="76">
        <v>539420.23</v>
      </c>
    </row>
    <row r="417" spans="27:28" x14ac:dyDescent="0.25">
      <c r="AA417" s="77">
        <v>0.41499999999999998</v>
      </c>
      <c r="AB417" s="76">
        <v>539394.68000000005</v>
      </c>
    </row>
    <row r="418" spans="27:28" x14ac:dyDescent="0.25">
      <c r="AA418" s="77">
        <v>0.41599999999999998</v>
      </c>
      <c r="AB418" s="76">
        <v>539369.12</v>
      </c>
    </row>
    <row r="419" spans="27:28" x14ac:dyDescent="0.25">
      <c r="AA419" s="77">
        <v>0.41699999999999998</v>
      </c>
      <c r="AB419" s="76">
        <v>539343.56999999995</v>
      </c>
    </row>
    <row r="420" spans="27:28" x14ac:dyDescent="0.25">
      <c r="AA420" s="77">
        <v>0.41799999999999998</v>
      </c>
      <c r="AB420" s="76">
        <v>539318.01</v>
      </c>
    </row>
    <row r="421" spans="27:28" x14ac:dyDescent="0.25">
      <c r="AA421" s="77">
        <v>0.41899999999999998</v>
      </c>
      <c r="AB421" s="76">
        <v>539292.46</v>
      </c>
    </row>
    <row r="422" spans="27:28" x14ac:dyDescent="0.25">
      <c r="AA422" s="77">
        <v>0.42</v>
      </c>
      <c r="AB422" s="76">
        <v>539266.9</v>
      </c>
    </row>
    <row r="423" spans="27:28" x14ac:dyDescent="0.25">
      <c r="AA423" s="77">
        <v>0.42099999999999999</v>
      </c>
      <c r="AB423" s="76">
        <v>539241.35</v>
      </c>
    </row>
    <row r="424" spans="27:28" x14ac:dyDescent="0.25">
      <c r="AA424" s="77">
        <v>0.42199999999999999</v>
      </c>
      <c r="AB424" s="76">
        <v>539215.79</v>
      </c>
    </row>
    <row r="425" spans="27:28" x14ac:dyDescent="0.25">
      <c r="AA425" s="77">
        <v>0.42299999999999999</v>
      </c>
      <c r="AB425" s="76">
        <v>539190.24</v>
      </c>
    </row>
    <row r="426" spans="27:28" x14ac:dyDescent="0.25">
      <c r="AA426" s="77">
        <v>0.42399999999999999</v>
      </c>
      <c r="AB426" s="76">
        <v>539164.68000000005</v>
      </c>
    </row>
    <row r="427" spans="27:28" x14ac:dyDescent="0.25">
      <c r="AA427" s="77">
        <v>0.42499999999999999</v>
      </c>
      <c r="AB427" s="76">
        <v>539139.13</v>
      </c>
    </row>
    <row r="428" spans="27:28" x14ac:dyDescent="0.25">
      <c r="AA428" s="77">
        <v>0.42599999999999999</v>
      </c>
      <c r="AB428" s="76">
        <v>539113.56999999995</v>
      </c>
    </row>
    <row r="429" spans="27:28" x14ac:dyDescent="0.25">
      <c r="AA429" s="77">
        <v>0.42699999999999999</v>
      </c>
      <c r="AB429" s="76">
        <v>539088.02</v>
      </c>
    </row>
    <row r="430" spans="27:28" x14ac:dyDescent="0.25">
      <c r="AA430" s="77">
        <v>0.42799999999999999</v>
      </c>
      <c r="AB430" s="76">
        <v>539062.46</v>
      </c>
    </row>
    <row r="431" spans="27:28" x14ac:dyDescent="0.25">
      <c r="AA431" s="77">
        <v>0.42899999999999999</v>
      </c>
      <c r="AB431" s="76">
        <v>539036.91</v>
      </c>
    </row>
    <row r="432" spans="27:28" x14ac:dyDescent="0.25">
      <c r="AA432" s="77">
        <v>0.43</v>
      </c>
      <c r="AB432" s="76">
        <v>539011.35</v>
      </c>
    </row>
    <row r="433" spans="27:28" x14ac:dyDescent="0.25">
      <c r="AA433" s="77">
        <v>0.43099999999999999</v>
      </c>
      <c r="AB433" s="76">
        <v>538985.80000000005</v>
      </c>
    </row>
    <row r="434" spans="27:28" x14ac:dyDescent="0.25">
      <c r="AA434" s="77">
        <v>0.432</v>
      </c>
      <c r="AB434" s="76">
        <v>538960.24</v>
      </c>
    </row>
    <row r="435" spans="27:28" x14ac:dyDescent="0.25">
      <c r="AA435" s="77">
        <v>0.433</v>
      </c>
      <c r="AB435" s="76">
        <v>538934.68999999994</v>
      </c>
    </row>
    <row r="436" spans="27:28" x14ac:dyDescent="0.25">
      <c r="AA436" s="77">
        <v>0.434</v>
      </c>
      <c r="AB436" s="76">
        <v>538909.13</v>
      </c>
    </row>
    <row r="437" spans="27:28" x14ac:dyDescent="0.25">
      <c r="AA437" s="77">
        <v>0.435</v>
      </c>
      <c r="AB437" s="76">
        <v>538883.57999999996</v>
      </c>
    </row>
    <row r="438" spans="27:28" x14ac:dyDescent="0.25">
      <c r="AA438" s="77">
        <v>0.436</v>
      </c>
      <c r="AB438" s="76">
        <v>538858.02</v>
      </c>
    </row>
    <row r="439" spans="27:28" x14ac:dyDescent="0.25">
      <c r="AA439" s="77">
        <v>0.437</v>
      </c>
      <c r="AB439" s="76">
        <v>538832.47</v>
      </c>
    </row>
    <row r="440" spans="27:28" x14ac:dyDescent="0.25">
      <c r="AA440" s="77">
        <v>0.438</v>
      </c>
      <c r="AB440" s="76">
        <v>538806.91</v>
      </c>
    </row>
    <row r="441" spans="27:28" x14ac:dyDescent="0.25">
      <c r="AA441" s="77">
        <v>0.439</v>
      </c>
      <c r="AB441" s="76">
        <v>538781.36</v>
      </c>
    </row>
    <row r="442" spans="27:28" x14ac:dyDescent="0.25">
      <c r="AA442" s="77">
        <v>0.44</v>
      </c>
      <c r="AB442" s="76">
        <v>538755.80000000005</v>
      </c>
    </row>
    <row r="443" spans="27:28" x14ac:dyDescent="0.25">
      <c r="AA443" s="77">
        <v>0.441</v>
      </c>
      <c r="AB443" s="76">
        <v>538730.25</v>
      </c>
    </row>
    <row r="444" spans="27:28" x14ac:dyDescent="0.25">
      <c r="AA444" s="77">
        <v>0.442</v>
      </c>
      <c r="AB444" s="76">
        <v>538704.68999999994</v>
      </c>
    </row>
    <row r="445" spans="27:28" x14ac:dyDescent="0.25">
      <c r="AA445" s="77">
        <v>0.443</v>
      </c>
      <c r="AB445" s="76">
        <v>538679.14</v>
      </c>
    </row>
    <row r="446" spans="27:28" x14ac:dyDescent="0.25">
      <c r="AA446" s="77">
        <v>0.44400000000000001</v>
      </c>
      <c r="AB446" s="76">
        <v>538653.57999999996</v>
      </c>
    </row>
    <row r="447" spans="27:28" x14ac:dyDescent="0.25">
      <c r="AA447" s="77">
        <v>0.44500000000000001</v>
      </c>
      <c r="AB447" s="76">
        <v>538628.03</v>
      </c>
    </row>
    <row r="448" spans="27:28" x14ac:dyDescent="0.25">
      <c r="AA448" s="77">
        <v>0.44600000000000001</v>
      </c>
      <c r="AB448" s="76">
        <v>538602.47</v>
      </c>
    </row>
    <row r="449" spans="27:28" x14ac:dyDescent="0.25">
      <c r="AA449" s="77">
        <v>0.44700000000000001</v>
      </c>
      <c r="AB449" s="76">
        <v>538576.92000000004</v>
      </c>
    </row>
    <row r="450" spans="27:28" x14ac:dyDescent="0.25">
      <c r="AA450" s="77">
        <v>0.44800000000000001</v>
      </c>
      <c r="AB450" s="76">
        <v>538551.36</v>
      </c>
    </row>
    <row r="451" spans="27:28" x14ac:dyDescent="0.25">
      <c r="AA451" s="77">
        <v>0.44900000000000001</v>
      </c>
      <c r="AB451" s="76">
        <v>538525.81000000006</v>
      </c>
    </row>
    <row r="452" spans="27:28" x14ac:dyDescent="0.25">
      <c r="AA452" s="77">
        <v>0.45</v>
      </c>
      <c r="AB452" s="76">
        <v>538500.25</v>
      </c>
    </row>
    <row r="453" spans="27:28" x14ac:dyDescent="0.25">
      <c r="AA453" s="77">
        <v>0.45100000000000001</v>
      </c>
      <c r="AB453" s="76">
        <v>538474.69999999995</v>
      </c>
    </row>
    <row r="454" spans="27:28" x14ac:dyDescent="0.25">
      <c r="AA454" s="77">
        <v>0.45200000000000001</v>
      </c>
      <c r="AB454" s="76">
        <v>538449.14</v>
      </c>
    </row>
    <row r="455" spans="27:28" x14ac:dyDescent="0.25">
      <c r="AA455" s="77">
        <v>0.45300000000000001</v>
      </c>
      <c r="AB455" s="76">
        <v>538423.59</v>
      </c>
    </row>
    <row r="456" spans="27:28" x14ac:dyDescent="0.25">
      <c r="AA456" s="77">
        <v>0.45400000000000001</v>
      </c>
      <c r="AB456" s="76">
        <v>538398.03</v>
      </c>
    </row>
    <row r="457" spans="27:28" x14ac:dyDescent="0.25">
      <c r="AA457" s="77">
        <v>0.45500000000000002</v>
      </c>
      <c r="AB457" s="76">
        <v>538372.48</v>
      </c>
    </row>
    <row r="458" spans="27:28" x14ac:dyDescent="0.25">
      <c r="AA458" s="77">
        <v>0.45600000000000002</v>
      </c>
      <c r="AB458" s="76">
        <v>538346.92000000004</v>
      </c>
    </row>
    <row r="459" spans="27:28" x14ac:dyDescent="0.25">
      <c r="AA459" s="77">
        <v>0.45700000000000002</v>
      </c>
      <c r="AB459" s="76">
        <v>538321.37</v>
      </c>
    </row>
    <row r="460" spans="27:28" x14ac:dyDescent="0.25">
      <c r="AA460" s="77">
        <v>0.45800000000000002</v>
      </c>
      <c r="AB460" s="76">
        <v>538295.81000000006</v>
      </c>
    </row>
    <row r="461" spans="27:28" x14ac:dyDescent="0.25">
      <c r="AA461" s="77">
        <v>0.45900000000000002</v>
      </c>
      <c r="AB461" s="76">
        <v>538270.26</v>
      </c>
    </row>
    <row r="462" spans="27:28" x14ac:dyDescent="0.25">
      <c r="AA462" s="77">
        <v>0.46</v>
      </c>
      <c r="AB462" s="76">
        <v>538244.69999999995</v>
      </c>
    </row>
    <row r="463" spans="27:28" x14ac:dyDescent="0.25">
      <c r="AA463" s="77">
        <v>0.46100000000000002</v>
      </c>
      <c r="AB463" s="76">
        <v>538219.15</v>
      </c>
    </row>
    <row r="464" spans="27:28" x14ac:dyDescent="0.25">
      <c r="AA464" s="77">
        <v>0.46200000000000002</v>
      </c>
      <c r="AB464" s="76">
        <v>538193.59</v>
      </c>
    </row>
    <row r="465" spans="27:28" x14ac:dyDescent="0.25">
      <c r="AA465" s="77">
        <v>0.46300000000000002</v>
      </c>
      <c r="AB465" s="76">
        <v>538168.04</v>
      </c>
    </row>
    <row r="466" spans="27:28" x14ac:dyDescent="0.25">
      <c r="AA466" s="77">
        <v>0.46400000000000002</v>
      </c>
      <c r="AB466" s="76">
        <v>538142.48</v>
      </c>
    </row>
    <row r="467" spans="27:28" x14ac:dyDescent="0.25">
      <c r="AA467" s="77">
        <v>0.46500000000000002</v>
      </c>
      <c r="AB467" s="76">
        <v>538116.93000000005</v>
      </c>
    </row>
    <row r="468" spans="27:28" x14ac:dyDescent="0.25">
      <c r="AA468" s="77">
        <v>0.46600000000000003</v>
      </c>
      <c r="AB468" s="76">
        <v>538091.37</v>
      </c>
    </row>
    <row r="469" spans="27:28" x14ac:dyDescent="0.25">
      <c r="AA469" s="77">
        <v>0.46700000000000003</v>
      </c>
      <c r="AB469" s="76">
        <v>538065.81999999995</v>
      </c>
    </row>
    <row r="470" spans="27:28" x14ac:dyDescent="0.25">
      <c r="AA470" s="77">
        <v>0.46800000000000003</v>
      </c>
      <c r="AB470" s="76">
        <v>538040.26</v>
      </c>
    </row>
    <row r="471" spans="27:28" x14ac:dyDescent="0.25">
      <c r="AA471" s="77">
        <v>0.46899999999999997</v>
      </c>
      <c r="AB471" s="76">
        <v>538014.71</v>
      </c>
    </row>
    <row r="472" spans="27:28" x14ac:dyDescent="0.25">
      <c r="AA472" s="77">
        <v>0.47</v>
      </c>
      <c r="AB472" s="76">
        <v>537989.15</v>
      </c>
    </row>
    <row r="473" spans="27:28" x14ac:dyDescent="0.25">
      <c r="AA473" s="77">
        <v>0.47099999999999997</v>
      </c>
      <c r="AB473" s="76">
        <v>537963.6</v>
      </c>
    </row>
    <row r="474" spans="27:28" x14ac:dyDescent="0.25">
      <c r="AA474" s="77">
        <v>0.47199999999999998</v>
      </c>
      <c r="AB474" s="76">
        <v>537938.04</v>
      </c>
    </row>
    <row r="475" spans="27:28" x14ac:dyDescent="0.25">
      <c r="AA475" s="77">
        <v>0.47299999999999998</v>
      </c>
      <c r="AB475" s="76">
        <v>537912.49</v>
      </c>
    </row>
    <row r="476" spans="27:28" x14ac:dyDescent="0.25">
      <c r="AA476" s="77">
        <v>0.47399999999999998</v>
      </c>
      <c r="AB476" s="76">
        <v>537886.93000000005</v>
      </c>
    </row>
    <row r="477" spans="27:28" x14ac:dyDescent="0.25">
      <c r="AA477" s="77">
        <v>0.47499999999999998</v>
      </c>
      <c r="AB477" s="76">
        <v>537861.38</v>
      </c>
    </row>
    <row r="478" spans="27:28" x14ac:dyDescent="0.25">
      <c r="AA478" s="77">
        <v>0.47599999999999998</v>
      </c>
      <c r="AB478" s="76">
        <v>537835.81999999995</v>
      </c>
    </row>
    <row r="479" spans="27:28" x14ac:dyDescent="0.25">
      <c r="AA479" s="77">
        <v>0.47699999999999998</v>
      </c>
      <c r="AB479" s="76">
        <v>537810.27</v>
      </c>
    </row>
    <row r="480" spans="27:28" x14ac:dyDescent="0.25">
      <c r="AA480" s="77">
        <v>0.47799999999999998</v>
      </c>
      <c r="AB480" s="76">
        <v>537784.71</v>
      </c>
    </row>
    <row r="481" spans="27:28" x14ac:dyDescent="0.25">
      <c r="AA481" s="77">
        <v>0.47899999999999998</v>
      </c>
      <c r="AB481" s="76">
        <v>537759.16</v>
      </c>
    </row>
    <row r="482" spans="27:28" x14ac:dyDescent="0.25">
      <c r="AA482" s="77">
        <v>0.48</v>
      </c>
      <c r="AB482" s="76">
        <v>537733.6</v>
      </c>
    </row>
    <row r="483" spans="27:28" x14ac:dyDescent="0.25">
      <c r="AA483" s="77">
        <v>0.48099999999999998</v>
      </c>
      <c r="AB483" s="76">
        <v>537708.05000000005</v>
      </c>
    </row>
    <row r="484" spans="27:28" x14ac:dyDescent="0.25">
      <c r="AA484" s="77">
        <v>0.48199999999999998</v>
      </c>
      <c r="AB484" s="76">
        <v>537682.49</v>
      </c>
    </row>
    <row r="485" spans="27:28" x14ac:dyDescent="0.25">
      <c r="AA485" s="77">
        <v>0.48299999999999998</v>
      </c>
      <c r="AB485" s="76">
        <v>537656.93999999994</v>
      </c>
    </row>
    <row r="486" spans="27:28" x14ac:dyDescent="0.25">
      <c r="AA486" s="77">
        <v>0.48399999999999999</v>
      </c>
      <c r="AB486" s="76">
        <v>537631.38</v>
      </c>
    </row>
    <row r="487" spans="27:28" x14ac:dyDescent="0.25">
      <c r="AA487" s="77">
        <v>0.48499999999999999</v>
      </c>
      <c r="AB487" s="76">
        <v>537605.82999999996</v>
      </c>
    </row>
    <row r="488" spans="27:28" x14ac:dyDescent="0.25">
      <c r="AA488" s="77">
        <v>0.48599999999999999</v>
      </c>
      <c r="AB488" s="76">
        <v>537580.27</v>
      </c>
    </row>
    <row r="489" spans="27:28" x14ac:dyDescent="0.25">
      <c r="AA489" s="77">
        <v>0.48699999999999999</v>
      </c>
      <c r="AB489" s="76">
        <v>537554.72</v>
      </c>
    </row>
    <row r="490" spans="27:28" x14ac:dyDescent="0.25">
      <c r="AA490" s="77">
        <v>0.48799999999999999</v>
      </c>
      <c r="AB490" s="76">
        <v>537529.16</v>
      </c>
    </row>
    <row r="491" spans="27:28" x14ac:dyDescent="0.25">
      <c r="AA491" s="77">
        <v>0.48899999999999999</v>
      </c>
      <c r="AB491" s="76">
        <v>537503.61</v>
      </c>
    </row>
    <row r="492" spans="27:28" x14ac:dyDescent="0.25">
      <c r="AA492" s="77">
        <v>0.49</v>
      </c>
      <c r="AB492" s="76">
        <v>537478.05000000005</v>
      </c>
    </row>
    <row r="493" spans="27:28" x14ac:dyDescent="0.25">
      <c r="AA493" s="77">
        <v>0.49099999999999999</v>
      </c>
      <c r="AB493" s="76">
        <v>537452.5</v>
      </c>
    </row>
    <row r="494" spans="27:28" x14ac:dyDescent="0.25">
      <c r="AA494" s="77">
        <v>0.49199999999999999</v>
      </c>
      <c r="AB494" s="76">
        <v>537426.93999999994</v>
      </c>
    </row>
    <row r="495" spans="27:28" x14ac:dyDescent="0.25">
      <c r="AA495" s="77">
        <v>0.49299999999999999</v>
      </c>
      <c r="AB495" s="76">
        <v>537401.39</v>
      </c>
    </row>
    <row r="496" spans="27:28" x14ac:dyDescent="0.25">
      <c r="AA496" s="77">
        <v>0.49399999999999999</v>
      </c>
      <c r="AB496" s="76">
        <v>537375.82999999996</v>
      </c>
    </row>
    <row r="497" spans="27:28" x14ac:dyDescent="0.25">
      <c r="AA497" s="77">
        <v>0.495</v>
      </c>
      <c r="AB497" s="76">
        <v>537350.28</v>
      </c>
    </row>
    <row r="498" spans="27:28" x14ac:dyDescent="0.25">
      <c r="AA498" s="77">
        <v>0.496</v>
      </c>
      <c r="AB498" s="76">
        <v>537324.72</v>
      </c>
    </row>
    <row r="499" spans="27:28" x14ac:dyDescent="0.25">
      <c r="AA499" s="77">
        <v>0.497</v>
      </c>
      <c r="AB499" s="76">
        <v>537299.17000000004</v>
      </c>
    </row>
    <row r="500" spans="27:28" x14ac:dyDescent="0.25">
      <c r="AA500" s="77">
        <v>0.498</v>
      </c>
      <c r="AB500" s="76">
        <v>537273.61</v>
      </c>
    </row>
    <row r="501" spans="27:28" x14ac:dyDescent="0.25">
      <c r="AA501" s="77">
        <v>0.499</v>
      </c>
      <c r="AB501" s="76">
        <v>537248.06000000006</v>
      </c>
    </row>
    <row r="502" spans="27:28" x14ac:dyDescent="0.25">
      <c r="AA502" s="77">
        <v>0.5</v>
      </c>
      <c r="AB502" s="76">
        <v>537222.5</v>
      </c>
    </row>
    <row r="503" spans="27:28" x14ac:dyDescent="0.25">
      <c r="AA503" s="77">
        <v>0.501</v>
      </c>
      <c r="AB503" s="76">
        <v>537196.94999999995</v>
      </c>
    </row>
    <row r="504" spans="27:28" x14ac:dyDescent="0.25">
      <c r="AA504" s="77">
        <v>0.502</v>
      </c>
      <c r="AB504" s="76">
        <v>537171.39</v>
      </c>
    </row>
    <row r="505" spans="27:28" x14ac:dyDescent="0.25">
      <c r="AA505" s="77">
        <v>0.503</v>
      </c>
      <c r="AB505" s="76">
        <v>537145.84</v>
      </c>
    </row>
    <row r="506" spans="27:28" x14ac:dyDescent="0.25">
      <c r="AA506" s="77">
        <v>0.504</v>
      </c>
      <c r="AB506" s="76">
        <v>537120.28</v>
      </c>
    </row>
    <row r="507" spans="27:28" x14ac:dyDescent="0.25">
      <c r="AA507" s="77">
        <v>0.505</v>
      </c>
      <c r="AB507" s="76">
        <v>537094.73</v>
      </c>
    </row>
    <row r="508" spans="27:28" x14ac:dyDescent="0.25">
      <c r="AA508" s="77">
        <v>0.50600000000000001</v>
      </c>
      <c r="AB508" s="76">
        <v>537069.17000000004</v>
      </c>
    </row>
    <row r="509" spans="27:28" x14ac:dyDescent="0.25">
      <c r="AA509" s="77">
        <v>0.50700000000000001</v>
      </c>
      <c r="AB509" s="76">
        <v>537043.62</v>
      </c>
    </row>
    <row r="510" spans="27:28" x14ac:dyDescent="0.25">
      <c r="AA510" s="77">
        <v>0.50800000000000001</v>
      </c>
      <c r="AB510" s="76">
        <v>537018.06000000006</v>
      </c>
    </row>
    <row r="511" spans="27:28" x14ac:dyDescent="0.25">
      <c r="AA511" s="77">
        <v>0.50900000000000001</v>
      </c>
      <c r="AB511" s="76">
        <v>536992.51</v>
      </c>
    </row>
    <row r="512" spans="27:28" x14ac:dyDescent="0.25">
      <c r="AA512" s="77">
        <v>0.51</v>
      </c>
      <c r="AB512" s="76">
        <v>536966.94999999995</v>
      </c>
    </row>
    <row r="513" spans="27:28" x14ac:dyDescent="0.25">
      <c r="AA513" s="77">
        <v>0.51100000000000001</v>
      </c>
      <c r="AB513" s="76">
        <v>536941.4</v>
      </c>
    </row>
    <row r="514" spans="27:28" x14ac:dyDescent="0.25">
      <c r="AA514" s="77">
        <v>0.51200000000000001</v>
      </c>
      <c r="AB514" s="76">
        <v>536915.84</v>
      </c>
    </row>
    <row r="515" spans="27:28" x14ac:dyDescent="0.25">
      <c r="AA515" s="77">
        <v>0.51300000000000001</v>
      </c>
      <c r="AB515" s="76">
        <v>536890.29</v>
      </c>
    </row>
    <row r="516" spans="27:28" x14ac:dyDescent="0.25">
      <c r="AA516" s="77">
        <v>0.51400000000000001</v>
      </c>
      <c r="AB516" s="76">
        <v>536864.73</v>
      </c>
    </row>
    <row r="517" spans="27:28" x14ac:dyDescent="0.25">
      <c r="AA517" s="77">
        <v>0.51500000000000001</v>
      </c>
      <c r="AB517" s="76">
        <v>536839.18000000005</v>
      </c>
    </row>
    <row r="518" spans="27:28" x14ac:dyDescent="0.25">
      <c r="AA518" s="77">
        <v>0.51600000000000001</v>
      </c>
      <c r="AB518" s="76">
        <v>536813.62</v>
      </c>
    </row>
    <row r="519" spans="27:28" x14ac:dyDescent="0.25">
      <c r="AA519" s="77">
        <v>0.51700000000000002</v>
      </c>
      <c r="AB519" s="76">
        <v>536788.06999999995</v>
      </c>
    </row>
    <row r="520" spans="27:28" x14ac:dyDescent="0.25">
      <c r="AA520" s="77">
        <v>0.51800000000000002</v>
      </c>
      <c r="AB520" s="76">
        <v>536762.51</v>
      </c>
    </row>
    <row r="521" spans="27:28" x14ac:dyDescent="0.25">
      <c r="AA521" s="77">
        <v>0.51900000000000002</v>
      </c>
      <c r="AB521" s="76">
        <v>536736.96</v>
      </c>
    </row>
    <row r="522" spans="27:28" x14ac:dyDescent="0.25">
      <c r="AA522" s="77">
        <v>0.52</v>
      </c>
      <c r="AB522" s="76">
        <v>536711.4</v>
      </c>
    </row>
    <row r="523" spans="27:28" x14ac:dyDescent="0.25">
      <c r="AA523" s="77">
        <v>0.52100000000000002</v>
      </c>
      <c r="AB523" s="76">
        <v>536685.85</v>
      </c>
    </row>
    <row r="524" spans="27:28" x14ac:dyDescent="0.25">
      <c r="AA524" s="77">
        <v>0.52200000000000002</v>
      </c>
      <c r="AB524" s="76">
        <v>536660.29</v>
      </c>
    </row>
    <row r="525" spans="27:28" x14ac:dyDescent="0.25">
      <c r="AA525" s="77">
        <v>0.52300000000000002</v>
      </c>
      <c r="AB525" s="76">
        <v>536634.74</v>
      </c>
    </row>
    <row r="526" spans="27:28" x14ac:dyDescent="0.25">
      <c r="AA526" s="77">
        <v>0.52400000000000002</v>
      </c>
      <c r="AB526" s="76">
        <v>536609.18000000005</v>
      </c>
    </row>
    <row r="527" spans="27:28" x14ac:dyDescent="0.25">
      <c r="AA527" s="77">
        <v>0.52500000000000002</v>
      </c>
      <c r="AB527" s="76">
        <v>536583.63</v>
      </c>
    </row>
    <row r="528" spans="27:28" x14ac:dyDescent="0.25">
      <c r="AA528" s="77">
        <v>0.52600000000000002</v>
      </c>
      <c r="AB528" s="76">
        <v>536558.06999999995</v>
      </c>
    </row>
    <row r="529" spans="27:28" x14ac:dyDescent="0.25">
      <c r="AA529" s="77">
        <v>0.52700000000000002</v>
      </c>
      <c r="AB529" s="76">
        <v>536532.52</v>
      </c>
    </row>
    <row r="530" spans="27:28" x14ac:dyDescent="0.25">
      <c r="AA530" s="77">
        <v>0.52800000000000002</v>
      </c>
      <c r="AB530" s="76">
        <v>536506.96</v>
      </c>
    </row>
    <row r="531" spans="27:28" x14ac:dyDescent="0.25">
      <c r="AA531" s="77">
        <v>0.52900000000000003</v>
      </c>
      <c r="AB531" s="76">
        <v>536481.41</v>
      </c>
    </row>
    <row r="532" spans="27:28" x14ac:dyDescent="0.25">
      <c r="AA532" s="77">
        <v>0.53</v>
      </c>
      <c r="AB532" s="76">
        <v>536455.85</v>
      </c>
    </row>
    <row r="533" spans="27:28" x14ac:dyDescent="0.25">
      <c r="AA533" s="77">
        <v>0.53100000000000003</v>
      </c>
      <c r="AB533" s="76">
        <v>536430.30000000005</v>
      </c>
    </row>
    <row r="534" spans="27:28" x14ac:dyDescent="0.25">
      <c r="AA534" s="77">
        <v>0.53200000000000003</v>
      </c>
      <c r="AB534" s="76">
        <v>536404.74</v>
      </c>
    </row>
    <row r="535" spans="27:28" x14ac:dyDescent="0.25">
      <c r="AA535" s="77">
        <v>0.53300000000000003</v>
      </c>
      <c r="AB535" s="76">
        <v>536379.18999999994</v>
      </c>
    </row>
    <row r="536" spans="27:28" x14ac:dyDescent="0.25">
      <c r="AA536" s="77">
        <v>0.53400000000000003</v>
      </c>
      <c r="AB536" s="76">
        <v>536353.63</v>
      </c>
    </row>
    <row r="537" spans="27:28" x14ac:dyDescent="0.25">
      <c r="AA537" s="77">
        <v>0.53500000000000003</v>
      </c>
      <c r="AB537" s="76">
        <v>536328.07999999996</v>
      </c>
    </row>
    <row r="538" spans="27:28" x14ac:dyDescent="0.25">
      <c r="AA538" s="77">
        <v>0.53600000000000003</v>
      </c>
      <c r="AB538" s="76">
        <v>536302.52</v>
      </c>
    </row>
    <row r="539" spans="27:28" x14ac:dyDescent="0.25">
      <c r="AA539" s="77">
        <v>0.53700000000000003</v>
      </c>
      <c r="AB539" s="76">
        <v>536276.97</v>
      </c>
    </row>
    <row r="540" spans="27:28" x14ac:dyDescent="0.25">
      <c r="AA540" s="77">
        <v>0.53800000000000003</v>
      </c>
      <c r="AB540" s="76">
        <v>536251.41</v>
      </c>
    </row>
    <row r="541" spans="27:28" x14ac:dyDescent="0.25">
      <c r="AA541" s="77">
        <v>0.53900000000000003</v>
      </c>
      <c r="AB541" s="76">
        <v>536225.86</v>
      </c>
    </row>
    <row r="542" spans="27:28" x14ac:dyDescent="0.25">
      <c r="AA542" s="77">
        <v>0.54</v>
      </c>
      <c r="AB542" s="76">
        <v>536200.30000000005</v>
      </c>
    </row>
    <row r="543" spans="27:28" x14ac:dyDescent="0.25">
      <c r="AA543" s="77">
        <v>0.54100000000000004</v>
      </c>
      <c r="AB543" s="76">
        <v>536174.75</v>
      </c>
    </row>
    <row r="544" spans="27:28" x14ac:dyDescent="0.25">
      <c r="AA544" s="77">
        <v>0.54200000000000004</v>
      </c>
      <c r="AB544" s="76">
        <v>536149.18999999994</v>
      </c>
    </row>
    <row r="545" spans="27:28" x14ac:dyDescent="0.25">
      <c r="AA545" s="77">
        <v>0.54300000000000004</v>
      </c>
      <c r="AB545" s="76">
        <v>536123.64</v>
      </c>
    </row>
    <row r="546" spans="27:28" x14ac:dyDescent="0.25">
      <c r="AA546" s="77">
        <v>0.54400000000000004</v>
      </c>
      <c r="AB546" s="76">
        <v>536098.07999999996</v>
      </c>
    </row>
    <row r="547" spans="27:28" x14ac:dyDescent="0.25">
      <c r="AA547" s="77">
        <v>0.54500000000000004</v>
      </c>
      <c r="AB547" s="76">
        <v>536072.53</v>
      </c>
    </row>
    <row r="548" spans="27:28" x14ac:dyDescent="0.25">
      <c r="AA548" s="77">
        <v>0.54600000000000004</v>
      </c>
      <c r="AB548" s="76">
        <v>536046.97</v>
      </c>
    </row>
    <row r="549" spans="27:28" x14ac:dyDescent="0.25">
      <c r="AA549" s="77">
        <v>0.54700000000000004</v>
      </c>
      <c r="AB549" s="76">
        <v>536021.42000000004</v>
      </c>
    </row>
    <row r="550" spans="27:28" x14ac:dyDescent="0.25">
      <c r="AA550" s="77">
        <v>0.54800000000000004</v>
      </c>
      <c r="AB550" s="76">
        <v>535995.86</v>
      </c>
    </row>
    <row r="551" spans="27:28" x14ac:dyDescent="0.25">
      <c r="AA551" s="77">
        <v>0.54900000000000004</v>
      </c>
      <c r="AB551" s="76">
        <v>535970.31000000006</v>
      </c>
    </row>
    <row r="552" spans="27:28" x14ac:dyDescent="0.25">
      <c r="AA552" s="77">
        <v>0.55000000000000004</v>
      </c>
      <c r="AB552" s="76">
        <v>535944.75</v>
      </c>
    </row>
    <row r="553" spans="27:28" x14ac:dyDescent="0.25">
      <c r="AA553" s="77">
        <v>0.55100000000000005</v>
      </c>
      <c r="AB553" s="76">
        <v>535919.19999999995</v>
      </c>
    </row>
    <row r="554" spans="27:28" x14ac:dyDescent="0.25">
      <c r="AA554" s="77">
        <v>0.55200000000000005</v>
      </c>
      <c r="AB554" s="76">
        <v>535893.64</v>
      </c>
    </row>
    <row r="555" spans="27:28" x14ac:dyDescent="0.25">
      <c r="AA555" s="77">
        <v>0.55300000000000005</v>
      </c>
      <c r="AB555" s="76">
        <v>535868.09</v>
      </c>
    </row>
    <row r="556" spans="27:28" x14ac:dyDescent="0.25">
      <c r="AA556" s="77">
        <v>0.55400000000000005</v>
      </c>
      <c r="AB556" s="76">
        <v>535842.53</v>
      </c>
    </row>
    <row r="557" spans="27:28" x14ac:dyDescent="0.25">
      <c r="AA557" s="77">
        <v>0.55500000000000005</v>
      </c>
      <c r="AB557" s="76">
        <v>535816.98</v>
      </c>
    </row>
    <row r="558" spans="27:28" x14ac:dyDescent="0.25">
      <c r="AA558" s="77">
        <v>0.55600000000000005</v>
      </c>
      <c r="AB558" s="76">
        <v>535791.42000000004</v>
      </c>
    </row>
    <row r="559" spans="27:28" x14ac:dyDescent="0.25">
      <c r="AA559" s="77">
        <v>0.55700000000000005</v>
      </c>
      <c r="AB559" s="76">
        <v>535765.87</v>
      </c>
    </row>
    <row r="560" spans="27:28" x14ac:dyDescent="0.25">
      <c r="AA560" s="77">
        <v>0.55800000000000005</v>
      </c>
      <c r="AB560" s="76">
        <v>535740.31000000006</v>
      </c>
    </row>
    <row r="561" spans="27:28" x14ac:dyDescent="0.25">
      <c r="AA561" s="77">
        <v>0.55900000000000005</v>
      </c>
      <c r="AB561" s="76">
        <v>535714.76</v>
      </c>
    </row>
    <row r="562" spans="27:28" x14ac:dyDescent="0.25">
      <c r="AA562" s="77">
        <v>0.56000000000000005</v>
      </c>
      <c r="AB562" s="76">
        <v>535689.19999999995</v>
      </c>
    </row>
    <row r="563" spans="27:28" x14ac:dyDescent="0.25">
      <c r="AA563" s="77">
        <v>0.56100000000000005</v>
      </c>
      <c r="AB563" s="76">
        <v>535663.65</v>
      </c>
    </row>
    <row r="564" spans="27:28" x14ac:dyDescent="0.25">
      <c r="AA564" s="77">
        <v>0.56200000000000006</v>
      </c>
      <c r="AB564" s="76">
        <v>535638.09</v>
      </c>
    </row>
    <row r="565" spans="27:28" x14ac:dyDescent="0.25">
      <c r="AA565" s="77">
        <v>0.56299999999999994</v>
      </c>
      <c r="AB565" s="76">
        <v>535612.54</v>
      </c>
    </row>
    <row r="566" spans="27:28" x14ac:dyDescent="0.25">
      <c r="AA566" s="77">
        <v>0.56399999999999995</v>
      </c>
      <c r="AB566" s="76">
        <v>535586.98</v>
      </c>
    </row>
    <row r="567" spans="27:28" x14ac:dyDescent="0.25">
      <c r="AA567" s="77">
        <v>0.56499999999999995</v>
      </c>
      <c r="AB567" s="76">
        <v>535561.43000000005</v>
      </c>
    </row>
    <row r="568" spans="27:28" x14ac:dyDescent="0.25">
      <c r="AA568" s="77">
        <v>0.56599999999999995</v>
      </c>
      <c r="AB568" s="76">
        <v>535535.87</v>
      </c>
    </row>
    <row r="569" spans="27:28" x14ac:dyDescent="0.25">
      <c r="AA569" s="77">
        <v>0.56699999999999995</v>
      </c>
      <c r="AB569" s="76">
        <v>535510.31999999995</v>
      </c>
    </row>
    <row r="570" spans="27:28" x14ac:dyDescent="0.25">
      <c r="AA570" s="77">
        <v>0.56799999999999995</v>
      </c>
      <c r="AB570" s="76">
        <v>535484.76</v>
      </c>
    </row>
    <row r="571" spans="27:28" x14ac:dyDescent="0.25">
      <c r="AA571" s="77">
        <v>0.56899999999999995</v>
      </c>
      <c r="AB571" s="76">
        <v>535459.21</v>
      </c>
    </row>
    <row r="572" spans="27:28" x14ac:dyDescent="0.25">
      <c r="AA572" s="77">
        <v>0.56999999999999995</v>
      </c>
      <c r="AB572" s="76">
        <v>535433.65</v>
      </c>
    </row>
    <row r="573" spans="27:28" x14ac:dyDescent="0.25">
      <c r="AA573" s="77">
        <v>0.57099999999999995</v>
      </c>
      <c r="AB573" s="76">
        <v>535408.1</v>
      </c>
    </row>
    <row r="574" spans="27:28" x14ac:dyDescent="0.25">
      <c r="AA574" s="77">
        <v>0.57199999999999995</v>
      </c>
      <c r="AB574" s="76">
        <v>535382.54</v>
      </c>
    </row>
    <row r="575" spans="27:28" x14ac:dyDescent="0.25">
      <c r="AA575" s="77">
        <v>0.57299999999999995</v>
      </c>
      <c r="AB575" s="76">
        <v>535356.99</v>
      </c>
    </row>
    <row r="576" spans="27:28" x14ac:dyDescent="0.25">
      <c r="AA576" s="77">
        <v>0.57399999999999995</v>
      </c>
      <c r="AB576" s="76">
        <v>535331.43000000005</v>
      </c>
    </row>
    <row r="577" spans="27:28" x14ac:dyDescent="0.25">
      <c r="AA577" s="77">
        <v>0.57499999999999996</v>
      </c>
      <c r="AB577" s="76">
        <v>535305.88</v>
      </c>
    </row>
    <row r="578" spans="27:28" x14ac:dyDescent="0.25">
      <c r="AA578" s="77">
        <v>0.57599999999999996</v>
      </c>
      <c r="AB578" s="76">
        <v>535280.31999999995</v>
      </c>
    </row>
    <row r="579" spans="27:28" x14ac:dyDescent="0.25">
      <c r="AA579" s="77">
        <v>0.57699999999999996</v>
      </c>
      <c r="AB579" s="76">
        <v>535254.77</v>
      </c>
    </row>
    <row r="580" spans="27:28" x14ac:dyDescent="0.25">
      <c r="AA580" s="77">
        <v>0.57799999999999996</v>
      </c>
      <c r="AB580" s="76">
        <v>535229.21</v>
      </c>
    </row>
    <row r="581" spans="27:28" x14ac:dyDescent="0.25">
      <c r="AA581" s="77">
        <v>0.57899999999999996</v>
      </c>
      <c r="AB581" s="76">
        <v>535203.66</v>
      </c>
    </row>
    <row r="582" spans="27:28" x14ac:dyDescent="0.25">
      <c r="AA582" s="77">
        <v>0.57999999999999996</v>
      </c>
      <c r="AB582" s="76">
        <v>535178.1</v>
      </c>
    </row>
    <row r="583" spans="27:28" x14ac:dyDescent="0.25">
      <c r="AA583" s="77">
        <v>0.58099999999999996</v>
      </c>
      <c r="AB583" s="76">
        <v>535152.55000000005</v>
      </c>
    </row>
    <row r="584" spans="27:28" x14ac:dyDescent="0.25">
      <c r="AA584" s="77">
        <v>0.58199999999999996</v>
      </c>
      <c r="AB584" s="76">
        <v>535126.99</v>
      </c>
    </row>
    <row r="585" spans="27:28" x14ac:dyDescent="0.25">
      <c r="AA585" s="77">
        <v>0.58299999999999996</v>
      </c>
      <c r="AB585" s="76">
        <v>535101.43999999994</v>
      </c>
    </row>
    <row r="586" spans="27:28" x14ac:dyDescent="0.25">
      <c r="AA586" s="77">
        <v>0.58399999999999996</v>
      </c>
      <c r="AB586" s="76">
        <v>535075.88</v>
      </c>
    </row>
    <row r="587" spans="27:28" x14ac:dyDescent="0.25">
      <c r="AA587" s="77">
        <v>0.58499999999999996</v>
      </c>
      <c r="AB587" s="76">
        <v>535050.32999999996</v>
      </c>
    </row>
    <row r="588" spans="27:28" x14ac:dyDescent="0.25">
      <c r="AA588" s="77">
        <v>0.58599999999999997</v>
      </c>
      <c r="AB588" s="76">
        <v>535024.77</v>
      </c>
    </row>
    <row r="589" spans="27:28" x14ac:dyDescent="0.25">
      <c r="AA589" s="77">
        <v>0.58699999999999997</v>
      </c>
      <c r="AB589" s="76">
        <v>534999.22</v>
      </c>
    </row>
    <row r="590" spans="27:28" x14ac:dyDescent="0.25">
      <c r="AA590" s="77">
        <v>0.58799999999999997</v>
      </c>
      <c r="AB590" s="76">
        <v>534973.66</v>
      </c>
    </row>
    <row r="591" spans="27:28" x14ac:dyDescent="0.25">
      <c r="AA591" s="77">
        <v>0.58899999999999997</v>
      </c>
      <c r="AB591" s="76">
        <v>534948.11</v>
      </c>
    </row>
    <row r="592" spans="27:28" x14ac:dyDescent="0.25">
      <c r="AA592" s="77">
        <v>0.59</v>
      </c>
      <c r="AB592" s="76">
        <v>534922.55000000005</v>
      </c>
    </row>
    <row r="593" spans="27:28" x14ac:dyDescent="0.25">
      <c r="AA593" s="77">
        <v>0.59099999999999997</v>
      </c>
      <c r="AB593" s="76">
        <v>534897</v>
      </c>
    </row>
    <row r="594" spans="27:28" x14ac:dyDescent="0.25">
      <c r="AA594" s="77">
        <v>0.59199999999999997</v>
      </c>
      <c r="AB594" s="76">
        <v>534871.43999999994</v>
      </c>
    </row>
    <row r="595" spans="27:28" x14ac:dyDescent="0.25">
      <c r="AA595" s="77">
        <v>0.59299999999999997</v>
      </c>
      <c r="AB595" s="76">
        <v>534845.89</v>
      </c>
    </row>
    <row r="596" spans="27:28" x14ac:dyDescent="0.25">
      <c r="AA596" s="77">
        <v>0.59399999999999997</v>
      </c>
      <c r="AB596" s="76">
        <v>534820.32999999996</v>
      </c>
    </row>
    <row r="597" spans="27:28" x14ac:dyDescent="0.25">
      <c r="AA597" s="77">
        <v>0.59499999999999997</v>
      </c>
      <c r="AB597" s="76">
        <v>534794.78</v>
      </c>
    </row>
    <row r="598" spans="27:28" x14ac:dyDescent="0.25">
      <c r="AA598" s="77">
        <v>0.59599999999999997</v>
      </c>
      <c r="AB598" s="76">
        <v>534769.22</v>
      </c>
    </row>
    <row r="599" spans="27:28" x14ac:dyDescent="0.25">
      <c r="AA599" s="77">
        <v>0.59699999999999998</v>
      </c>
      <c r="AB599" s="76">
        <v>534743.67000000004</v>
      </c>
    </row>
    <row r="600" spans="27:28" x14ac:dyDescent="0.25">
      <c r="AA600" s="77">
        <v>0.59799999999999998</v>
      </c>
      <c r="AB600" s="76">
        <v>534718.11</v>
      </c>
    </row>
    <row r="601" spans="27:28" x14ac:dyDescent="0.25">
      <c r="AA601" s="77">
        <v>0.59899999999999998</v>
      </c>
      <c r="AB601" s="76">
        <v>534692.56000000006</v>
      </c>
    </row>
    <row r="602" spans="27:28" x14ac:dyDescent="0.25">
      <c r="AA602" s="77">
        <v>0.6</v>
      </c>
      <c r="AB602" s="76">
        <v>534667</v>
      </c>
    </row>
    <row r="603" spans="27:28" x14ac:dyDescent="0.25">
      <c r="AA603" s="77">
        <v>0.60099999999999998</v>
      </c>
      <c r="AB603" s="76">
        <v>534641.44999999995</v>
      </c>
    </row>
    <row r="604" spans="27:28" x14ac:dyDescent="0.25">
      <c r="AA604" s="77">
        <v>0.60199999999999998</v>
      </c>
      <c r="AB604" s="76">
        <v>534615.89</v>
      </c>
    </row>
    <row r="605" spans="27:28" x14ac:dyDescent="0.25">
      <c r="AA605" s="77">
        <v>0.60299999999999998</v>
      </c>
      <c r="AB605" s="76">
        <v>534590.34</v>
      </c>
    </row>
    <row r="606" spans="27:28" x14ac:dyDescent="0.25">
      <c r="AA606" s="77">
        <v>0.60399999999999998</v>
      </c>
      <c r="AB606" s="76">
        <v>534564.78</v>
      </c>
    </row>
    <row r="607" spans="27:28" x14ac:dyDescent="0.25">
      <c r="AA607" s="77">
        <v>0.60499999999999998</v>
      </c>
      <c r="AB607" s="76">
        <v>534539.23</v>
      </c>
    </row>
    <row r="608" spans="27:28" x14ac:dyDescent="0.25">
      <c r="AA608" s="77">
        <v>0.60599999999999998</v>
      </c>
      <c r="AB608" s="76">
        <v>534513.67000000004</v>
      </c>
    </row>
    <row r="609" spans="27:28" x14ac:dyDescent="0.25">
      <c r="AA609" s="77">
        <v>0.60699999999999998</v>
      </c>
      <c r="AB609" s="76">
        <v>534488.12</v>
      </c>
    </row>
    <row r="610" spans="27:28" x14ac:dyDescent="0.25">
      <c r="AA610" s="77">
        <v>0.60799999999999998</v>
      </c>
      <c r="AB610" s="76">
        <v>534462.56000000006</v>
      </c>
    </row>
    <row r="611" spans="27:28" x14ac:dyDescent="0.25">
      <c r="AA611" s="77">
        <v>0.60899999999999999</v>
      </c>
      <c r="AB611" s="76">
        <v>534437.01</v>
      </c>
    </row>
    <row r="612" spans="27:28" x14ac:dyDescent="0.25">
      <c r="AA612" s="77">
        <v>0.61</v>
      </c>
      <c r="AB612" s="76">
        <v>534411.44999999995</v>
      </c>
    </row>
    <row r="613" spans="27:28" x14ac:dyDescent="0.25">
      <c r="AA613" s="77">
        <v>0.61099999999999999</v>
      </c>
      <c r="AB613" s="76">
        <v>534385.9</v>
      </c>
    </row>
    <row r="614" spans="27:28" x14ac:dyDescent="0.25">
      <c r="AA614" s="77">
        <v>0.61199999999999999</v>
      </c>
      <c r="AB614" s="76">
        <v>534360.34</v>
      </c>
    </row>
    <row r="615" spans="27:28" x14ac:dyDescent="0.25">
      <c r="AA615" s="77">
        <v>0.61299999999999999</v>
      </c>
      <c r="AB615" s="76">
        <v>534334.79</v>
      </c>
    </row>
    <row r="616" spans="27:28" x14ac:dyDescent="0.25">
      <c r="AA616" s="77">
        <v>0.61399999999999999</v>
      </c>
      <c r="AB616" s="76">
        <v>534309.23</v>
      </c>
    </row>
    <row r="617" spans="27:28" x14ac:dyDescent="0.25">
      <c r="AA617" s="77">
        <v>0.61499999999999999</v>
      </c>
      <c r="AB617" s="76">
        <v>534283.68000000005</v>
      </c>
    </row>
    <row r="618" spans="27:28" x14ac:dyDescent="0.25">
      <c r="AA618" s="77">
        <v>0.61599999999999999</v>
      </c>
      <c r="AB618" s="76">
        <v>534258.12</v>
      </c>
    </row>
    <row r="619" spans="27:28" x14ac:dyDescent="0.25">
      <c r="AA619" s="77">
        <v>0.61699999999999999</v>
      </c>
      <c r="AB619" s="76">
        <v>534232.56999999995</v>
      </c>
    </row>
    <row r="620" spans="27:28" x14ac:dyDescent="0.25">
      <c r="AA620" s="77">
        <v>0.61799999999999999</v>
      </c>
      <c r="AB620" s="76">
        <v>534207.01</v>
      </c>
    </row>
    <row r="621" spans="27:28" x14ac:dyDescent="0.25">
      <c r="AA621" s="77">
        <v>0.61899999999999999</v>
      </c>
      <c r="AB621" s="76">
        <v>534181.46</v>
      </c>
    </row>
    <row r="622" spans="27:28" x14ac:dyDescent="0.25">
      <c r="AA622" s="77">
        <v>0.62</v>
      </c>
      <c r="AB622" s="76">
        <v>534155.9</v>
      </c>
    </row>
    <row r="623" spans="27:28" x14ac:dyDescent="0.25">
      <c r="AA623" s="77">
        <v>0.621</v>
      </c>
      <c r="AB623" s="76">
        <v>534130.35</v>
      </c>
    </row>
    <row r="624" spans="27:28" x14ac:dyDescent="0.25">
      <c r="AA624" s="77">
        <v>0.622</v>
      </c>
      <c r="AB624" s="76">
        <v>534104.79</v>
      </c>
    </row>
    <row r="625" spans="27:28" x14ac:dyDescent="0.25">
      <c r="AA625" s="77">
        <v>0.623</v>
      </c>
      <c r="AB625" s="76">
        <v>534079.24</v>
      </c>
    </row>
    <row r="626" spans="27:28" x14ac:dyDescent="0.25">
      <c r="AA626" s="77">
        <v>0.624</v>
      </c>
      <c r="AB626" s="76">
        <v>534053.68000000005</v>
      </c>
    </row>
    <row r="627" spans="27:28" x14ac:dyDescent="0.25">
      <c r="AA627" s="77">
        <v>0.625</v>
      </c>
      <c r="AB627" s="76">
        <v>534028.13</v>
      </c>
    </row>
    <row r="628" spans="27:28" x14ac:dyDescent="0.25">
      <c r="AA628" s="77">
        <v>0.626</v>
      </c>
      <c r="AB628" s="76">
        <v>534002.56999999995</v>
      </c>
    </row>
    <row r="629" spans="27:28" x14ac:dyDescent="0.25">
      <c r="AA629" s="77">
        <v>0.627</v>
      </c>
      <c r="AB629" s="76">
        <v>533977.02</v>
      </c>
    </row>
    <row r="630" spans="27:28" x14ac:dyDescent="0.25">
      <c r="AA630" s="77">
        <v>0.628</v>
      </c>
      <c r="AB630" s="76">
        <v>533951.46</v>
      </c>
    </row>
    <row r="631" spans="27:28" x14ac:dyDescent="0.25">
      <c r="AA631" s="77">
        <v>0.629</v>
      </c>
      <c r="AB631" s="76">
        <v>533925.91</v>
      </c>
    </row>
    <row r="632" spans="27:28" x14ac:dyDescent="0.25">
      <c r="AA632" s="77">
        <v>0.63</v>
      </c>
      <c r="AB632" s="76">
        <v>533900.35</v>
      </c>
    </row>
    <row r="633" spans="27:28" x14ac:dyDescent="0.25">
      <c r="AA633" s="77">
        <v>0.63100000000000001</v>
      </c>
      <c r="AB633" s="76">
        <v>533874.80000000005</v>
      </c>
    </row>
    <row r="634" spans="27:28" x14ac:dyDescent="0.25">
      <c r="AA634" s="77">
        <v>0.63200000000000001</v>
      </c>
      <c r="AB634" s="76">
        <v>533849.24</v>
      </c>
    </row>
    <row r="635" spans="27:28" x14ac:dyDescent="0.25">
      <c r="AA635" s="77">
        <v>0.63300000000000001</v>
      </c>
      <c r="AB635" s="76">
        <v>533823.68999999994</v>
      </c>
    </row>
    <row r="636" spans="27:28" x14ac:dyDescent="0.25">
      <c r="AA636" s="77">
        <v>0.63400000000000001</v>
      </c>
      <c r="AB636" s="76">
        <v>533798.13</v>
      </c>
    </row>
    <row r="637" spans="27:28" x14ac:dyDescent="0.25">
      <c r="AA637" s="77">
        <v>0.63500000000000001</v>
      </c>
      <c r="AB637" s="76">
        <v>533772.57999999996</v>
      </c>
    </row>
    <row r="638" spans="27:28" x14ac:dyDescent="0.25">
      <c r="AA638" s="77">
        <v>0.63600000000000001</v>
      </c>
      <c r="AB638" s="76">
        <v>533747.02</v>
      </c>
    </row>
    <row r="639" spans="27:28" x14ac:dyDescent="0.25">
      <c r="AA639" s="77">
        <v>0.63700000000000001</v>
      </c>
      <c r="AB639" s="76">
        <v>533721.47</v>
      </c>
    </row>
    <row r="640" spans="27:28" x14ac:dyDescent="0.25">
      <c r="AA640" s="77">
        <v>0.63800000000000001</v>
      </c>
      <c r="AB640" s="76">
        <v>533695.91</v>
      </c>
    </row>
    <row r="641" spans="27:28" x14ac:dyDescent="0.25">
      <c r="AA641" s="77">
        <v>0.63900000000000001</v>
      </c>
      <c r="AB641" s="76">
        <v>533670.36</v>
      </c>
    </row>
    <row r="642" spans="27:28" x14ac:dyDescent="0.25">
      <c r="AA642" s="77">
        <v>0.64</v>
      </c>
      <c r="AB642" s="76">
        <v>533644.80000000005</v>
      </c>
    </row>
    <row r="643" spans="27:28" x14ac:dyDescent="0.25">
      <c r="AA643" s="77">
        <v>0.64100000000000001</v>
      </c>
      <c r="AB643" s="76">
        <v>533619.25</v>
      </c>
    </row>
    <row r="644" spans="27:28" x14ac:dyDescent="0.25">
      <c r="AA644" s="77">
        <v>0.64200000000000002</v>
      </c>
      <c r="AB644" s="76">
        <v>533593.68999999994</v>
      </c>
    </row>
    <row r="645" spans="27:28" x14ac:dyDescent="0.25">
      <c r="AA645" s="77">
        <v>0.64300000000000002</v>
      </c>
      <c r="AB645" s="76">
        <v>533568.14</v>
      </c>
    </row>
    <row r="646" spans="27:28" x14ac:dyDescent="0.25">
      <c r="AA646" s="77">
        <v>0.64400000000000002</v>
      </c>
      <c r="AB646" s="76">
        <v>533542.57999999996</v>
      </c>
    </row>
    <row r="647" spans="27:28" x14ac:dyDescent="0.25">
      <c r="AA647" s="77">
        <v>0.64500000000000002</v>
      </c>
      <c r="AB647" s="76">
        <v>533517.03</v>
      </c>
    </row>
    <row r="648" spans="27:28" x14ac:dyDescent="0.25">
      <c r="AA648" s="77">
        <v>0.64600000000000002</v>
      </c>
      <c r="AB648" s="76">
        <v>533491.47</v>
      </c>
    </row>
    <row r="649" spans="27:28" x14ac:dyDescent="0.25">
      <c r="AA649" s="77">
        <v>0.64700000000000002</v>
      </c>
      <c r="AB649" s="76">
        <v>533465.92000000004</v>
      </c>
    </row>
    <row r="650" spans="27:28" x14ac:dyDescent="0.25">
      <c r="AA650" s="77">
        <v>0.64800000000000002</v>
      </c>
      <c r="AB650" s="76">
        <v>533440.36</v>
      </c>
    </row>
    <row r="651" spans="27:28" x14ac:dyDescent="0.25">
      <c r="AA651" s="77">
        <v>0.64900000000000002</v>
      </c>
      <c r="AB651" s="76">
        <v>533414.81000000006</v>
      </c>
    </row>
    <row r="652" spans="27:28" x14ac:dyDescent="0.25">
      <c r="AA652" s="77">
        <v>0.65</v>
      </c>
      <c r="AB652" s="76">
        <v>533389.25</v>
      </c>
    </row>
    <row r="653" spans="27:28" x14ac:dyDescent="0.25">
      <c r="AA653" s="77">
        <v>0.65100000000000002</v>
      </c>
      <c r="AB653" s="76">
        <v>533363.69999999995</v>
      </c>
    </row>
    <row r="654" spans="27:28" x14ac:dyDescent="0.25">
      <c r="AA654" s="77">
        <v>0.65200000000000002</v>
      </c>
      <c r="AB654" s="76">
        <v>533338.14</v>
      </c>
    </row>
    <row r="655" spans="27:28" x14ac:dyDescent="0.25">
      <c r="AA655" s="77">
        <v>0.65300000000000002</v>
      </c>
      <c r="AB655" s="76">
        <v>533312.59</v>
      </c>
    </row>
    <row r="656" spans="27:28" x14ac:dyDescent="0.25">
      <c r="AA656" s="77">
        <v>0.65400000000000003</v>
      </c>
      <c r="AB656" s="76">
        <v>533287.03</v>
      </c>
    </row>
    <row r="657" spans="27:28" x14ac:dyDescent="0.25">
      <c r="AA657" s="77">
        <v>0.65500000000000003</v>
      </c>
      <c r="AB657" s="76">
        <v>533261.48</v>
      </c>
    </row>
    <row r="658" spans="27:28" x14ac:dyDescent="0.25">
      <c r="AA658" s="77">
        <v>0.65600000000000003</v>
      </c>
      <c r="AB658" s="76">
        <v>533235.92000000004</v>
      </c>
    </row>
    <row r="659" spans="27:28" x14ac:dyDescent="0.25">
      <c r="AA659" s="77">
        <v>0.65700000000000003</v>
      </c>
      <c r="AB659" s="76">
        <v>533210.37</v>
      </c>
    </row>
    <row r="660" spans="27:28" x14ac:dyDescent="0.25">
      <c r="AA660" s="77">
        <v>0.65800000000000003</v>
      </c>
      <c r="AB660" s="76">
        <v>533184.81000000006</v>
      </c>
    </row>
    <row r="661" spans="27:28" x14ac:dyDescent="0.25">
      <c r="AA661" s="77">
        <v>0.65900000000000003</v>
      </c>
      <c r="AB661" s="76">
        <v>533159.26</v>
      </c>
    </row>
    <row r="662" spans="27:28" x14ac:dyDescent="0.25">
      <c r="AA662" s="77">
        <v>0.66</v>
      </c>
      <c r="AB662" s="76">
        <v>533133.69999999995</v>
      </c>
    </row>
    <row r="663" spans="27:28" x14ac:dyDescent="0.25">
      <c r="AA663" s="77">
        <v>0.66100000000000003</v>
      </c>
      <c r="AB663" s="76">
        <v>533108.15</v>
      </c>
    </row>
    <row r="664" spans="27:28" x14ac:dyDescent="0.25">
      <c r="AA664" s="77">
        <v>0.66200000000000003</v>
      </c>
      <c r="AB664" s="76">
        <v>533082.59</v>
      </c>
    </row>
    <row r="665" spans="27:28" x14ac:dyDescent="0.25">
      <c r="AA665" s="77">
        <v>0.66300000000000003</v>
      </c>
      <c r="AB665" s="76">
        <v>533057.04</v>
      </c>
    </row>
    <row r="666" spans="27:28" x14ac:dyDescent="0.25">
      <c r="AA666" s="77">
        <v>0.66400000000000003</v>
      </c>
      <c r="AB666" s="76">
        <v>533031.48</v>
      </c>
    </row>
    <row r="667" spans="27:28" x14ac:dyDescent="0.25">
      <c r="AA667" s="77">
        <v>0.66500000000000004</v>
      </c>
      <c r="AB667" s="76">
        <v>533005.93000000005</v>
      </c>
    </row>
    <row r="668" spans="27:28" x14ac:dyDescent="0.25">
      <c r="AA668" s="77">
        <v>0.66600000000000004</v>
      </c>
      <c r="AB668" s="76">
        <v>532980.37</v>
      </c>
    </row>
    <row r="669" spans="27:28" x14ac:dyDescent="0.25">
      <c r="AA669" s="77">
        <v>0.66700000000000004</v>
      </c>
      <c r="AB669" s="76">
        <v>532954.81999999995</v>
      </c>
    </row>
    <row r="670" spans="27:28" x14ac:dyDescent="0.25">
      <c r="AA670" s="77">
        <v>0.66800000000000004</v>
      </c>
      <c r="AB670" s="76">
        <v>532929.26</v>
      </c>
    </row>
    <row r="671" spans="27:28" x14ac:dyDescent="0.25">
      <c r="AA671" s="77">
        <v>0.66900000000000004</v>
      </c>
      <c r="AB671" s="76">
        <v>532903.71</v>
      </c>
    </row>
    <row r="672" spans="27:28" x14ac:dyDescent="0.25">
      <c r="AA672" s="77">
        <v>0.67</v>
      </c>
      <c r="AB672" s="76">
        <v>532878.15</v>
      </c>
    </row>
    <row r="673" spans="27:28" x14ac:dyDescent="0.25">
      <c r="AA673" s="77">
        <v>0.67100000000000004</v>
      </c>
      <c r="AB673" s="76">
        <v>532852.6</v>
      </c>
    </row>
    <row r="674" spans="27:28" x14ac:dyDescent="0.25">
      <c r="AA674" s="77">
        <v>0.67200000000000004</v>
      </c>
      <c r="AB674" s="76">
        <v>532827.04</v>
      </c>
    </row>
    <row r="675" spans="27:28" x14ac:dyDescent="0.25">
      <c r="AA675" s="77">
        <v>0.67300000000000004</v>
      </c>
      <c r="AB675" s="76">
        <v>532801.49</v>
      </c>
    </row>
    <row r="676" spans="27:28" x14ac:dyDescent="0.25">
      <c r="AA676" s="77">
        <v>0.67400000000000004</v>
      </c>
      <c r="AB676" s="76">
        <v>532775.93000000005</v>
      </c>
    </row>
    <row r="677" spans="27:28" x14ac:dyDescent="0.25">
      <c r="AA677" s="77">
        <v>0.67500000000000004</v>
      </c>
      <c r="AB677" s="76">
        <v>532750.38</v>
      </c>
    </row>
    <row r="678" spans="27:28" x14ac:dyDescent="0.25">
      <c r="AA678" s="77">
        <v>0.67600000000000005</v>
      </c>
      <c r="AB678" s="76">
        <v>532724.81999999995</v>
      </c>
    </row>
    <row r="679" spans="27:28" x14ac:dyDescent="0.25">
      <c r="AA679" s="77">
        <v>0.67700000000000005</v>
      </c>
      <c r="AB679" s="76">
        <v>532699.27</v>
      </c>
    </row>
    <row r="680" spans="27:28" x14ac:dyDescent="0.25">
      <c r="AA680" s="77">
        <v>0.67800000000000005</v>
      </c>
      <c r="AB680" s="76">
        <v>532673.71</v>
      </c>
    </row>
    <row r="681" spans="27:28" x14ac:dyDescent="0.25">
      <c r="AA681" s="77">
        <v>0.67900000000000005</v>
      </c>
      <c r="AB681" s="76">
        <v>532648.16</v>
      </c>
    </row>
    <row r="682" spans="27:28" x14ac:dyDescent="0.25">
      <c r="AA682" s="77">
        <v>0.68</v>
      </c>
      <c r="AB682" s="76">
        <v>532622.6</v>
      </c>
    </row>
    <row r="683" spans="27:28" x14ac:dyDescent="0.25">
      <c r="AA683" s="77">
        <v>0.68100000000000005</v>
      </c>
      <c r="AB683" s="76">
        <v>532597.05000000005</v>
      </c>
    </row>
    <row r="684" spans="27:28" x14ac:dyDescent="0.25">
      <c r="AA684" s="77">
        <v>0.68200000000000005</v>
      </c>
      <c r="AB684" s="76">
        <v>532571.49</v>
      </c>
    </row>
    <row r="685" spans="27:28" x14ac:dyDescent="0.25">
      <c r="AA685" s="77">
        <v>0.68300000000000005</v>
      </c>
      <c r="AB685" s="76">
        <v>532545.93999999994</v>
      </c>
    </row>
    <row r="686" spans="27:28" x14ac:dyDescent="0.25">
      <c r="AA686" s="77">
        <v>0.68400000000000005</v>
      </c>
      <c r="AB686" s="76">
        <v>532520.38</v>
      </c>
    </row>
    <row r="687" spans="27:28" x14ac:dyDescent="0.25">
      <c r="AA687" s="77">
        <v>0.68500000000000005</v>
      </c>
      <c r="AB687" s="76">
        <v>532494.82999999996</v>
      </c>
    </row>
    <row r="688" spans="27:28" x14ac:dyDescent="0.25">
      <c r="AA688" s="77">
        <v>0.68600000000000005</v>
      </c>
      <c r="AB688" s="76">
        <v>532469.27</v>
      </c>
    </row>
    <row r="689" spans="27:28" x14ac:dyDescent="0.25">
      <c r="AA689" s="77">
        <v>0.68700000000000006</v>
      </c>
      <c r="AB689" s="76">
        <v>532443.72</v>
      </c>
    </row>
    <row r="690" spans="27:28" x14ac:dyDescent="0.25">
      <c r="AA690" s="77">
        <v>0.68799999999999994</v>
      </c>
      <c r="AB690" s="76">
        <v>532418.16</v>
      </c>
    </row>
    <row r="691" spans="27:28" x14ac:dyDescent="0.25">
      <c r="AA691" s="77">
        <v>0.68899999999999995</v>
      </c>
      <c r="AB691" s="76">
        <v>532392.61</v>
      </c>
    </row>
    <row r="692" spans="27:28" x14ac:dyDescent="0.25">
      <c r="AA692" s="77">
        <v>0.69</v>
      </c>
      <c r="AB692" s="76">
        <v>532367.05000000005</v>
      </c>
    </row>
    <row r="693" spans="27:28" x14ac:dyDescent="0.25">
      <c r="AA693" s="77">
        <v>0.69099999999999995</v>
      </c>
      <c r="AB693" s="76">
        <v>532341.5</v>
      </c>
    </row>
    <row r="694" spans="27:28" x14ac:dyDescent="0.25">
      <c r="AA694" s="77">
        <v>0.69199999999999995</v>
      </c>
      <c r="AB694" s="76">
        <v>532315.93999999994</v>
      </c>
    </row>
    <row r="695" spans="27:28" x14ac:dyDescent="0.25">
      <c r="AA695" s="77">
        <v>0.69299999999999995</v>
      </c>
      <c r="AB695" s="76">
        <v>532290.39</v>
      </c>
    </row>
    <row r="696" spans="27:28" x14ac:dyDescent="0.25">
      <c r="AA696" s="77">
        <v>0.69399999999999995</v>
      </c>
      <c r="AB696" s="76">
        <v>532264.82999999996</v>
      </c>
    </row>
    <row r="697" spans="27:28" x14ac:dyDescent="0.25">
      <c r="AA697" s="77">
        <v>0.69499999999999995</v>
      </c>
      <c r="AB697" s="76">
        <v>532239.28</v>
      </c>
    </row>
    <row r="698" spans="27:28" x14ac:dyDescent="0.25">
      <c r="AA698" s="77">
        <v>0.69599999999999995</v>
      </c>
      <c r="AB698" s="76">
        <v>532213.72</v>
      </c>
    </row>
    <row r="699" spans="27:28" x14ac:dyDescent="0.25">
      <c r="AA699" s="77">
        <v>0.69699999999999995</v>
      </c>
      <c r="AB699" s="76">
        <v>532188.17000000004</v>
      </c>
    </row>
    <row r="700" spans="27:28" x14ac:dyDescent="0.25">
      <c r="AA700" s="77">
        <v>0.69799999999999995</v>
      </c>
      <c r="AB700" s="76">
        <v>532162.61</v>
      </c>
    </row>
    <row r="701" spans="27:28" x14ac:dyDescent="0.25">
      <c r="AA701" s="77">
        <v>0.69899999999999995</v>
      </c>
      <c r="AB701" s="76">
        <v>532137.06000000006</v>
      </c>
    </row>
    <row r="702" spans="27:28" x14ac:dyDescent="0.25">
      <c r="AA702" s="77">
        <v>0.7</v>
      </c>
      <c r="AB702" s="76">
        <v>532111.5</v>
      </c>
    </row>
    <row r="703" spans="27:28" x14ac:dyDescent="0.25">
      <c r="AA703" s="77">
        <v>0.70099999999999996</v>
      </c>
      <c r="AB703" s="76">
        <v>532085.94999999995</v>
      </c>
    </row>
    <row r="704" spans="27:28" x14ac:dyDescent="0.25">
      <c r="AA704" s="77">
        <v>0.70199999999999996</v>
      </c>
      <c r="AB704" s="76">
        <v>532060.39</v>
      </c>
    </row>
    <row r="705" spans="27:28" x14ac:dyDescent="0.25">
      <c r="AA705" s="77">
        <v>0.70299999999999996</v>
      </c>
      <c r="AB705" s="76">
        <v>532034.84</v>
      </c>
    </row>
    <row r="706" spans="27:28" x14ac:dyDescent="0.25">
      <c r="AA706" s="77">
        <v>0.70399999999999996</v>
      </c>
      <c r="AB706" s="76">
        <v>532009.28</v>
      </c>
    </row>
    <row r="707" spans="27:28" x14ac:dyDescent="0.25">
      <c r="AA707" s="77">
        <v>0.70499999999999996</v>
      </c>
      <c r="AB707" s="76">
        <v>531983.73</v>
      </c>
    </row>
    <row r="708" spans="27:28" x14ac:dyDescent="0.25">
      <c r="AA708" s="77">
        <v>0.70599999999999996</v>
      </c>
      <c r="AB708" s="76">
        <v>531958.17000000004</v>
      </c>
    </row>
    <row r="709" spans="27:28" x14ac:dyDescent="0.25">
      <c r="AA709" s="77">
        <v>0.70699999999999996</v>
      </c>
      <c r="AB709" s="76">
        <v>531932.62</v>
      </c>
    </row>
    <row r="710" spans="27:28" x14ac:dyDescent="0.25">
      <c r="AA710" s="77">
        <v>0.70799999999999996</v>
      </c>
      <c r="AB710" s="76">
        <v>531907.06000000006</v>
      </c>
    </row>
    <row r="711" spans="27:28" x14ac:dyDescent="0.25">
      <c r="AA711" s="77">
        <v>0.70899999999999996</v>
      </c>
      <c r="AB711" s="76">
        <v>531881.51</v>
      </c>
    </row>
    <row r="712" spans="27:28" x14ac:dyDescent="0.25">
      <c r="AA712" s="77">
        <v>0.71</v>
      </c>
      <c r="AB712" s="76">
        <v>531855.94999999995</v>
      </c>
    </row>
    <row r="713" spans="27:28" x14ac:dyDescent="0.25">
      <c r="AA713" s="77">
        <v>0.71099999999999997</v>
      </c>
      <c r="AB713" s="76">
        <v>531830.4</v>
      </c>
    </row>
    <row r="714" spans="27:28" x14ac:dyDescent="0.25">
      <c r="AA714" s="77">
        <v>0.71199999999999997</v>
      </c>
      <c r="AB714" s="76">
        <v>531804.84</v>
      </c>
    </row>
    <row r="715" spans="27:28" x14ac:dyDescent="0.25">
      <c r="AA715" s="77">
        <v>0.71299999999999997</v>
      </c>
      <c r="AB715" s="76">
        <v>531779.29</v>
      </c>
    </row>
    <row r="716" spans="27:28" x14ac:dyDescent="0.25">
      <c r="AA716" s="77">
        <v>0.71399999999999997</v>
      </c>
      <c r="AB716" s="76">
        <v>531753.73</v>
      </c>
    </row>
    <row r="717" spans="27:28" x14ac:dyDescent="0.25">
      <c r="AA717" s="77">
        <v>0.71499999999999997</v>
      </c>
      <c r="AB717" s="76">
        <v>531728.18000000005</v>
      </c>
    </row>
    <row r="718" spans="27:28" x14ac:dyDescent="0.25">
      <c r="AA718" s="77">
        <v>0.71599999999999997</v>
      </c>
      <c r="AB718" s="76">
        <v>531702.62</v>
      </c>
    </row>
    <row r="719" spans="27:28" x14ac:dyDescent="0.25">
      <c r="AA719" s="77">
        <v>0.71699999999999997</v>
      </c>
      <c r="AB719" s="76">
        <v>531677.06999999995</v>
      </c>
    </row>
    <row r="720" spans="27:28" x14ac:dyDescent="0.25">
      <c r="AA720" s="77">
        <v>0.71799999999999997</v>
      </c>
      <c r="AB720" s="76">
        <v>531651.51</v>
      </c>
    </row>
    <row r="721" spans="27:28" x14ac:dyDescent="0.25">
      <c r="AA721" s="77">
        <v>0.71899999999999997</v>
      </c>
      <c r="AB721" s="76">
        <v>531625.96</v>
      </c>
    </row>
    <row r="722" spans="27:28" x14ac:dyDescent="0.25">
      <c r="AA722" s="77">
        <v>0.72</v>
      </c>
      <c r="AB722" s="76">
        <v>531600.4</v>
      </c>
    </row>
    <row r="723" spans="27:28" x14ac:dyDescent="0.25">
      <c r="AA723" s="77">
        <v>0.72099999999999997</v>
      </c>
      <c r="AB723" s="76">
        <v>531574.85</v>
      </c>
    </row>
    <row r="724" spans="27:28" x14ac:dyDescent="0.25">
      <c r="AA724" s="77">
        <v>0.72199999999999998</v>
      </c>
      <c r="AB724" s="76">
        <v>531549.29</v>
      </c>
    </row>
    <row r="725" spans="27:28" x14ac:dyDescent="0.25">
      <c r="AA725" s="77">
        <v>0.72299999999999998</v>
      </c>
      <c r="AB725" s="76">
        <v>531523.74</v>
      </c>
    </row>
    <row r="726" spans="27:28" x14ac:dyDescent="0.25">
      <c r="AA726" s="77">
        <v>0.72399999999999998</v>
      </c>
      <c r="AB726" s="76">
        <v>531498.18000000005</v>
      </c>
    </row>
    <row r="727" spans="27:28" x14ac:dyDescent="0.25">
      <c r="AA727" s="77">
        <v>0.72499999999999998</v>
      </c>
      <c r="AB727" s="76">
        <v>531472.63</v>
      </c>
    </row>
    <row r="728" spans="27:28" x14ac:dyDescent="0.25">
      <c r="AA728" s="77">
        <v>0.72599999999999998</v>
      </c>
      <c r="AB728" s="76">
        <v>531447.06999999995</v>
      </c>
    </row>
    <row r="729" spans="27:28" x14ac:dyDescent="0.25">
      <c r="AA729" s="77">
        <v>0.72699999999999998</v>
      </c>
      <c r="AB729" s="76">
        <v>531421.52</v>
      </c>
    </row>
    <row r="730" spans="27:28" x14ac:dyDescent="0.25">
      <c r="AA730" s="77">
        <v>0.72799999999999998</v>
      </c>
      <c r="AB730" s="76">
        <v>531395.96</v>
      </c>
    </row>
    <row r="731" spans="27:28" x14ac:dyDescent="0.25">
      <c r="AA731" s="77">
        <v>0.72899999999999998</v>
      </c>
      <c r="AB731" s="76">
        <v>531370.41</v>
      </c>
    </row>
    <row r="732" spans="27:28" x14ac:dyDescent="0.25">
      <c r="AA732" s="77">
        <v>0.73</v>
      </c>
      <c r="AB732" s="76">
        <v>531344.85</v>
      </c>
    </row>
    <row r="733" spans="27:28" x14ac:dyDescent="0.25">
      <c r="AA733" s="77">
        <v>0.73099999999999998</v>
      </c>
      <c r="AB733" s="76">
        <v>531319.30000000005</v>
      </c>
    </row>
    <row r="734" spans="27:28" x14ac:dyDescent="0.25">
      <c r="AA734" s="77">
        <v>0.73199999999999998</v>
      </c>
      <c r="AB734" s="76">
        <v>531293.74</v>
      </c>
    </row>
    <row r="735" spans="27:28" x14ac:dyDescent="0.25">
      <c r="AA735" s="77">
        <v>0.73299999999999998</v>
      </c>
      <c r="AB735" s="76">
        <v>531268.18999999994</v>
      </c>
    </row>
    <row r="736" spans="27:28" x14ac:dyDescent="0.25">
      <c r="AA736" s="77">
        <v>0.73399999999999999</v>
      </c>
      <c r="AB736" s="76">
        <v>531242.63</v>
      </c>
    </row>
    <row r="737" spans="27:28" x14ac:dyDescent="0.25">
      <c r="AA737" s="77">
        <v>0.73499999999999999</v>
      </c>
      <c r="AB737" s="76">
        <v>531217.07999999996</v>
      </c>
    </row>
    <row r="738" spans="27:28" x14ac:dyDescent="0.25">
      <c r="AA738" s="77">
        <v>0.73599999999999999</v>
      </c>
      <c r="AB738" s="76">
        <v>531191.52</v>
      </c>
    </row>
    <row r="739" spans="27:28" x14ac:dyDescent="0.25">
      <c r="AA739" s="77">
        <v>0.73699999999999999</v>
      </c>
      <c r="AB739" s="76">
        <v>531165.97</v>
      </c>
    </row>
    <row r="740" spans="27:28" x14ac:dyDescent="0.25">
      <c r="AA740" s="77">
        <v>0.73799999999999999</v>
      </c>
      <c r="AB740" s="76">
        <v>531140.41</v>
      </c>
    </row>
    <row r="741" spans="27:28" x14ac:dyDescent="0.25">
      <c r="AA741" s="77">
        <v>0.73899999999999999</v>
      </c>
      <c r="AB741" s="76">
        <v>531114.86</v>
      </c>
    </row>
    <row r="742" spans="27:28" x14ac:dyDescent="0.25">
      <c r="AA742" s="77">
        <v>0.74</v>
      </c>
      <c r="AB742" s="76">
        <v>531089.30000000005</v>
      </c>
    </row>
    <row r="743" spans="27:28" x14ac:dyDescent="0.25">
      <c r="AA743" s="77">
        <v>0.74099999999999999</v>
      </c>
      <c r="AB743" s="76">
        <v>531063.75</v>
      </c>
    </row>
    <row r="744" spans="27:28" x14ac:dyDescent="0.25">
      <c r="AA744" s="77">
        <v>0.74199999999999999</v>
      </c>
      <c r="AB744" s="76">
        <v>531038.18999999994</v>
      </c>
    </row>
    <row r="745" spans="27:28" x14ac:dyDescent="0.25">
      <c r="AA745" s="77">
        <v>0.74299999999999999</v>
      </c>
      <c r="AB745" s="76">
        <v>531012.64</v>
      </c>
    </row>
    <row r="746" spans="27:28" x14ac:dyDescent="0.25">
      <c r="AA746" s="77">
        <v>0.74399999999999999</v>
      </c>
      <c r="AB746" s="76">
        <v>530987.07999999996</v>
      </c>
    </row>
    <row r="747" spans="27:28" x14ac:dyDescent="0.25">
      <c r="AA747" s="77">
        <v>0.745</v>
      </c>
      <c r="AB747" s="76">
        <v>530961.53</v>
      </c>
    </row>
    <row r="748" spans="27:28" x14ac:dyDescent="0.25">
      <c r="AA748" s="77">
        <v>0.746</v>
      </c>
      <c r="AB748" s="76">
        <v>530935.97</v>
      </c>
    </row>
    <row r="749" spans="27:28" x14ac:dyDescent="0.25">
      <c r="AA749" s="77">
        <v>0.747</v>
      </c>
      <c r="AB749" s="76">
        <v>530910.42000000004</v>
      </c>
    </row>
    <row r="750" spans="27:28" x14ac:dyDescent="0.25">
      <c r="AA750" s="77">
        <v>0.748</v>
      </c>
      <c r="AB750" s="76">
        <v>530884.86</v>
      </c>
    </row>
    <row r="751" spans="27:28" x14ac:dyDescent="0.25">
      <c r="AA751" s="77">
        <v>0.749</v>
      </c>
      <c r="AB751" s="76">
        <v>530859.31000000006</v>
      </c>
    </row>
    <row r="752" spans="27:28" x14ac:dyDescent="0.25">
      <c r="AA752" s="77">
        <v>0.75</v>
      </c>
      <c r="AB752" s="76">
        <v>530833.75</v>
      </c>
    </row>
    <row r="753" spans="27:28" x14ac:dyDescent="0.25">
      <c r="AA753" s="77">
        <v>0.751</v>
      </c>
      <c r="AB753" s="76">
        <v>530808.19999999995</v>
      </c>
    </row>
    <row r="754" spans="27:28" x14ac:dyDescent="0.25">
      <c r="AA754" s="77">
        <v>0.752</v>
      </c>
      <c r="AB754" s="76">
        <v>530782.64</v>
      </c>
    </row>
    <row r="755" spans="27:28" x14ac:dyDescent="0.25">
      <c r="AA755" s="77">
        <v>0.753</v>
      </c>
      <c r="AB755" s="76">
        <v>530757.09</v>
      </c>
    </row>
    <row r="756" spans="27:28" x14ac:dyDescent="0.25">
      <c r="AA756" s="77">
        <v>0.754</v>
      </c>
      <c r="AB756" s="76">
        <v>530731.53</v>
      </c>
    </row>
    <row r="757" spans="27:28" x14ac:dyDescent="0.25">
      <c r="AA757" s="77">
        <v>0.755</v>
      </c>
      <c r="AB757" s="76">
        <v>530705.98</v>
      </c>
    </row>
    <row r="758" spans="27:28" x14ac:dyDescent="0.25">
      <c r="AA758" s="77">
        <v>0.75600000000000001</v>
      </c>
      <c r="AB758" s="76">
        <v>530680.42000000004</v>
      </c>
    </row>
    <row r="759" spans="27:28" x14ac:dyDescent="0.25">
      <c r="AA759" s="77">
        <v>0.75700000000000001</v>
      </c>
      <c r="AB759" s="76">
        <v>530654.87</v>
      </c>
    </row>
    <row r="760" spans="27:28" x14ac:dyDescent="0.25">
      <c r="AA760" s="77">
        <v>0.75800000000000001</v>
      </c>
      <c r="AB760" s="76">
        <v>530629.31000000006</v>
      </c>
    </row>
    <row r="761" spans="27:28" x14ac:dyDescent="0.25">
      <c r="AA761" s="77">
        <v>0.75900000000000001</v>
      </c>
      <c r="AB761" s="76">
        <v>530603.76</v>
      </c>
    </row>
    <row r="762" spans="27:28" x14ac:dyDescent="0.25">
      <c r="AA762" s="77">
        <v>0.76</v>
      </c>
      <c r="AB762" s="76">
        <v>530578.19999999995</v>
      </c>
    </row>
    <row r="763" spans="27:28" x14ac:dyDescent="0.25">
      <c r="AA763" s="77">
        <v>0.76100000000000001</v>
      </c>
      <c r="AB763" s="76">
        <v>530552.65</v>
      </c>
    </row>
    <row r="764" spans="27:28" x14ac:dyDescent="0.25">
      <c r="AA764" s="77">
        <v>0.76200000000000001</v>
      </c>
      <c r="AB764" s="76">
        <v>530527.09</v>
      </c>
    </row>
    <row r="765" spans="27:28" x14ac:dyDescent="0.25">
      <c r="AA765" s="77">
        <v>0.76300000000000001</v>
      </c>
      <c r="AB765" s="76">
        <v>530501.54</v>
      </c>
    </row>
    <row r="766" spans="27:28" x14ac:dyDescent="0.25">
      <c r="AA766" s="77">
        <v>0.76400000000000001</v>
      </c>
      <c r="AB766" s="76">
        <v>530475.98</v>
      </c>
    </row>
    <row r="767" spans="27:28" x14ac:dyDescent="0.25">
      <c r="AA767" s="77">
        <v>0.76500000000000001</v>
      </c>
      <c r="AB767" s="76">
        <v>530450.43000000005</v>
      </c>
    </row>
    <row r="768" spans="27:28" x14ac:dyDescent="0.25">
      <c r="AA768" s="77">
        <v>0.76600000000000001</v>
      </c>
      <c r="AB768" s="76">
        <v>530424.87</v>
      </c>
    </row>
    <row r="769" spans="27:28" x14ac:dyDescent="0.25">
      <c r="AA769" s="77">
        <v>0.76700000000000002</v>
      </c>
      <c r="AB769" s="76">
        <v>530399.31999999995</v>
      </c>
    </row>
    <row r="770" spans="27:28" x14ac:dyDescent="0.25">
      <c r="AA770" s="77">
        <v>0.76800000000000002</v>
      </c>
      <c r="AB770" s="76">
        <v>530373.76</v>
      </c>
    </row>
    <row r="771" spans="27:28" x14ac:dyDescent="0.25">
      <c r="AA771" s="77">
        <v>0.76900000000000002</v>
      </c>
      <c r="AB771" s="76">
        <v>530348.21</v>
      </c>
    </row>
    <row r="772" spans="27:28" x14ac:dyDescent="0.25">
      <c r="AA772" s="77">
        <v>0.77</v>
      </c>
      <c r="AB772" s="76">
        <v>530322.65</v>
      </c>
    </row>
    <row r="773" spans="27:28" x14ac:dyDescent="0.25">
      <c r="AA773" s="77">
        <v>0.77100000000000002</v>
      </c>
      <c r="AB773" s="76">
        <v>530297.1</v>
      </c>
    </row>
    <row r="774" spans="27:28" x14ac:dyDescent="0.25">
      <c r="AA774" s="77">
        <v>0.77200000000000002</v>
      </c>
      <c r="AB774" s="76">
        <v>530271.54</v>
      </c>
    </row>
    <row r="775" spans="27:28" x14ac:dyDescent="0.25">
      <c r="AA775" s="77">
        <v>0.77300000000000002</v>
      </c>
      <c r="AB775" s="76">
        <v>530245.99</v>
      </c>
    </row>
    <row r="776" spans="27:28" x14ac:dyDescent="0.25">
      <c r="AA776" s="77">
        <v>0.77400000000000002</v>
      </c>
      <c r="AB776" s="76">
        <v>530220.43000000005</v>
      </c>
    </row>
    <row r="777" spans="27:28" x14ac:dyDescent="0.25">
      <c r="AA777" s="77">
        <v>0.77500000000000002</v>
      </c>
      <c r="AB777" s="76">
        <v>530194.88</v>
      </c>
    </row>
    <row r="778" spans="27:28" x14ac:dyDescent="0.25">
      <c r="AA778" s="77">
        <v>0.77600000000000002</v>
      </c>
      <c r="AB778" s="76">
        <v>530169.31999999995</v>
      </c>
    </row>
    <row r="779" spans="27:28" x14ac:dyDescent="0.25">
      <c r="AA779" s="77">
        <v>0.77700000000000002</v>
      </c>
      <c r="AB779" s="76">
        <v>530143.77</v>
      </c>
    </row>
    <row r="780" spans="27:28" x14ac:dyDescent="0.25">
      <c r="AA780" s="77">
        <v>0.77800000000000002</v>
      </c>
      <c r="AB780" s="76">
        <v>530118.21</v>
      </c>
    </row>
    <row r="781" spans="27:28" x14ac:dyDescent="0.25">
      <c r="AA781" s="77">
        <v>0.77900000000000003</v>
      </c>
      <c r="AB781" s="76">
        <v>530092.66</v>
      </c>
    </row>
    <row r="782" spans="27:28" x14ac:dyDescent="0.25">
      <c r="AA782" s="77">
        <v>0.78</v>
      </c>
      <c r="AB782" s="76">
        <v>530067.1</v>
      </c>
    </row>
    <row r="783" spans="27:28" x14ac:dyDescent="0.25">
      <c r="AA783" s="77">
        <v>0.78100000000000003</v>
      </c>
      <c r="AB783" s="76">
        <v>530041.55000000005</v>
      </c>
    </row>
    <row r="784" spans="27:28" x14ac:dyDescent="0.25">
      <c r="AA784" s="77">
        <v>0.78200000000000003</v>
      </c>
      <c r="AB784" s="76">
        <v>530015.99</v>
      </c>
    </row>
    <row r="785" spans="27:28" x14ac:dyDescent="0.25">
      <c r="AA785" s="77">
        <v>0.78300000000000003</v>
      </c>
      <c r="AB785" s="76">
        <v>529990.43999999994</v>
      </c>
    </row>
    <row r="786" spans="27:28" x14ac:dyDescent="0.25">
      <c r="AA786" s="77">
        <v>0.78400000000000003</v>
      </c>
      <c r="AB786" s="76">
        <v>529964.88</v>
      </c>
    </row>
    <row r="787" spans="27:28" x14ac:dyDescent="0.25">
      <c r="AA787" s="77">
        <v>0.78500000000000003</v>
      </c>
      <c r="AB787" s="76">
        <v>529939.32999999996</v>
      </c>
    </row>
    <row r="788" spans="27:28" x14ac:dyDescent="0.25">
      <c r="AA788" s="77">
        <v>0.78600000000000003</v>
      </c>
      <c r="AB788" s="76">
        <v>529913.77</v>
      </c>
    </row>
    <row r="789" spans="27:28" x14ac:dyDescent="0.25">
      <c r="AA789" s="77">
        <v>0.78700000000000003</v>
      </c>
      <c r="AB789" s="76">
        <v>529888.22</v>
      </c>
    </row>
    <row r="790" spans="27:28" x14ac:dyDescent="0.25">
      <c r="AA790" s="77">
        <v>0.78800000000000003</v>
      </c>
      <c r="AB790" s="76">
        <v>529862.66</v>
      </c>
    </row>
    <row r="791" spans="27:28" x14ac:dyDescent="0.25">
      <c r="AA791" s="77">
        <v>0.78900000000000003</v>
      </c>
      <c r="AB791" s="76">
        <v>529837.11</v>
      </c>
    </row>
    <row r="792" spans="27:28" x14ac:dyDescent="0.25">
      <c r="AA792" s="77">
        <v>0.79</v>
      </c>
      <c r="AB792" s="76">
        <v>529811.55000000005</v>
      </c>
    </row>
    <row r="793" spans="27:28" x14ac:dyDescent="0.25">
      <c r="AA793" s="77">
        <v>0.79100000000000004</v>
      </c>
      <c r="AB793" s="76">
        <v>529786</v>
      </c>
    </row>
    <row r="794" spans="27:28" x14ac:dyDescent="0.25">
      <c r="AA794" s="77">
        <v>0.79200000000000004</v>
      </c>
      <c r="AB794" s="76">
        <v>529760.43999999994</v>
      </c>
    </row>
    <row r="795" spans="27:28" x14ac:dyDescent="0.25">
      <c r="AA795" s="77">
        <v>0.79300000000000004</v>
      </c>
      <c r="AB795" s="76">
        <v>529734.89</v>
      </c>
    </row>
    <row r="796" spans="27:28" x14ac:dyDescent="0.25">
      <c r="AA796" s="77">
        <v>0.79400000000000004</v>
      </c>
      <c r="AB796" s="76">
        <v>529709.32999999996</v>
      </c>
    </row>
    <row r="797" spans="27:28" x14ac:dyDescent="0.25">
      <c r="AA797" s="77">
        <v>0.79500000000000004</v>
      </c>
      <c r="AB797" s="76">
        <v>529683.78</v>
      </c>
    </row>
    <row r="798" spans="27:28" x14ac:dyDescent="0.25">
      <c r="AA798" s="77">
        <v>0.79600000000000004</v>
      </c>
      <c r="AB798" s="76">
        <v>529658.22</v>
      </c>
    </row>
    <row r="799" spans="27:28" x14ac:dyDescent="0.25">
      <c r="AA799" s="77">
        <v>0.79700000000000004</v>
      </c>
      <c r="AB799" s="76">
        <v>529632.67000000004</v>
      </c>
    </row>
    <row r="800" spans="27:28" x14ac:dyDescent="0.25">
      <c r="AA800" s="77">
        <v>0.79800000000000004</v>
      </c>
      <c r="AB800" s="76">
        <v>529607.11</v>
      </c>
    </row>
    <row r="801" spans="27:28" x14ac:dyDescent="0.25">
      <c r="AA801" s="77">
        <v>0.79900000000000004</v>
      </c>
      <c r="AB801" s="76">
        <v>529581.56000000006</v>
      </c>
    </row>
    <row r="802" spans="27:28" x14ac:dyDescent="0.25">
      <c r="AA802" s="77">
        <v>0.8</v>
      </c>
      <c r="AB802" s="76">
        <v>529556</v>
      </c>
    </row>
    <row r="803" spans="27:28" x14ac:dyDescent="0.25">
      <c r="AA803" s="77">
        <v>0.80100000000000005</v>
      </c>
      <c r="AB803" s="76">
        <v>529530.44999999995</v>
      </c>
    </row>
    <row r="804" spans="27:28" x14ac:dyDescent="0.25">
      <c r="AA804" s="77">
        <v>0.80200000000000005</v>
      </c>
      <c r="AB804" s="76">
        <v>529504.89</v>
      </c>
    </row>
    <row r="805" spans="27:28" x14ac:dyDescent="0.25">
      <c r="AA805" s="77">
        <v>0.80300000000000005</v>
      </c>
      <c r="AB805" s="76">
        <v>529479.34</v>
      </c>
    </row>
    <row r="806" spans="27:28" x14ac:dyDescent="0.25">
      <c r="AA806" s="77">
        <v>0.80400000000000005</v>
      </c>
      <c r="AB806" s="76">
        <v>529453.78</v>
      </c>
    </row>
    <row r="807" spans="27:28" x14ac:dyDescent="0.25">
      <c r="AA807" s="77">
        <v>0.80500000000000005</v>
      </c>
      <c r="AB807" s="76">
        <v>529428.23</v>
      </c>
    </row>
    <row r="808" spans="27:28" x14ac:dyDescent="0.25">
      <c r="AA808" s="77">
        <v>0.80600000000000005</v>
      </c>
      <c r="AB808" s="76">
        <v>529402.67000000004</v>
      </c>
    </row>
    <row r="809" spans="27:28" x14ac:dyDescent="0.25">
      <c r="AA809" s="77">
        <v>0.80700000000000005</v>
      </c>
      <c r="AB809" s="76">
        <v>529377.12</v>
      </c>
    </row>
    <row r="810" spans="27:28" x14ac:dyDescent="0.25">
      <c r="AA810" s="77">
        <v>0.80800000000000005</v>
      </c>
      <c r="AB810" s="76">
        <v>529351.56000000006</v>
      </c>
    </row>
    <row r="811" spans="27:28" x14ac:dyDescent="0.25">
      <c r="AA811" s="77">
        <v>0.80900000000000005</v>
      </c>
      <c r="AB811" s="76">
        <v>529326.01</v>
      </c>
    </row>
    <row r="812" spans="27:28" x14ac:dyDescent="0.25">
      <c r="AA812" s="77">
        <v>0.81</v>
      </c>
      <c r="AB812" s="76">
        <v>529300.44999999995</v>
      </c>
    </row>
    <row r="813" spans="27:28" x14ac:dyDescent="0.25">
      <c r="AA813" s="77">
        <v>0.81100000000000005</v>
      </c>
      <c r="AB813" s="76">
        <v>529274.9</v>
      </c>
    </row>
    <row r="814" spans="27:28" x14ac:dyDescent="0.25">
      <c r="AA814" s="77">
        <v>0.81200000000000006</v>
      </c>
      <c r="AB814" s="76">
        <v>529249.34</v>
      </c>
    </row>
    <row r="815" spans="27:28" x14ac:dyDescent="0.25">
      <c r="AA815" s="77">
        <v>0.81299999999999994</v>
      </c>
      <c r="AB815" s="76">
        <v>529223.79</v>
      </c>
    </row>
    <row r="816" spans="27:28" x14ac:dyDescent="0.25">
      <c r="AA816" s="77">
        <v>0.81399999999999995</v>
      </c>
      <c r="AB816" s="76">
        <v>529198.23</v>
      </c>
    </row>
    <row r="817" spans="27:28" x14ac:dyDescent="0.25">
      <c r="AA817" s="77">
        <v>0.81499999999999995</v>
      </c>
      <c r="AB817" s="76">
        <v>529172.68000000005</v>
      </c>
    </row>
    <row r="818" spans="27:28" x14ac:dyDescent="0.25">
      <c r="AA818" s="77">
        <v>0.81599999999999995</v>
      </c>
      <c r="AB818" s="76">
        <v>529147.12</v>
      </c>
    </row>
    <row r="819" spans="27:28" x14ac:dyDescent="0.25">
      <c r="AA819" s="77">
        <v>0.81699999999999995</v>
      </c>
      <c r="AB819" s="76">
        <v>529121.56999999995</v>
      </c>
    </row>
    <row r="820" spans="27:28" x14ac:dyDescent="0.25">
      <c r="AA820" s="77">
        <v>0.81799999999999995</v>
      </c>
      <c r="AB820" s="76">
        <v>529096.01</v>
      </c>
    </row>
    <row r="821" spans="27:28" x14ac:dyDescent="0.25">
      <c r="AA821" s="77">
        <v>0.81899999999999995</v>
      </c>
      <c r="AB821" s="76">
        <v>529070.46</v>
      </c>
    </row>
    <row r="822" spans="27:28" x14ac:dyDescent="0.25">
      <c r="AA822" s="77">
        <v>0.82</v>
      </c>
      <c r="AB822" s="76">
        <v>529044.9</v>
      </c>
    </row>
    <row r="823" spans="27:28" x14ac:dyDescent="0.25">
      <c r="AA823" s="77">
        <v>0.82099999999999995</v>
      </c>
      <c r="AB823" s="76">
        <v>529019.35</v>
      </c>
    </row>
    <row r="824" spans="27:28" x14ac:dyDescent="0.25">
      <c r="AA824" s="77">
        <v>0.82199999999999995</v>
      </c>
      <c r="AB824" s="76">
        <v>528993.79</v>
      </c>
    </row>
    <row r="825" spans="27:28" x14ac:dyDescent="0.25">
      <c r="AA825" s="77">
        <v>0.82299999999999995</v>
      </c>
      <c r="AB825" s="76">
        <v>528968.24</v>
      </c>
    </row>
    <row r="826" spans="27:28" x14ac:dyDescent="0.25">
      <c r="AA826" s="77">
        <v>0.82399999999999995</v>
      </c>
      <c r="AB826" s="76">
        <v>528942.68000000005</v>
      </c>
    </row>
    <row r="827" spans="27:28" x14ac:dyDescent="0.25">
      <c r="AA827" s="77">
        <v>0.82499999999999996</v>
      </c>
      <c r="AB827" s="76">
        <v>528917.13</v>
      </c>
    </row>
    <row r="828" spans="27:28" x14ac:dyDescent="0.25">
      <c r="AA828" s="77">
        <v>0.82599999999999996</v>
      </c>
      <c r="AB828" s="76">
        <v>528891.56999999995</v>
      </c>
    </row>
    <row r="829" spans="27:28" x14ac:dyDescent="0.25">
      <c r="AA829" s="77">
        <v>0.82699999999999996</v>
      </c>
      <c r="AB829" s="76">
        <v>528866.02</v>
      </c>
    </row>
    <row r="830" spans="27:28" x14ac:dyDescent="0.25">
      <c r="AA830" s="77">
        <v>0.82799999999999996</v>
      </c>
      <c r="AB830" s="76">
        <v>528840.46</v>
      </c>
    </row>
    <row r="831" spans="27:28" x14ac:dyDescent="0.25">
      <c r="AA831" s="77">
        <v>0.82899999999999996</v>
      </c>
      <c r="AB831" s="76">
        <v>528814.91</v>
      </c>
    </row>
    <row r="832" spans="27:28" x14ac:dyDescent="0.25">
      <c r="AA832" s="77">
        <v>0.83</v>
      </c>
      <c r="AB832" s="76">
        <v>528789.35</v>
      </c>
    </row>
    <row r="833" spans="27:28" x14ac:dyDescent="0.25">
      <c r="AA833" s="77">
        <v>0.83099999999999996</v>
      </c>
      <c r="AB833" s="76">
        <v>528763.80000000005</v>
      </c>
    </row>
    <row r="834" spans="27:28" x14ac:dyDescent="0.25">
      <c r="AA834" s="77">
        <v>0.83199999999999996</v>
      </c>
      <c r="AB834" s="76">
        <v>528738.24</v>
      </c>
    </row>
    <row r="835" spans="27:28" x14ac:dyDescent="0.25">
      <c r="AA835" s="77">
        <v>0.83299999999999996</v>
      </c>
      <c r="AB835" s="76">
        <v>528712.68999999994</v>
      </c>
    </row>
    <row r="836" spans="27:28" x14ac:dyDescent="0.25">
      <c r="AA836" s="77">
        <v>0.83399999999999996</v>
      </c>
      <c r="AB836" s="76">
        <v>528687.13</v>
      </c>
    </row>
    <row r="837" spans="27:28" x14ac:dyDescent="0.25">
      <c r="AA837" s="77">
        <v>0.83499999999999996</v>
      </c>
      <c r="AB837" s="76">
        <v>528661.57999999996</v>
      </c>
    </row>
    <row r="838" spans="27:28" x14ac:dyDescent="0.25">
      <c r="AA838" s="77">
        <v>0.83599999999999997</v>
      </c>
      <c r="AB838" s="76">
        <v>528636.02</v>
      </c>
    </row>
    <row r="839" spans="27:28" x14ac:dyDescent="0.25">
      <c r="AA839" s="77">
        <v>0.83699999999999997</v>
      </c>
      <c r="AB839" s="76">
        <v>528610.47</v>
      </c>
    </row>
    <row r="840" spans="27:28" x14ac:dyDescent="0.25">
      <c r="AA840" s="77">
        <v>0.83799999999999997</v>
      </c>
      <c r="AB840" s="76">
        <v>528584.91</v>
      </c>
    </row>
    <row r="841" spans="27:28" x14ac:dyDescent="0.25">
      <c r="AA841" s="77">
        <v>0.83899999999999997</v>
      </c>
      <c r="AB841" s="76">
        <v>528559.35999999999</v>
      </c>
    </row>
    <row r="842" spans="27:28" x14ac:dyDescent="0.25">
      <c r="AA842" s="77">
        <v>0.84</v>
      </c>
      <c r="AB842" s="76">
        <v>528533.80000000005</v>
      </c>
    </row>
    <row r="843" spans="27:28" x14ac:dyDescent="0.25">
      <c r="AA843" s="77">
        <v>0.84099999999999997</v>
      </c>
      <c r="AB843" s="76">
        <v>528508.25</v>
      </c>
    </row>
    <row r="844" spans="27:28" x14ac:dyDescent="0.25">
      <c r="AA844" s="77">
        <v>0.84199999999999997</v>
      </c>
      <c r="AB844" s="76">
        <v>528482.68999999994</v>
      </c>
    </row>
    <row r="845" spans="27:28" x14ac:dyDescent="0.25">
      <c r="AA845" s="77">
        <v>0.84299999999999997</v>
      </c>
      <c r="AB845" s="76">
        <v>528457.14</v>
      </c>
    </row>
    <row r="846" spans="27:28" x14ac:dyDescent="0.25">
      <c r="AA846" s="77">
        <v>0.84399999999999997</v>
      </c>
      <c r="AB846" s="76">
        <v>528431.57999999996</v>
      </c>
    </row>
    <row r="847" spans="27:28" x14ac:dyDescent="0.25">
      <c r="AA847" s="77">
        <v>0.84499999999999997</v>
      </c>
      <c r="AB847" s="76">
        <v>528406.03</v>
      </c>
    </row>
    <row r="848" spans="27:28" x14ac:dyDescent="0.25">
      <c r="AA848" s="77">
        <v>0.84599999999999997</v>
      </c>
      <c r="AB848" s="76">
        <v>528380.47</v>
      </c>
    </row>
    <row r="849" spans="27:28" x14ac:dyDescent="0.25">
      <c r="AA849" s="77">
        <v>0.84699999999999998</v>
      </c>
      <c r="AB849" s="76">
        <v>528354.92000000004</v>
      </c>
    </row>
    <row r="850" spans="27:28" x14ac:dyDescent="0.25">
      <c r="AA850" s="77">
        <v>0.84799999999999998</v>
      </c>
      <c r="AB850" s="76">
        <v>528329.36</v>
      </c>
    </row>
    <row r="851" spans="27:28" x14ac:dyDescent="0.25">
      <c r="AA851" s="77">
        <v>0.84899999999999998</v>
      </c>
      <c r="AB851" s="76">
        <v>528303.81000000006</v>
      </c>
    </row>
    <row r="852" spans="27:28" x14ac:dyDescent="0.25">
      <c r="AA852" s="77">
        <v>0.85</v>
      </c>
      <c r="AB852" s="76">
        <v>528278.25</v>
      </c>
    </row>
    <row r="853" spans="27:28" x14ac:dyDescent="0.25">
      <c r="AA853" s="77">
        <v>0.85099999999999998</v>
      </c>
      <c r="AB853" s="76">
        <v>528252.69999999995</v>
      </c>
    </row>
    <row r="854" spans="27:28" x14ac:dyDescent="0.25">
      <c r="AA854" s="77">
        <v>0.85199999999999998</v>
      </c>
      <c r="AB854" s="76">
        <v>528227.14</v>
      </c>
    </row>
    <row r="855" spans="27:28" x14ac:dyDescent="0.25">
      <c r="AA855" s="77">
        <v>0.85299999999999998</v>
      </c>
      <c r="AB855" s="76">
        <v>528201.59</v>
      </c>
    </row>
    <row r="856" spans="27:28" x14ac:dyDescent="0.25">
      <c r="AA856" s="77">
        <v>0.85399999999999998</v>
      </c>
      <c r="AB856" s="76">
        <v>528176.03</v>
      </c>
    </row>
    <row r="857" spans="27:28" x14ac:dyDescent="0.25">
      <c r="AA857" s="77">
        <v>0.85499999999999998</v>
      </c>
      <c r="AB857" s="76">
        <v>528150.48</v>
      </c>
    </row>
    <row r="858" spans="27:28" x14ac:dyDescent="0.25">
      <c r="AA858" s="77">
        <v>0.85599999999999998</v>
      </c>
      <c r="AB858" s="76">
        <v>528124.92000000004</v>
      </c>
    </row>
    <row r="859" spans="27:28" x14ac:dyDescent="0.25">
      <c r="AA859" s="77">
        <v>0.85699999999999998</v>
      </c>
      <c r="AB859" s="76">
        <v>528099.37</v>
      </c>
    </row>
    <row r="860" spans="27:28" x14ac:dyDescent="0.25">
      <c r="AA860" s="77">
        <v>0.85799999999999998</v>
      </c>
      <c r="AB860" s="76">
        <v>528073.81000000006</v>
      </c>
    </row>
    <row r="861" spans="27:28" x14ac:dyDescent="0.25">
      <c r="AA861" s="77">
        <v>0.85899999999999999</v>
      </c>
      <c r="AB861" s="76">
        <v>528048.26</v>
      </c>
    </row>
    <row r="862" spans="27:28" x14ac:dyDescent="0.25">
      <c r="AA862" s="77">
        <v>0.86</v>
      </c>
      <c r="AB862" s="76">
        <v>528022.69999999995</v>
      </c>
    </row>
    <row r="863" spans="27:28" x14ac:dyDescent="0.25">
      <c r="AA863" s="77">
        <v>0.86099999999999999</v>
      </c>
      <c r="AB863" s="76">
        <v>527997.15</v>
      </c>
    </row>
    <row r="864" spans="27:28" x14ac:dyDescent="0.25">
      <c r="AA864" s="77">
        <v>0.86199999999999999</v>
      </c>
      <c r="AB864" s="76">
        <v>527971.59</v>
      </c>
    </row>
    <row r="865" spans="27:28" x14ac:dyDescent="0.25">
      <c r="AA865" s="77">
        <v>0.86299999999999999</v>
      </c>
      <c r="AB865" s="76">
        <v>527946.04</v>
      </c>
    </row>
    <row r="866" spans="27:28" x14ac:dyDescent="0.25">
      <c r="AA866" s="77">
        <v>0.86399999999999999</v>
      </c>
      <c r="AB866" s="76">
        <v>527920.48</v>
      </c>
    </row>
    <row r="867" spans="27:28" x14ac:dyDescent="0.25">
      <c r="AA867" s="77">
        <v>0.86499999999999999</v>
      </c>
      <c r="AB867" s="76">
        <v>527894.93000000005</v>
      </c>
    </row>
    <row r="868" spans="27:28" x14ac:dyDescent="0.25">
      <c r="AA868" s="77">
        <v>0.86599999999999999</v>
      </c>
      <c r="AB868" s="76">
        <v>527869.37</v>
      </c>
    </row>
    <row r="869" spans="27:28" x14ac:dyDescent="0.25">
      <c r="AA869" s="77">
        <v>0.86699999999999999</v>
      </c>
      <c r="AB869" s="76">
        <v>527843.81999999995</v>
      </c>
    </row>
    <row r="870" spans="27:28" x14ac:dyDescent="0.25">
      <c r="AA870" s="77">
        <v>0.86799999999999999</v>
      </c>
      <c r="AB870" s="76">
        <v>527818.26</v>
      </c>
    </row>
    <row r="871" spans="27:28" x14ac:dyDescent="0.25">
      <c r="AA871" s="77">
        <v>0.86899999999999999</v>
      </c>
      <c r="AB871" s="76">
        <v>527792.71</v>
      </c>
    </row>
    <row r="872" spans="27:28" x14ac:dyDescent="0.25">
      <c r="AA872" s="77">
        <v>0.87</v>
      </c>
      <c r="AB872" s="76">
        <v>527767.15</v>
      </c>
    </row>
    <row r="873" spans="27:28" x14ac:dyDescent="0.25">
      <c r="AA873" s="77">
        <v>0.871</v>
      </c>
      <c r="AB873" s="76">
        <v>527741.6</v>
      </c>
    </row>
    <row r="874" spans="27:28" x14ac:dyDescent="0.25">
      <c r="AA874" s="77">
        <v>0.872</v>
      </c>
      <c r="AB874" s="76">
        <v>527716.04</v>
      </c>
    </row>
    <row r="875" spans="27:28" x14ac:dyDescent="0.25">
      <c r="AA875" s="77">
        <v>0.873</v>
      </c>
      <c r="AB875" s="76">
        <v>527690.49</v>
      </c>
    </row>
    <row r="876" spans="27:28" x14ac:dyDescent="0.25">
      <c r="AA876" s="77">
        <v>0.874</v>
      </c>
      <c r="AB876" s="76">
        <v>527664.93000000005</v>
      </c>
    </row>
    <row r="877" spans="27:28" x14ac:dyDescent="0.25">
      <c r="AA877" s="77">
        <v>0.875</v>
      </c>
      <c r="AB877" s="76">
        <v>527639.38</v>
      </c>
    </row>
    <row r="878" spans="27:28" x14ac:dyDescent="0.25">
      <c r="AA878" s="77">
        <v>0.876</v>
      </c>
      <c r="AB878" s="76">
        <v>527613.81999999995</v>
      </c>
    </row>
    <row r="879" spans="27:28" x14ac:dyDescent="0.25">
      <c r="AA879" s="77">
        <v>0.877</v>
      </c>
      <c r="AB879" s="76">
        <v>527588.27</v>
      </c>
    </row>
    <row r="880" spans="27:28" x14ac:dyDescent="0.25">
      <c r="AA880" s="77">
        <v>0.878</v>
      </c>
      <c r="AB880" s="76">
        <v>527562.71</v>
      </c>
    </row>
    <row r="881" spans="27:28" x14ac:dyDescent="0.25">
      <c r="AA881" s="77">
        <v>0.879</v>
      </c>
      <c r="AB881" s="76">
        <v>527537.16</v>
      </c>
    </row>
    <row r="882" spans="27:28" x14ac:dyDescent="0.25">
      <c r="AA882" s="77">
        <v>0.88</v>
      </c>
      <c r="AB882" s="76">
        <v>527511.6</v>
      </c>
    </row>
    <row r="883" spans="27:28" x14ac:dyDescent="0.25">
      <c r="AA883" s="77">
        <v>0.88100000000000001</v>
      </c>
      <c r="AB883" s="76">
        <v>527486.05000000005</v>
      </c>
    </row>
    <row r="884" spans="27:28" x14ac:dyDescent="0.25">
      <c r="AA884" s="77">
        <v>0.88200000000000001</v>
      </c>
      <c r="AB884" s="76">
        <v>527460.49</v>
      </c>
    </row>
    <row r="885" spans="27:28" x14ac:dyDescent="0.25">
      <c r="AA885" s="77">
        <v>0.88300000000000001</v>
      </c>
      <c r="AB885" s="76">
        <v>527434.93999999994</v>
      </c>
    </row>
    <row r="886" spans="27:28" x14ac:dyDescent="0.25">
      <c r="AA886" s="77">
        <v>0.88400000000000001</v>
      </c>
      <c r="AB886" s="76">
        <v>527409.38</v>
      </c>
    </row>
    <row r="887" spans="27:28" x14ac:dyDescent="0.25">
      <c r="AA887" s="77">
        <v>0.88500000000000001</v>
      </c>
      <c r="AB887" s="76">
        <v>527383.82999999996</v>
      </c>
    </row>
    <row r="888" spans="27:28" x14ac:dyDescent="0.25">
      <c r="AA888" s="77">
        <v>0.88600000000000001</v>
      </c>
      <c r="AB888" s="76">
        <v>527358.27</v>
      </c>
    </row>
    <row r="889" spans="27:28" x14ac:dyDescent="0.25">
      <c r="AA889" s="77">
        <v>0.88700000000000001</v>
      </c>
      <c r="AB889" s="76">
        <v>527332.72</v>
      </c>
    </row>
    <row r="890" spans="27:28" x14ac:dyDescent="0.25">
      <c r="AA890" s="77">
        <v>0.88800000000000001</v>
      </c>
      <c r="AB890" s="76">
        <v>527307.16</v>
      </c>
    </row>
    <row r="891" spans="27:28" x14ac:dyDescent="0.25">
      <c r="AA891" s="77">
        <v>0.88900000000000001</v>
      </c>
      <c r="AB891" s="76">
        <v>527281.61</v>
      </c>
    </row>
    <row r="892" spans="27:28" x14ac:dyDescent="0.25">
      <c r="AA892" s="77">
        <v>0.89</v>
      </c>
      <c r="AB892" s="76">
        <v>527256.05000000005</v>
      </c>
    </row>
    <row r="893" spans="27:28" x14ac:dyDescent="0.25">
      <c r="AA893" s="77">
        <v>0.89100000000000001</v>
      </c>
      <c r="AB893" s="76">
        <v>527230.5</v>
      </c>
    </row>
    <row r="894" spans="27:28" x14ac:dyDescent="0.25">
      <c r="AA894" s="77">
        <v>0.89200000000000002</v>
      </c>
      <c r="AB894" s="76">
        <v>527204.93999999994</v>
      </c>
    </row>
    <row r="895" spans="27:28" x14ac:dyDescent="0.25">
      <c r="AA895" s="77">
        <v>0.89300000000000002</v>
      </c>
      <c r="AB895" s="76">
        <v>527179.39</v>
      </c>
    </row>
    <row r="896" spans="27:28" x14ac:dyDescent="0.25">
      <c r="AA896" s="77">
        <v>0.89400000000000002</v>
      </c>
      <c r="AB896" s="76">
        <v>527153.82999999996</v>
      </c>
    </row>
    <row r="897" spans="27:28" x14ac:dyDescent="0.25">
      <c r="AA897" s="77">
        <v>0.89500000000000002</v>
      </c>
      <c r="AB897" s="76">
        <v>527128.28</v>
      </c>
    </row>
    <row r="898" spans="27:28" x14ac:dyDescent="0.25">
      <c r="AA898" s="77">
        <v>0.89600000000000002</v>
      </c>
      <c r="AB898" s="76">
        <v>527102.71999999997</v>
      </c>
    </row>
    <row r="899" spans="27:28" x14ac:dyDescent="0.25">
      <c r="AA899" s="77">
        <v>0.89700000000000002</v>
      </c>
      <c r="AB899" s="76">
        <v>527077.17000000004</v>
      </c>
    </row>
    <row r="900" spans="27:28" x14ac:dyDescent="0.25">
      <c r="AA900" s="77">
        <v>0.89800000000000002</v>
      </c>
      <c r="AB900" s="76">
        <v>527051.61</v>
      </c>
    </row>
    <row r="901" spans="27:28" x14ac:dyDescent="0.25">
      <c r="AA901" s="77">
        <v>0.89900000000000002</v>
      </c>
      <c r="AB901" s="76">
        <v>527026.06000000006</v>
      </c>
    </row>
    <row r="902" spans="27:28" x14ac:dyDescent="0.25">
      <c r="AA902" s="77">
        <v>0.9</v>
      </c>
      <c r="AB902" s="76">
        <v>527000.5</v>
      </c>
    </row>
    <row r="903" spans="27:28" x14ac:dyDescent="0.25">
      <c r="AA903" s="77">
        <v>0.90100000000000002</v>
      </c>
      <c r="AB903" s="76">
        <v>526974.94999999995</v>
      </c>
    </row>
    <row r="904" spans="27:28" x14ac:dyDescent="0.25">
      <c r="AA904" s="77">
        <v>0.90200000000000002</v>
      </c>
      <c r="AB904" s="76">
        <v>526949.39</v>
      </c>
    </row>
    <row r="905" spans="27:28" x14ac:dyDescent="0.25">
      <c r="AA905" s="77">
        <v>0.90300000000000002</v>
      </c>
      <c r="AB905" s="76">
        <v>526923.84</v>
      </c>
    </row>
    <row r="906" spans="27:28" x14ac:dyDescent="0.25">
      <c r="AA906" s="77">
        <v>0.90400000000000003</v>
      </c>
      <c r="AB906" s="76">
        <v>526898.28</v>
      </c>
    </row>
    <row r="907" spans="27:28" x14ac:dyDescent="0.25">
      <c r="AA907" s="77">
        <v>0.90500000000000003</v>
      </c>
      <c r="AB907" s="76">
        <v>526872.73</v>
      </c>
    </row>
    <row r="908" spans="27:28" x14ac:dyDescent="0.25">
      <c r="AA908" s="77">
        <v>0.90600000000000003</v>
      </c>
      <c r="AB908" s="76">
        <v>526847.17000000004</v>
      </c>
    </row>
    <row r="909" spans="27:28" x14ac:dyDescent="0.25">
      <c r="AA909" s="77">
        <v>0.90700000000000003</v>
      </c>
      <c r="AB909" s="76">
        <v>526821.62</v>
      </c>
    </row>
    <row r="910" spans="27:28" x14ac:dyDescent="0.25">
      <c r="AA910" s="77">
        <v>0.90800000000000003</v>
      </c>
      <c r="AB910" s="76">
        <v>526796.06000000006</v>
      </c>
    </row>
    <row r="911" spans="27:28" x14ac:dyDescent="0.25">
      <c r="AA911" s="77">
        <v>0.90900000000000003</v>
      </c>
      <c r="AB911" s="76">
        <v>526770.51</v>
      </c>
    </row>
    <row r="912" spans="27:28" x14ac:dyDescent="0.25">
      <c r="AA912" s="77">
        <v>0.91</v>
      </c>
      <c r="AB912" s="76">
        <v>526744.94999999995</v>
      </c>
    </row>
    <row r="913" spans="27:28" x14ac:dyDescent="0.25">
      <c r="AA913" s="77">
        <v>0.91100000000000003</v>
      </c>
      <c r="AB913" s="76">
        <v>526719.4</v>
      </c>
    </row>
    <row r="914" spans="27:28" x14ac:dyDescent="0.25">
      <c r="AA914" s="77">
        <v>0.91200000000000003</v>
      </c>
      <c r="AB914" s="76">
        <v>526693.84</v>
      </c>
    </row>
    <row r="915" spans="27:28" x14ac:dyDescent="0.25">
      <c r="AA915" s="77">
        <v>0.91300000000000003</v>
      </c>
      <c r="AB915" s="76">
        <v>526668.29</v>
      </c>
    </row>
    <row r="916" spans="27:28" x14ac:dyDescent="0.25">
      <c r="AA916" s="77">
        <v>0.91400000000000003</v>
      </c>
      <c r="AB916" s="76">
        <v>526642.73</v>
      </c>
    </row>
    <row r="917" spans="27:28" x14ac:dyDescent="0.25">
      <c r="AA917" s="77">
        <v>0.91500000000000004</v>
      </c>
      <c r="AB917" s="76">
        <v>526617.18000000005</v>
      </c>
    </row>
    <row r="918" spans="27:28" x14ac:dyDescent="0.25">
      <c r="AA918" s="77">
        <v>0.91600000000000004</v>
      </c>
      <c r="AB918" s="76">
        <v>526591.62</v>
      </c>
    </row>
    <row r="919" spans="27:28" x14ac:dyDescent="0.25">
      <c r="AA919" s="77">
        <v>0.91700000000000004</v>
      </c>
      <c r="AB919" s="76">
        <v>526566.06999999995</v>
      </c>
    </row>
    <row r="920" spans="27:28" x14ac:dyDescent="0.25">
      <c r="AA920" s="77">
        <v>0.91800000000000004</v>
      </c>
      <c r="AB920" s="76">
        <v>526540.51</v>
      </c>
    </row>
    <row r="921" spans="27:28" x14ac:dyDescent="0.25">
      <c r="AA921" s="77">
        <v>0.91900000000000004</v>
      </c>
      <c r="AB921" s="76">
        <v>526514.96</v>
      </c>
    </row>
    <row r="922" spans="27:28" x14ac:dyDescent="0.25">
      <c r="AA922" s="77">
        <v>0.92</v>
      </c>
      <c r="AB922" s="76">
        <v>526489.4</v>
      </c>
    </row>
    <row r="923" spans="27:28" x14ac:dyDescent="0.25">
      <c r="AA923" s="77">
        <v>0.92100000000000004</v>
      </c>
      <c r="AB923" s="76">
        <v>526463.85</v>
      </c>
    </row>
    <row r="924" spans="27:28" x14ac:dyDescent="0.25">
      <c r="AA924" s="77">
        <v>0.92200000000000004</v>
      </c>
      <c r="AB924" s="76">
        <v>526438.29</v>
      </c>
    </row>
    <row r="925" spans="27:28" x14ac:dyDescent="0.25">
      <c r="AA925" s="77">
        <v>0.92300000000000004</v>
      </c>
      <c r="AB925" s="76">
        <v>526412.74</v>
      </c>
    </row>
    <row r="926" spans="27:28" x14ac:dyDescent="0.25">
      <c r="AA926" s="77">
        <v>0.92400000000000004</v>
      </c>
      <c r="AB926" s="76">
        <v>526387.18000000005</v>
      </c>
    </row>
    <row r="927" spans="27:28" x14ac:dyDescent="0.25">
      <c r="AA927" s="77">
        <v>0.92500000000000004</v>
      </c>
      <c r="AB927" s="76">
        <v>526361.63</v>
      </c>
    </row>
    <row r="928" spans="27:28" x14ac:dyDescent="0.25">
      <c r="AA928" s="77">
        <v>0.92600000000000005</v>
      </c>
      <c r="AB928" s="76">
        <v>526336.06999999995</v>
      </c>
    </row>
    <row r="929" spans="27:28" x14ac:dyDescent="0.25">
      <c r="AA929" s="77">
        <v>0.92700000000000005</v>
      </c>
      <c r="AB929" s="76">
        <v>526310.52</v>
      </c>
    </row>
    <row r="930" spans="27:28" x14ac:dyDescent="0.25">
      <c r="AA930" s="77">
        <v>0.92800000000000005</v>
      </c>
      <c r="AB930" s="76">
        <v>526284.96</v>
      </c>
    </row>
    <row r="931" spans="27:28" x14ac:dyDescent="0.25">
      <c r="AA931" s="77">
        <v>0.92900000000000005</v>
      </c>
      <c r="AB931" s="76">
        <v>526259.41</v>
      </c>
    </row>
    <row r="932" spans="27:28" x14ac:dyDescent="0.25">
      <c r="AA932" s="77">
        <v>0.93</v>
      </c>
      <c r="AB932" s="76">
        <v>526233.85</v>
      </c>
    </row>
    <row r="933" spans="27:28" x14ac:dyDescent="0.25">
      <c r="AA933" s="77">
        <v>0.93100000000000005</v>
      </c>
      <c r="AB933" s="76">
        <v>526208.30000000005</v>
      </c>
    </row>
    <row r="934" spans="27:28" x14ac:dyDescent="0.25">
      <c r="AA934" s="77">
        <v>0.93200000000000005</v>
      </c>
      <c r="AB934" s="76">
        <v>526182.74</v>
      </c>
    </row>
    <row r="935" spans="27:28" x14ac:dyDescent="0.25">
      <c r="AA935" s="77">
        <v>0.93300000000000005</v>
      </c>
      <c r="AB935" s="76">
        <v>526157.18999999994</v>
      </c>
    </row>
    <row r="936" spans="27:28" x14ac:dyDescent="0.25">
      <c r="AA936" s="77">
        <v>0.93400000000000005</v>
      </c>
      <c r="AB936" s="76">
        <v>526131.63</v>
      </c>
    </row>
    <row r="937" spans="27:28" x14ac:dyDescent="0.25">
      <c r="AA937" s="77">
        <v>0.93500000000000005</v>
      </c>
      <c r="AB937" s="76">
        <v>526106.07999999996</v>
      </c>
    </row>
    <row r="938" spans="27:28" x14ac:dyDescent="0.25">
      <c r="AA938" s="77">
        <v>0.93600000000000005</v>
      </c>
      <c r="AB938" s="76">
        <v>526080.52</v>
      </c>
    </row>
    <row r="939" spans="27:28" x14ac:dyDescent="0.25">
      <c r="AA939" s="77">
        <v>0.93700000000000006</v>
      </c>
      <c r="AB939" s="76">
        <v>526054.97</v>
      </c>
    </row>
    <row r="940" spans="27:28" x14ac:dyDescent="0.25">
      <c r="AA940" s="77">
        <v>0.93799999999999994</v>
      </c>
      <c r="AB940" s="76">
        <v>526029.41</v>
      </c>
    </row>
    <row r="941" spans="27:28" x14ac:dyDescent="0.25">
      <c r="AA941" s="77">
        <v>0.93899999999999995</v>
      </c>
      <c r="AB941" s="76">
        <v>526003.86</v>
      </c>
    </row>
    <row r="942" spans="27:28" x14ac:dyDescent="0.25">
      <c r="AA942" s="77">
        <v>0.94</v>
      </c>
      <c r="AB942" s="76">
        <v>525978.30000000005</v>
      </c>
    </row>
    <row r="943" spans="27:28" x14ac:dyDescent="0.25">
      <c r="AA943" s="77">
        <v>0.94099999999999995</v>
      </c>
      <c r="AB943" s="76">
        <v>525952.75</v>
      </c>
    </row>
    <row r="944" spans="27:28" x14ac:dyDescent="0.25">
      <c r="AA944" s="77">
        <v>0.94199999999999995</v>
      </c>
      <c r="AB944" s="76">
        <v>525927.18999999994</v>
      </c>
    </row>
    <row r="945" spans="27:28" x14ac:dyDescent="0.25">
      <c r="AA945" s="77">
        <v>0.94299999999999995</v>
      </c>
      <c r="AB945" s="76">
        <v>525901.64</v>
      </c>
    </row>
    <row r="946" spans="27:28" x14ac:dyDescent="0.25">
      <c r="AA946" s="77">
        <v>0.94399999999999995</v>
      </c>
      <c r="AB946" s="76">
        <v>525876.07999999996</v>
      </c>
    </row>
    <row r="947" spans="27:28" x14ac:dyDescent="0.25">
      <c r="AA947" s="77">
        <v>0.94499999999999995</v>
      </c>
      <c r="AB947" s="76">
        <v>525850.53</v>
      </c>
    </row>
    <row r="948" spans="27:28" x14ac:dyDescent="0.25">
      <c r="AA948" s="77">
        <v>0.94599999999999995</v>
      </c>
      <c r="AB948" s="76">
        <v>525824.97</v>
      </c>
    </row>
    <row r="949" spans="27:28" x14ac:dyDescent="0.25">
      <c r="AA949" s="77">
        <v>0.94699999999999995</v>
      </c>
      <c r="AB949" s="76">
        <v>525799.42000000004</v>
      </c>
    </row>
    <row r="950" spans="27:28" x14ac:dyDescent="0.25">
      <c r="AA950" s="77">
        <v>0.94799999999999995</v>
      </c>
      <c r="AB950" s="76">
        <v>525773.86</v>
      </c>
    </row>
    <row r="951" spans="27:28" x14ac:dyDescent="0.25">
      <c r="AA951" s="77">
        <v>0.94899999999999995</v>
      </c>
      <c r="AB951" s="76">
        <v>525748.31000000006</v>
      </c>
    </row>
    <row r="952" spans="27:28" x14ac:dyDescent="0.25">
      <c r="AA952" s="77">
        <v>0.95</v>
      </c>
      <c r="AB952" s="76">
        <v>525722.75</v>
      </c>
    </row>
    <row r="953" spans="27:28" x14ac:dyDescent="0.25">
      <c r="AA953" s="77">
        <v>0.95099999999999996</v>
      </c>
      <c r="AB953" s="76">
        <v>525697.19999999995</v>
      </c>
    </row>
    <row r="954" spans="27:28" x14ac:dyDescent="0.25">
      <c r="AA954" s="77">
        <v>0.95199999999999996</v>
      </c>
      <c r="AB954" s="76">
        <v>525671.64</v>
      </c>
    </row>
    <row r="955" spans="27:28" x14ac:dyDescent="0.25">
      <c r="AA955" s="77">
        <v>0.95299999999999996</v>
      </c>
      <c r="AB955" s="76">
        <v>525646.09</v>
      </c>
    </row>
    <row r="956" spans="27:28" x14ac:dyDescent="0.25">
      <c r="AA956" s="77">
        <v>0.95399999999999996</v>
      </c>
      <c r="AB956" s="76">
        <v>525620.53</v>
      </c>
    </row>
    <row r="957" spans="27:28" x14ac:dyDescent="0.25">
      <c r="AA957" s="77">
        <v>0.95499999999999996</v>
      </c>
      <c r="AB957" s="76">
        <v>525594.98</v>
      </c>
    </row>
    <row r="958" spans="27:28" x14ac:dyDescent="0.25">
      <c r="AA958" s="77">
        <v>0.95599999999999996</v>
      </c>
      <c r="AB958" s="76">
        <v>525569.42000000004</v>
      </c>
    </row>
    <row r="959" spans="27:28" x14ac:dyDescent="0.25">
      <c r="AA959" s="77">
        <v>0.95699999999999996</v>
      </c>
      <c r="AB959" s="76">
        <v>525543.87</v>
      </c>
    </row>
    <row r="960" spans="27:28" x14ac:dyDescent="0.25">
      <c r="AA960" s="77">
        <v>0.95799999999999996</v>
      </c>
      <c r="AB960" s="76">
        <v>525518.31000000006</v>
      </c>
    </row>
    <row r="961" spans="27:28" x14ac:dyDescent="0.25">
      <c r="AA961" s="77">
        <v>0.95899999999999996</v>
      </c>
      <c r="AB961" s="76">
        <v>525492.76</v>
      </c>
    </row>
    <row r="962" spans="27:28" x14ac:dyDescent="0.25">
      <c r="AA962" s="77">
        <v>0.96</v>
      </c>
      <c r="AB962" s="76">
        <v>525467.19999999995</v>
      </c>
    </row>
    <row r="963" spans="27:28" x14ac:dyDescent="0.25">
      <c r="AA963" s="77">
        <v>0.96099999999999997</v>
      </c>
      <c r="AB963" s="76">
        <v>525441.65</v>
      </c>
    </row>
    <row r="964" spans="27:28" x14ac:dyDescent="0.25">
      <c r="AA964" s="77">
        <v>0.96199999999999997</v>
      </c>
      <c r="AB964" s="76">
        <v>525416.09</v>
      </c>
    </row>
    <row r="965" spans="27:28" x14ac:dyDescent="0.25">
      <c r="AA965" s="77">
        <v>0.96299999999999997</v>
      </c>
      <c r="AB965" s="76">
        <v>525390.54</v>
      </c>
    </row>
    <row r="966" spans="27:28" x14ac:dyDescent="0.25">
      <c r="AA966" s="77">
        <v>0.96399999999999997</v>
      </c>
      <c r="AB966" s="76">
        <v>525364.98</v>
      </c>
    </row>
    <row r="967" spans="27:28" x14ac:dyDescent="0.25">
      <c r="AA967" s="77">
        <v>0.96499999999999997</v>
      </c>
      <c r="AB967" s="76">
        <v>525339.43000000005</v>
      </c>
    </row>
    <row r="968" spans="27:28" x14ac:dyDescent="0.25">
      <c r="AA968" s="77">
        <v>0.96599999999999997</v>
      </c>
      <c r="AB968" s="76">
        <v>525313.87</v>
      </c>
    </row>
    <row r="969" spans="27:28" x14ac:dyDescent="0.25">
      <c r="AA969" s="77">
        <v>0.96699999999999997</v>
      </c>
      <c r="AB969" s="76">
        <v>525288.31999999995</v>
      </c>
    </row>
    <row r="970" spans="27:28" x14ac:dyDescent="0.25">
      <c r="AA970" s="77">
        <v>0.96799999999999997</v>
      </c>
      <c r="AB970" s="76">
        <v>525262.76</v>
      </c>
    </row>
    <row r="971" spans="27:28" x14ac:dyDescent="0.25">
      <c r="AA971" s="77">
        <v>0.96899999999999997</v>
      </c>
      <c r="AB971" s="76">
        <v>525237.21</v>
      </c>
    </row>
    <row r="972" spans="27:28" x14ac:dyDescent="0.25">
      <c r="AA972" s="77">
        <v>0.97</v>
      </c>
      <c r="AB972" s="76">
        <v>525211.65</v>
      </c>
    </row>
    <row r="973" spans="27:28" x14ac:dyDescent="0.25">
      <c r="AA973" s="77">
        <v>0.97099999999999997</v>
      </c>
      <c r="AB973" s="76">
        <v>525186.1</v>
      </c>
    </row>
    <row r="974" spans="27:28" x14ac:dyDescent="0.25">
      <c r="AA974" s="77">
        <v>0.97199999999999998</v>
      </c>
      <c r="AB974" s="76">
        <v>525160.54</v>
      </c>
    </row>
    <row r="975" spans="27:28" x14ac:dyDescent="0.25">
      <c r="AA975" s="77">
        <v>0.97299999999999998</v>
      </c>
      <c r="AB975" s="76">
        <v>525134.99</v>
      </c>
    </row>
    <row r="976" spans="27:28" x14ac:dyDescent="0.25">
      <c r="AA976" s="77">
        <v>0.97399999999999998</v>
      </c>
      <c r="AB976" s="76">
        <v>525109.43000000005</v>
      </c>
    </row>
    <row r="977" spans="27:28" x14ac:dyDescent="0.25">
      <c r="AA977" s="77">
        <v>0.97499999999999998</v>
      </c>
      <c r="AB977" s="76">
        <v>525083.88</v>
      </c>
    </row>
    <row r="978" spans="27:28" x14ac:dyDescent="0.25">
      <c r="AA978" s="77">
        <v>0.97599999999999998</v>
      </c>
      <c r="AB978" s="76">
        <v>525058.31999999995</v>
      </c>
    </row>
    <row r="979" spans="27:28" x14ac:dyDescent="0.25">
      <c r="AA979" s="77">
        <v>0.97699999999999998</v>
      </c>
      <c r="AB979" s="76">
        <v>525032.77</v>
      </c>
    </row>
    <row r="980" spans="27:28" x14ac:dyDescent="0.25">
      <c r="AA980" s="77">
        <v>0.97799999999999998</v>
      </c>
      <c r="AB980" s="76">
        <v>525007.21</v>
      </c>
    </row>
    <row r="981" spans="27:28" x14ac:dyDescent="0.25">
      <c r="AA981" s="77">
        <v>0.97899999999999998</v>
      </c>
      <c r="AB981" s="76">
        <v>524981.66</v>
      </c>
    </row>
    <row r="982" spans="27:28" x14ac:dyDescent="0.25">
      <c r="AA982" s="77">
        <v>0.98</v>
      </c>
      <c r="AB982" s="76">
        <v>524956.1</v>
      </c>
    </row>
    <row r="983" spans="27:28" x14ac:dyDescent="0.25">
      <c r="AA983" s="77">
        <v>0.98099999999999998</v>
      </c>
      <c r="AB983" s="76">
        <v>524930.55000000005</v>
      </c>
    </row>
    <row r="984" spans="27:28" x14ac:dyDescent="0.25">
      <c r="AA984" s="77">
        <v>0.98199999999999998</v>
      </c>
      <c r="AB984" s="76">
        <v>524904.99</v>
      </c>
    </row>
    <row r="985" spans="27:28" x14ac:dyDescent="0.25">
      <c r="AA985" s="77">
        <v>0.98299999999999998</v>
      </c>
      <c r="AB985" s="76">
        <v>524879.43999999994</v>
      </c>
    </row>
    <row r="986" spans="27:28" x14ac:dyDescent="0.25">
      <c r="AA986" s="77">
        <v>0.98399999999999999</v>
      </c>
      <c r="AB986" s="76">
        <v>524853.88</v>
      </c>
    </row>
    <row r="987" spans="27:28" x14ac:dyDescent="0.25">
      <c r="AA987" s="77">
        <v>0.98499999999999999</v>
      </c>
      <c r="AB987" s="76">
        <v>524828.32999999996</v>
      </c>
    </row>
    <row r="988" spans="27:28" x14ac:dyDescent="0.25">
      <c r="AA988" s="77">
        <v>0.98599999999999999</v>
      </c>
      <c r="AB988" s="76">
        <v>524802.77</v>
      </c>
    </row>
    <row r="989" spans="27:28" x14ac:dyDescent="0.25">
      <c r="AA989" s="77">
        <v>0.98699999999999999</v>
      </c>
      <c r="AB989" s="76">
        <v>524777.22</v>
      </c>
    </row>
    <row r="990" spans="27:28" x14ac:dyDescent="0.25">
      <c r="AA990" s="77">
        <v>0.98799999999999999</v>
      </c>
      <c r="AB990" s="76">
        <v>524751.66</v>
      </c>
    </row>
    <row r="991" spans="27:28" x14ac:dyDescent="0.25">
      <c r="AA991" s="77">
        <v>0.98899999999999999</v>
      </c>
      <c r="AB991" s="76">
        <v>524726.11</v>
      </c>
    </row>
    <row r="992" spans="27:28" x14ac:dyDescent="0.25">
      <c r="AA992" s="77">
        <v>0.99</v>
      </c>
      <c r="AB992" s="76">
        <v>524700.55000000005</v>
      </c>
    </row>
    <row r="993" spans="27:28" x14ac:dyDescent="0.25">
      <c r="AA993" s="77">
        <v>0.99099999999999999</v>
      </c>
      <c r="AB993" s="76">
        <v>524675</v>
      </c>
    </row>
    <row r="994" spans="27:28" x14ac:dyDescent="0.25">
      <c r="AA994" s="77">
        <v>0.99199999999999999</v>
      </c>
      <c r="AB994" s="76">
        <v>524649.43999999994</v>
      </c>
    </row>
    <row r="995" spans="27:28" x14ac:dyDescent="0.25">
      <c r="AA995" s="77">
        <v>0.99299999999999999</v>
      </c>
      <c r="AB995" s="76">
        <v>524623.89</v>
      </c>
    </row>
    <row r="996" spans="27:28" x14ac:dyDescent="0.25">
      <c r="AA996" s="77">
        <v>0.99399999999999999</v>
      </c>
      <c r="AB996" s="76">
        <v>524598.32999999996</v>
      </c>
    </row>
    <row r="997" spans="27:28" x14ac:dyDescent="0.25">
      <c r="AA997" s="77">
        <v>0.995</v>
      </c>
      <c r="AB997" s="76">
        <v>524572.78</v>
      </c>
    </row>
    <row r="998" spans="27:28" x14ac:dyDescent="0.25">
      <c r="AA998" s="77">
        <v>0.996</v>
      </c>
      <c r="AB998" s="76">
        <v>524547.22</v>
      </c>
    </row>
    <row r="999" spans="27:28" x14ac:dyDescent="0.25">
      <c r="AA999" s="77">
        <v>0.997</v>
      </c>
      <c r="AB999" s="76">
        <v>524521.67000000004</v>
      </c>
    </row>
    <row r="1000" spans="27:28" x14ac:dyDescent="0.25">
      <c r="AA1000" s="77">
        <v>0.998</v>
      </c>
      <c r="AB1000" s="76">
        <v>524496.11</v>
      </c>
    </row>
    <row r="1001" spans="27:28" x14ac:dyDescent="0.25">
      <c r="AA1001" s="77">
        <v>0.999</v>
      </c>
      <c r="AB1001" s="76">
        <v>524470.56000000006</v>
      </c>
    </row>
    <row r="1002" spans="27:28" x14ac:dyDescent="0.25">
      <c r="AA1002" s="77">
        <v>1</v>
      </c>
      <c r="AB1002" s="76">
        <v>524445</v>
      </c>
    </row>
  </sheetData>
  <phoneticPr fontId="6" type="noConversion"/>
  <conditionalFormatting sqref="A115:T115">
    <cfRule type="top10" dxfId="4" priority="1" rank="1"/>
  </conditionalFormatting>
  <dataValidations count="1">
    <dataValidation type="list" allowBlank="1" showInputMessage="1" showErrorMessage="1" sqref="K16 H18 K56 H58" xr:uid="{00000000-0002-0000-0200-000000000000}">
      <formula1>"Oui,Non"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P103"/>
  <sheetViews>
    <sheetView topLeftCell="A25" workbookViewId="0">
      <selection activeCell="E54" sqref="E54"/>
    </sheetView>
  </sheetViews>
  <sheetFormatPr defaultColWidth="11.42578125" defaultRowHeight="15" x14ac:dyDescent="0.25"/>
  <cols>
    <col min="1" max="1" width="11.42578125" style="22"/>
    <col min="2" max="2" width="20.5703125" style="22" customWidth="1"/>
    <col min="3" max="3" width="12.85546875" style="22" bestFit="1" customWidth="1"/>
    <col min="4" max="4" width="19.28515625" style="22" customWidth="1"/>
    <col min="5" max="5" width="11.42578125" style="22"/>
    <col min="6" max="6" width="19.28515625" style="22" customWidth="1"/>
    <col min="7" max="9" width="11.42578125" style="22"/>
    <col min="10" max="10" width="22.85546875" style="22" customWidth="1"/>
    <col min="11" max="11" width="14.28515625" style="22" customWidth="1"/>
    <col min="12" max="12" width="22.85546875" style="22" customWidth="1"/>
    <col min="13" max="13" width="15" style="22" customWidth="1"/>
    <col min="14" max="14" width="22.85546875" style="22" customWidth="1"/>
    <col min="15" max="16" width="14.28515625" style="22" customWidth="1"/>
    <col min="17" max="16384" width="11.42578125" style="22"/>
  </cols>
  <sheetData>
    <row r="1" spans="2:16" ht="15.75" thickBot="1" x14ac:dyDescent="0.3"/>
    <row r="2" spans="2:16" x14ac:dyDescent="0.25">
      <c r="B2" s="41" t="s">
        <v>0</v>
      </c>
      <c r="C2" s="30">
        <v>608000</v>
      </c>
      <c r="D2" s="31"/>
      <c r="E2" s="31"/>
      <c r="F2" s="31"/>
      <c r="G2" s="31"/>
      <c r="H2" s="32"/>
      <c r="J2" s="41" t="s">
        <v>0</v>
      </c>
      <c r="K2" s="30">
        <f>'Pas de holding'!E4</f>
        <v>800000</v>
      </c>
      <c r="L2" s="31"/>
      <c r="M2" s="31"/>
      <c r="N2" s="31"/>
      <c r="O2" s="31"/>
      <c r="P2" s="32"/>
    </row>
    <row r="3" spans="2:16" x14ac:dyDescent="0.25">
      <c r="B3" s="42" t="s">
        <v>21</v>
      </c>
      <c r="C3" s="23">
        <v>1169795</v>
      </c>
      <c r="H3" s="33"/>
      <c r="J3" s="42" t="s">
        <v>21</v>
      </c>
      <c r="K3" s="23">
        <f>'Pas de holding'!E5</f>
        <v>1300000</v>
      </c>
      <c r="P3" s="33"/>
    </row>
    <row r="4" spans="2:16" x14ac:dyDescent="0.25">
      <c r="B4" s="42" t="s">
        <v>22</v>
      </c>
      <c r="C4" s="23">
        <v>1266224</v>
      </c>
      <c r="E4" s="38" t="s">
        <v>68</v>
      </c>
      <c r="H4" s="33"/>
      <c r="J4" s="42" t="s">
        <v>22</v>
      </c>
      <c r="K4" s="23">
        <f>'Pas de holding'!E6</f>
        <v>1100000</v>
      </c>
      <c r="P4" s="33"/>
    </row>
    <row r="5" spans="2:16" x14ac:dyDescent="0.25">
      <c r="B5" s="34"/>
      <c r="H5" s="33"/>
      <c r="J5" s="34"/>
      <c r="P5" s="33"/>
    </row>
    <row r="6" spans="2:16" x14ac:dyDescent="0.25">
      <c r="B6" s="43" t="s">
        <v>59</v>
      </c>
      <c r="C6" s="44"/>
      <c r="D6" s="44"/>
      <c r="E6" s="45">
        <v>622948.24282406399</v>
      </c>
      <c r="F6" s="44"/>
      <c r="G6" s="44"/>
      <c r="H6" s="46"/>
      <c r="J6" s="43" t="s">
        <v>59</v>
      </c>
      <c r="K6" s="44"/>
      <c r="L6" s="44"/>
      <c r="M6" s="45">
        <f>'Pas de holding'!C37</f>
        <v>547611.78</v>
      </c>
      <c r="N6" s="44"/>
      <c r="O6" s="44"/>
      <c r="P6" s="46"/>
    </row>
    <row r="7" spans="2:16" x14ac:dyDescent="0.25">
      <c r="B7" s="47" t="s">
        <v>54</v>
      </c>
      <c r="C7" s="48"/>
      <c r="D7" s="49" t="s">
        <v>60</v>
      </c>
      <c r="E7" s="50">
        <v>593488.05050000001</v>
      </c>
      <c r="F7" s="48"/>
      <c r="G7" s="48"/>
      <c r="H7" s="51">
        <v>-29460.192324063974</v>
      </c>
      <c r="J7" s="47" t="s">
        <v>54</v>
      </c>
      <c r="K7" s="48"/>
      <c r="L7" s="49" t="s">
        <v>60</v>
      </c>
      <c r="M7" s="50">
        <f>'100% Holding'!C46</f>
        <v>524445</v>
      </c>
      <c r="N7" s="48"/>
      <c r="O7" s="48"/>
      <c r="P7" s="51">
        <f>+M7-M6</f>
        <v>-23166.780000000028</v>
      </c>
    </row>
    <row r="8" spans="2:16" x14ac:dyDescent="0.25">
      <c r="B8" s="52"/>
      <c r="C8" s="53"/>
      <c r="D8" s="40" t="s">
        <v>61</v>
      </c>
      <c r="E8" s="54">
        <v>616518.47</v>
      </c>
      <c r="F8" s="53"/>
      <c r="G8" s="53"/>
      <c r="H8" s="55">
        <v>-6429.7728240640135</v>
      </c>
      <c r="J8" s="52"/>
      <c r="K8" s="53"/>
      <c r="L8" s="40" t="s">
        <v>61</v>
      </c>
      <c r="M8" s="54">
        <f>'100% Holding'!C51</f>
        <v>501345</v>
      </c>
      <c r="N8" s="53"/>
      <c r="O8" s="53"/>
      <c r="P8" s="55">
        <f>+M8-$M$6</f>
        <v>-46266.780000000028</v>
      </c>
    </row>
    <row r="9" spans="2:16" x14ac:dyDescent="0.25">
      <c r="B9" s="47" t="s">
        <v>55</v>
      </c>
      <c r="C9" s="48"/>
      <c r="D9" s="66" t="s">
        <v>60</v>
      </c>
      <c r="E9" s="50">
        <v>617849.85051243997</v>
      </c>
      <c r="F9" s="56" t="s">
        <v>62</v>
      </c>
      <c r="G9" s="50">
        <v>107198.53012214972</v>
      </c>
      <c r="H9" s="51">
        <v>-5098.3923116240185</v>
      </c>
      <c r="J9" s="47" t="s">
        <v>55</v>
      </c>
      <c r="K9" s="48"/>
      <c r="L9" s="66" t="s">
        <v>60</v>
      </c>
      <c r="M9" s="50">
        <f>'% Optimal de holding'!C78</f>
        <v>524445</v>
      </c>
      <c r="N9" s="56" t="s">
        <v>62</v>
      </c>
      <c r="O9" s="50">
        <f>'% Optimal de holding'!C71</f>
        <v>573000</v>
      </c>
      <c r="P9" s="51">
        <f>+M9-$M$6</f>
        <v>-23166.780000000028</v>
      </c>
    </row>
    <row r="10" spans="2:16" x14ac:dyDescent="0.25">
      <c r="B10" s="61" t="s">
        <v>65</v>
      </c>
      <c r="D10" s="67"/>
      <c r="E10" s="29"/>
      <c r="F10" s="57" t="s">
        <v>63</v>
      </c>
      <c r="G10" s="29">
        <v>520651.32039029023</v>
      </c>
      <c r="H10" s="58"/>
      <c r="J10" s="61" t="s">
        <v>65</v>
      </c>
      <c r="L10" s="67"/>
      <c r="M10" s="29"/>
      <c r="N10" s="57" t="s">
        <v>63</v>
      </c>
      <c r="O10" s="29">
        <f>'% Optimal de holding'!C76</f>
        <v>0</v>
      </c>
      <c r="P10" s="58"/>
    </row>
    <row r="11" spans="2:16" x14ac:dyDescent="0.25">
      <c r="B11" s="62" t="s">
        <v>66</v>
      </c>
      <c r="C11" s="64">
        <v>0.41118421480480521</v>
      </c>
      <c r="D11" s="69" t="s">
        <v>64</v>
      </c>
      <c r="E11" s="28">
        <v>624407.88538380316</v>
      </c>
      <c r="F11" s="39" t="s">
        <v>62</v>
      </c>
      <c r="G11" s="28">
        <v>115756.37768029049</v>
      </c>
      <c r="H11" s="35">
        <v>1459.6425597391799</v>
      </c>
      <c r="J11" s="62" t="s">
        <v>66</v>
      </c>
      <c r="K11" s="64">
        <f>'% Optimal de holding'!G49</f>
        <v>0</v>
      </c>
      <c r="L11" s="69" t="s">
        <v>64</v>
      </c>
      <c r="M11" s="28">
        <f>'% Optimal de holding'!C85</f>
        <v>501345</v>
      </c>
      <c r="N11" s="39" t="s">
        <v>62</v>
      </c>
      <c r="O11" s="28">
        <f>'% Optimal de holding'!C82</f>
        <v>573000</v>
      </c>
      <c r="P11" s="35">
        <f>+M11-$M$6</f>
        <v>-46266.780000000028</v>
      </c>
    </row>
    <row r="12" spans="2:16" ht="15.75" thickBot="1" x14ac:dyDescent="0.3">
      <c r="B12" s="63" t="s">
        <v>67</v>
      </c>
      <c r="C12" s="65">
        <v>8.8815785195194799E-2</v>
      </c>
      <c r="D12" s="68"/>
      <c r="E12" s="36"/>
      <c r="F12" s="59" t="s">
        <v>63</v>
      </c>
      <c r="G12" s="60">
        <v>515651.50770351273</v>
      </c>
      <c r="H12" s="37"/>
      <c r="J12" s="63" t="s">
        <v>67</v>
      </c>
      <c r="K12" s="65">
        <f>'% Optimal de holding'!H8*'% Optimal de holding'!E8</f>
        <v>0.5</v>
      </c>
      <c r="L12" s="68"/>
      <c r="M12" s="36"/>
      <c r="N12" s="59" t="s">
        <v>63</v>
      </c>
      <c r="O12" s="60">
        <f>'% Optimal de holding'!C83</f>
        <v>-71655</v>
      </c>
      <c r="P12" s="37"/>
    </row>
    <row r="14" spans="2:16" ht="15.75" thickBot="1" x14ac:dyDescent="0.3"/>
    <row r="15" spans="2:16" x14ac:dyDescent="0.25">
      <c r="B15" s="41" t="s">
        <v>0</v>
      </c>
      <c r="C15" s="30">
        <v>608000</v>
      </c>
      <c r="D15" s="31"/>
      <c r="E15" s="31"/>
      <c r="F15" s="31"/>
      <c r="G15" s="31"/>
      <c r="H15" s="32"/>
    </row>
    <row r="16" spans="2:16" x14ac:dyDescent="0.25">
      <c r="B16" s="42" t="s">
        <v>21</v>
      </c>
      <c r="C16" s="23">
        <v>1169795</v>
      </c>
      <c r="H16" s="33"/>
    </row>
    <row r="17" spans="2:12" x14ac:dyDescent="0.25">
      <c r="B17" s="42" t="s">
        <v>22</v>
      </c>
      <c r="C17" s="23">
        <v>1266224</v>
      </c>
      <c r="E17" s="38" t="s">
        <v>69</v>
      </c>
      <c r="H17" s="33"/>
      <c r="L17" s="24"/>
    </row>
    <row r="18" spans="2:12" x14ac:dyDescent="0.25">
      <c r="B18" s="34"/>
      <c r="H18" s="33"/>
      <c r="L18" s="24"/>
    </row>
    <row r="19" spans="2:12" x14ac:dyDescent="0.25">
      <c r="B19" s="43" t="s">
        <v>59</v>
      </c>
      <c r="C19" s="44"/>
      <c r="D19" s="44"/>
      <c r="E19" s="45">
        <v>622948.24282406399</v>
      </c>
      <c r="F19" s="44"/>
      <c r="G19" s="44"/>
      <c r="H19" s="46"/>
      <c r="L19" s="24"/>
    </row>
    <row r="20" spans="2:12" x14ac:dyDescent="0.25">
      <c r="B20" s="47" t="s">
        <v>54</v>
      </c>
      <c r="C20" s="48"/>
      <c r="D20" s="49" t="s">
        <v>60</v>
      </c>
      <c r="E20" s="50">
        <v>593488.05050000001</v>
      </c>
      <c r="F20" s="48"/>
      <c r="G20" s="48"/>
      <c r="H20" s="51">
        <v>-29460.192324063974</v>
      </c>
    </row>
    <row r="21" spans="2:12" x14ac:dyDescent="0.25">
      <c r="B21" s="52"/>
      <c r="C21" s="53"/>
      <c r="D21" s="40" t="s">
        <v>61</v>
      </c>
      <c r="E21" s="54">
        <v>616518.47</v>
      </c>
      <c r="F21" s="53"/>
      <c r="G21" s="53"/>
      <c r="H21" s="55">
        <v>-6429.7728240640135</v>
      </c>
    </row>
    <row r="22" spans="2:12" x14ac:dyDescent="0.25">
      <c r="B22" s="47" t="s">
        <v>55</v>
      </c>
      <c r="C22" s="48"/>
      <c r="D22" s="66" t="s">
        <v>60</v>
      </c>
      <c r="E22" s="50">
        <v>617849.85051243997</v>
      </c>
      <c r="F22" s="56" t="s">
        <v>62</v>
      </c>
      <c r="G22" s="50">
        <v>107198.53012214972</v>
      </c>
      <c r="H22" s="51">
        <v>-5098.3923116240185</v>
      </c>
    </row>
    <row r="23" spans="2:12" x14ac:dyDescent="0.25">
      <c r="B23" s="61" t="s">
        <v>65</v>
      </c>
      <c r="D23" s="67"/>
      <c r="E23" s="29"/>
      <c r="F23" s="57" t="s">
        <v>63</v>
      </c>
      <c r="G23" s="29">
        <v>520651.32039029023</v>
      </c>
      <c r="H23" s="58"/>
    </row>
    <row r="24" spans="2:12" x14ac:dyDescent="0.25">
      <c r="B24" s="62" t="s">
        <v>66</v>
      </c>
      <c r="C24" s="64">
        <v>0.41118421480480521</v>
      </c>
      <c r="D24" s="69" t="s">
        <v>64</v>
      </c>
      <c r="E24" s="28">
        <v>624407.88538380316</v>
      </c>
      <c r="F24" s="39" t="s">
        <v>62</v>
      </c>
      <c r="G24" s="28">
        <v>115756.37768029049</v>
      </c>
      <c r="H24" s="35">
        <v>1459.6425597391799</v>
      </c>
      <c r="I24" s="27"/>
      <c r="J24" s="26"/>
    </row>
    <row r="25" spans="2:12" ht="15.75" thickBot="1" x14ac:dyDescent="0.3">
      <c r="B25" s="63" t="s">
        <v>67</v>
      </c>
      <c r="C25" s="65">
        <v>8.8815785195194799E-2</v>
      </c>
      <c r="D25" s="68"/>
      <c r="E25" s="36"/>
      <c r="F25" s="59" t="s">
        <v>63</v>
      </c>
      <c r="G25" s="60">
        <v>515651.50770351273</v>
      </c>
      <c r="H25" s="37"/>
      <c r="I25" s="27"/>
      <c r="J25" s="26"/>
    </row>
    <row r="26" spans="2:12" x14ac:dyDescent="0.25">
      <c r="I26" s="25"/>
      <c r="J26" s="26"/>
    </row>
    <row r="27" spans="2:12" ht="15.75" thickBot="1" x14ac:dyDescent="0.3"/>
    <row r="28" spans="2:12" x14ac:dyDescent="0.25">
      <c r="B28" s="41" t="s">
        <v>0</v>
      </c>
      <c r="C28" s="30">
        <v>800000</v>
      </c>
      <c r="D28" s="31"/>
      <c r="E28" s="31"/>
      <c r="F28" s="31"/>
      <c r="G28" s="31"/>
      <c r="H28" s="32"/>
    </row>
    <row r="29" spans="2:12" x14ac:dyDescent="0.25">
      <c r="B29" s="42" t="s">
        <v>21</v>
      </c>
      <c r="C29" s="23">
        <v>1169795</v>
      </c>
      <c r="H29" s="33"/>
    </row>
    <row r="30" spans="2:12" x14ac:dyDescent="0.25">
      <c r="B30" s="42" t="s">
        <v>22</v>
      </c>
      <c r="C30" s="23">
        <v>1266224</v>
      </c>
      <c r="E30" s="38"/>
      <c r="H30" s="33"/>
    </row>
    <row r="31" spans="2:12" x14ac:dyDescent="0.25">
      <c r="B31" s="34"/>
      <c r="H31" s="33"/>
    </row>
    <row r="32" spans="2:12" x14ac:dyDescent="0.25">
      <c r="B32" s="43" t="s">
        <v>59</v>
      </c>
      <c r="C32" s="44"/>
      <c r="D32" s="44"/>
      <c r="E32" s="45">
        <v>622948.24282406399</v>
      </c>
      <c r="F32" s="44"/>
      <c r="G32" s="44"/>
      <c r="H32" s="46"/>
    </row>
    <row r="33" spans="2:8" x14ac:dyDescent="0.25">
      <c r="B33" s="47" t="s">
        <v>54</v>
      </c>
      <c r="C33" s="48"/>
      <c r="D33" s="49" t="s">
        <v>60</v>
      </c>
      <c r="E33" s="50">
        <v>543448.77049999998</v>
      </c>
      <c r="F33" s="48"/>
      <c r="G33" s="48"/>
      <c r="H33" s="51">
        <v>-79499.472324064001</v>
      </c>
    </row>
    <row r="34" spans="2:8" x14ac:dyDescent="0.25">
      <c r="B34" s="52"/>
      <c r="C34" s="53"/>
      <c r="D34" s="40" t="s">
        <v>61</v>
      </c>
      <c r="E34" s="54">
        <v>566479.18999999994</v>
      </c>
      <c r="F34" s="53"/>
      <c r="G34" s="53"/>
      <c r="H34" s="55">
        <v>-56469.052824064041</v>
      </c>
    </row>
    <row r="35" spans="2:8" x14ac:dyDescent="0.25">
      <c r="B35" s="47" t="s">
        <v>55</v>
      </c>
      <c r="C35" s="48"/>
      <c r="D35" s="66" t="s">
        <v>60</v>
      </c>
      <c r="E35" s="50">
        <v>612948.24282406399</v>
      </c>
      <c r="F35" s="56" t="s">
        <v>62</v>
      </c>
      <c r="G35" s="50">
        <v>0</v>
      </c>
      <c r="H35" s="51">
        <v>-10000</v>
      </c>
    </row>
    <row r="36" spans="2:8" x14ac:dyDescent="0.25">
      <c r="B36" s="61" t="s">
        <v>65</v>
      </c>
      <c r="D36" s="67"/>
      <c r="E36" s="29"/>
      <c r="F36" s="57" t="s">
        <v>63</v>
      </c>
      <c r="G36" s="29">
        <v>622948.24282406399</v>
      </c>
      <c r="H36" s="58"/>
    </row>
    <row r="37" spans="2:8" x14ac:dyDescent="0.25">
      <c r="B37" s="62" t="s">
        <v>66</v>
      </c>
      <c r="C37" s="64">
        <v>0.5</v>
      </c>
      <c r="D37" s="69" t="s">
        <v>64</v>
      </c>
      <c r="E37" s="28">
        <v>615948.24282406399</v>
      </c>
      <c r="F37" s="39" t="s">
        <v>62</v>
      </c>
      <c r="G37" s="28">
        <v>0</v>
      </c>
      <c r="H37" s="35">
        <v>-7000</v>
      </c>
    </row>
    <row r="38" spans="2:8" ht="15.75" thickBot="1" x14ac:dyDescent="0.3">
      <c r="B38" s="63" t="s">
        <v>67</v>
      </c>
      <c r="C38" s="65">
        <v>0</v>
      </c>
      <c r="D38" s="68"/>
      <c r="E38" s="36"/>
      <c r="F38" s="59" t="s">
        <v>63</v>
      </c>
      <c r="G38" s="60">
        <v>622948.24282406399</v>
      </c>
      <c r="H38" s="37"/>
    </row>
    <row r="40" spans="2:8" ht="15.75" thickBot="1" x14ac:dyDescent="0.3"/>
    <row r="41" spans="2:8" x14ac:dyDescent="0.25">
      <c r="B41" s="41" t="s">
        <v>0</v>
      </c>
      <c r="C41" s="30">
        <v>800000</v>
      </c>
      <c r="D41" s="31"/>
      <c r="E41" s="31"/>
      <c r="F41" s="31"/>
      <c r="G41" s="31"/>
      <c r="H41" s="32"/>
    </row>
    <row r="42" spans="2:8" x14ac:dyDescent="0.25">
      <c r="B42" s="42" t="s">
        <v>21</v>
      </c>
      <c r="C42" s="23">
        <v>1169795</v>
      </c>
      <c r="H42" s="33"/>
    </row>
    <row r="43" spans="2:8" x14ac:dyDescent="0.25">
      <c r="B43" s="42" t="s">
        <v>22</v>
      </c>
      <c r="C43" s="23">
        <v>1266224</v>
      </c>
      <c r="E43" s="38" t="s">
        <v>74</v>
      </c>
      <c r="H43" s="33"/>
    </row>
    <row r="44" spans="2:8" x14ac:dyDescent="0.25">
      <c r="B44" s="34"/>
      <c r="H44" s="33"/>
    </row>
    <row r="45" spans="2:8" x14ac:dyDescent="0.25">
      <c r="B45" s="43" t="s">
        <v>59</v>
      </c>
      <c r="C45" s="44"/>
      <c r="D45" s="44"/>
      <c r="E45" s="45">
        <v>622948.24282406399</v>
      </c>
      <c r="F45" s="44"/>
      <c r="G45" s="44"/>
      <c r="H45" s="46"/>
    </row>
    <row r="46" spans="2:8" x14ac:dyDescent="0.25">
      <c r="B46" s="47" t="s">
        <v>54</v>
      </c>
      <c r="C46" s="48"/>
      <c r="D46" s="49" t="s">
        <v>60</v>
      </c>
      <c r="E46" s="50">
        <v>543448.77049999998</v>
      </c>
      <c r="F46" s="48"/>
      <c r="G46" s="48"/>
      <c r="H46" s="51">
        <v>-79499.472324064001</v>
      </c>
    </row>
    <row r="47" spans="2:8" x14ac:dyDescent="0.25">
      <c r="B47" s="52"/>
      <c r="C47" s="53"/>
      <c r="D47" s="40" t="s">
        <v>61</v>
      </c>
      <c r="E47" s="54">
        <v>566479.18999999994</v>
      </c>
      <c r="F47" s="53"/>
      <c r="G47" s="53"/>
      <c r="H47" s="55">
        <v>-56469.052824064041</v>
      </c>
    </row>
    <row r="48" spans="2:8" x14ac:dyDescent="0.25">
      <c r="B48" s="47" t="s">
        <v>55</v>
      </c>
      <c r="C48" s="48"/>
      <c r="D48" s="66" t="s">
        <v>60</v>
      </c>
      <c r="E48" s="50">
        <v>612948.24282406399</v>
      </c>
      <c r="F48" s="56" t="s">
        <v>62</v>
      </c>
      <c r="G48" s="50">
        <v>0</v>
      </c>
      <c r="H48" s="51">
        <v>-10000</v>
      </c>
    </row>
    <row r="49" spans="2:8" x14ac:dyDescent="0.25">
      <c r="B49" s="61" t="s">
        <v>65</v>
      </c>
      <c r="D49" s="67"/>
      <c r="E49" s="29"/>
      <c r="F49" s="57" t="s">
        <v>63</v>
      </c>
      <c r="G49" s="29">
        <v>622948.24282406399</v>
      </c>
      <c r="H49" s="58"/>
    </row>
    <row r="50" spans="2:8" x14ac:dyDescent="0.25">
      <c r="B50" s="62" t="s">
        <v>66</v>
      </c>
      <c r="C50" s="64">
        <v>0.5</v>
      </c>
      <c r="D50" s="69" t="s">
        <v>64</v>
      </c>
      <c r="E50" s="28">
        <v>615948.24282406399</v>
      </c>
      <c r="F50" s="39" t="s">
        <v>62</v>
      </c>
      <c r="G50" s="28">
        <v>0</v>
      </c>
      <c r="H50" s="35">
        <v>-7000</v>
      </c>
    </row>
    <row r="51" spans="2:8" ht="15.75" thickBot="1" x14ac:dyDescent="0.3">
      <c r="B51" s="63" t="s">
        <v>67</v>
      </c>
      <c r="C51" s="65">
        <v>0</v>
      </c>
      <c r="D51" s="68"/>
      <c r="E51" s="36"/>
      <c r="F51" s="59" t="s">
        <v>63</v>
      </c>
      <c r="G51" s="60">
        <v>622948.24282406399</v>
      </c>
      <c r="H51" s="37"/>
    </row>
    <row r="53" spans="2:8" ht="15.75" thickBot="1" x14ac:dyDescent="0.3"/>
    <row r="54" spans="2:8" x14ac:dyDescent="0.25">
      <c r="B54" s="41" t="s">
        <v>0</v>
      </c>
      <c r="C54" s="30">
        <v>608000</v>
      </c>
      <c r="D54" s="31"/>
      <c r="E54" s="31"/>
      <c r="F54" s="31"/>
      <c r="G54" s="31"/>
      <c r="H54" s="32"/>
    </row>
    <row r="55" spans="2:8" x14ac:dyDescent="0.25">
      <c r="B55" s="42" t="s">
        <v>21</v>
      </c>
      <c r="C55" s="23">
        <v>1169795</v>
      </c>
      <c r="H55" s="33"/>
    </row>
    <row r="56" spans="2:8" x14ac:dyDescent="0.25">
      <c r="B56" s="42" t="s">
        <v>22</v>
      </c>
      <c r="C56" s="23">
        <v>1169795</v>
      </c>
      <c r="E56" s="38" t="s">
        <v>70</v>
      </c>
      <c r="H56" s="33"/>
    </row>
    <row r="57" spans="2:8" x14ac:dyDescent="0.25">
      <c r="B57" s="34"/>
      <c r="H57" s="33"/>
    </row>
    <row r="58" spans="2:8" x14ac:dyDescent="0.25">
      <c r="B58" s="43" t="s">
        <v>59</v>
      </c>
      <c r="C58" s="44"/>
      <c r="D58" s="44"/>
      <c r="E58" s="45">
        <v>579823.24943684996</v>
      </c>
      <c r="F58" s="44"/>
      <c r="G58" s="44"/>
      <c r="H58" s="46"/>
    </row>
    <row r="59" spans="2:8" x14ac:dyDescent="0.25">
      <c r="B59" s="47" t="s">
        <v>54</v>
      </c>
      <c r="C59" s="48"/>
      <c r="D59" s="49" t="s">
        <v>60</v>
      </c>
      <c r="E59" s="50">
        <v>570750.40500000003</v>
      </c>
      <c r="F59" s="48"/>
      <c r="G59" s="48"/>
      <c r="H59" s="51">
        <v>-9072.8444368499331</v>
      </c>
    </row>
    <row r="60" spans="2:8" x14ac:dyDescent="0.25">
      <c r="B60" s="52"/>
      <c r="C60" s="53"/>
      <c r="D60" s="40" t="s">
        <v>61</v>
      </c>
      <c r="E60" s="54">
        <v>604897.5</v>
      </c>
      <c r="F60" s="53"/>
      <c r="G60" s="53"/>
      <c r="H60" s="55">
        <v>25074.250563150039</v>
      </c>
    </row>
    <row r="61" spans="2:8" x14ac:dyDescent="0.25">
      <c r="B61" s="47" t="s">
        <v>55</v>
      </c>
      <c r="C61" s="48"/>
      <c r="D61" s="66" t="s">
        <v>60</v>
      </c>
      <c r="E61" s="50">
        <v>582384.52917457977</v>
      </c>
      <c r="F61" s="56" t="s">
        <v>62</v>
      </c>
      <c r="G61" s="50">
        <v>101383.29574812</v>
      </c>
      <c r="H61" s="51">
        <v>2561.279737729812</v>
      </c>
    </row>
    <row r="62" spans="2:8" x14ac:dyDescent="0.25">
      <c r="B62" s="61" t="s">
        <v>65</v>
      </c>
      <c r="D62" s="67"/>
      <c r="E62" s="29"/>
      <c r="F62" s="57" t="s">
        <v>63</v>
      </c>
      <c r="G62" s="29">
        <v>481001.23342645977</v>
      </c>
      <c r="H62" s="58"/>
    </row>
    <row r="63" spans="2:8" x14ac:dyDescent="0.25">
      <c r="B63" s="62" t="s">
        <v>66</v>
      </c>
      <c r="C63" s="64">
        <v>0.41118421041845776</v>
      </c>
      <c r="D63" s="69" t="s">
        <v>64</v>
      </c>
      <c r="E63" s="28">
        <v>588450.13158326165</v>
      </c>
      <c r="F63" s="39" t="s">
        <v>62</v>
      </c>
      <c r="G63" s="28">
        <v>107448.89815680186</v>
      </c>
      <c r="H63" s="35">
        <v>8626.8821464116918</v>
      </c>
    </row>
    <row r="64" spans="2:8" ht="15.75" thickBot="1" x14ac:dyDescent="0.3">
      <c r="B64" s="63" t="s">
        <v>67</v>
      </c>
      <c r="C64" s="65">
        <v>8.8815789581542223E-2</v>
      </c>
      <c r="D64" s="68"/>
      <c r="E64" s="36"/>
      <c r="F64" s="59" t="s">
        <v>63</v>
      </c>
      <c r="G64" s="60">
        <v>481001.23342645977</v>
      </c>
      <c r="H64" s="37"/>
    </row>
    <row r="66" spans="2:8" ht="15.75" thickBot="1" x14ac:dyDescent="0.3"/>
    <row r="67" spans="2:8" x14ac:dyDescent="0.25">
      <c r="B67" s="41" t="s">
        <v>0</v>
      </c>
      <c r="C67" s="30">
        <v>608000</v>
      </c>
      <c r="D67" s="31"/>
      <c r="E67" s="31"/>
      <c r="F67" s="31"/>
      <c r="G67" s="31"/>
      <c r="H67" s="32"/>
    </row>
    <row r="68" spans="2:8" x14ac:dyDescent="0.25">
      <c r="B68" s="42" t="s">
        <v>21</v>
      </c>
      <c r="C68" s="23">
        <v>1169795</v>
      </c>
      <c r="H68" s="33"/>
    </row>
    <row r="69" spans="2:8" x14ac:dyDescent="0.25">
      <c r="B69" s="42" t="s">
        <v>22</v>
      </c>
      <c r="C69" s="23">
        <v>1169795</v>
      </c>
      <c r="E69" s="38" t="s">
        <v>71</v>
      </c>
      <c r="H69" s="33"/>
    </row>
    <row r="70" spans="2:8" x14ac:dyDescent="0.25">
      <c r="B70" s="34"/>
      <c r="H70" s="33"/>
    </row>
    <row r="71" spans="2:8" x14ac:dyDescent="0.25">
      <c r="B71" s="43" t="s">
        <v>59</v>
      </c>
      <c r="C71" s="44"/>
      <c r="D71" s="44"/>
      <c r="E71" s="45">
        <v>579823.24943684996</v>
      </c>
      <c r="F71" s="44"/>
      <c r="G71" s="44"/>
      <c r="H71" s="46"/>
    </row>
    <row r="72" spans="2:8" x14ac:dyDescent="0.25">
      <c r="B72" s="47" t="s">
        <v>54</v>
      </c>
      <c r="C72" s="48"/>
      <c r="D72" s="49" t="s">
        <v>60</v>
      </c>
      <c r="E72" s="50">
        <v>570750.40500000003</v>
      </c>
      <c r="F72" s="48"/>
      <c r="G72" s="48"/>
      <c r="H72" s="51">
        <v>-9072.8444368499331</v>
      </c>
    </row>
    <row r="73" spans="2:8" x14ac:dyDescent="0.25">
      <c r="B73" s="52"/>
      <c r="C73" s="53"/>
      <c r="D73" s="40" t="s">
        <v>61</v>
      </c>
      <c r="E73" s="54">
        <v>604897.5</v>
      </c>
      <c r="F73" s="53"/>
      <c r="G73" s="53"/>
      <c r="H73" s="55">
        <v>25074.250563150039</v>
      </c>
    </row>
    <row r="74" spans="2:8" x14ac:dyDescent="0.25">
      <c r="B74" s="47" t="s">
        <v>55</v>
      </c>
      <c r="C74" s="48"/>
      <c r="D74" s="66" t="s">
        <v>60</v>
      </c>
      <c r="E74" s="50">
        <v>570750.40500000003</v>
      </c>
      <c r="F74" s="56" t="s">
        <v>62</v>
      </c>
      <c r="G74" s="50">
        <v>570750.40500000003</v>
      </c>
      <c r="H74" s="51">
        <v>-9072.8444368499331</v>
      </c>
    </row>
    <row r="75" spans="2:8" x14ac:dyDescent="0.25">
      <c r="B75" s="61" t="s">
        <v>65</v>
      </c>
      <c r="D75" s="67"/>
      <c r="E75" s="29"/>
      <c r="F75" s="57" t="s">
        <v>63</v>
      </c>
      <c r="G75" s="29">
        <v>0</v>
      </c>
      <c r="H75" s="58"/>
    </row>
    <row r="76" spans="2:8" x14ac:dyDescent="0.25">
      <c r="B76" s="62" t="s">
        <v>66</v>
      </c>
      <c r="C76" s="64">
        <v>0</v>
      </c>
      <c r="D76" s="69" t="s">
        <v>64</v>
      </c>
      <c r="E76" s="28">
        <v>604897.5</v>
      </c>
      <c r="F76" s="39" t="s">
        <v>62</v>
      </c>
      <c r="G76" s="28">
        <v>604897.5</v>
      </c>
      <c r="H76" s="35">
        <v>25074.250563150039</v>
      </c>
    </row>
    <row r="77" spans="2:8" ht="15.75" thickBot="1" x14ac:dyDescent="0.3">
      <c r="B77" s="63" t="s">
        <v>67</v>
      </c>
      <c r="C77" s="65">
        <v>0.5</v>
      </c>
      <c r="D77" s="68"/>
      <c r="E77" s="36"/>
      <c r="F77" s="59" t="s">
        <v>63</v>
      </c>
      <c r="G77" s="60">
        <v>0</v>
      </c>
      <c r="H77" s="37"/>
    </row>
    <row r="79" spans="2:8" ht="15.75" thickBot="1" x14ac:dyDescent="0.3"/>
    <row r="80" spans="2:8" x14ac:dyDescent="0.25">
      <c r="B80" s="41" t="s">
        <v>0</v>
      </c>
      <c r="C80" s="30">
        <v>800000</v>
      </c>
      <c r="D80" s="31"/>
      <c r="E80" s="31"/>
      <c r="F80" s="31"/>
      <c r="G80" s="31"/>
      <c r="H80" s="32"/>
    </row>
    <row r="81" spans="2:8" x14ac:dyDescent="0.25">
      <c r="B81" s="42" t="s">
        <v>21</v>
      </c>
      <c r="C81" s="23">
        <v>1300000</v>
      </c>
      <c r="H81" s="33"/>
    </row>
    <row r="82" spans="2:8" x14ac:dyDescent="0.25">
      <c r="B82" s="42" t="s">
        <v>22</v>
      </c>
      <c r="C82" s="23">
        <v>1300000</v>
      </c>
      <c r="H82" s="33"/>
    </row>
    <row r="83" spans="2:8" x14ac:dyDescent="0.25">
      <c r="B83" s="34"/>
      <c r="H83" s="33"/>
    </row>
    <row r="84" spans="2:8" x14ac:dyDescent="0.25">
      <c r="B84" s="43" t="s">
        <v>59</v>
      </c>
      <c r="C84" s="44"/>
      <c r="D84" s="44"/>
      <c r="E84" s="45">
        <v>637675.34</v>
      </c>
      <c r="F84" s="44"/>
      <c r="G84" s="44"/>
      <c r="H84" s="46"/>
    </row>
    <row r="85" spans="2:8" x14ac:dyDescent="0.25">
      <c r="B85" s="47" t="s">
        <v>54</v>
      </c>
      <c r="C85" s="48"/>
      <c r="D85" s="49" t="s">
        <v>60</v>
      </c>
      <c r="E85" s="50">
        <v>546517.5</v>
      </c>
      <c r="F85" s="48"/>
      <c r="G85" s="48"/>
      <c r="H85" s="51">
        <v>-91157.839999999967</v>
      </c>
    </row>
    <row r="86" spans="2:8" x14ac:dyDescent="0.25">
      <c r="B86" s="52"/>
      <c r="C86" s="53"/>
      <c r="D86" s="40" t="s">
        <v>61</v>
      </c>
      <c r="E86" s="54">
        <v>555517.5</v>
      </c>
      <c r="F86" s="53"/>
      <c r="G86" s="53"/>
      <c r="H86" s="55">
        <v>-82157.839999999967</v>
      </c>
    </row>
    <row r="87" spans="2:8" x14ac:dyDescent="0.25">
      <c r="B87" s="47" t="s">
        <v>55</v>
      </c>
      <c r="C87" s="48"/>
      <c r="D87" s="66" t="s">
        <v>60</v>
      </c>
      <c r="E87" s="50">
        <v>627675.34</v>
      </c>
      <c r="F87" s="56" t="s">
        <v>62</v>
      </c>
      <c r="G87" s="50">
        <v>0</v>
      </c>
      <c r="H87" s="51">
        <v>-10000</v>
      </c>
    </row>
    <row r="88" spans="2:8" x14ac:dyDescent="0.25">
      <c r="B88" s="61" t="s">
        <v>65</v>
      </c>
      <c r="D88" s="67"/>
      <c r="E88" s="29"/>
      <c r="F88" s="57" t="s">
        <v>63</v>
      </c>
      <c r="G88" s="29">
        <v>637675.34</v>
      </c>
      <c r="H88" s="58"/>
    </row>
    <row r="89" spans="2:8" x14ac:dyDescent="0.25">
      <c r="B89" s="62" t="s">
        <v>66</v>
      </c>
      <c r="C89" s="64">
        <v>0.5</v>
      </c>
      <c r="D89" s="69" t="s">
        <v>64</v>
      </c>
      <c r="E89" s="28">
        <v>630675.34</v>
      </c>
      <c r="F89" s="39" t="s">
        <v>62</v>
      </c>
      <c r="G89" s="28">
        <v>0</v>
      </c>
      <c r="H89" s="35">
        <v>-7000</v>
      </c>
    </row>
    <row r="90" spans="2:8" ht="15.75" thickBot="1" x14ac:dyDescent="0.3">
      <c r="B90" s="63" t="s">
        <v>67</v>
      </c>
      <c r="C90" s="65">
        <v>0</v>
      </c>
      <c r="D90" s="68"/>
      <c r="E90" s="36"/>
      <c r="F90" s="59" t="s">
        <v>63</v>
      </c>
      <c r="G90" s="60">
        <v>637675.34</v>
      </c>
      <c r="H90" s="37"/>
    </row>
    <row r="92" spans="2:8" ht="15.75" thickBot="1" x14ac:dyDescent="0.3"/>
    <row r="93" spans="2:8" x14ac:dyDescent="0.25">
      <c r="B93" s="41" t="s">
        <v>0</v>
      </c>
      <c r="C93" s="30">
        <v>608000</v>
      </c>
      <c r="D93" s="31"/>
      <c r="E93" s="31"/>
      <c r="F93" s="31"/>
      <c r="G93" s="31"/>
      <c r="H93" s="32"/>
    </row>
    <row r="94" spans="2:8" x14ac:dyDescent="0.25">
      <c r="B94" s="42" t="s">
        <v>21</v>
      </c>
      <c r="C94" s="23">
        <v>1300000</v>
      </c>
      <c r="H94" s="33"/>
    </row>
    <row r="95" spans="2:8" x14ac:dyDescent="0.25">
      <c r="B95" s="42" t="s">
        <v>22</v>
      </c>
      <c r="C95" s="23">
        <v>1300000</v>
      </c>
      <c r="D95" s="70"/>
      <c r="E95" s="38" t="s">
        <v>72</v>
      </c>
      <c r="H95" s="33"/>
    </row>
    <row r="96" spans="2:8" x14ac:dyDescent="0.25">
      <c r="B96" s="34"/>
      <c r="H96" s="33"/>
    </row>
    <row r="97" spans="2:8" x14ac:dyDescent="0.25">
      <c r="B97" s="43" t="s">
        <v>59</v>
      </c>
      <c r="C97" s="44"/>
      <c r="D97" s="44"/>
      <c r="E97" s="45">
        <v>637675.34</v>
      </c>
      <c r="F97" s="44"/>
      <c r="G97" s="44"/>
      <c r="H97" s="46"/>
    </row>
    <row r="98" spans="2:8" x14ac:dyDescent="0.25">
      <c r="B98" s="47" t="s">
        <v>54</v>
      </c>
      <c r="C98" s="48"/>
      <c r="D98" s="49" t="s">
        <v>60</v>
      </c>
      <c r="E98" s="50">
        <v>625306.30000000005</v>
      </c>
      <c r="F98" s="48"/>
      <c r="G98" s="48"/>
      <c r="H98" s="51">
        <v>-12369.039999999921</v>
      </c>
    </row>
    <row r="99" spans="2:8" x14ac:dyDescent="0.25">
      <c r="B99" s="52"/>
      <c r="C99" s="53"/>
      <c r="D99" s="40" t="s">
        <v>61</v>
      </c>
      <c r="E99" s="54">
        <v>670000</v>
      </c>
      <c r="F99" s="53"/>
      <c r="G99" s="53"/>
      <c r="H99" s="55">
        <v>32324.660000000033</v>
      </c>
    </row>
    <row r="100" spans="2:8" x14ac:dyDescent="0.25">
      <c r="B100" s="47" t="s">
        <v>55</v>
      </c>
      <c r="C100" s="48"/>
      <c r="D100" s="66" t="s">
        <v>60</v>
      </c>
      <c r="E100" s="50">
        <v>625306.29999999993</v>
      </c>
      <c r="F100" s="56" t="s">
        <v>62</v>
      </c>
      <c r="G100" s="50">
        <v>625306.29999999993</v>
      </c>
      <c r="H100" s="51">
        <v>-12369.040000000037</v>
      </c>
    </row>
    <row r="101" spans="2:8" x14ac:dyDescent="0.25">
      <c r="B101" s="61" t="s">
        <v>65</v>
      </c>
      <c r="D101" s="67"/>
      <c r="E101" s="29"/>
      <c r="F101" s="57" t="s">
        <v>63</v>
      </c>
      <c r="G101" s="29">
        <v>0</v>
      </c>
      <c r="H101" s="58"/>
    </row>
    <row r="102" spans="2:8" x14ac:dyDescent="0.25">
      <c r="B102" s="62" t="s">
        <v>66</v>
      </c>
      <c r="C102" s="64">
        <v>0</v>
      </c>
      <c r="D102" s="69" t="s">
        <v>64</v>
      </c>
      <c r="E102" s="28">
        <v>669999.99999999988</v>
      </c>
      <c r="F102" s="39" t="s">
        <v>62</v>
      </c>
      <c r="G102" s="28">
        <v>669999.99999999988</v>
      </c>
      <c r="H102" s="35">
        <v>32324.659999999916</v>
      </c>
    </row>
    <row r="103" spans="2:8" ht="15.75" thickBot="1" x14ac:dyDescent="0.3">
      <c r="B103" s="63" t="s">
        <v>67</v>
      </c>
      <c r="C103" s="65">
        <v>0.49999999999999994</v>
      </c>
      <c r="D103" s="68"/>
      <c r="E103" s="36"/>
      <c r="F103" s="59" t="s">
        <v>63</v>
      </c>
      <c r="G103" s="60">
        <v>0</v>
      </c>
      <c r="H103" s="37"/>
    </row>
  </sheetData>
  <conditionalFormatting sqref="H1 H13:H79 H91:H1048576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H2:H12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2:I15"/>
  <sheetViews>
    <sheetView workbookViewId="0">
      <selection activeCell="E24" sqref="E24"/>
    </sheetView>
  </sheetViews>
  <sheetFormatPr defaultColWidth="11.42578125" defaultRowHeight="15" x14ac:dyDescent="0.25"/>
  <cols>
    <col min="2" max="2" width="36.42578125" customWidth="1"/>
    <col min="3" max="3" width="12.85546875" bestFit="1" customWidth="1"/>
    <col min="4" max="6" width="11.5703125" bestFit="1" customWidth="1"/>
    <col min="7" max="9" width="12.85546875" bestFit="1" customWidth="1"/>
  </cols>
  <sheetData>
    <row r="2" spans="2:9" x14ac:dyDescent="0.25">
      <c r="B2" t="s">
        <v>82</v>
      </c>
      <c r="C2" s="75">
        <v>1300000</v>
      </c>
    </row>
    <row r="3" spans="2:9" x14ac:dyDescent="0.25">
      <c r="B3" t="s">
        <v>83</v>
      </c>
      <c r="C3" s="75">
        <v>1300000</v>
      </c>
    </row>
    <row r="5" spans="2:9" x14ac:dyDescent="0.25">
      <c r="B5" t="s">
        <v>0</v>
      </c>
      <c r="C5" s="15">
        <v>600000</v>
      </c>
      <c r="D5" s="15">
        <f t="shared" ref="D5:I5" si="0">C5+100000</f>
        <v>700000</v>
      </c>
      <c r="E5" s="15">
        <f t="shared" si="0"/>
        <v>800000</v>
      </c>
      <c r="F5" s="15">
        <f t="shared" si="0"/>
        <v>900000</v>
      </c>
      <c r="G5" s="15">
        <f t="shared" si="0"/>
        <v>1000000</v>
      </c>
      <c r="H5" s="15">
        <f t="shared" si="0"/>
        <v>1100000</v>
      </c>
      <c r="I5" s="15">
        <f t="shared" si="0"/>
        <v>1200000</v>
      </c>
    </row>
    <row r="6" spans="2:9" s="21" customFormat="1" x14ac:dyDescent="0.25">
      <c r="C6" s="15"/>
      <c r="D6" s="15"/>
      <c r="E6" s="15"/>
      <c r="F6" s="15"/>
      <c r="G6" s="15"/>
      <c r="H6" s="15"/>
      <c r="I6" s="15"/>
    </row>
    <row r="7" spans="2:9" x14ac:dyDescent="0.25">
      <c r="B7" s="21" t="s">
        <v>59</v>
      </c>
      <c r="C7" s="15">
        <v>637675.34</v>
      </c>
      <c r="D7" s="15">
        <v>637675.34</v>
      </c>
      <c r="E7" s="74">
        <v>637675.34</v>
      </c>
      <c r="F7" s="15">
        <v>637675.34</v>
      </c>
      <c r="G7" s="15">
        <v>637675.34</v>
      </c>
      <c r="H7" s="15">
        <v>637675.34</v>
      </c>
      <c r="I7" s="15">
        <v>637675.34</v>
      </c>
    </row>
    <row r="8" spans="2:9" x14ac:dyDescent="0.25">
      <c r="B8" s="21"/>
      <c r="C8" s="15"/>
      <c r="D8" s="15"/>
      <c r="E8" s="74"/>
      <c r="F8" s="15"/>
      <c r="G8" s="15"/>
      <c r="H8" s="15"/>
      <c r="I8" s="15"/>
    </row>
    <row r="9" spans="2:9" x14ac:dyDescent="0.25">
      <c r="B9" s="21" t="s">
        <v>77</v>
      </c>
      <c r="C9" s="15">
        <v>618172.5</v>
      </c>
      <c r="D9" s="15">
        <v>582345</v>
      </c>
      <c r="E9" s="74">
        <v>582345</v>
      </c>
      <c r="F9" s="15">
        <v>582345</v>
      </c>
      <c r="G9" s="15">
        <v>582345</v>
      </c>
      <c r="H9" s="15">
        <v>582345</v>
      </c>
      <c r="I9" s="15">
        <v>582345</v>
      </c>
    </row>
    <row r="10" spans="2:9" x14ac:dyDescent="0.25">
      <c r="B10" s="21" t="s">
        <v>78</v>
      </c>
      <c r="C10" s="15">
        <v>627172.5</v>
      </c>
      <c r="D10" s="15">
        <v>591345</v>
      </c>
      <c r="E10" s="74">
        <v>591345</v>
      </c>
      <c r="F10" s="15">
        <v>591345</v>
      </c>
      <c r="G10" s="15">
        <v>591345</v>
      </c>
      <c r="H10" s="15">
        <v>591345</v>
      </c>
      <c r="I10" s="15">
        <v>591345</v>
      </c>
    </row>
    <row r="11" spans="2:9" x14ac:dyDescent="0.25">
      <c r="B11" s="21"/>
      <c r="C11" s="21"/>
      <c r="D11" s="21"/>
      <c r="E11" s="1"/>
      <c r="F11" s="21"/>
      <c r="G11" s="15"/>
      <c r="H11" s="15"/>
      <c r="I11" s="15"/>
    </row>
    <row r="12" spans="2:9" x14ac:dyDescent="0.25">
      <c r="B12" s="21" t="s">
        <v>79</v>
      </c>
      <c r="C12" s="15">
        <v>636362.08330000006</v>
      </c>
      <c r="D12" s="15">
        <v>627980.68550000002</v>
      </c>
      <c r="E12" s="74">
        <v>627980.68550000002</v>
      </c>
      <c r="F12" s="15">
        <v>627980.68550000002</v>
      </c>
      <c r="G12" s="15">
        <v>627980.68550000002</v>
      </c>
      <c r="H12" s="15">
        <v>627980.68550000002</v>
      </c>
      <c r="I12" s="15">
        <v>627980.68550000002</v>
      </c>
    </row>
    <row r="13" spans="2:9" x14ac:dyDescent="0.25">
      <c r="B13" s="21" t="s">
        <v>80</v>
      </c>
      <c r="C13" s="73">
        <v>0.16666666669414304</v>
      </c>
      <c r="D13" s="73">
        <v>7.5613109490269323E-2</v>
      </c>
      <c r="E13" s="73">
        <v>7.5613117246910846E-2</v>
      </c>
      <c r="F13" s="73">
        <v>7.5613116207104203E-2</v>
      </c>
      <c r="G13" s="73">
        <v>7.5613099569450393E-2</v>
      </c>
      <c r="H13" s="73">
        <v>7.5613117246958031E-2</v>
      </c>
      <c r="I13" s="73">
        <v>7.5613117246990269E-2</v>
      </c>
    </row>
    <row r="14" spans="2:9" x14ac:dyDescent="0.25">
      <c r="B14" s="21" t="s">
        <v>81</v>
      </c>
      <c r="C14" s="15">
        <v>640362.08330000006</v>
      </c>
      <c r="D14" s="15">
        <v>631602.88199999998</v>
      </c>
      <c r="E14" s="74">
        <v>631602.88199999998</v>
      </c>
      <c r="F14" s="15">
        <v>631602.88199999998</v>
      </c>
      <c r="G14" s="15">
        <v>631602.88199999998</v>
      </c>
      <c r="H14" s="15">
        <v>631602.88199999998</v>
      </c>
      <c r="I14" s="15">
        <v>631602.88199999998</v>
      </c>
    </row>
    <row r="15" spans="2:9" x14ac:dyDescent="0.25">
      <c r="B15" s="21" t="s">
        <v>80</v>
      </c>
      <c r="C15" s="73">
        <v>0.16666666669414304</v>
      </c>
      <c r="D15" s="73">
        <v>0.13178568560390283</v>
      </c>
      <c r="E15" s="73">
        <v>0.13178568564807769</v>
      </c>
      <c r="F15" s="73">
        <v>0.13178567315299314</v>
      </c>
      <c r="G15" s="73">
        <v>0.13178569195040429</v>
      </c>
      <c r="H15" s="73">
        <v>0.1317856919504054</v>
      </c>
      <c r="I15" s="73">
        <v>0.13178569195044609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Pas de holding</vt:lpstr>
      <vt:lpstr>100% Holding</vt:lpstr>
      <vt:lpstr>% Optimal de holding</vt:lpstr>
      <vt:lpstr>Résultats</vt:lpstr>
      <vt:lpstr>Feuil1</vt:lpstr>
    </vt:vector>
  </TitlesOfParts>
  <Company>CERFRANCE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PONTY</dc:creator>
  <cp:lastModifiedBy>BSA</cp:lastModifiedBy>
  <dcterms:created xsi:type="dcterms:W3CDTF">2022-10-17T13:18:05Z</dcterms:created>
  <dcterms:modified xsi:type="dcterms:W3CDTF">2022-10-29T08:01:47Z</dcterms:modified>
</cp:coreProperties>
</file>