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6387D032-BBFE-4874-95F7-5F953678F8DB}" xr6:coauthVersionLast="47" xr6:coauthVersionMax="47" xr10:uidLastSave="{00000000-0000-0000-0000-000000000000}"/>
  <bookViews>
    <workbookView xWindow="-120" yWindow="-120" windowWidth="29040" windowHeight="16440" activeTab="2" xr2:uid="{A3E43621-6754-4DD1-A6D2-E51C65C0CB86}"/>
  </bookViews>
  <sheets>
    <sheet name="Sheet1" sheetId="1" r:id="rId1"/>
    <sheet name="Gevoeligheidsrapport 1" sheetId="6" r:id="rId2"/>
    <sheet name="Feuil1" sheetId="2" r:id="rId3"/>
  </sheets>
  <definedNames>
    <definedName name="solver_adj" localSheetId="2" hidden="1">Feuil1!$J$2:$J$10</definedName>
    <definedName name="solver_adj" localSheetId="0" hidden="1">Sheet1!$J$5:$J$7</definedName>
    <definedName name="solver_cvg" localSheetId="2" hidden="1">0.0001</definedName>
    <definedName name="solver_cvg" localSheetId="0" hidden="1">0.0001</definedName>
    <definedName name="solver_drv" localSheetId="2" hidden="1">1</definedName>
    <definedName name="solver_drv" localSheetId="0" hidden="1">1</definedName>
    <definedName name="solver_eng" localSheetId="2" hidden="1">2</definedName>
    <definedName name="solver_eng" localSheetId="0" hidden="1">1</definedName>
    <definedName name="solver_est" localSheetId="2" hidden="1">1</definedName>
    <definedName name="solver_est" localSheetId="0" hidden="1">1</definedName>
    <definedName name="solver_itr" localSheetId="2" hidden="1">2147483647</definedName>
    <definedName name="solver_itr" localSheetId="0" hidden="1">2147483647</definedName>
    <definedName name="solver_lhs1" localSheetId="2" hidden="1">Feuil1!$E$12:$G$12</definedName>
    <definedName name="solver_lhs1" localSheetId="0" hidden="1">Sheet1!$L$10:$O$10</definedName>
    <definedName name="solver_lhs2" localSheetId="2" hidden="1">Feuil1!$E$13:$G$13</definedName>
    <definedName name="solver_lhs2" localSheetId="0" hidden="1">Sheet1!$O$8</definedName>
    <definedName name="solver_lhs3" localSheetId="2" hidden="1">Feuil1!$M$13</definedName>
    <definedName name="solver_lhs3" localSheetId="0" hidden="1">Sheet1!$O$8</definedName>
    <definedName name="solver_lhs4" localSheetId="0" hidden="1">Sheet1!$O$8</definedName>
    <definedName name="solver_mip" localSheetId="2" hidden="1">2147483647</definedName>
    <definedName name="solver_mip" localSheetId="0" hidden="1">2147483647</definedName>
    <definedName name="solver_mni" localSheetId="2" hidden="1">30</definedName>
    <definedName name="solver_mni" localSheetId="0" hidden="1">30</definedName>
    <definedName name="solver_mrt" localSheetId="2" hidden="1">0.075</definedName>
    <definedName name="solver_mrt" localSheetId="0" hidden="1">0.075</definedName>
    <definedName name="solver_msl" localSheetId="2" hidden="1">2</definedName>
    <definedName name="solver_msl" localSheetId="0" hidden="1">2</definedName>
    <definedName name="solver_neg" localSheetId="2" hidden="1">1</definedName>
    <definedName name="solver_neg" localSheetId="0" hidden="1">1</definedName>
    <definedName name="solver_nod" localSheetId="2" hidden="1">2147483647</definedName>
    <definedName name="solver_nod" localSheetId="0" hidden="1">2147483647</definedName>
    <definedName name="solver_num" localSheetId="2" hidden="1">3</definedName>
    <definedName name="solver_num" localSheetId="0" hidden="1">1</definedName>
    <definedName name="solver_nwt" localSheetId="2" hidden="1">1</definedName>
    <definedName name="solver_nwt" localSheetId="0" hidden="1">1</definedName>
    <definedName name="solver_opt" localSheetId="2" hidden="1">Feuil1!$H$13</definedName>
    <definedName name="solver_opt" localSheetId="0" hidden="1">Sheet1!$K$8</definedName>
    <definedName name="solver_pre" localSheetId="2" hidden="1">0.000001</definedName>
    <definedName name="solver_pre" localSheetId="0" hidden="1">0.000001</definedName>
    <definedName name="solver_rbv" localSheetId="2" hidden="1">1</definedName>
    <definedName name="solver_rbv" localSheetId="0" hidden="1">1</definedName>
    <definedName name="solver_rel1" localSheetId="2" hidden="1">1</definedName>
    <definedName name="solver_rel1" localSheetId="0" hidden="1">1</definedName>
    <definedName name="solver_rel2" localSheetId="2" hidden="1">1</definedName>
    <definedName name="solver_rel2" localSheetId="0" hidden="1">2</definedName>
    <definedName name="solver_rel3" localSheetId="2" hidden="1">1</definedName>
    <definedName name="solver_rel3" localSheetId="0" hidden="1">2</definedName>
    <definedName name="solver_rel4" localSheetId="0" hidden="1">2</definedName>
    <definedName name="solver_rhs1" localSheetId="2" hidden="1">Feuil1!$E$13:$G$13</definedName>
    <definedName name="solver_rhs1" localSheetId="0" hidden="1">Sheet1!$H$2</definedName>
    <definedName name="solver_rhs2" localSheetId="2" hidden="1">Feuil1!$E$14:$G$14</definedName>
    <definedName name="solver_rhs2" localSheetId="0" hidden="1">Sheet1!$D$3</definedName>
    <definedName name="solver_rhs3" localSheetId="2" hidden="1">Feuil1!$M$12</definedName>
    <definedName name="solver_rhs3" localSheetId="0" hidden="1">Sheet1!$D$3</definedName>
    <definedName name="solver_rhs4" localSheetId="0" hidden="1">Sheet1!$D$3</definedName>
    <definedName name="solver_rlx" localSheetId="2" hidden="1">2</definedName>
    <definedName name="solver_rlx" localSheetId="0" hidden="1">2</definedName>
    <definedName name="solver_rsd" localSheetId="2" hidden="1">0</definedName>
    <definedName name="solver_rsd" localSheetId="0" hidden="1">0</definedName>
    <definedName name="solver_scl" localSheetId="2" hidden="1">1</definedName>
    <definedName name="solver_scl" localSheetId="0" hidden="1">1</definedName>
    <definedName name="solver_sho" localSheetId="2" hidden="1">2</definedName>
    <definedName name="solver_sho" localSheetId="0" hidden="1">2</definedName>
    <definedName name="solver_ssz" localSheetId="2" hidden="1">100</definedName>
    <definedName name="solver_ssz" localSheetId="0" hidden="1">100</definedName>
    <definedName name="solver_tim" localSheetId="2" hidden="1">2147483647</definedName>
    <definedName name="solver_tim" localSheetId="0" hidden="1">2147483647</definedName>
    <definedName name="solver_tol" localSheetId="2" hidden="1">0.01</definedName>
    <definedName name="solver_tol" localSheetId="0" hidden="1">0.01</definedName>
    <definedName name="solver_typ" localSheetId="2" hidden="1">2</definedName>
    <definedName name="solver_typ" localSheetId="0" hidden="1">2</definedName>
    <definedName name="solver_val" localSheetId="2" hidden="1">0</definedName>
    <definedName name="solver_val" localSheetId="0" hidden="1">0</definedName>
    <definedName name="solver_ver" localSheetId="2" hidden="1">3</definedName>
    <definedName name="solver_ver" localSheetId="0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4" i="2" l="1"/>
  <c r="J27" i="6"/>
  <c r="J17" i="6"/>
  <c r="J14" i="6"/>
  <c r="J13" i="6"/>
  <c r="J11" i="6"/>
  <c r="J13" i="2"/>
  <c r="F14" i="2"/>
  <c r="E14" i="2"/>
  <c r="M4" i="2"/>
  <c r="M5" i="2"/>
  <c r="M6" i="2"/>
  <c r="M7" i="2"/>
  <c r="M8" i="2"/>
  <c r="M9" i="2"/>
  <c r="M10" i="2"/>
  <c r="L5" i="2"/>
  <c r="G13" i="2"/>
  <c r="G15" i="2" s="1"/>
  <c r="H8" i="2"/>
  <c r="L8" i="2" s="1"/>
  <c r="H3" i="2"/>
  <c r="H4" i="2"/>
  <c r="L4" i="2" s="1"/>
  <c r="H6" i="2"/>
  <c r="L6" i="2" s="1"/>
  <c r="H7" i="2"/>
  <c r="L7" i="2" s="1"/>
  <c r="H9" i="2"/>
  <c r="L9" i="2" s="1"/>
  <c r="H10" i="2"/>
  <c r="L10" i="2" l="1"/>
  <c r="L3" i="2"/>
  <c r="F13" i="2"/>
  <c r="M3" i="2"/>
  <c r="M13" i="2" s="1"/>
  <c r="E13" i="2"/>
  <c r="E15" i="2" s="1"/>
  <c r="D13" i="2"/>
  <c r="D15" i="2" s="1"/>
  <c r="H13" i="2"/>
  <c r="F15" i="2" l="1"/>
  <c r="L5" i="1"/>
  <c r="N5" i="1"/>
  <c r="L6" i="1"/>
  <c r="L7" i="1"/>
  <c r="O6" i="1"/>
  <c r="O7" i="1"/>
  <c r="O5" i="1"/>
  <c r="N6" i="1"/>
  <c r="N7" i="1"/>
  <c r="M6" i="1"/>
  <c r="M8" i="1" s="1"/>
  <c r="M9" i="1" s="1"/>
  <c r="M7" i="1"/>
  <c r="M5" i="1"/>
  <c r="K6" i="1"/>
  <c r="K7" i="1"/>
  <c r="K5" i="1"/>
  <c r="L8" i="1" l="1"/>
  <c r="L9" i="1" s="1"/>
  <c r="L10" i="1" s="1"/>
  <c r="K8" i="1"/>
  <c r="M10" i="1"/>
  <c r="O8" i="1"/>
  <c r="O9" i="1" s="1"/>
  <c r="O10" i="1" s="1"/>
  <c r="N8" i="1"/>
  <c r="N9" i="1" s="1"/>
  <c r="N10" i="1" s="1"/>
</calcChain>
</file>

<file path=xl/sharedStrings.xml><?xml version="1.0" encoding="utf-8"?>
<sst xmlns="http://schemas.openxmlformats.org/spreadsheetml/2006/main" count="104" uniqueCount="86">
  <si>
    <t>brebis 70 kg allaitante</t>
  </si>
  <si>
    <t>uem</t>
  </si>
  <si>
    <t>uf</t>
  </si>
  <si>
    <t>pdin</t>
  </si>
  <si>
    <t>pdie</t>
  </si>
  <si>
    <t>mais ensilage</t>
  </si>
  <si>
    <t>prix/t</t>
  </si>
  <si>
    <t>%matière seche</t>
  </si>
  <si>
    <t>UF</t>
  </si>
  <si>
    <t>PDIN</t>
  </si>
  <si>
    <t>PDIE</t>
  </si>
  <si>
    <t>orge</t>
  </si>
  <si>
    <t>colza</t>
  </si>
  <si>
    <t xml:space="preserve">quantité </t>
  </si>
  <si>
    <t>prix</t>
  </si>
  <si>
    <t>UEM</t>
  </si>
  <si>
    <t>Pdin</t>
  </si>
  <si>
    <t>ecart max autorisé</t>
  </si>
  <si>
    <t>ecarts</t>
  </si>
  <si>
    <t>solution trouvée par le solveur</t>
  </si>
  <si>
    <t>maïs ensilage</t>
  </si>
  <si>
    <t>%MS</t>
  </si>
  <si>
    <t>€/t</t>
  </si>
  <si>
    <t>blé</t>
  </si>
  <si>
    <t>Foin 1ere coupe</t>
  </si>
  <si>
    <t>Tx colza</t>
  </si>
  <si>
    <t>Tx soja</t>
  </si>
  <si>
    <t>€/Kg MB</t>
  </si>
  <si>
    <t xml:space="preserve">PDIN </t>
  </si>
  <si>
    <t>min</t>
  </si>
  <si>
    <t>max</t>
  </si>
  <si>
    <t>calculé</t>
  </si>
  <si>
    <t>solveur</t>
  </si>
  <si>
    <t>coût</t>
  </si>
  <si>
    <t>MS</t>
  </si>
  <si>
    <t>Werkblad: [ccmpv1.xlsx]Feuil1</t>
  </si>
  <si>
    <t>Cel</t>
  </si>
  <si>
    <t>Naam</t>
  </si>
  <si>
    <t>Variabelecellen</t>
  </si>
  <si>
    <t>Randvoorwaarden</t>
  </si>
  <si>
    <t>$J$2</t>
  </si>
  <si>
    <t>€/Kg MB calculé</t>
  </si>
  <si>
    <t>$J$3</t>
  </si>
  <si>
    <t>maïs ensilage calculé</t>
  </si>
  <si>
    <t>$J$4</t>
  </si>
  <si>
    <t>Foin 1ere coupe calculé</t>
  </si>
  <si>
    <t>$J$5</t>
  </si>
  <si>
    <t>$J$6</t>
  </si>
  <si>
    <t>blé calculé</t>
  </si>
  <si>
    <t>$J$7</t>
  </si>
  <si>
    <t>orge calculé</t>
  </si>
  <si>
    <t>$J$8</t>
  </si>
  <si>
    <t>$J$9</t>
  </si>
  <si>
    <t>Tx soja calculé</t>
  </si>
  <si>
    <t>$J$10</t>
  </si>
  <si>
    <t>Tx colza calculé</t>
  </si>
  <si>
    <t>$E$12</t>
  </si>
  <si>
    <t>brebis 70 kg allaitante UF</t>
  </si>
  <si>
    <t>$F$12</t>
  </si>
  <si>
    <t xml:space="preserve">brebis 70 kg allaitante PDIN </t>
  </si>
  <si>
    <t>$G$12</t>
  </si>
  <si>
    <t>brebis 70 kg allaitante PDIE</t>
  </si>
  <si>
    <t>$E$13</t>
  </si>
  <si>
    <t>solveur UF</t>
  </si>
  <si>
    <t>$F$13</t>
  </si>
  <si>
    <t xml:space="preserve">solveur PDIN </t>
  </si>
  <si>
    <t>$G$13</t>
  </si>
  <si>
    <t>solveur PDIE</t>
  </si>
  <si>
    <t>$M$13</t>
  </si>
  <si>
    <t>solveur MS</t>
  </si>
  <si>
    <t>Microsoft Excel 16.0 Gevoeligheidsrapport</t>
  </si>
  <si>
    <t>Eind</t>
  </si>
  <si>
    <t>Waarde</t>
  </si>
  <si>
    <t>Gereduceerde</t>
  </si>
  <si>
    <t>Kosten</t>
  </si>
  <si>
    <t>Doelfunctie</t>
  </si>
  <si>
    <t>Coëfficiënt</t>
  </si>
  <si>
    <t>Toegestane</t>
  </si>
  <si>
    <t>Toename</t>
  </si>
  <si>
    <t>Afname</t>
  </si>
  <si>
    <t>Schaduw</t>
  </si>
  <si>
    <t>Prijs</t>
  </si>
  <si>
    <t>Randvoorwaarde</t>
  </si>
  <si>
    <t>Rechterzijde</t>
  </si>
  <si>
    <t>Rapport gemaakt: 23/10/2022 0:14:25</t>
  </si>
  <si>
    <t>prix 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</si>
</sst>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00"/>
    <numFmt numFmtId="165" formatCode="_-* #,##0.00\ [$€-40C]_-;\-* #,##0.00\ [$€-40C]_-;_-* &quot;-&quot;??\ [$€-40C]_-;_-@_-"/>
    <numFmt numFmtId="167" formatCode="#,##0.0000\ _€"/>
    <numFmt numFmtId="169" formatCode="0.00&quot; kg&quot;"/>
    <numFmt numFmtId="171" formatCode="#,##0.000\ &quot;€&quot;"/>
    <numFmt numFmtId="173" formatCode="#,##0.00000\ &quot;€&quot;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u val="doubleAccounting"/>
      <sz val="14"/>
      <color rgb="FFFF0000"/>
      <name val="Calibri"/>
      <family val="2"/>
      <scheme val="minor"/>
    </font>
    <font>
      <b/>
      <sz val="11"/>
      <color indexed="18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23"/>
      </top>
      <bottom/>
      <diagonal/>
    </border>
    <border>
      <left/>
      <right/>
      <top/>
      <bottom style="medium">
        <color indexed="23"/>
      </bottom>
      <diagonal/>
    </border>
    <border>
      <left/>
      <right/>
      <top style="thin">
        <color indexed="23"/>
      </top>
      <bottom style="medium">
        <color indexed="23"/>
      </bottom>
      <diagonal/>
    </border>
    <border>
      <left/>
      <right/>
      <top style="thin">
        <color indexed="23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1">
    <xf numFmtId="0" fontId="0" fillId="0" borderId="0" xfId="0"/>
    <xf numFmtId="9" fontId="0" fillId="0" borderId="0" xfId="0" applyNumberFormat="1"/>
    <xf numFmtId="10" fontId="0" fillId="0" borderId="0" xfId="1" applyNumberFormat="1" applyFont="1"/>
    <xf numFmtId="0" fontId="0" fillId="0" borderId="1" xfId="0" applyBorder="1"/>
    <xf numFmtId="9" fontId="0" fillId="0" borderId="1" xfId="0" applyNumberFormat="1" applyBorder="1"/>
    <xf numFmtId="164" fontId="0" fillId="0" borderId="1" xfId="0" applyNumberFormat="1" applyBorder="1"/>
    <xf numFmtId="164" fontId="0" fillId="0" borderId="3" xfId="0" applyNumberFormat="1" applyBorder="1"/>
    <xf numFmtId="164" fontId="0" fillId="0" borderId="0" xfId="0" applyNumberFormat="1"/>
    <xf numFmtId="164" fontId="0" fillId="3" borderId="2" xfId="0" applyNumberFormat="1" applyFill="1" applyBorder="1"/>
    <xf numFmtId="164" fontId="0" fillId="2" borderId="4" xfId="0" applyNumberFormat="1" applyFill="1" applyBorder="1"/>
    <xf numFmtId="164" fontId="0" fillId="2" borderId="5" xfId="0" applyNumberFormat="1" applyFill="1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67" fontId="3" fillId="7" borderId="1" xfId="0" applyNumberFormat="1" applyFont="1" applyFill="1" applyBorder="1" applyAlignment="1">
      <alignment horizontal="center" vertical="center"/>
    </xf>
    <xf numFmtId="167" fontId="0" fillId="0" borderId="1" xfId="0" applyNumberFormat="1" applyBorder="1" applyAlignment="1">
      <alignment horizontal="center" vertical="center"/>
    </xf>
    <xf numFmtId="167" fontId="0" fillId="9" borderId="0" xfId="0" applyNumberFormat="1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167" fontId="0" fillId="10" borderId="0" xfId="0" applyNumberFormat="1" applyFill="1" applyAlignment="1">
      <alignment horizontal="center" vertical="center"/>
    </xf>
    <xf numFmtId="167" fontId="0" fillId="0" borderId="0" xfId="0" applyNumberFormat="1" applyFill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2" fontId="0" fillId="0" borderId="0" xfId="0" applyNumberFormat="1" applyFill="1" applyAlignment="1">
      <alignment horizontal="center" vertical="center"/>
    </xf>
    <xf numFmtId="169" fontId="0" fillId="0" borderId="0" xfId="0" applyNumberFormat="1" applyAlignment="1">
      <alignment horizontal="center" vertical="center"/>
    </xf>
    <xf numFmtId="169" fontId="0" fillId="10" borderId="0" xfId="0" applyNumberFormat="1" applyFill="1" applyAlignment="1">
      <alignment horizontal="center" vertical="center"/>
    </xf>
    <xf numFmtId="1" fontId="0" fillId="9" borderId="0" xfId="0" applyNumberFormat="1" applyFill="1" applyAlignment="1">
      <alignment horizontal="center" vertical="center"/>
    </xf>
    <xf numFmtId="1" fontId="0" fillId="10" borderId="0" xfId="0" applyNumberFormat="1" applyFill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2" fontId="0" fillId="9" borderId="0" xfId="0" applyNumberFormat="1" applyFill="1" applyAlignment="1">
      <alignment horizontal="center" vertical="center"/>
    </xf>
    <xf numFmtId="2" fontId="0" fillId="10" borderId="0" xfId="0" applyNumberFormat="1" applyFill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9" fontId="3" fillId="0" borderId="0" xfId="1" applyFont="1" applyAlignment="1">
      <alignment horizontal="center" vertical="center"/>
    </xf>
    <xf numFmtId="169" fontId="0" fillId="11" borderId="0" xfId="0" applyNumberFormat="1" applyFill="1" applyAlignment="1">
      <alignment horizontal="center" vertical="center"/>
    </xf>
    <xf numFmtId="10" fontId="2" fillId="0" borderId="0" xfId="0" applyNumberFormat="1" applyFont="1" applyAlignment="1">
      <alignment horizontal="center" vertical="center"/>
    </xf>
    <xf numFmtId="0" fontId="2" fillId="0" borderId="0" xfId="0" applyFont="1"/>
    <xf numFmtId="0" fontId="0" fillId="0" borderId="8" xfId="0" applyFill="1" applyBorder="1" applyAlignment="1"/>
    <xf numFmtId="0" fontId="0" fillId="0" borderId="9" xfId="0" applyFill="1" applyBorder="1" applyAlignment="1"/>
    <xf numFmtId="0" fontId="5" fillId="0" borderId="6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171" fontId="4" fillId="10" borderId="0" xfId="0" applyNumberFormat="1" applyFont="1" applyFill="1" applyAlignment="1">
      <alignment horizontal="center" vertical="center"/>
    </xf>
    <xf numFmtId="169" fontId="6" fillId="8" borderId="0" xfId="0" applyNumberFormat="1" applyFont="1" applyFill="1" applyAlignment="1">
      <alignment horizontal="center" vertical="center"/>
    </xf>
    <xf numFmtId="173" fontId="0" fillId="0" borderId="0" xfId="0" applyNumberFormat="1" applyAlignment="1">
      <alignment horizontal="center" vertical="center"/>
    </xf>
  </cellXfs>
  <cellStyles count="2">
    <cellStyle name="Procent" xfId="1" builtinId="5"/>
    <cellStyle name="Standaard" xfId="0" builtinId="0"/>
  </cellStyles>
  <dxfs count="1">
    <dxf>
      <fill>
        <patternFill>
          <bgColor rgb="FFFF6699"/>
        </patternFill>
      </fill>
    </dxf>
  </dxfs>
  <tableStyles count="0" defaultTableStyle="TableStyleMedium2" defaultPivotStyle="PivotStyleLight16"/>
  <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21</xdr:row>
      <xdr:rowOff>95250</xdr:rowOff>
    </xdr:from>
    <xdr:to>
      <xdr:col>15</xdr:col>
      <xdr:colOff>363384</xdr:colOff>
      <xdr:row>33</xdr:row>
      <xdr:rowOff>9832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925F9DF7-E8E3-B280-CFE6-7C16EC3CE5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" y="4171950"/>
          <a:ext cx="10278909" cy="2200582"/>
        </a:xfrm>
        <a:prstGeom prst="rect">
          <a:avLst/>
        </a:prstGeom>
        <a:effectLst>
          <a:innerShdw blurRad="63500" dist="50800" dir="13500000">
            <a:prstClr val="black">
              <a:alpha val="50000"/>
            </a:prstClr>
          </a:innerShdw>
        </a:effectLst>
      </xdr:spPr>
    </xdr:pic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E26E7D-1BE4-48D6-9B08-EE159D651DD9}">
  <sheetPr codeName="Sheet1"/>
  <dimension ref="A1:Q10"/>
  <sheetViews>
    <sheetView workbookViewId="0">
      <selection activeCell="N26" sqref="N26"/>
    </sheetView>
  </sheetViews>
  <sheetFormatPr defaultColWidth="9.140625" defaultRowHeight="15" x14ac:dyDescent="0.25"/>
  <cols>
    <col min="10" max="11" width="9.28515625" bestFit="1" customWidth="1"/>
    <col min="12" max="12" width="12.140625" bestFit="1" customWidth="1"/>
    <col min="13" max="13" width="9.28515625" bestFit="1" customWidth="1"/>
    <col min="14" max="15" width="9.5703125" bestFit="1" customWidth="1"/>
  </cols>
  <sheetData>
    <row r="1" spans="1:17" x14ac:dyDescent="0.25">
      <c r="A1" t="s">
        <v>0</v>
      </c>
      <c r="H1" t="s">
        <v>17</v>
      </c>
    </row>
    <row r="2" spans="1:17" x14ac:dyDescent="0.25">
      <c r="A2" t="s">
        <v>1</v>
      </c>
      <c r="B2" t="s">
        <v>2</v>
      </c>
      <c r="C2" t="s">
        <v>3</v>
      </c>
      <c r="D2" t="s">
        <v>4</v>
      </c>
      <c r="H2" s="1">
        <v>0.1</v>
      </c>
    </row>
    <row r="3" spans="1:17" x14ac:dyDescent="0.25">
      <c r="A3">
        <v>2.4</v>
      </c>
      <c r="B3">
        <v>2.44</v>
      </c>
      <c r="C3">
        <v>241</v>
      </c>
      <c r="D3">
        <v>241</v>
      </c>
    </row>
    <row r="4" spans="1:17" x14ac:dyDescent="0.25">
      <c r="A4" s="3"/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J4" s="3" t="s">
        <v>13</v>
      </c>
      <c r="K4" s="3" t="s">
        <v>14</v>
      </c>
      <c r="L4" s="3" t="s">
        <v>15</v>
      </c>
      <c r="M4" s="3" t="s">
        <v>8</v>
      </c>
      <c r="N4" s="3" t="s">
        <v>16</v>
      </c>
      <c r="O4" s="3" t="s">
        <v>4</v>
      </c>
    </row>
    <row r="5" spans="1:17" x14ac:dyDescent="0.25">
      <c r="A5" s="3" t="s">
        <v>5</v>
      </c>
      <c r="B5" s="3">
        <v>3</v>
      </c>
      <c r="C5" s="4">
        <v>0.22</v>
      </c>
      <c r="D5" s="3">
        <v>0.93</v>
      </c>
      <c r="E5" s="3">
        <v>45</v>
      </c>
      <c r="F5" s="3">
        <v>77</v>
      </c>
      <c r="J5" s="5">
        <v>0.50928079314758257</v>
      </c>
      <c r="K5" s="5">
        <f>J5*B5/1000</f>
        <v>1.5278423794427476E-3</v>
      </c>
      <c r="L5" s="5">
        <f>J5*C5</f>
        <v>0.11204177449246816</v>
      </c>
      <c r="M5" s="5">
        <f>J5*D5</f>
        <v>0.47363113762725179</v>
      </c>
      <c r="N5" s="5">
        <f>E5*J5</f>
        <v>22.917635691641216</v>
      </c>
      <c r="O5" s="5">
        <f>F5*J5</f>
        <v>39.214621072363855</v>
      </c>
    </row>
    <row r="6" spans="1:17" x14ac:dyDescent="0.25">
      <c r="A6" s="3" t="s">
        <v>11</v>
      </c>
      <c r="B6" s="3">
        <v>270000</v>
      </c>
      <c r="C6" s="4">
        <v>0.87</v>
      </c>
      <c r="D6" s="3">
        <v>0.95</v>
      </c>
      <c r="E6" s="3">
        <v>69</v>
      </c>
      <c r="F6" s="3">
        <v>87</v>
      </c>
      <c r="J6" s="5">
        <v>2.1364509494957336</v>
      </c>
      <c r="K6" s="5">
        <f t="shared" ref="K6:K7" si="0">J6*B6/1000</f>
        <v>576.84175636384816</v>
      </c>
      <c r="L6" s="5">
        <f t="shared" ref="L6:L7" si="1">J6*C6</f>
        <v>1.8587123260612881</v>
      </c>
      <c r="M6" s="5">
        <f t="shared" ref="M6:M7" si="2">J6*D6</f>
        <v>2.029628402020947</v>
      </c>
      <c r="N6" s="5">
        <f t="shared" ref="N6:N7" si="3">E6*J6</f>
        <v>147.41511551520563</v>
      </c>
      <c r="O6" s="5">
        <f t="shared" ref="O6:O7" si="4">F6*J6</f>
        <v>185.87123260612881</v>
      </c>
    </row>
    <row r="7" spans="1:17" ht="15.75" thickBot="1" x14ac:dyDescent="0.3">
      <c r="A7" s="3" t="s">
        <v>12</v>
      </c>
      <c r="B7" s="3">
        <v>32000000</v>
      </c>
      <c r="C7" s="4">
        <v>0.89</v>
      </c>
      <c r="D7" s="3">
        <v>0.85</v>
      </c>
      <c r="E7" s="3">
        <v>219</v>
      </c>
      <c r="F7" s="3">
        <v>138</v>
      </c>
      <c r="J7" s="5">
        <v>0.21263583570800215</v>
      </c>
      <c r="K7" s="6">
        <f t="shared" si="0"/>
        <v>6804.3467426560692</v>
      </c>
      <c r="L7" s="5">
        <f t="shared" si="1"/>
        <v>0.18924589378012191</v>
      </c>
      <c r="M7" s="6">
        <f t="shared" si="2"/>
        <v>0.18074046035180183</v>
      </c>
      <c r="N7" s="6">
        <f t="shared" si="3"/>
        <v>46.567248020052475</v>
      </c>
      <c r="O7" s="6">
        <f t="shared" si="4"/>
        <v>29.343745327704298</v>
      </c>
    </row>
    <row r="8" spans="1:17" ht="15.75" thickBot="1" x14ac:dyDescent="0.3">
      <c r="J8" s="7"/>
      <c r="K8" s="8">
        <f>SUM(K5:K7)</f>
        <v>7381.1900268622967</v>
      </c>
      <c r="L8" s="9">
        <f>SUM(L5:L7)</f>
        <v>2.1599999943338783</v>
      </c>
      <c r="M8" s="9">
        <f t="shared" ref="M8:O8" si="5">SUM(M5:M7)</f>
        <v>2.6840000000000006</v>
      </c>
      <c r="N8" s="9">
        <f t="shared" si="5"/>
        <v>216.8999992268993</v>
      </c>
      <c r="O8" s="10">
        <f t="shared" si="5"/>
        <v>254.42959900619695</v>
      </c>
      <c r="Q8" t="s">
        <v>19</v>
      </c>
    </row>
    <row r="9" spans="1:17" x14ac:dyDescent="0.25">
      <c r="J9" t="s">
        <v>18</v>
      </c>
      <c r="L9" s="2">
        <f>(L8-A3)/A3</f>
        <v>-0.10000000236088399</v>
      </c>
      <c r="M9" s="2">
        <f>(M8-B3)/B3</f>
        <v>0.10000000000000027</v>
      </c>
      <c r="N9" s="2">
        <f t="shared" ref="N9:O9" si="6">(N8-C3)/C3</f>
        <v>-0.10000000320788674</v>
      </c>
      <c r="O9" s="2">
        <f t="shared" si="6"/>
        <v>5.572447720413673E-2</v>
      </c>
    </row>
    <row r="10" spans="1:17" x14ac:dyDescent="0.25">
      <c r="L10" s="7">
        <f>ABS(L9)</f>
        <v>0.10000000236088399</v>
      </c>
      <c r="M10" s="7">
        <f t="shared" ref="M10:O10" si="7">ABS(M9)</f>
        <v>0.10000000000000027</v>
      </c>
      <c r="N10" s="7">
        <f t="shared" si="7"/>
        <v>0.10000000320788674</v>
      </c>
      <c r="O10" s="7">
        <f t="shared" si="7"/>
        <v>5.572447720413673E-2</v>
      </c>
    </row>
  </sheetData>
  <conditionalFormatting sqref="L9:O9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0540D-5A40-420D-AB2F-3C1E100B1A3D}">
  <dimension ref="A1:J28"/>
  <sheetViews>
    <sheetView showGridLines="0" workbookViewId="0">
      <selection activeCell="J27" sqref="J27"/>
    </sheetView>
  </sheetViews>
  <sheetFormatPr defaultRowHeight="15" x14ac:dyDescent="0.25"/>
  <cols>
    <col min="1" max="1" width="2.28515625" customWidth="1"/>
    <col min="2" max="2" width="6.7109375" bestFit="1" customWidth="1"/>
    <col min="3" max="3" width="26.140625" bestFit="1" customWidth="1"/>
    <col min="4" max="4" width="12" bestFit="1" customWidth="1"/>
    <col min="5" max="5" width="14" bestFit="1" customWidth="1"/>
    <col min="6" max="6" width="16.140625" bestFit="1" customWidth="1"/>
    <col min="7" max="8" width="12" bestFit="1" customWidth="1"/>
  </cols>
  <sheetData>
    <row r="1" spans="1:10" x14ac:dyDescent="0.25">
      <c r="A1" s="42" t="s">
        <v>70</v>
      </c>
    </row>
    <row r="2" spans="1:10" x14ac:dyDescent="0.25">
      <c r="A2" s="42" t="s">
        <v>35</v>
      </c>
    </row>
    <row r="3" spans="1:10" x14ac:dyDescent="0.25">
      <c r="A3" s="42" t="s">
        <v>84</v>
      </c>
    </row>
    <row r="6" spans="1:10" ht="15.75" thickBot="1" x14ac:dyDescent="0.3">
      <c r="A6" t="s">
        <v>38</v>
      </c>
    </row>
    <row r="7" spans="1:10" x14ac:dyDescent="0.25">
      <c r="B7" s="45"/>
      <c r="C7" s="45"/>
      <c r="D7" s="45" t="s">
        <v>71</v>
      </c>
      <c r="E7" s="45" t="s">
        <v>73</v>
      </c>
      <c r="F7" s="45" t="s">
        <v>75</v>
      </c>
      <c r="G7" s="45" t="s">
        <v>77</v>
      </c>
      <c r="H7" s="45" t="s">
        <v>77</v>
      </c>
    </row>
    <row r="8" spans="1:10" ht="15.75" thickBot="1" x14ac:dyDescent="0.3">
      <c r="B8" s="46" t="s">
        <v>36</v>
      </c>
      <c r="C8" s="46" t="s">
        <v>37</v>
      </c>
      <c r="D8" s="46" t="s">
        <v>72</v>
      </c>
      <c r="E8" s="46" t="s">
        <v>74</v>
      </c>
      <c r="F8" s="46" t="s">
        <v>76</v>
      </c>
      <c r="G8" s="46" t="s">
        <v>78</v>
      </c>
      <c r="H8" s="46" t="s">
        <v>79</v>
      </c>
      <c r="J8" s="47" t="s">
        <v>85</v>
      </c>
    </row>
    <row r="9" spans="1:10" x14ac:dyDescent="0.25">
      <c r="B9" s="44" t="s">
        <v>40</v>
      </c>
      <c r="C9" s="44" t="s">
        <v>41</v>
      </c>
      <c r="D9" s="44">
        <v>0</v>
      </c>
      <c r="E9" s="44">
        <v>0</v>
      </c>
      <c r="F9" s="44">
        <v>0</v>
      </c>
      <c r="G9" s="44">
        <v>1E+30</v>
      </c>
      <c r="H9" s="44">
        <v>0</v>
      </c>
    </row>
    <row r="10" spans="1:10" x14ac:dyDescent="0.25">
      <c r="B10" s="44" t="s">
        <v>42</v>
      </c>
      <c r="C10" s="44" t="s">
        <v>43</v>
      </c>
      <c r="D10" s="44">
        <v>2.4073014095639573</v>
      </c>
      <c r="E10" s="44">
        <v>0</v>
      </c>
      <c r="F10" s="44">
        <v>0.05</v>
      </c>
      <c r="G10" s="44">
        <v>2.8851963746223574E-2</v>
      </c>
      <c r="H10" s="44">
        <v>0.19602280348759157</v>
      </c>
    </row>
    <row r="11" spans="1:10" x14ac:dyDescent="0.25">
      <c r="B11" s="44" t="s">
        <v>44</v>
      </c>
      <c r="C11" s="44" t="s">
        <v>45</v>
      </c>
      <c r="D11" s="44">
        <v>0</v>
      </c>
      <c r="E11" s="44">
        <v>5.6538664207614268E-2</v>
      </c>
      <c r="F11" s="44">
        <v>0.13</v>
      </c>
      <c r="G11" s="44">
        <v>1E+30</v>
      </c>
      <c r="H11" s="44">
        <v>5.6538664207614268E-2</v>
      </c>
      <c r="J11">
        <f>+F11-E11</f>
        <v>7.3461335792385729E-2</v>
      </c>
    </row>
    <row r="12" spans="1:10" x14ac:dyDescent="0.25">
      <c r="B12" s="44" t="s">
        <v>46</v>
      </c>
      <c r="C12" s="44" t="s">
        <v>31</v>
      </c>
      <c r="D12" s="44">
        <v>0</v>
      </c>
      <c r="E12" s="44">
        <v>0</v>
      </c>
      <c r="F12" s="44">
        <v>0</v>
      </c>
      <c r="G12" s="44">
        <v>1E+30</v>
      </c>
      <c r="H12" s="44">
        <v>0</v>
      </c>
    </row>
    <row r="13" spans="1:10" x14ac:dyDescent="0.25">
      <c r="B13" s="44" t="s">
        <v>47</v>
      </c>
      <c r="C13" s="44" t="s">
        <v>48</v>
      </c>
      <c r="D13" s="44">
        <v>0</v>
      </c>
      <c r="E13" s="44">
        <v>0.20286194177315242</v>
      </c>
      <c r="F13" s="44">
        <v>0.3</v>
      </c>
      <c r="G13" s="44">
        <v>1E+30</v>
      </c>
      <c r="H13" s="44">
        <v>0.20286194177315242</v>
      </c>
      <c r="J13">
        <f>+F13-E13</f>
        <v>9.7138058226847568E-2</v>
      </c>
    </row>
    <row r="14" spans="1:10" x14ac:dyDescent="0.25">
      <c r="B14" s="44" t="s">
        <v>49</v>
      </c>
      <c r="C14" s="44" t="s">
        <v>50</v>
      </c>
      <c r="D14" s="44">
        <v>0</v>
      </c>
      <c r="E14" s="44">
        <v>0.15379133184033722</v>
      </c>
      <c r="F14" s="44">
        <v>0.25</v>
      </c>
      <c r="G14" s="44">
        <v>1E+30</v>
      </c>
      <c r="H14" s="44">
        <v>0.15379133184033722</v>
      </c>
      <c r="J14">
        <f>+F14-E14</f>
        <v>9.620866815966278E-2</v>
      </c>
    </row>
    <row r="15" spans="1:10" x14ac:dyDescent="0.25">
      <c r="B15" s="44" t="s">
        <v>51</v>
      </c>
      <c r="C15" s="44" t="s">
        <v>31</v>
      </c>
      <c r="D15" s="44">
        <v>0</v>
      </c>
      <c r="E15" s="44">
        <v>0</v>
      </c>
      <c r="F15" s="44">
        <v>0</v>
      </c>
      <c r="G15" s="44">
        <v>1E+30</v>
      </c>
      <c r="H15" s="44">
        <v>0</v>
      </c>
    </row>
    <row r="16" spans="1:10" x14ac:dyDescent="0.25">
      <c r="B16" s="44" t="s">
        <v>52</v>
      </c>
      <c r="C16" s="44" t="s">
        <v>53</v>
      </c>
      <c r="D16" s="44">
        <v>0.40082005005928062</v>
      </c>
      <c r="E16" s="44">
        <v>0</v>
      </c>
      <c r="F16" s="44">
        <v>0.58000000000000007</v>
      </c>
      <c r="G16" s="44">
        <v>8.2306392565474326E-2</v>
      </c>
      <c r="H16" s="44">
        <v>0.21222222222222237</v>
      </c>
    </row>
    <row r="17" spans="1:10" ht="15.75" thickBot="1" x14ac:dyDescent="0.3">
      <c r="B17" s="43" t="s">
        <v>54</v>
      </c>
      <c r="C17" s="43" t="s">
        <v>55</v>
      </c>
      <c r="D17" s="43">
        <v>0</v>
      </c>
      <c r="E17" s="43">
        <v>5.7753260439994597E-2</v>
      </c>
      <c r="F17" s="43">
        <v>0.44999999999999996</v>
      </c>
      <c r="G17" s="43">
        <v>1E+30</v>
      </c>
      <c r="H17" s="43">
        <v>5.7753260439994597E-2</v>
      </c>
      <c r="J17">
        <f>+F17-E17</f>
        <v>0.39224673956000533</v>
      </c>
    </row>
    <row r="19" spans="1:10" ht="15.75" thickBot="1" x14ac:dyDescent="0.3">
      <c r="A19" t="s">
        <v>39</v>
      </c>
    </row>
    <row r="20" spans="1:10" x14ac:dyDescent="0.25">
      <c r="B20" s="45"/>
      <c r="C20" s="45"/>
      <c r="D20" s="45" t="s">
        <v>71</v>
      </c>
      <c r="E20" s="45" t="s">
        <v>80</v>
      </c>
      <c r="F20" s="45" t="s">
        <v>82</v>
      </c>
      <c r="G20" s="45" t="s">
        <v>77</v>
      </c>
      <c r="H20" s="45" t="s">
        <v>77</v>
      </c>
    </row>
    <row r="21" spans="1:10" ht="15.75" thickBot="1" x14ac:dyDescent="0.3">
      <c r="B21" s="46" t="s">
        <v>36</v>
      </c>
      <c r="C21" s="46" t="s">
        <v>37</v>
      </c>
      <c r="D21" s="46" t="s">
        <v>72</v>
      </c>
      <c r="E21" s="46" t="s">
        <v>81</v>
      </c>
      <c r="F21" s="46" t="s">
        <v>83</v>
      </c>
      <c r="G21" s="46" t="s">
        <v>78</v>
      </c>
      <c r="H21" s="46" t="s">
        <v>79</v>
      </c>
    </row>
    <row r="22" spans="1:10" x14ac:dyDescent="0.25">
      <c r="B22" s="44" t="s">
        <v>56</v>
      </c>
      <c r="C22" s="44" t="s">
        <v>57</v>
      </c>
      <c r="D22" s="44">
        <v>2.44</v>
      </c>
      <c r="E22" s="44">
        <v>0</v>
      </c>
      <c r="F22" s="44">
        <v>0</v>
      </c>
      <c r="G22" s="44">
        <v>1E+30</v>
      </c>
      <c r="H22" s="44">
        <v>0.22365956395731859</v>
      </c>
    </row>
    <row r="23" spans="1:10" x14ac:dyDescent="0.25">
      <c r="B23" s="44" t="s">
        <v>58</v>
      </c>
      <c r="C23" s="44" t="s">
        <v>59</v>
      </c>
      <c r="D23" s="44">
        <v>241</v>
      </c>
      <c r="E23" s="44">
        <v>-2.1874588328283503E-3</v>
      </c>
      <c r="F23" s="44">
        <v>0</v>
      </c>
      <c r="G23" s="44">
        <v>16.452322040350122</v>
      </c>
      <c r="H23" s="44">
        <v>25.851537875904157</v>
      </c>
    </row>
    <row r="24" spans="1:10" x14ac:dyDescent="0.25">
      <c r="B24" s="44" t="s">
        <v>60</v>
      </c>
      <c r="C24" s="44" t="s">
        <v>61</v>
      </c>
      <c r="D24" s="44">
        <v>241</v>
      </c>
      <c r="E24" s="44">
        <v>0</v>
      </c>
      <c r="F24" s="44">
        <v>0</v>
      </c>
      <c r="G24" s="44">
        <v>1E+30</v>
      </c>
      <c r="H24" s="44">
        <v>36.149999999999977</v>
      </c>
    </row>
    <row r="25" spans="1:10" x14ac:dyDescent="0.25">
      <c r="B25" s="44" t="s">
        <v>62</v>
      </c>
      <c r="C25" s="44" t="s">
        <v>63</v>
      </c>
      <c r="D25" s="44">
        <v>2.6636595639573177</v>
      </c>
      <c r="E25" s="44">
        <v>0</v>
      </c>
      <c r="F25" s="44">
        <v>2.8059999999999996</v>
      </c>
      <c r="G25" s="44">
        <v>1E+30</v>
      </c>
      <c r="H25" s="44">
        <v>0.14234043604268135</v>
      </c>
    </row>
    <row r="26" spans="1:10" x14ac:dyDescent="0.25">
      <c r="B26" s="44" t="s">
        <v>64</v>
      </c>
      <c r="C26" s="44" t="s">
        <v>65</v>
      </c>
      <c r="D26" s="44">
        <v>240.99999999999994</v>
      </c>
      <c r="E26" s="44">
        <v>0</v>
      </c>
      <c r="F26" s="44">
        <v>277.14999999999998</v>
      </c>
      <c r="G26" s="44">
        <v>1E+30</v>
      </c>
      <c r="H26" s="44">
        <v>36.150000000000006</v>
      </c>
    </row>
    <row r="27" spans="1:10" x14ac:dyDescent="0.25">
      <c r="B27" s="44" t="s">
        <v>66</v>
      </c>
      <c r="C27" s="44" t="s">
        <v>67</v>
      </c>
      <c r="D27" s="44">
        <v>277.14999999999998</v>
      </c>
      <c r="E27" s="44">
        <v>-6.2903438282176289E-4</v>
      </c>
      <c r="F27" s="44">
        <v>277.14999999999998</v>
      </c>
      <c r="G27" s="44">
        <v>8.3074328220504672</v>
      </c>
      <c r="H27" s="44">
        <v>13.053471341252489</v>
      </c>
      <c r="J27">
        <f>+G27+D27</f>
        <v>285.45743282205046</v>
      </c>
    </row>
    <row r="28" spans="1:10" ht="15.75" thickBot="1" x14ac:dyDescent="0.3">
      <c r="B28" s="43" t="s">
        <v>68</v>
      </c>
      <c r="C28" s="43" t="s">
        <v>69</v>
      </c>
      <c r="D28" s="43">
        <v>0.88232795415623766</v>
      </c>
      <c r="E28" s="43">
        <v>0</v>
      </c>
      <c r="F28" s="43">
        <v>2.4</v>
      </c>
      <c r="G28" s="43">
        <v>1E+30</v>
      </c>
      <c r="H28" s="43">
        <v>1.5176720458437625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C72ECF-8C61-423E-938D-6B8C1029F457}">
  <dimension ref="B1:M20"/>
  <sheetViews>
    <sheetView showZeros="0" tabSelected="1" workbookViewId="0">
      <selection activeCell="D19" sqref="D19"/>
    </sheetView>
  </sheetViews>
  <sheetFormatPr defaultColWidth="11.42578125" defaultRowHeight="15" x14ac:dyDescent="0.25"/>
  <cols>
    <col min="1" max="1" width="11.42578125" style="12"/>
    <col min="2" max="2" width="20.5703125" style="12" bestFit="1" customWidth="1"/>
    <col min="3" max="3" width="10" style="12" bestFit="1" customWidth="1"/>
    <col min="4" max="4" width="7" style="12" bestFit="1" customWidth="1"/>
    <col min="5" max="5" width="11.42578125" style="12"/>
    <col min="6" max="7" width="8.140625" style="12" bestFit="1" customWidth="1"/>
    <col min="8" max="8" width="14" style="12" customWidth="1"/>
    <col min="9" max="9" width="4.42578125" style="12" bestFit="1" customWidth="1"/>
    <col min="10" max="10" width="9.42578125" style="12" bestFit="1" customWidth="1"/>
    <col min="11" max="16384" width="11.42578125" style="12"/>
  </cols>
  <sheetData>
    <row r="1" spans="2:13" x14ac:dyDescent="0.25">
      <c r="C1" s="21"/>
      <c r="I1" s="12" t="s">
        <v>29</v>
      </c>
      <c r="J1" s="12" t="s">
        <v>31</v>
      </c>
      <c r="K1" s="12" t="s">
        <v>30</v>
      </c>
      <c r="L1" s="12" t="s">
        <v>33</v>
      </c>
      <c r="M1" s="12" t="s">
        <v>34</v>
      </c>
    </row>
    <row r="2" spans="2:13" x14ac:dyDescent="0.25">
      <c r="B2" s="11"/>
      <c r="C2" s="22" t="s">
        <v>22</v>
      </c>
      <c r="D2" s="19" t="s">
        <v>21</v>
      </c>
      <c r="E2" s="19" t="s">
        <v>8</v>
      </c>
      <c r="F2" s="19" t="s">
        <v>28</v>
      </c>
      <c r="G2" s="19" t="s">
        <v>10</v>
      </c>
      <c r="H2" s="19" t="s">
        <v>27</v>
      </c>
      <c r="I2" s="12">
        <v>0</v>
      </c>
      <c r="J2" s="29">
        <v>0</v>
      </c>
    </row>
    <row r="3" spans="2:13" ht="18.75" x14ac:dyDescent="0.25">
      <c r="B3" s="14" t="s">
        <v>20</v>
      </c>
      <c r="C3" s="23">
        <v>50</v>
      </c>
      <c r="D3" s="13">
        <v>0.22</v>
      </c>
      <c r="E3" s="11">
        <v>0.93</v>
      </c>
      <c r="F3" s="11">
        <v>45</v>
      </c>
      <c r="G3" s="11">
        <v>77</v>
      </c>
      <c r="H3" s="17">
        <f>C3/1000</f>
        <v>0.05</v>
      </c>
      <c r="I3" s="12">
        <v>0</v>
      </c>
      <c r="J3" s="49">
        <v>2.4073014095639573</v>
      </c>
      <c r="K3" s="12">
        <v>10</v>
      </c>
      <c r="L3" s="18">
        <f>+J3*H3</f>
        <v>0.12036507047819787</v>
      </c>
      <c r="M3" s="30">
        <f>+J3*D3</f>
        <v>0.52960631010407067</v>
      </c>
    </row>
    <row r="4" spans="2:13" ht="18.75" x14ac:dyDescent="0.25">
      <c r="B4" s="14" t="s">
        <v>24</v>
      </c>
      <c r="C4" s="23">
        <v>130</v>
      </c>
      <c r="D4" s="13">
        <v>0.85</v>
      </c>
      <c r="E4" s="11">
        <v>0.61</v>
      </c>
      <c r="F4" s="11">
        <v>54</v>
      </c>
      <c r="G4" s="11">
        <v>71</v>
      </c>
      <c r="H4" s="17">
        <f t="shared" ref="H4" si="0">C4/1000</f>
        <v>0.13</v>
      </c>
      <c r="I4" s="12">
        <v>0</v>
      </c>
      <c r="J4" s="49">
        <v>0</v>
      </c>
      <c r="K4" s="12">
        <v>4</v>
      </c>
      <c r="L4" s="18">
        <f t="shared" ref="L4:L10" si="1">+J4*H4</f>
        <v>0</v>
      </c>
      <c r="M4" s="30">
        <f t="shared" ref="M4:M10" si="2">+J4*D4</f>
        <v>0</v>
      </c>
    </row>
    <row r="5" spans="2:13" ht="18.75" x14ac:dyDescent="0.25">
      <c r="C5" s="21"/>
      <c r="I5" s="12">
        <v>0</v>
      </c>
      <c r="J5" s="49">
        <v>0</v>
      </c>
      <c r="K5" s="12">
        <v>0</v>
      </c>
      <c r="L5" s="18">
        <f t="shared" si="1"/>
        <v>0</v>
      </c>
      <c r="M5" s="30">
        <f t="shared" si="2"/>
        <v>0</v>
      </c>
    </row>
    <row r="6" spans="2:13" ht="18.75" x14ac:dyDescent="0.25">
      <c r="B6" s="16" t="s">
        <v>23</v>
      </c>
      <c r="C6" s="23">
        <v>300</v>
      </c>
      <c r="D6" s="13">
        <v>0.87</v>
      </c>
      <c r="E6" s="11">
        <v>1.02</v>
      </c>
      <c r="F6" s="11">
        <v>70</v>
      </c>
      <c r="G6" s="11">
        <v>89</v>
      </c>
      <c r="H6" s="17">
        <f>C6/1000</f>
        <v>0.3</v>
      </c>
      <c r="I6" s="12">
        <v>0</v>
      </c>
      <c r="J6" s="49">
        <v>0</v>
      </c>
      <c r="K6" s="12">
        <v>1</v>
      </c>
      <c r="L6" s="18">
        <f t="shared" si="1"/>
        <v>0</v>
      </c>
      <c r="M6" s="30">
        <f t="shared" si="2"/>
        <v>0</v>
      </c>
    </row>
    <row r="7" spans="2:13" ht="18.75" x14ac:dyDescent="0.25">
      <c r="B7" s="16" t="s">
        <v>11</v>
      </c>
      <c r="C7" s="23">
        <v>250</v>
      </c>
      <c r="D7" s="13">
        <v>0.87</v>
      </c>
      <c r="E7" s="11">
        <v>0.95</v>
      </c>
      <c r="F7" s="11">
        <v>69</v>
      </c>
      <c r="G7" s="11">
        <v>87</v>
      </c>
      <c r="H7" s="17">
        <f>C7/1000</f>
        <v>0.25</v>
      </c>
      <c r="I7" s="12">
        <v>0</v>
      </c>
      <c r="J7" s="49">
        <v>0</v>
      </c>
      <c r="K7" s="12">
        <v>1</v>
      </c>
      <c r="L7" s="18">
        <f t="shared" si="1"/>
        <v>0</v>
      </c>
      <c r="M7" s="30">
        <f t="shared" si="2"/>
        <v>0</v>
      </c>
    </row>
    <row r="8" spans="2:13" ht="18.75" x14ac:dyDescent="0.25">
      <c r="C8" s="21"/>
      <c r="H8" s="12">
        <f>C8/1000</f>
        <v>0</v>
      </c>
      <c r="I8" s="12">
        <v>0</v>
      </c>
      <c r="J8" s="49">
        <v>0</v>
      </c>
      <c r="K8" s="12">
        <v>0</v>
      </c>
      <c r="L8" s="18">
        <f t="shared" si="1"/>
        <v>0</v>
      </c>
      <c r="M8" s="30">
        <f t="shared" si="2"/>
        <v>0</v>
      </c>
    </row>
    <row r="9" spans="2:13" ht="18.75" x14ac:dyDescent="0.25">
      <c r="B9" s="15" t="s">
        <v>26</v>
      </c>
      <c r="C9" s="23">
        <v>580</v>
      </c>
      <c r="D9" s="13">
        <v>0.88</v>
      </c>
      <c r="E9" s="11">
        <v>1.06</v>
      </c>
      <c r="F9" s="11">
        <v>331</v>
      </c>
      <c r="G9" s="11">
        <v>229</v>
      </c>
      <c r="H9" s="17">
        <f>C9/1000</f>
        <v>0.57999999999999996</v>
      </c>
      <c r="I9" s="12">
        <v>0</v>
      </c>
      <c r="J9" s="49">
        <v>0.40082005005928062</v>
      </c>
      <c r="K9" s="12">
        <v>1</v>
      </c>
      <c r="L9" s="18">
        <f t="shared" si="1"/>
        <v>0.23247562903438274</v>
      </c>
      <c r="M9" s="30">
        <f t="shared" si="2"/>
        <v>0.35272164405216694</v>
      </c>
    </row>
    <row r="10" spans="2:13" ht="18.75" x14ac:dyDescent="0.25">
      <c r="B10" s="15" t="s">
        <v>25</v>
      </c>
      <c r="C10" s="23">
        <v>450</v>
      </c>
      <c r="D10" s="13">
        <v>0.89</v>
      </c>
      <c r="E10" s="11">
        <v>0.85</v>
      </c>
      <c r="F10" s="11">
        <v>219</v>
      </c>
      <c r="G10" s="11">
        <v>138</v>
      </c>
      <c r="H10" s="17">
        <f>C10/1000</f>
        <v>0.45</v>
      </c>
      <c r="I10" s="12">
        <v>0</v>
      </c>
      <c r="J10" s="49">
        <v>0</v>
      </c>
      <c r="K10" s="12">
        <v>1</v>
      </c>
      <c r="L10" s="18">
        <f t="shared" si="1"/>
        <v>0</v>
      </c>
      <c r="M10" s="30">
        <f t="shared" si="2"/>
        <v>0</v>
      </c>
    </row>
    <row r="11" spans="2:13" x14ac:dyDescent="0.25">
      <c r="C11" s="21"/>
      <c r="J11" s="30"/>
      <c r="M11" s="30"/>
    </row>
    <row r="12" spans="2:13" x14ac:dyDescent="0.25">
      <c r="B12" s="20" t="s">
        <v>0</v>
      </c>
      <c r="C12" s="24"/>
      <c r="D12" s="20"/>
      <c r="E12" s="35">
        <v>2.44</v>
      </c>
      <c r="F12" s="32">
        <v>241</v>
      </c>
      <c r="G12" s="32">
        <v>241</v>
      </c>
      <c r="H12" s="20"/>
      <c r="J12" s="30"/>
      <c r="M12" s="40">
        <v>2.4</v>
      </c>
    </row>
    <row r="13" spans="2:13" ht="21" x14ac:dyDescent="0.25">
      <c r="B13" s="25" t="s">
        <v>32</v>
      </c>
      <c r="C13" s="26"/>
      <c r="D13" s="31">
        <f>SUMPRODUCT(D3:D10,$J$3:$J$10)</f>
        <v>0.88232795415623766</v>
      </c>
      <c r="E13" s="36">
        <f>SUMPRODUCT(E3:E10,$J$3:$J$10)</f>
        <v>2.6636595639573177</v>
      </c>
      <c r="F13" s="33">
        <f>SUMPRODUCT(F3:F10,$J$3:$J$10)</f>
        <v>240.99999999999994</v>
      </c>
      <c r="G13" s="33">
        <f>SUMPRODUCT(G3:G10,$J$3:$J$10)</f>
        <v>277.14999999999998</v>
      </c>
      <c r="H13" s="48">
        <f>SUMPRODUCT(H3:H10,$J$3:$J$10)</f>
        <v>0.35284069951258062</v>
      </c>
      <c r="I13" s="27"/>
      <c r="J13" s="31">
        <f>SUM(J3:J10)</f>
        <v>2.808121459623238</v>
      </c>
      <c r="K13" s="27"/>
      <c r="M13" s="31">
        <f>SUM(M3:M10)</f>
        <v>0.88232795415623766</v>
      </c>
    </row>
    <row r="14" spans="2:13" x14ac:dyDescent="0.25">
      <c r="B14" s="28">
        <v>1.1499999999999999</v>
      </c>
      <c r="C14" s="21"/>
      <c r="E14" s="37">
        <f>+E12*$B$14</f>
        <v>2.8059999999999996</v>
      </c>
      <c r="F14" s="34">
        <f>+F12*$B$14</f>
        <v>277.14999999999998</v>
      </c>
      <c r="G14" s="34">
        <f>+G12*$B$14</f>
        <v>277.14999999999998</v>
      </c>
      <c r="H14" s="21"/>
      <c r="I14" s="21"/>
      <c r="J14" s="21"/>
      <c r="K14" s="21"/>
    </row>
    <row r="15" spans="2:13" x14ac:dyDescent="0.25">
      <c r="B15" s="38" t="s">
        <v>21</v>
      </c>
      <c r="C15" s="38"/>
      <c r="D15" s="39">
        <f>+D13/J13</f>
        <v>0.3142057659694743</v>
      </c>
      <c r="E15" s="41">
        <f>+E13/E12</f>
        <v>1.0916637557202122</v>
      </c>
      <c r="F15" s="41">
        <f t="shared" ref="F15:G15" si="3">+F13/F12</f>
        <v>0.99999999999999978</v>
      </c>
      <c r="G15" s="41">
        <f t="shared" si="3"/>
        <v>1.1499999999999999</v>
      </c>
    </row>
    <row r="16" spans="2:13" x14ac:dyDescent="0.25">
      <c r="F16" s="18"/>
    </row>
    <row r="20" spans="8:8" x14ac:dyDescent="0.25">
      <c r="H20" s="50"/>
    </row>
  </sheetData>
  <conditionalFormatting sqref="E12:M12 E14:G14">
    <cfRule type="expression" dxfId="0" priority="2">
      <formula>AND(ABS(E12-E$13)&lt;0.01,E$12&gt;0)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Sheet1</vt:lpstr>
      <vt:lpstr>Gevoeligheidsrapport 1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BSA</cp:lastModifiedBy>
  <dcterms:created xsi:type="dcterms:W3CDTF">2022-10-14T14:45:27Z</dcterms:created>
  <dcterms:modified xsi:type="dcterms:W3CDTF">2022-10-22T22:41:10Z</dcterms:modified>
</cp:coreProperties>
</file>