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35BAD15-5582-4BF6-A202-8505CC8CF06B}" xr6:coauthVersionLast="47" xr6:coauthVersionMax="47" xr10:uidLastSave="{00000000-0000-0000-0000-000000000000}"/>
  <bookViews>
    <workbookView xWindow="-120" yWindow="-120" windowWidth="29040" windowHeight="16440" xr2:uid="{ABA20AB0-2E64-48C0-9717-C9629016A948}"/>
  </bookViews>
  <sheets>
    <sheet name="Blad1" sheetId="1" r:id="rId1"/>
  </sheets>
  <definedNames>
    <definedName name="_xlcn.WorksheetConnection_Map2Tabel11" hidden="1">Tabel1[]</definedName>
    <definedName name="_xlcn.WorksheetConnection_Map2Tabel21" hidden="1">Tabel2[]</definedName>
  </definedNames>
  <calcPr calcId="191029"/>
  <pivotCaches>
    <pivotCache cacheId="100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1" name="Tabel1" connection="WorksheetConnection_Map2!Tabel1"/>
          <x15:modelTable id="Tabel2" name="Tabel2" connection="WorksheetConnection_Map2!Tabel2"/>
        </x15:modelTables>
        <x15:modelRelationships>
          <x15:modelRelationship fromTable="Tabel2" fromColumn="projet" toTable="Tabel1" toColumn="project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Tabel2" columnName="date" columnId="date">
                <x16:calculatedTimeColumn columnName="date (Jaar)" columnId="date (Jaar)" contentType="years" isSelected="1"/>
                <x16:calculatedTimeColumn columnName="date (Maandindex)" columnId="date (Maandindex)" contentType="monthsindex" isSelected="1"/>
                <x16:calculatedTimeColumn columnName="date (Maand)" columnId="date (Maand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L7" i="1" s="1" a="1"/>
  <c r="L7" i="1" s="1"/>
  <c r="J8" i="1"/>
  <c r="K8" i="1" s="1"/>
  <c r="L8" i="1" s="1" a="1"/>
  <c r="L8" i="1" s="1"/>
  <c r="J9" i="1"/>
  <c r="K9" i="1"/>
  <c r="L9" i="1" s="1" a="1"/>
  <c r="L9" i="1" s="1"/>
  <c r="G9" i="1"/>
  <c r="G8" i="1"/>
  <c r="G7" i="1"/>
  <c r="J6" i="1"/>
  <c r="K6" i="1" s="1"/>
  <c r="L6" i="1" s="1" a="1"/>
  <c r="L6" i="1" s="1"/>
  <c r="J3" i="1"/>
  <c r="K3" i="1" s="1"/>
  <c r="L3" i="1" s="1" a="1"/>
  <c r="L3" i="1" s="1"/>
  <c r="G3" i="1"/>
  <c r="J2" i="1"/>
  <c r="K2" i="1" s="1"/>
  <c r="L2" i="1" s="1" a="1"/>
  <c r="L2" i="1" s="1"/>
  <c r="J4" i="1"/>
  <c r="K4" i="1" s="1"/>
  <c r="J5" i="1"/>
  <c r="K5" i="1" s="1"/>
  <c r="L5" i="1" s="1" a="1"/>
  <c r="L5" i="1" s="1"/>
  <c r="G6" i="1"/>
  <c r="G5" i="1"/>
  <c r="G4" i="1"/>
  <c r="G2" i="1"/>
  <c r="M4" i="1" l="1"/>
  <c r="L4" i="1" l="1" a="1"/>
  <c r="L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49986D-BF80-4F20-A1D0-4451992D714E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D600E4C-C74B-425A-9C62-DCE11B71DA6B}" name="WorksheetConnection_Map2!Tabel1" type="102" refreshedVersion="8" minRefreshableVersion="5">
    <extLst>
      <ext xmlns:x15="http://schemas.microsoft.com/office/spreadsheetml/2010/11/main" uri="{DE250136-89BD-433C-8126-D09CA5730AF9}">
        <x15:connection id="Tabel1" autoDelete="1">
          <x15:rangePr sourceName="_xlcn.WorksheetConnection_Map2Tabel11"/>
        </x15:connection>
      </ext>
    </extLst>
  </connection>
  <connection id="3" xr16:uid="{64A5C0FD-A87D-4684-9631-D934875A1FF7}" name="WorksheetConnection_Map2!Tabel2" type="102" refreshedVersion="8" minRefreshableVersion="5">
    <extLst>
      <ext xmlns:x15="http://schemas.microsoft.com/office/spreadsheetml/2010/11/main" uri="{DE250136-89BD-433C-8126-D09CA5730AF9}">
        <x15:connection id="Tabel2">
          <x15:rangePr sourceName="_xlcn.WorksheetConnection_Map2Tabel2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<sst xmlns="http://schemas.openxmlformats.org/spreadsheetml/2006/main" count="126" uniqueCount="72">
  <si>
    <t>project</t>
  </si>
  <si>
    <t>Projet_001</t>
  </si>
  <si>
    <t>description</t>
  </si>
  <si>
    <t>description1</t>
  </si>
  <si>
    <t>Projet_002</t>
  </si>
  <si>
    <t>description2</t>
  </si>
  <si>
    <t>Projet_003</t>
  </si>
  <si>
    <t>description3</t>
  </si>
  <si>
    <t>Projet_004</t>
  </si>
  <si>
    <t>description4</t>
  </si>
  <si>
    <t>Projet_005</t>
  </si>
  <si>
    <t>description5</t>
  </si>
  <si>
    <t>Projet_006</t>
  </si>
  <si>
    <t>description6</t>
  </si>
  <si>
    <t>Projet_007</t>
  </si>
  <si>
    <t>description7</t>
  </si>
  <si>
    <t>Projet_008</t>
  </si>
  <si>
    <t>description8</t>
  </si>
  <si>
    <t>Projet_009</t>
  </si>
  <si>
    <t>description9</t>
  </si>
  <si>
    <t>Projet_010</t>
  </si>
  <si>
    <t>description10</t>
  </si>
  <si>
    <t>Projet_011</t>
  </si>
  <si>
    <t>description11</t>
  </si>
  <si>
    <t>Projet_012</t>
  </si>
  <si>
    <t>description12</t>
  </si>
  <si>
    <t>Projet_013</t>
  </si>
  <si>
    <t>description13</t>
  </si>
  <si>
    <t>Projet_014</t>
  </si>
  <si>
    <t>description14</t>
  </si>
  <si>
    <t>Projet_015</t>
  </si>
  <si>
    <t>description15</t>
  </si>
  <si>
    <t>Projet_016</t>
  </si>
  <si>
    <t>description16</t>
  </si>
  <si>
    <t>Projet_017</t>
  </si>
  <si>
    <t>description17</t>
  </si>
  <si>
    <t>facture</t>
  </si>
  <si>
    <t>projet</t>
  </si>
  <si>
    <t>prix</t>
  </si>
  <si>
    <t>F001</t>
  </si>
  <si>
    <t>commentaire</t>
  </si>
  <si>
    <t>commentaire1</t>
  </si>
  <si>
    <t>date</t>
  </si>
  <si>
    <t>montant</t>
  </si>
  <si>
    <t>F002</t>
  </si>
  <si>
    <t>commentaire2</t>
  </si>
  <si>
    <t>déjà payé</t>
  </si>
  <si>
    <t>dernier paiement</t>
  </si>
  <si>
    <t>commentaire3</t>
  </si>
  <si>
    <t>saldo</t>
  </si>
  <si>
    <t>total</t>
  </si>
  <si>
    <t>Totaal Projet_003</t>
  </si>
  <si>
    <t>Totaal Projet_004</t>
  </si>
  <si>
    <t>Totaal Projet_010</t>
  </si>
  <si>
    <t>Som van prix</t>
  </si>
  <si>
    <t>commentaire4</t>
  </si>
  <si>
    <t>commentaire5</t>
  </si>
  <si>
    <t>date (Jaar)</t>
  </si>
  <si>
    <t>date (Maand)</t>
  </si>
  <si>
    <t>2022</t>
  </si>
  <si>
    <t>okt</t>
  </si>
  <si>
    <t>Totaal okt</t>
  </si>
  <si>
    <t>Totaal 2022</t>
  </si>
  <si>
    <t>f003</t>
  </si>
  <si>
    <t>f004</t>
  </si>
  <si>
    <t>nov</t>
  </si>
  <si>
    <t>Totaal nov</t>
  </si>
  <si>
    <t>commentaire6</t>
  </si>
  <si>
    <t>commentaire7</t>
  </si>
  <si>
    <t>commentaire8</t>
  </si>
  <si>
    <t>Waarden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</si>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</sst>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d\-mm\-yy;@"/>
    <numFmt numFmtId="167" formatCode="#,##0.00\ &quot;€&quot;"/>
  </numFmts>
  <fonts count="2" x14ac:knownFonts="1">
    <font>
      <sz val="11"/>
      <color theme="1"/>
      <name val="Georgia"/>
      <family val="2"/>
    </font>
    <font>
      <sz val="8"/>
      <name val="Georgi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1" xfId="0" applyBorder="1"/>
    <xf numFmtId="0" fontId="0" fillId="0" borderId="0" xfId="0" pivotButton="1"/>
    <xf numFmtId="0" fontId="0" fillId="2" borderId="0" xfId="0" applyFill="1"/>
    <xf numFmtId="167" fontId="0" fillId="3" borderId="0" xfId="0" applyNumberFormat="1" applyFill="1"/>
    <xf numFmtId="166" fontId="0" fillId="3" borderId="0" xfId="0" applyNumberFormat="1" applyFill="1"/>
    <xf numFmtId="167" fontId="0" fillId="2" borderId="0" xfId="0" applyNumberFormat="1" applyFill="1"/>
    <xf numFmtId="0" fontId="0" fillId="4" borderId="0" xfId="0" applyFill="1"/>
    <xf numFmtId="167" fontId="0" fillId="4" borderId="0" xfId="0" applyNumberFormat="1" applyFill="1"/>
    <xf numFmtId="0" fontId="0" fillId="5" borderId="0" xfId="0" applyFill="1"/>
    <xf numFmtId="167" fontId="0" fillId="5" borderId="0" xfId="0" applyNumberFormat="1" applyFill="1"/>
    <xf numFmtId="10" fontId="0" fillId="0" borderId="0" xfId="0" applyNumberFormat="1"/>
    <xf numFmtId="10" fontId="0" fillId="2" borderId="0" xfId="0" applyNumberFormat="1" applyFill="1"/>
    <xf numFmtId="10" fontId="0" fillId="4" borderId="0" xfId="0" applyNumberFormat="1" applyFill="1"/>
    <xf numFmtId="10" fontId="0" fillId="5" borderId="0" xfId="0" applyNumberFormat="1" applyFill="1"/>
  </cellXfs>
  <cellStyles count="1">
    <cellStyle name="Standaard" xfId="0" builtinId="0"/>
  </cellStyles>
  <dxfs count="74"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FF00"/>
        </patternFill>
      </fill>
    </dxf>
    <dxf>
      <numFmt numFmtId="14" formatCode="0.00%"/>
    </dxf>
    <dxf>
      <numFmt numFmtId="14" formatCode="0.00%"/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numFmt numFmtId="167" formatCode="#,##0.00\ &quot;€&quot;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  <fill>
        <patternFill patternType="solid">
          <fgColor indexed="64"/>
          <bgColor theme="7" tint="0.79998168889431442"/>
        </patternFill>
      </fill>
    </dxf>
    <dxf>
      <numFmt numFmtId="166" formatCode="dd\-mm\-yy;@"/>
      <fill>
        <patternFill patternType="solid">
          <fgColor indexed="64"/>
          <bgColor theme="7" tint="0.79998168889431442"/>
        </patternFill>
      </fill>
    </dxf>
    <dxf>
      <numFmt numFmtId="167" formatCode="#,##0.00\ &quot;€&quot;"/>
      <fill>
        <patternFill patternType="solid">
          <fgColor indexed="64"/>
          <bgColor theme="7" tint="0.79998168889431442"/>
        </patternFill>
      </fill>
    </dxf>
    <dxf>
      <numFmt numFmtId="167" formatCode="#,##0.00\ &quot;€&quot;"/>
      <fill>
        <patternFill patternType="solid">
          <fgColor indexed="64"/>
          <bgColor theme="7" tint="0.79998168889431442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numFmt numFmtId="167" formatCode="#,##0.00\ &quot;€&quot;"/>
    </dxf>
    <dxf>
      <numFmt numFmtId="167" formatCode="#,##0.00\ &quot;€&quot;"/>
    </dxf>
    <dxf>
      <numFmt numFmtId="21" formatCode="d/mmm"/>
    </dxf>
    <dxf>
      <numFmt numFmtId="21" formatCode="d/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4849.641909606478" backgroundQuery="1" createdVersion="8" refreshedVersion="8" minRefreshableVersion="3" recordCount="0" supportSubquery="1" supportAdvancedDrill="1" xr:uid="{261CFCC5-3813-4A27-8118-9B80EB606112}">
  <cacheSource type="external" connectionId="1"/>
  <cacheFields count="8">
    <cacheField name="[Measures].[Som van prix]" caption="Som van prix" numFmtId="0" hierarchy="18" level="32767"/>
    <cacheField name="[Tabel1].[project].[project]" caption="project" numFmtId="0" level="1">
      <sharedItems count="3">
        <s v="Projet_003"/>
        <s v="Projet_004"/>
        <s v="Projet_010"/>
      </sharedItems>
    </cacheField>
    <cacheField name="[Tabel2].[facture].[facture]" caption="facture" numFmtId="0" hierarchy="3" level="1">
      <sharedItems count="4">
        <s v="F001"/>
        <s v="F002"/>
        <s v="f004"/>
        <s v="f003"/>
      </sharedItems>
    </cacheField>
    <cacheField name="[Tabel1].[description].[description]" caption="description" numFmtId="0" hierarchy="1" level="1">
      <sharedItems count="3">
        <s v="description3"/>
        <s v="description4"/>
        <s v="description10"/>
      </sharedItems>
    </cacheField>
    <cacheField name="[Tabel2].[commentaire].[commentaire]" caption="commentaire" numFmtId="0" hierarchy="7" level="1">
      <sharedItems count="8">
        <s v="commentaire1"/>
        <s v="commentaire4"/>
        <s v="commentaire3"/>
        <s v="commentaire2"/>
        <s v="commentaire5"/>
        <s v="commentaire8"/>
        <s v="commentaire7"/>
        <s v="commentaire6"/>
      </sharedItems>
    </cacheField>
    <cacheField name="[Tabel2].[date (Maand)].[date (Maand)]" caption="date (Maand)" numFmtId="0" hierarchy="13" level="1">
      <sharedItems count="2">
        <s v="okt"/>
        <s v="nov"/>
      </sharedItems>
    </cacheField>
    <cacheField name="[Tabel2].[date (Jaar)].[date (Jaar)]" caption="date (Jaar)" numFmtId="0" hierarchy="12" level="1">
      <sharedItems count="1">
        <s v="2022"/>
      </sharedItems>
    </cacheField>
    <cacheField name="Dummy0" numFmtId="0" hierarchy="1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20">
    <cacheHierarchy uniqueName="[Tabel1].[project]" caption="project" attribute="1" defaultMemberUniqueName="[Tabel1].[project].[All]" allUniqueName="[Tabel1].[project].[All]" dimensionUniqueName="[Tabel1]" displayFolder="" count="2" memberValueDatatype="130" unbalanced="0">
      <fieldsUsage count="2">
        <fieldUsage x="-1"/>
        <fieldUsage x="1"/>
      </fieldsUsage>
    </cacheHierarchy>
    <cacheHierarchy uniqueName="[Tabel1].[description]" caption="description" attribute="1" defaultMemberUniqueName="[Tabel1].[description].[All]" allUniqueName="[Tabel1].[description].[All]" dimensionUniqueName="[Tabel1]" displayFolder="" count="2" memberValueDatatype="130" unbalanced="0">
      <fieldsUsage count="2">
        <fieldUsage x="-1"/>
        <fieldUsage x="3"/>
      </fieldsUsage>
    </cacheHierarchy>
    <cacheHierarchy uniqueName="[Tabel2].[date]" caption="date" attribute="1" time="1" defaultMemberUniqueName="[Tabel2].[date].[All]" allUniqueName="[Tabel2].[date].[All]" dimensionUniqueName="[Tabel2]" displayFolder="" count="0" memberValueDatatype="7" unbalanced="0"/>
    <cacheHierarchy uniqueName="[Tabel2].[facture]" caption="facture" attribute="1" defaultMemberUniqueName="[Tabel2].[facture].[All]" allUniqueName="[Tabel2].[facture].[All]" dimensionUniqueName="[Tabel2]" displayFolder="" count="2" memberValueDatatype="130" unbalanced="0">
      <fieldsUsage count="2">
        <fieldUsage x="-1"/>
        <fieldUsage x="2"/>
      </fieldsUsage>
    </cacheHierarchy>
    <cacheHierarchy uniqueName="[Tabel2].[projet]" caption="projet" attribute="1" defaultMemberUniqueName="[Tabel2].[projet].[All]" allUniqueName="[Tabel2].[projet].[All]" dimensionUniqueName="[Tabel2]" displayFolder="" count="0" memberValueDatatype="130" unbalanced="0"/>
    <cacheHierarchy uniqueName="[Tabel2].[description]" caption="description" attribute="1" defaultMemberUniqueName="[Tabel2].[description].[All]" allUniqueName="[Tabel2].[description].[All]" dimensionUniqueName="[Tabel2]" displayFolder="" count="0" memberValueDatatype="130" unbalanced="0"/>
    <cacheHierarchy uniqueName="[Tabel2].[prix]" caption="prix" attribute="1" defaultMemberUniqueName="[Tabel2].[prix].[All]" allUniqueName="[Tabel2].[prix].[All]" dimensionUniqueName="[Tabel2]" displayFolder="" count="0" memberValueDatatype="20" unbalanced="0"/>
    <cacheHierarchy uniqueName="[Tabel2].[commentaire]" caption="commentaire" attribute="1" defaultMemberUniqueName="[Tabel2].[commentaire].[All]" allUniqueName="[Tabel2].[commentaire].[All]" dimensionUniqueName="[Tabel2]" displayFolder="" count="2" memberValueDatatype="130" unbalanced="0">
      <fieldsUsage count="2">
        <fieldUsage x="-1"/>
        <fieldUsage x="4"/>
      </fieldsUsage>
    </cacheHierarchy>
    <cacheHierarchy uniqueName="[Tabel2].[total]" caption="total" attribute="1" defaultMemberUniqueName="[Tabel2].[total].[All]" allUniqueName="[Tabel2].[total].[All]" dimensionUniqueName="[Tabel2]" displayFolder="" count="0" memberValueDatatype="130" unbalanced="0"/>
    <cacheHierarchy uniqueName="[Tabel2].[déjà payé]" caption="déjà payé" attribute="1" defaultMemberUniqueName="[Tabel2].[déjà payé].[All]" allUniqueName="[Tabel2].[déjà payé].[All]" dimensionUniqueName="[Tabel2]" displayFolder="" count="0" memberValueDatatype="130" unbalanced="0"/>
    <cacheHierarchy uniqueName="[Tabel2].[dernier paiement]" caption="dernier paiement" attribute="1" defaultMemberUniqueName="[Tabel2].[dernier paiement].[All]" allUniqueName="[Tabel2].[dernier paiement].[All]" dimensionUniqueName="[Tabel2]" displayFolder="" count="0" memberValueDatatype="130" unbalanced="0"/>
    <cacheHierarchy uniqueName="[Tabel2].[saldo]" caption="saldo" attribute="1" defaultMemberUniqueName="[Tabel2].[saldo].[All]" allUniqueName="[Tabel2].[saldo].[All]" dimensionUniqueName="[Tabel2]" displayFolder="" count="0" memberValueDatatype="20" unbalanced="0"/>
    <cacheHierarchy uniqueName="[Tabel2].[date (Jaar)]" caption="date (Jaar)" attribute="1" defaultMemberUniqueName="[Tabel2].[date (Jaar)].[All]" allUniqueName="[Tabel2].[date (Jaar)].[All]" dimensionUniqueName="[Tabel2]" displayFolder="" count="2" memberValueDatatype="130" unbalanced="0">
      <fieldsUsage count="2">
        <fieldUsage x="-1"/>
        <fieldUsage x="6"/>
      </fieldsUsage>
    </cacheHierarchy>
    <cacheHierarchy uniqueName="[Tabel2].[date (Maand)]" caption="date (Maand)" attribute="1" defaultMemberUniqueName="[Tabel2].[date (Maand)].[All]" allUniqueName="[Tabel2].[date (Maand)].[All]" dimensionUniqueName="[Tabel2]" displayFolder="" count="2" memberValueDatatype="130" unbalanced="0">
      <fieldsUsage count="2">
        <fieldUsage x="-1"/>
        <fieldUsage x="5"/>
      </fieldsUsage>
    </cacheHierarchy>
    <cacheHierarchy uniqueName="[Tabel2].[date (Maandindex)]" caption="date (Maandindex)" attribute="1" defaultMemberUniqueName="[Tabel2].[date (Maandindex)].[All]" allUniqueName="[Tabel2].[date (Maandindex)].[All]" dimensionUniqueName="[Tabel2]" displayFolder="" count="0" memberValueDatatype="20" unbalanced="0" hidden="1"/>
    <cacheHierarchy uniqueName="[Measures].[__XL_Count Tabel1]" caption="__XL_Count Tabel1" measure="1" displayFolder="" measureGroup="Tabel1" count="0" hidden="1"/>
    <cacheHierarchy uniqueName="[Measures].[__XL_Count Tabel2]" caption="__XL_Count Tabel2" measure="1" displayFolder="" measureGroup="Tabel2" count="0" hidden="1"/>
    <cacheHierarchy uniqueName="[Measures].[__No measures defined]" caption="__No measures defined" measure="1" displayFolder="" count="0" hidden="1"/>
    <cacheHierarchy uniqueName="[Measures].[Som van prix]" caption="Som van prix" measure="1" displayFolder="" measureGroup="Tabel2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Dummy0" caption="projec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3">
    <dimension measure="1" name="Measures" uniqueName="[Measures]" caption="Measures"/>
    <dimension name="Tabel1" uniqueName="[Tabel1]" caption="Tabel1"/>
    <dimension name="Tabel2" uniqueName="[Tabel2]" caption="Tabel2"/>
  </dimensions>
  <measureGroups count="2">
    <measureGroup name="Tabel1" caption="Tabel1"/>
    <measureGroup name="Tabel2" caption="Tabel2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7DF64E-C058-41D5-B684-4E4BB2B34A08}" name="Draaitabel1" cacheId="100" applyNumberFormats="0" applyBorderFormats="0" applyFontFormats="0" applyPatternFormats="0" applyAlignmentFormats="0" applyWidthHeightFormats="1" dataCaption="Waarden" updatedVersion="8" minRefreshableVersion="3" useAutoFormatting="1" subtotalHiddenItems="1" rowGrandTotals="0" itemPrintTitles="1" createdVersion="8" indent="0" compact="0" compactData="0" gridDropZones="1" multipleFieldFilters="0">
  <location ref="AA1:AH34" firstHeaderRow="1" firstDataRow="2" firstDataCol="6"/>
  <pivotFields count="8"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4">
        <item x="0"/>
        <item x="1"/>
        <item x="2"/>
        <item t="default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Subtotal="0" defaultAttributeDrillState="1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9">
        <item x="0"/>
        <item x="1"/>
        <item x="2"/>
        <item x="3"/>
        <item x="4"/>
        <item x="5"/>
        <item x="6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3">
        <item x="0"/>
        <item x="1"/>
        <item t="default"/>
      </items>
    </pivotField>
    <pivotField axis="axisRow" compact="0" allDrilled="1" outline="0" subtotalTop="0" showAll="0" insertBlankRow="1" dataSourceSort="1" defaultAttributeDrillState="1">
      <items count="2">
        <item x="0"/>
        <item t="default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6">
    <field x="6"/>
    <field x="5"/>
    <field x="1"/>
    <field x="3"/>
    <field x="2"/>
    <field x="4"/>
  </rowFields>
  <rowItems count="32">
    <i>
      <x/>
      <x/>
      <x/>
      <x/>
      <x/>
      <x/>
    </i>
    <i r="4">
      <x v="1"/>
      <x v="1"/>
    </i>
    <i t="blank" r="3">
      <x/>
    </i>
    <i t="default" r="2">
      <x/>
    </i>
    <i t="blank" r="2">
      <x/>
    </i>
    <i r="2">
      <x v="1"/>
      <x v="1"/>
      <x v="1"/>
      <x v="2"/>
    </i>
    <i t="blank" r="3">
      <x v="1"/>
    </i>
    <i t="default" r="2">
      <x v="1"/>
    </i>
    <i t="blank" r="2">
      <x v="1"/>
    </i>
    <i r="2">
      <x v="2"/>
      <x v="2"/>
      <x/>
      <x v="3"/>
    </i>
    <i r="4">
      <x v="1"/>
      <x v="4"/>
    </i>
    <i t="blank" r="3">
      <x v="2"/>
    </i>
    <i t="default" r="2">
      <x v="2"/>
    </i>
    <i t="blank" r="2">
      <x v="2"/>
    </i>
    <i t="default" r="1">
      <x/>
    </i>
    <i t="blank" r="1">
      <x/>
    </i>
    <i r="1">
      <x v="1"/>
      <x/>
      <x/>
      <x v="2"/>
      <x v="5"/>
    </i>
    <i t="blank" r="3">
      <x/>
    </i>
    <i t="default" r="2">
      <x/>
    </i>
    <i t="blank" r="2">
      <x/>
    </i>
    <i r="2">
      <x v="1"/>
      <x v="1"/>
      <x v="2"/>
      <x v="6"/>
    </i>
    <i t="blank" r="3">
      <x v="1"/>
    </i>
    <i t="default" r="2">
      <x v="1"/>
    </i>
    <i t="blank" r="2">
      <x v="1"/>
    </i>
    <i r="2">
      <x v="2"/>
      <x v="2"/>
      <x v="3"/>
      <x v="7"/>
    </i>
    <i t="blank" r="3">
      <x v="2"/>
    </i>
    <i t="default" r="2">
      <x v="2"/>
    </i>
    <i t="blank" r="2">
      <x v="2"/>
    </i>
    <i t="default" r="1">
      <x v="1"/>
    </i>
    <i t="blank" r="1">
      <x v="1"/>
    </i>
    <i t="default">
      <x/>
    </i>
    <i t="blank">
      <x/>
    </i>
  </rowItems>
  <colFields count="1">
    <field x="-2"/>
  </colFields>
  <colItems count="2">
    <i>
      <x/>
    </i>
    <i i="1">
      <x v="1"/>
    </i>
  </colItems>
  <dataFields count="2">
    <dataField name="Som van prix" fld="0" baseField="4" baseItem="0" numFmtId="167"/>
    <dataField name="pourcentage" fld="7" showDataAs="percentOfCol" baseField="4" baseItem="0" numFmtId="10">
      <extLst>
        <ext xmlns:x14="http://schemas.microsoft.com/office/spreadsheetml/2009/9/main" uri="{E15A36E0-9728-4e99-A89B-3F7291B0FE68}">
          <x14:dataField sourceField="0" uniqueName="[__Xl2].[Measures].[Som van prix]"/>
        </ext>
      </extLst>
    </dataField>
  </dataFields>
  <formats count="6">
    <format dxfId="58">
      <pivotArea dataOnly="0" outline="0" fieldPosition="0">
        <references count="1">
          <reference field="1" count="0" defaultSubtotal="1"/>
        </references>
      </pivotArea>
    </format>
    <format dxfId="56">
      <pivotArea outline="0" fieldPosition="0">
        <references count="1">
          <reference field="4294967294" count="1">
            <x v="0"/>
          </reference>
        </references>
      </pivotArea>
    </format>
    <format dxfId="49">
      <pivotArea dataOnly="0" grandRow="1" outline="0" fieldPosition="0"/>
    </format>
    <format dxfId="36">
      <pivotArea dataOnly="0" outline="0" fieldPosition="0">
        <references count="1">
          <reference field="5" count="0" defaultSubtotal="1"/>
        </references>
      </pivotArea>
    </format>
    <format dxfId="27">
      <pivotArea dataOnly="0" outline="0" fieldPosition="0">
        <references count="1">
          <reference field="6" count="0" defaultSubtotal="1"/>
        </references>
      </pivotArea>
    </format>
    <format dxfId="6">
      <pivotArea outline="0" fieldPosition="0">
        <references count="1">
          <reference field="4294967294" count="1">
            <x v="1"/>
          </reference>
        </references>
      </pivotArea>
    </format>
  </format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6">
    <rowHierarchyUsage hierarchyUsage="12"/>
    <rowHierarchyUsage hierarchyUsage="13"/>
    <rowHierarchyUsage hierarchyUsage="0"/>
    <rowHierarchyUsage hierarchyUsage="1"/>
    <rowHierarchyUsage hierarchyUsage="3"/>
    <rowHierarchyUsage hierarchyUsage="7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>
        <x15:activeTabTopLevelEntity name="[Tabel1]"/>
        <x15:activeTabTopLevelEntity name="[Tabel2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13C84E-2446-45D1-93B7-813B90B57D8A}" name="Tabel1" displayName="Tabel1" ref="A1:B18" totalsRowShown="0">
  <autoFilter ref="A1:B18" xr:uid="{A013C84E-2446-45D1-93B7-813B90B57D8A}"/>
  <tableColumns count="2">
    <tableColumn id="1" xr3:uid="{60038023-FD7E-48BA-8F62-A359CEC8A003}" name="project"/>
    <tableColumn id="2" xr3:uid="{B1F46AB4-B73A-4E19-AD05-F5A0BCA4D34C}" name="descrip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B5C91D-9B05-48E6-B82D-884F4A704E39}" name="Tabel2" displayName="Tabel2" ref="D1:M9" totalsRowShown="0">
  <autoFilter ref="D1:M9" xr:uid="{6AB5C91D-9B05-48E6-B82D-884F4A704E39}"/>
  <sortState xmlns:xlrd2="http://schemas.microsoft.com/office/spreadsheetml/2017/richdata2" ref="D2:M6">
    <sortCondition ref="E2:E6"/>
  </sortState>
  <tableColumns count="10">
    <tableColumn id="6" xr3:uid="{529F89BC-DF17-4D6D-8B47-134820F5CDCD}" name="date" dataDxfId="73"/>
    <tableColumn id="1" xr3:uid="{E01251BE-8290-43E3-9336-4268D35D20F4}" name="facture"/>
    <tableColumn id="2" xr3:uid="{0119DDFF-1B38-4E73-AE45-3C324C11E284}" name="projet"/>
    <tableColumn id="3" xr3:uid="{8795FDEE-ABB7-44DD-81C3-29025B2A18F7}" name="description">
      <calculatedColumnFormula>VLOOKUP(F2,Tabel1[],2,0)</calculatedColumnFormula>
    </tableColumn>
    <tableColumn id="4" xr3:uid="{DED456FF-2EE3-4F24-92A1-3A6B2DADB1BB}" name="prix" dataDxfId="71"/>
    <tableColumn id="5" xr3:uid="{2152458F-FDDD-44F4-A8A8-D08B9AB4E53B}" name="commentaire"/>
    <tableColumn id="10" xr3:uid="{4ECD5BA8-1B47-4253-8DD3-B3D2FCFA10DF}" name="total" dataDxfId="67">
      <calculatedColumnFormula>IF(COUNTIF($E$1:E2,Tabel2[[#This Row],[facture]])=1,SUMIFS(Tabel2[prix],Tabel2[facture],Tabel2[[#This Row],[facture]]),"-")</calculatedColumnFormula>
    </tableColumn>
    <tableColumn id="7" xr3:uid="{97BF3681-E71A-4A52-B34E-BF89F70980FA}" name="déjà payé" dataDxfId="66">
      <calculatedColumnFormula>IF(ISNUMBER(Tabel2[[#This Row],[total]]),SUMIFS(Tabel3[montant],Tabel3[facture],Tabel2[[#This Row],[facture]]),"-")</calculatedColumnFormula>
    </tableColumn>
    <tableColumn id="8" xr3:uid="{435A6C9F-83E0-4529-8781-3A3E7B3C39F1}" name="dernier paiement" dataDxfId="65">
      <calculatedColumnFormula array="1">IFERROR(IF(ISNUMBER(Tabel2[[#This Row],[déjà payé]]),_xlfn.AGGREGATE(14,6,Tabel3[date]/(Tabel3[facture]=Tabel2[[#This Row],[facture]]),1),"-"),"-")</calculatedColumnFormula>
    </tableColumn>
    <tableColumn id="9" xr3:uid="{9D203C87-659A-4A26-9FA9-DFA35C9674E1}" name="saldo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C6AEC3-A5F7-49BB-AAB8-B5986D53BAEB}" name="Tabel3" displayName="Tabel3" ref="O1:Q3" totalsRowShown="0">
  <autoFilter ref="O1:Q3" xr:uid="{3AC6AEC3-A5F7-49BB-AAB8-B5986D53BAEB}"/>
  <tableColumns count="3">
    <tableColumn id="1" xr3:uid="{C82715E0-B189-49D2-9234-02C8163A752E}" name="date" dataDxfId="72"/>
    <tableColumn id="2" xr3:uid="{B716DA5E-F063-4977-8558-BA5F60440589}" name="montant" dataDxfId="70"/>
    <tableColumn id="3" xr3:uid="{B3D5C31A-CFDB-4DD1-8032-89A47A186447}" name="fac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90E11-6A2B-41AC-823B-62608792D8C2}">
  <dimension ref="A1:AH34"/>
  <sheetViews>
    <sheetView tabSelected="1" topLeftCell="L1" workbookViewId="0">
      <selection activeCell="AI2" sqref="AI2"/>
    </sheetView>
  </sheetViews>
  <sheetFormatPr defaultRowHeight="14.25" x14ac:dyDescent="0.2"/>
  <cols>
    <col min="2" max="2" width="12" customWidth="1"/>
    <col min="7" max="7" width="12" customWidth="1"/>
    <col min="8" max="8" width="8.88671875" style="3"/>
    <col min="9" max="10" width="13.6640625" customWidth="1"/>
    <col min="11" max="11" width="13.6640625" style="3" customWidth="1"/>
    <col min="12" max="12" width="17.5546875" style="2" bestFit="1" customWidth="1"/>
    <col min="13" max="13" width="17.5546875" style="3" customWidth="1"/>
    <col min="16" max="16" width="9.6640625" style="3" customWidth="1"/>
    <col min="19" max="26" width="0" hidden="1" customWidth="1"/>
    <col min="27" max="27" width="16.6640625" bestFit="1" customWidth="1"/>
    <col min="28" max="28" width="18.6640625" bestFit="1" customWidth="1"/>
    <col min="29" max="29" width="14.109375" bestFit="1" customWidth="1"/>
    <col min="30" max="32" width="14" bestFit="1" customWidth="1"/>
    <col min="33" max="33" width="12.33203125" bestFit="1" customWidth="1"/>
    <col min="34" max="34" width="13.44140625" bestFit="1" customWidth="1"/>
  </cols>
  <sheetData>
    <row r="1" spans="1:34" x14ac:dyDescent="0.2">
      <c r="A1" t="s">
        <v>0</v>
      </c>
      <c r="B1" t="s">
        <v>2</v>
      </c>
      <c r="D1" t="s">
        <v>42</v>
      </c>
      <c r="E1" t="s">
        <v>36</v>
      </c>
      <c r="F1" t="s">
        <v>37</v>
      </c>
      <c r="G1" t="s">
        <v>2</v>
      </c>
      <c r="H1" s="3" t="s">
        <v>38</v>
      </c>
      <c r="I1" s="4" t="s">
        <v>40</v>
      </c>
      <c r="J1" s="3" t="s">
        <v>50</v>
      </c>
      <c r="K1" s="3" t="s">
        <v>46</v>
      </c>
      <c r="L1" s="2" t="s">
        <v>47</v>
      </c>
      <c r="M1" s="3" t="s">
        <v>49</v>
      </c>
      <c r="O1" t="s">
        <v>42</v>
      </c>
      <c r="P1" s="3" t="s">
        <v>43</v>
      </c>
      <c r="Q1" t="s">
        <v>36</v>
      </c>
      <c r="AG1" s="5" t="s">
        <v>70</v>
      </c>
    </row>
    <row r="2" spans="1:34" x14ac:dyDescent="0.2">
      <c r="A2" t="s">
        <v>1</v>
      </c>
      <c r="B2" t="s">
        <v>3</v>
      </c>
      <c r="D2" s="1">
        <v>44835</v>
      </c>
      <c r="E2" t="s">
        <v>39</v>
      </c>
      <c r="F2" t="s">
        <v>6</v>
      </c>
      <c r="G2" t="str">
        <f>VLOOKUP(F2,Tabel1[],2,0)</f>
        <v>description3</v>
      </c>
      <c r="H2" s="3">
        <v>100</v>
      </c>
      <c r="I2" s="4" t="s">
        <v>41</v>
      </c>
      <c r="J2" s="7">
        <f>IF(COUNTIF($E$1:E2,Tabel2[[#This Row],[facture]])=1,SUMIFS(Tabel2[prix],Tabel2[facture],Tabel2[[#This Row],[facture]]),"-")</f>
        <v>223</v>
      </c>
      <c r="K2" s="7">
        <f>IF(ISNUMBER(Tabel2[[#This Row],[total]]),SUMIFS(Tabel3[montant],Tabel3[facture],Tabel2[[#This Row],[facture]]),"-")</f>
        <v>0</v>
      </c>
      <c r="L2" s="8" t="str" cm="1">
        <f t="array" ref="L2">IFERROR(IF(ISNUMBER(Tabel2[[#This Row],[déjà payé]]),_xlfn.AGGREGATE(14,6,Tabel3[date]/(Tabel3[facture]=Tabel2[[#This Row],[facture]]),1),"-"),"-")</f>
        <v>-</v>
      </c>
      <c r="M2" s="7"/>
      <c r="O2" s="1">
        <v>44866</v>
      </c>
      <c r="P2" s="3">
        <v>25</v>
      </c>
      <c r="Q2" t="s">
        <v>44</v>
      </c>
      <c r="AA2" s="5" t="s">
        <v>57</v>
      </c>
      <c r="AB2" s="5" t="s">
        <v>58</v>
      </c>
      <c r="AC2" s="5" t="s">
        <v>0</v>
      </c>
      <c r="AD2" s="5" t="s">
        <v>2</v>
      </c>
      <c r="AE2" s="5" t="s">
        <v>36</v>
      </c>
      <c r="AF2" s="5" t="s">
        <v>40</v>
      </c>
      <c r="AG2" t="s">
        <v>54</v>
      </c>
      <c r="AH2" t="s">
        <v>71</v>
      </c>
    </row>
    <row r="3" spans="1:34" x14ac:dyDescent="0.2">
      <c r="A3" t="s">
        <v>4</v>
      </c>
      <c r="B3" t="s">
        <v>5</v>
      </c>
      <c r="D3" s="1">
        <v>44835</v>
      </c>
      <c r="E3" t="s">
        <v>39</v>
      </c>
      <c r="F3" t="s">
        <v>20</v>
      </c>
      <c r="G3" t="str">
        <f>VLOOKUP(F3,Tabel1[],2,0)</f>
        <v>description10</v>
      </c>
      <c r="H3" s="3">
        <v>123</v>
      </c>
      <c r="I3" s="4" t="s">
        <v>45</v>
      </c>
      <c r="J3" s="7" t="str">
        <f>IF(COUNTIF($E$1:E3,Tabel2[[#This Row],[facture]])=1,SUMIFS(Tabel2[prix],Tabel2[facture],Tabel2[[#This Row],[facture]]),"-")</f>
        <v>-</v>
      </c>
      <c r="K3" s="7" t="str">
        <f>IF(ISNUMBER(Tabel2[[#This Row],[total]]),SUMIFS(Tabel3[montant],Tabel3[facture],Tabel2[[#This Row],[facture]]),"-")</f>
        <v>-</v>
      </c>
      <c r="L3" s="8" t="str" cm="1">
        <f t="array" ref="L3">IFERROR(IF(ISNUMBER(Tabel2[[#This Row],[déjà payé]]),_xlfn.AGGREGATE(14,6,Tabel3[date]/(Tabel3[facture]=Tabel2[[#This Row],[facture]]),1),"-"),"-")</f>
        <v>-</v>
      </c>
      <c r="M3" s="7"/>
      <c r="O3" s="1">
        <v>44867</v>
      </c>
      <c r="P3" s="3">
        <v>25</v>
      </c>
      <c r="Q3" t="s">
        <v>44</v>
      </c>
      <c r="AA3" t="s">
        <v>59</v>
      </c>
      <c r="AB3" t="s">
        <v>60</v>
      </c>
      <c r="AC3" t="s">
        <v>6</v>
      </c>
      <c r="AD3" t="s">
        <v>7</v>
      </c>
      <c r="AE3" t="s">
        <v>39</v>
      </c>
      <c r="AF3" t="s">
        <v>41</v>
      </c>
      <c r="AG3" s="3">
        <v>100</v>
      </c>
      <c r="AH3" s="14">
        <v>8.0128205128205135E-2</v>
      </c>
    </row>
    <row r="4" spans="1:34" x14ac:dyDescent="0.2">
      <c r="A4" t="s">
        <v>6</v>
      </c>
      <c r="B4" t="s">
        <v>7</v>
      </c>
      <c r="D4" s="1">
        <v>44836</v>
      </c>
      <c r="E4" t="s">
        <v>44</v>
      </c>
      <c r="F4" t="s">
        <v>8</v>
      </c>
      <c r="G4" t="str">
        <f>VLOOKUP(F4,Tabel1[],2,0)</f>
        <v>description4</v>
      </c>
      <c r="H4" s="3">
        <v>101</v>
      </c>
      <c r="I4" s="4" t="s">
        <v>48</v>
      </c>
      <c r="J4" s="7">
        <f>IF(COUNTIF($E$1:E4,Tabel2[[#This Row],[facture]])=1,SUMIFS(Tabel2[prix],Tabel2[facture],Tabel2[[#This Row],[facture]]),"-")</f>
        <v>601</v>
      </c>
      <c r="K4" s="7">
        <f>IF(ISNUMBER(Tabel2[[#This Row],[total]]),SUMIFS(Tabel3[montant],Tabel3[facture],Tabel2[[#This Row],[facture]]),"-")</f>
        <v>50</v>
      </c>
      <c r="L4" s="8" cm="1">
        <f t="array" ref="L4">IFERROR(IF(ISNUMBER(Tabel2[[#This Row],[déjà payé]]),_xlfn.AGGREGATE(14,6,Tabel3[date]/(Tabel3[facture]=Tabel2[[#This Row],[facture]]),1),"-"),"-")</f>
        <v>44867</v>
      </c>
      <c r="M4" s="7">
        <f>IF(ISNUMBER(Tabel2[[#This Row],[total]]),SUM(Tabel2[[#This Row],[total]],-Tabel2[[#This Row],[déjà payé]]),"-")</f>
        <v>551</v>
      </c>
      <c r="AD4" t="s">
        <v>7</v>
      </c>
      <c r="AE4" t="s">
        <v>44</v>
      </c>
      <c r="AF4" t="s">
        <v>55</v>
      </c>
      <c r="AG4" s="3">
        <v>200</v>
      </c>
      <c r="AH4" s="14">
        <v>0.16025641025641027</v>
      </c>
    </row>
    <row r="5" spans="1:34" x14ac:dyDescent="0.2">
      <c r="A5" t="s">
        <v>8</v>
      </c>
      <c r="B5" t="s">
        <v>9</v>
      </c>
      <c r="D5" s="1">
        <v>44836</v>
      </c>
      <c r="E5" t="s">
        <v>44</v>
      </c>
      <c r="F5" t="s">
        <v>6</v>
      </c>
      <c r="G5" t="str">
        <f>VLOOKUP(F5,Tabel1[],2,0)</f>
        <v>description3</v>
      </c>
      <c r="H5" s="3">
        <v>200</v>
      </c>
      <c r="I5" s="4" t="s">
        <v>55</v>
      </c>
      <c r="J5" s="7" t="str">
        <f>IF(COUNTIF($E$1:E5,Tabel2[[#This Row],[facture]])=1,SUMIFS(Tabel2[prix],Tabel2[facture],Tabel2[[#This Row],[facture]]),"-")</f>
        <v>-</v>
      </c>
      <c r="K5" s="7" t="str">
        <f>IF(ISNUMBER(Tabel2[[#This Row],[total]]),SUMIFS(Tabel3[montant],Tabel3[facture],Tabel2[[#This Row],[facture]]),"-")</f>
        <v>-</v>
      </c>
      <c r="L5" s="8" t="str" cm="1">
        <f t="array" ref="L5">IFERROR(IF(ISNUMBER(Tabel2[[#This Row],[déjà payé]]),_xlfn.AGGREGATE(14,6,Tabel3[date]/(Tabel3[facture]=Tabel2[[#This Row],[facture]]),1),"-"),"-")</f>
        <v>-</v>
      </c>
      <c r="M5" s="7"/>
      <c r="AG5" s="3"/>
      <c r="AH5" s="14"/>
    </row>
    <row r="6" spans="1:34" x14ac:dyDescent="0.2">
      <c r="A6" t="s">
        <v>10</v>
      </c>
      <c r="B6" t="s">
        <v>11</v>
      </c>
      <c r="D6" s="1">
        <v>44836</v>
      </c>
      <c r="E6" t="s">
        <v>44</v>
      </c>
      <c r="F6" t="s">
        <v>20</v>
      </c>
      <c r="G6" t="str">
        <f>VLOOKUP(F6,Tabel1[],2,0)</f>
        <v>description10</v>
      </c>
      <c r="H6" s="3">
        <v>300</v>
      </c>
      <c r="I6" s="4" t="s">
        <v>56</v>
      </c>
      <c r="J6" s="7" t="str">
        <f>IF(COUNTIF($E$1:E7,Tabel2[[#This Row],[facture]])=1,SUMIFS(Tabel2[prix],Tabel2[facture],Tabel2[[#This Row],[facture]]),"-")</f>
        <v>-</v>
      </c>
      <c r="K6" s="7" t="str">
        <f>IF(ISNUMBER(Tabel2[[#This Row],[total]]),SUMIFS(Tabel3[montant],Tabel3[facture],Tabel2[[#This Row],[facture]]),"-")</f>
        <v>-</v>
      </c>
      <c r="L6" s="8" t="str" cm="1">
        <f t="array" ref="L6">IFERROR(IF(ISNUMBER(Tabel2[[#This Row],[déjà payé]]),_xlfn.AGGREGATE(14,6,Tabel3[date]/(Tabel3[facture]=Tabel2[[#This Row],[facture]]),1),"-"),"-")</f>
        <v>-</v>
      </c>
      <c r="M6" s="7"/>
      <c r="AC6" s="6" t="s">
        <v>51</v>
      </c>
      <c r="AD6" s="6"/>
      <c r="AE6" s="6"/>
      <c r="AF6" s="6"/>
      <c r="AG6" s="9">
        <v>300</v>
      </c>
      <c r="AH6" s="15">
        <v>0.24038461538461539</v>
      </c>
    </row>
    <row r="7" spans="1:34" x14ac:dyDescent="0.2">
      <c r="A7" t="s">
        <v>12</v>
      </c>
      <c r="B7" t="s">
        <v>13</v>
      </c>
      <c r="D7" s="1">
        <v>44866</v>
      </c>
      <c r="E7" t="s">
        <v>63</v>
      </c>
      <c r="F7" t="s">
        <v>20</v>
      </c>
      <c r="G7" t="str">
        <f>VLOOKUP(F7,Tabel1[],2,0)</f>
        <v>description10</v>
      </c>
      <c r="H7" s="3">
        <v>123</v>
      </c>
      <c r="I7" s="4" t="s">
        <v>67</v>
      </c>
      <c r="J7" s="7">
        <f>IF(COUNTIF($E$1:E7,Tabel2[[#This Row],[facture]])=1,SUMIFS(Tabel2[prix],Tabel2[facture],Tabel2[[#This Row],[facture]]),"-")</f>
        <v>123</v>
      </c>
      <c r="K7" s="7">
        <f>IF(ISNUMBER(Tabel2[[#This Row],[total]]),SUMIFS(Tabel3[montant],Tabel3[facture],Tabel2[[#This Row],[facture]]),"-")</f>
        <v>0</v>
      </c>
      <c r="L7" s="8" t="str" cm="1">
        <f t="array" ref="L7">IFERROR(IF(ISNUMBER(Tabel2[[#This Row],[déjà payé]]),_xlfn.AGGREGATE(14,6,Tabel3[date]/(Tabel3[facture]=Tabel2[[#This Row],[facture]]),1),"-"),"-")</f>
        <v>-</v>
      </c>
      <c r="M7" s="7"/>
      <c r="AG7" s="3"/>
      <c r="AH7" s="14"/>
    </row>
    <row r="8" spans="1:34" x14ac:dyDescent="0.2">
      <c r="A8" t="s">
        <v>14</v>
      </c>
      <c r="B8" t="s">
        <v>15</v>
      </c>
      <c r="D8" s="1">
        <v>44875</v>
      </c>
      <c r="E8" t="s">
        <v>64</v>
      </c>
      <c r="F8" t="s">
        <v>8</v>
      </c>
      <c r="G8" t="str">
        <f>VLOOKUP(F8,Tabel1[],2,0)</f>
        <v>description4</v>
      </c>
      <c r="H8" s="3">
        <v>101</v>
      </c>
      <c r="I8" s="4" t="s">
        <v>68</v>
      </c>
      <c r="J8" s="7">
        <f>IF(COUNTIF($E$1:E8,Tabel2[[#This Row],[facture]])=1,SUMIFS(Tabel2[prix],Tabel2[facture],Tabel2[[#This Row],[facture]]),"-")</f>
        <v>301</v>
      </c>
      <c r="K8" s="7">
        <f>IF(ISNUMBER(Tabel2[[#This Row],[total]]),SUMIFS(Tabel3[montant],Tabel3[facture],Tabel2[[#This Row],[facture]]),"-")</f>
        <v>0</v>
      </c>
      <c r="L8" s="8" t="str" cm="1">
        <f t="array" ref="L8">IFERROR(IF(ISNUMBER(Tabel2[[#This Row],[déjà payé]]),_xlfn.AGGREGATE(14,6,Tabel3[date]/(Tabel3[facture]=Tabel2[[#This Row],[facture]]),1),"-"),"-")</f>
        <v>-</v>
      </c>
      <c r="M8" s="7"/>
      <c r="AC8" t="s">
        <v>8</v>
      </c>
      <c r="AD8" t="s">
        <v>9</v>
      </c>
      <c r="AE8" t="s">
        <v>44</v>
      </c>
      <c r="AF8" t="s">
        <v>48</v>
      </c>
      <c r="AG8" s="3">
        <v>101</v>
      </c>
      <c r="AH8" s="14">
        <v>8.0929487179487183E-2</v>
      </c>
    </row>
    <row r="9" spans="1:34" x14ac:dyDescent="0.2">
      <c r="A9" t="s">
        <v>16</v>
      </c>
      <c r="B9" t="s">
        <v>17</v>
      </c>
      <c r="D9" s="1">
        <v>44875</v>
      </c>
      <c r="E9" t="s">
        <v>64</v>
      </c>
      <c r="F9" t="s">
        <v>6</v>
      </c>
      <c r="G9" t="str">
        <f>VLOOKUP(F9,Tabel1[],2,0)</f>
        <v>description3</v>
      </c>
      <c r="H9" s="3">
        <v>200</v>
      </c>
      <c r="I9" s="4" t="s">
        <v>69</v>
      </c>
      <c r="J9" s="7" t="str">
        <f>IF(COUNTIF($E$1:E9,Tabel2[[#This Row],[facture]])=1,SUMIFS(Tabel2[prix],Tabel2[facture],Tabel2[[#This Row],[facture]]),"-")</f>
        <v>-</v>
      </c>
      <c r="K9" s="7" t="str">
        <f>IF(ISNUMBER(Tabel2[[#This Row],[total]]),SUMIFS(Tabel3[montant],Tabel3[facture],Tabel2[[#This Row],[facture]]),"-")</f>
        <v>-</v>
      </c>
      <c r="L9" s="8" t="str" cm="1">
        <f t="array" ref="L9">IFERROR(IF(ISNUMBER(Tabel2[[#This Row],[déjà payé]]),_xlfn.AGGREGATE(14,6,Tabel3[date]/(Tabel3[facture]=Tabel2[[#This Row],[facture]]),1),"-"),"-")</f>
        <v>-</v>
      </c>
      <c r="M9" s="7"/>
      <c r="AG9" s="3"/>
      <c r="AH9" s="14"/>
    </row>
    <row r="10" spans="1:34" x14ac:dyDescent="0.2">
      <c r="A10" t="s">
        <v>18</v>
      </c>
      <c r="B10" t="s">
        <v>19</v>
      </c>
      <c r="AC10" s="6" t="s">
        <v>52</v>
      </c>
      <c r="AD10" s="6"/>
      <c r="AE10" s="6"/>
      <c r="AF10" s="6"/>
      <c r="AG10" s="9">
        <v>101</v>
      </c>
      <c r="AH10" s="15">
        <v>8.0929487179487183E-2</v>
      </c>
    </row>
    <row r="11" spans="1:34" x14ac:dyDescent="0.2">
      <c r="A11" t="s">
        <v>20</v>
      </c>
      <c r="B11" t="s">
        <v>21</v>
      </c>
      <c r="AG11" s="3"/>
      <c r="AH11" s="14"/>
    </row>
    <row r="12" spans="1:34" x14ac:dyDescent="0.2">
      <c r="A12" t="s">
        <v>22</v>
      </c>
      <c r="B12" t="s">
        <v>23</v>
      </c>
      <c r="AC12" t="s">
        <v>20</v>
      </c>
      <c r="AD12" t="s">
        <v>21</v>
      </c>
      <c r="AE12" t="s">
        <v>39</v>
      </c>
      <c r="AF12" t="s">
        <v>45</v>
      </c>
      <c r="AG12" s="3">
        <v>123</v>
      </c>
      <c r="AH12" s="14">
        <v>9.8557692307692304E-2</v>
      </c>
    </row>
    <row r="13" spans="1:34" x14ac:dyDescent="0.2">
      <c r="A13" t="s">
        <v>24</v>
      </c>
      <c r="B13" t="s">
        <v>25</v>
      </c>
      <c r="AD13" t="s">
        <v>21</v>
      </c>
      <c r="AE13" t="s">
        <v>44</v>
      </c>
      <c r="AF13" t="s">
        <v>56</v>
      </c>
      <c r="AG13" s="3">
        <v>300</v>
      </c>
      <c r="AH13" s="14">
        <v>0.24038461538461539</v>
      </c>
    </row>
    <row r="14" spans="1:34" x14ac:dyDescent="0.2">
      <c r="A14" t="s">
        <v>26</v>
      </c>
      <c r="B14" t="s">
        <v>27</v>
      </c>
      <c r="AG14" s="3"/>
      <c r="AH14" s="14"/>
    </row>
    <row r="15" spans="1:34" x14ac:dyDescent="0.2">
      <c r="A15" t="s">
        <v>28</v>
      </c>
      <c r="B15" t="s">
        <v>29</v>
      </c>
      <c r="AC15" s="6" t="s">
        <v>53</v>
      </c>
      <c r="AD15" s="6"/>
      <c r="AE15" s="6"/>
      <c r="AF15" s="6"/>
      <c r="AG15" s="9">
        <v>423</v>
      </c>
      <c r="AH15" s="15">
        <v>0.33894230769230771</v>
      </c>
    </row>
    <row r="16" spans="1:34" x14ac:dyDescent="0.2">
      <c r="A16" t="s">
        <v>30</v>
      </c>
      <c r="B16" t="s">
        <v>31</v>
      </c>
      <c r="AG16" s="3"/>
      <c r="AH16" s="14"/>
    </row>
    <row r="17" spans="1:34" x14ac:dyDescent="0.2">
      <c r="A17" t="s">
        <v>32</v>
      </c>
      <c r="B17" t="s">
        <v>33</v>
      </c>
      <c r="AB17" s="10" t="s">
        <v>61</v>
      </c>
      <c r="AC17" s="10"/>
      <c r="AD17" s="10"/>
      <c r="AE17" s="10"/>
      <c r="AF17" s="10"/>
      <c r="AG17" s="11">
        <v>824</v>
      </c>
      <c r="AH17" s="16">
        <v>0.66025641025641024</v>
      </c>
    </row>
    <row r="18" spans="1:34" x14ac:dyDescent="0.2">
      <c r="A18" t="s">
        <v>34</v>
      </c>
      <c r="B18" t="s">
        <v>35</v>
      </c>
      <c r="AG18" s="3"/>
      <c r="AH18" s="14"/>
    </row>
    <row r="19" spans="1:34" x14ac:dyDescent="0.2">
      <c r="AB19" t="s">
        <v>65</v>
      </c>
      <c r="AC19" t="s">
        <v>6</v>
      </c>
      <c r="AD19" t="s">
        <v>7</v>
      </c>
      <c r="AE19" t="s">
        <v>64</v>
      </c>
      <c r="AF19" t="s">
        <v>69</v>
      </c>
      <c r="AG19" s="3">
        <v>200</v>
      </c>
      <c r="AH19" s="14">
        <v>0.16025641025641027</v>
      </c>
    </row>
    <row r="20" spans="1:34" x14ac:dyDescent="0.2">
      <c r="AG20" s="3"/>
      <c r="AH20" s="14"/>
    </row>
    <row r="21" spans="1:34" x14ac:dyDescent="0.2">
      <c r="AC21" s="6" t="s">
        <v>51</v>
      </c>
      <c r="AD21" s="6"/>
      <c r="AE21" s="6"/>
      <c r="AF21" s="6"/>
      <c r="AG21" s="9">
        <v>200</v>
      </c>
      <c r="AH21" s="15">
        <v>0.16025641025641027</v>
      </c>
    </row>
    <row r="22" spans="1:34" x14ac:dyDescent="0.2">
      <c r="AG22" s="3"/>
      <c r="AH22" s="14"/>
    </row>
    <row r="23" spans="1:34" x14ac:dyDescent="0.2">
      <c r="AC23" t="s">
        <v>8</v>
      </c>
      <c r="AD23" t="s">
        <v>9</v>
      </c>
      <c r="AE23" t="s">
        <v>64</v>
      </c>
      <c r="AF23" t="s">
        <v>68</v>
      </c>
      <c r="AG23" s="3">
        <v>101</v>
      </c>
      <c r="AH23" s="14">
        <v>8.0929487179487183E-2</v>
      </c>
    </row>
    <row r="24" spans="1:34" x14ac:dyDescent="0.2">
      <c r="AG24" s="3"/>
      <c r="AH24" s="14"/>
    </row>
    <row r="25" spans="1:34" x14ac:dyDescent="0.2">
      <c r="AC25" s="6" t="s">
        <v>52</v>
      </c>
      <c r="AD25" s="6"/>
      <c r="AE25" s="6"/>
      <c r="AF25" s="6"/>
      <c r="AG25" s="9">
        <v>101</v>
      </c>
      <c r="AH25" s="15">
        <v>8.0929487179487183E-2</v>
      </c>
    </row>
    <row r="26" spans="1:34" x14ac:dyDescent="0.2">
      <c r="AG26" s="3"/>
      <c r="AH26" s="14"/>
    </row>
    <row r="27" spans="1:34" x14ac:dyDescent="0.2">
      <c r="AC27" t="s">
        <v>20</v>
      </c>
      <c r="AD27" t="s">
        <v>21</v>
      </c>
      <c r="AE27" t="s">
        <v>63</v>
      </c>
      <c r="AF27" t="s">
        <v>67</v>
      </c>
      <c r="AG27" s="3">
        <v>123</v>
      </c>
      <c r="AH27" s="14">
        <v>9.8557692307692304E-2</v>
      </c>
    </row>
    <row r="28" spans="1:34" x14ac:dyDescent="0.2">
      <c r="AG28" s="3"/>
      <c r="AH28" s="14"/>
    </row>
    <row r="29" spans="1:34" x14ac:dyDescent="0.2">
      <c r="AC29" s="6" t="s">
        <v>53</v>
      </c>
      <c r="AD29" s="6"/>
      <c r="AE29" s="6"/>
      <c r="AF29" s="6"/>
      <c r="AG29" s="9">
        <v>123</v>
      </c>
      <c r="AH29" s="15">
        <v>9.8557692307692304E-2</v>
      </c>
    </row>
    <row r="30" spans="1:34" x14ac:dyDescent="0.2">
      <c r="AG30" s="3"/>
      <c r="AH30" s="14"/>
    </row>
    <row r="31" spans="1:34" x14ac:dyDescent="0.2">
      <c r="AB31" s="10" t="s">
        <v>66</v>
      </c>
      <c r="AC31" s="10"/>
      <c r="AD31" s="10"/>
      <c r="AE31" s="10"/>
      <c r="AF31" s="10"/>
      <c r="AG31" s="11">
        <v>424</v>
      </c>
      <c r="AH31" s="16">
        <v>0.33974358974358976</v>
      </c>
    </row>
    <row r="32" spans="1:34" x14ac:dyDescent="0.2">
      <c r="AG32" s="3"/>
      <c r="AH32" s="14"/>
    </row>
    <row r="33" spans="27:34" x14ac:dyDescent="0.2">
      <c r="AA33" s="12" t="s">
        <v>62</v>
      </c>
      <c r="AB33" s="12"/>
      <c r="AC33" s="12"/>
      <c r="AD33" s="12"/>
      <c r="AE33" s="12"/>
      <c r="AF33" s="12"/>
      <c r="AG33" s="13">
        <v>1248</v>
      </c>
      <c r="AH33" s="17">
        <v>1</v>
      </c>
    </row>
    <row r="34" spans="27:34" x14ac:dyDescent="0.2">
      <c r="AG34" s="3"/>
      <c r="AH34" s="14"/>
    </row>
  </sheetData>
  <phoneticPr fontId="1" type="noConversion"/>
  <dataValidations count="2">
    <dataValidation type="list" allowBlank="1" showInputMessage="1" showErrorMessage="1" sqref="F2:F9" xr:uid="{B235E707-8BFD-4FA4-A89A-394FD4A1C75A}">
      <formula1>$A$2:$A$18</formula1>
    </dataValidation>
    <dataValidation type="list" allowBlank="1" showInputMessage="1" showErrorMessage="1" sqref="Q2:Y3" xr:uid="{6376FEBA-862D-4505-BF7E-8FBC40EF13FC}">
      <formula1>$E$2:$E$9</formula1>
    </dataValidation>
  </dataValidations>
  <pageMargins left="0.7" right="0.7" top="0.75" bottom="0.75" header="0.3" footer="0.3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2022-10-15T12:35:01Z</dcterms:created>
  <dcterms:modified xsi:type="dcterms:W3CDTF">2022-10-15T13:25:20Z</dcterms:modified>
</cp:coreProperties>
</file>