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0362EBD-553C-496E-BACE-032862F59B20}" xr6:coauthVersionLast="47" xr6:coauthVersionMax="47" xr10:uidLastSave="{00000000-0000-0000-0000-000000000000}"/>
  <bookViews>
    <workbookView xWindow="-120" yWindow="-120" windowWidth="29040" windowHeight="16440" tabRatio="520" activeTab="1" xr2:uid="{00000000-000D-0000-FFFF-FFFF00000000}"/>
  </bookViews>
  <sheets>
    <sheet name="Liste des prêts RC" sheetId="13" r:id="rId1"/>
    <sheet name="Consommation des prêts RC" sheetId="17" r:id="rId2"/>
    <sheet name="Listes" sheetId="11" r:id="rId3"/>
  </sheets>
  <externalReferences>
    <externalReference r:id="rId4"/>
  </externalReferences>
  <definedNames>
    <definedName name="Communes">[1]Listes!$D$1:$D$14</definedName>
    <definedName name="Dde">#REF!</definedName>
    <definedName name="Delib">#REF!</definedName>
    <definedName name="Garant">#REF!</definedName>
    <definedName name="Moyenne">#REF!</definedName>
  </definedNames>
  <calcPr calcId="191029"/>
  <pivotCaches>
    <pivotCache cacheId="24" r:id="rId5"/>
    <pivotCache cacheId="34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0" i="13" l="1"/>
  <c r="L10" i="13"/>
  <c r="I2" i="13"/>
  <c r="I10" i="13" s="1"/>
  <c r="I3" i="13"/>
  <c r="I4" i="13"/>
  <c r="I5" i="13"/>
  <c r="I6" i="13"/>
  <c r="I7" i="13"/>
  <c r="I8" i="13"/>
  <c r="I9" i="13"/>
  <c r="C2" i="17"/>
  <c r="C3" i="17"/>
  <c r="C9" i="17"/>
  <c r="C4" i="17"/>
  <c r="C5" i="17"/>
  <c r="C6" i="17"/>
  <c r="C7" i="17"/>
  <c r="C8" i="17"/>
  <c r="B2" i="17"/>
  <c r="B3" i="17"/>
  <c r="B9" i="17"/>
  <c r="B4" i="17"/>
  <c r="B5" i="17"/>
  <c r="B6" i="17"/>
  <c r="B7" i="17"/>
  <c r="B8" i="17"/>
  <c r="J3" i="13" l="1"/>
  <c r="J5" i="13"/>
  <c r="J9" i="13"/>
  <c r="J8" i="13"/>
  <c r="J2" i="13"/>
  <c r="J7" i="13"/>
  <c r="J4" i="13"/>
  <c r="J6" i="13"/>
</calcChain>
</file>

<file path=xl/sharedStrings.xml><?xml version="1.0" encoding="utf-8"?>
<sst xmlns="http://schemas.openxmlformats.org/spreadsheetml/2006/main" count="81" uniqueCount="46">
  <si>
    <t>OPERATION</t>
  </si>
  <si>
    <t>Total général</t>
  </si>
  <si>
    <t>Montant prêt</t>
  </si>
  <si>
    <t>N° CONTRAT</t>
  </si>
  <si>
    <t>Étiquettes de lignes</t>
  </si>
  <si>
    <t>ID ligne de prêt</t>
  </si>
  <si>
    <t>Type prêt</t>
  </si>
  <si>
    <t>PLUS construction</t>
  </si>
  <si>
    <t>PLUS foncier</t>
  </si>
  <si>
    <t>PLAI construction</t>
  </si>
  <si>
    <t>PLAI foncier</t>
  </si>
  <si>
    <t>Booster</t>
  </si>
  <si>
    <t>PHB 2.0</t>
  </si>
  <si>
    <t>PLS construction</t>
  </si>
  <si>
    <t>PLS foncier</t>
  </si>
  <si>
    <t>CPLS</t>
  </si>
  <si>
    <t>N° fiche Sage Patrimoine</t>
  </si>
  <si>
    <t>Date versement</t>
  </si>
  <si>
    <t>Montant versé</t>
  </si>
  <si>
    <t>Montant perçu</t>
  </si>
  <si>
    <t>Reste à percevoir</t>
  </si>
  <si>
    <t>Somme de Montant prêt</t>
  </si>
  <si>
    <t>Somme de Montant perçu</t>
  </si>
  <si>
    <t>Somme de Reste à percevoir</t>
  </si>
  <si>
    <t>Somme de Montant versé</t>
  </si>
  <si>
    <t>Total</t>
  </si>
  <si>
    <t>% prêt perçu</t>
  </si>
  <si>
    <t>Fin du préfinancement</t>
  </si>
  <si>
    <t>Intérêts consolidés</t>
  </si>
  <si>
    <t>PAM</t>
  </si>
  <si>
    <t>(vide)</t>
  </si>
  <si>
    <t>RC Avirons 250 logements</t>
  </si>
  <si>
    <t>RC Trois Cheminées 48 lgts</t>
  </si>
  <si>
    <t>Réhab St Joseph 678 logements</t>
  </si>
  <si>
    <t>Réhab Tampon 982 logements</t>
  </si>
  <si>
    <t>Réhab Entre Deux 128 logements</t>
  </si>
  <si>
    <t>Réallocation du PHBB</t>
  </si>
  <si>
    <t xml:space="preserve">PAM ECO-Prêt </t>
  </si>
  <si>
    <t xml:space="preserve">PAM Taux fixe - Complémentaire à l'Eco-prêt </t>
  </si>
  <si>
    <t>Durée</t>
  </si>
  <si>
    <t>Date</t>
  </si>
  <si>
    <t>Opération</t>
  </si>
  <si>
    <t>Kolomlabels</t>
  </si>
  <si>
    <t>Rijlabels</t>
  </si>
  <si>
    <t>Eindtotaal</t>
  </si>
  <si>
    <t>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</si>
</sst>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_-* #,##0\ _€_-;\-* #,##0\ _€_-;_-* &quot;-&quot;\ _€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Fill="1"/>
    <xf numFmtId="165" fontId="0" fillId="0" borderId="0" xfId="0" applyNumberFormat="1"/>
    <xf numFmtId="0" fontId="4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/>
    <xf numFmtId="165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/>
    <xf numFmtId="17" fontId="0" fillId="0" borderId="0" xfId="0" applyNumberFormat="1"/>
    <xf numFmtId="9" fontId="0" fillId="0" borderId="0" xfId="0" applyNumberFormat="1"/>
    <xf numFmtId="3" fontId="0" fillId="0" borderId="0" xfId="0" applyNumberFormat="1"/>
    <xf numFmtId="14" fontId="0" fillId="0" borderId="0" xfId="0" applyNumberFormat="1" applyAlignment="1">
      <alignment horizontal="center"/>
    </xf>
    <xf numFmtId="0" fontId="2" fillId="0" borderId="0" xfId="0" applyFont="1"/>
    <xf numFmtId="14" fontId="0" fillId="0" borderId="0" xfId="0" applyNumberFormat="1"/>
    <xf numFmtId="1" fontId="0" fillId="0" borderId="0" xfId="0" applyNumberFormat="1" applyFill="1" applyAlignment="1">
      <alignment horizontal="center"/>
    </xf>
    <xf numFmtId="14" fontId="4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Fill="1" applyAlignment="1">
      <alignment horizontal="center"/>
    </xf>
  </cellXfs>
  <cellStyles count="2">
    <cellStyle name="Normal 2" xfId="1" xr:uid="{8877A965-F894-483F-9584-AF82F48E2889}"/>
    <cellStyle name="Standaard" xfId="0" builtinId="0"/>
  </cellStyles>
  <dxfs count="50">
    <dxf>
      <alignment horizontal="center"/>
    </dxf>
    <dxf>
      <alignment horizontal="center"/>
    </dxf>
    <dxf>
      <numFmt numFmtId="165" formatCode="_-* #,##0\ _€_-;\-* #,##0\ _€_-;_-* &quot;-&quot;\ _€_-;_-@_-"/>
    </dxf>
    <dxf>
      <alignment horizontal="center"/>
    </dxf>
    <dxf>
      <alignment horizontal="center"/>
    </dxf>
    <dxf>
      <numFmt numFmtId="165" formatCode="_-* #,##0\ _€_-;\-* #,##0\ _€_-;_-* &quot;-&quot;\ _€_-;_-@_-"/>
    </dxf>
    <dxf>
      <alignment horizontal="center"/>
    </dxf>
    <dxf>
      <alignment horizontal="center"/>
    </dxf>
    <dxf>
      <numFmt numFmtId="165" formatCode="_-* #,##0\ _€_-;\-* #,##0\ _€_-;_-* &quot;-&quot;\ _€_-;_-@_-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_-* #,##0\ _€_-;\-* #,##0\ _€_-;_-* &quot;-&quot;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_-* #,##0\ _€_-;\-* #,##0\ _€_-;_-* &quot;-&quot;\ _€_-;_-@_-"/>
    </dxf>
    <dxf>
      <alignment horizontal="center"/>
    </dxf>
    <dxf>
      <alignment horizontal="center"/>
    </dxf>
    <dxf>
      <numFmt numFmtId="165" formatCode="_-* #,##0\ _€_-;\-* #,##0\ _€_-;_-* &quot;-&quot;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6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\ _€_-;\-* #,##0\ _€_-;_-* &quot;-&quot;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\ _€_-;\-* #,##0\ _€_-;_-* &quot;-&quot;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5" formatCode="_-* #,##0\ _€_-;\-* #,##0\ _€_-;_-* &quot;-&quot;\ _€_-;_-@_-"/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6" formatCode="dd/mm/yyyy"/>
      <alignment horizontal="center" vertical="bottom" textRotation="0" wrapText="0" indent="0" justifyLastLine="0" shrinkToFit="0" readingOrder="0"/>
    </dxf>
    <dxf>
      <numFmt numFmtId="166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rgb="FF000000"/>
        </top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0%20-%20%20DOP%20G&#233;n&#233;ral\suivi%20d'activit&#233;\PCA\3.%20TABLEAUX%20DE%20BORD\Tableau%20de%20bord%20NBL\Tableau%20de%20bord%20g&#233;n&#233;r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CGLLS"/>
      <sheetName val="EVOLUTION GLOBALE"/>
      <sheetName val="Prix VEFA"/>
      <sheetName val="Etude foncier"/>
      <sheetName val="Données initiales"/>
      <sheetName val="Evolution des OS"/>
      <sheetName val="Evolution des livraisons réelle"/>
      <sheetName val="STAT NEUF SILOGIA"/>
      <sheetName val="Structure PRP"/>
      <sheetName val="STAT REHAB SILOGIA"/>
      <sheetName val="Analyse rapide par année"/>
      <sheetName val="Listes"/>
      <sheetName val="Structure plan financement"/>
      <sheetName val="Evolution LBU"/>
      <sheetName val="PROG par bassin"/>
      <sheetName val="PROG par type"/>
      <sheetName val="REHAB"/>
      <sheetName val="Prospections  abandons"/>
      <sheetName val="TCD REHAB"/>
      <sheetName val="St Jo"/>
      <sheetName val="Répartition commune"/>
      <sheetName val="avant 20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D1" t="str">
            <v>Avirons</v>
          </cell>
        </row>
        <row r="2">
          <cell r="D2" t="str">
            <v>Cilaos</v>
          </cell>
        </row>
        <row r="3">
          <cell r="D3" t="str">
            <v>Entre-Deux</v>
          </cell>
        </row>
        <row r="4">
          <cell r="D4" t="str">
            <v>Etang-Salé</v>
          </cell>
        </row>
        <row r="5">
          <cell r="D5" t="str">
            <v>La Possession</v>
          </cell>
        </row>
        <row r="6">
          <cell r="D6" t="str">
            <v>Petite-Ile</v>
          </cell>
        </row>
        <row r="7">
          <cell r="D7" t="str">
            <v>St Joseph</v>
          </cell>
        </row>
        <row r="8">
          <cell r="D8" t="str">
            <v>St Leu</v>
          </cell>
        </row>
        <row r="9">
          <cell r="D9" t="str">
            <v>St Louis</v>
          </cell>
        </row>
        <row r="10">
          <cell r="D10" t="str">
            <v>St Paul</v>
          </cell>
        </row>
        <row r="11">
          <cell r="D11" t="str">
            <v>St Philippe</v>
          </cell>
        </row>
        <row r="12">
          <cell r="D12" t="str">
            <v>St Pierre</v>
          </cell>
        </row>
        <row r="13">
          <cell r="D13" t="str">
            <v>Tampon</v>
          </cell>
        </row>
        <row r="14">
          <cell r="D14" t="str">
            <v>Trois Bassins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4658.709883217591" createdVersion="7" refreshedVersion="7" minRefreshableVersion="3" recordCount="77" xr:uid="{54D7E260-2D90-44A7-B565-41E4B4D80CBD}">
  <cacheSource type="worksheet">
    <worksheetSource name="Liste_prêts_RC"/>
  </cacheSource>
  <cacheFields count="11">
    <cacheField name="OPERATION" numFmtId="0">
      <sharedItems containsBlank="1" count="7">
        <s v="RC Avirons 250 logements"/>
        <s v="RC Trois Cheminées 48 lgts"/>
        <s v="Réhab St Joseph 678 logements"/>
        <s v="Réhab Tampon 982 logements"/>
        <s v="Réhab Entre Deux 128 logements"/>
        <m/>
        <s v=": RC Avirons 250 logements" u="1"/>
      </sharedItems>
    </cacheField>
    <cacheField name="N° CONTRAT" numFmtId="0">
      <sharedItems containsNonDate="0" containsString="0" containsBlank="1"/>
    </cacheField>
    <cacheField name="ID ligne de prêt" numFmtId="0">
      <sharedItems containsString="0" containsBlank="1" containsNumber="1" containsInteger="1" minValue="5314337" maxValue="5331516"/>
    </cacheField>
    <cacheField name="N° fiche Sage Patrimoine" numFmtId="0">
      <sharedItems containsNonDate="0" containsString="0" containsBlank="1"/>
    </cacheField>
    <cacheField name="Type prêt" numFmtId="0">
      <sharedItems containsBlank="1"/>
    </cacheField>
    <cacheField name="Montant prêt" numFmtId="165">
      <sharedItems containsString="0" containsBlank="1" containsNumber="1" containsInteger="1" minValue="28098" maxValue="1034345"/>
    </cacheField>
    <cacheField name="Montant perçu" numFmtId="165">
      <sharedItems containsSemiMixedTypes="0" containsString="0" containsNumber="1" containsInteger="1" minValue="0" maxValue="0"/>
    </cacheField>
    <cacheField name="Reste à percevoir" numFmtId="165">
      <sharedItems containsSemiMixedTypes="0" containsString="0" containsNumber="1" containsInteger="1" minValue="0" maxValue="1034345"/>
    </cacheField>
    <cacheField name="Fin du préfinancement" numFmtId="14">
      <sharedItems containsNonDate="0" containsDate="1" containsString="0" containsBlank="1" minDate="2021-01-01T00:00:00" maxDate="2022-01-02T00:00:00"/>
    </cacheField>
    <cacheField name="Intérêts consolidés" numFmtId="165">
      <sharedItems containsString="0" containsBlank="1" containsNumber="1" minValue="14.32" maxValue="1438.82"/>
    </cacheField>
    <cacheField name="Part perçue" numFmtId="0" formula="'Montant perçu'/'Montant prêt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689.818500000001" createdVersion="7" refreshedVersion="7" minRefreshableVersion="3" recordCount="8" xr:uid="{A996FCC7-5273-47E7-9B25-9F29D992C367}">
  <cacheSource type="worksheet">
    <worksheetSource name="Consommation_RC"/>
  </cacheSource>
  <cacheFields count="5">
    <cacheField name="ID ligne de prêt" numFmtId="0">
      <sharedItems containsSemiMixedTypes="0" containsString="0" containsNumber="1" containsInteger="1" minValue="5314337" maxValue="5331516"/>
    </cacheField>
    <cacheField name="Opération" numFmtId="0">
      <sharedItems containsMixedTypes="1" containsNumber="1" containsInteger="1" minValue="0" maxValue="0" count="6">
        <s v="Réhab Entre Deux 128 logements"/>
        <s v="RC Avirons 250 logements"/>
        <s v="Réhab St Joseph 678 logements"/>
        <s v="Réhab Tampon 982 logements"/>
        <s v="RC Trois Cheminées 48 lgts"/>
        <n v="0" u="1"/>
      </sharedItems>
    </cacheField>
    <cacheField name="Type prêt" numFmtId="0">
      <sharedItems/>
    </cacheField>
    <cacheField name="Date versement" numFmtId="164">
      <sharedItems containsSemiMixedTypes="0" containsNonDate="0" containsDate="1" containsString="0" minDate="2020-12-15T00:00:00" maxDate="2020-12-22T00:00:00" count="2">
        <d v="2020-12-15T00:00:00"/>
        <d v="2020-12-21T00:00:00"/>
      </sharedItems>
      <fieldGroup base="3">
        <rangePr groupBy="years" startDate="2020-12-15T00:00:00" endDate="2020-12-22T00:00:00"/>
        <groupItems count="3">
          <s v="&lt;15/12/2020"/>
          <s v="2020"/>
          <s v="&gt;22/12/2020"/>
        </groupItems>
      </fieldGroup>
    </cacheField>
    <cacheField name="Montant versé" numFmtId="165">
      <sharedItems containsSemiMixedTypes="0" containsString="0" containsNumber="1" containsInteger="1" minValue="4538" maxValue="10343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7">
  <r>
    <x v="0"/>
    <m/>
    <n v="5331511"/>
    <m/>
    <s v="PAM"/>
    <n v="335345"/>
    <n v="0"/>
    <n v="335345"/>
    <d v="2021-01-01T00:00:00"/>
    <n v="170.91"/>
  </r>
  <r>
    <x v="1"/>
    <m/>
    <n v="5331516"/>
    <m/>
    <s v="PAM"/>
    <n v="56272"/>
    <n v="0"/>
    <n v="56272"/>
    <d v="2021-01-01T00:00:00"/>
    <n v="18.559999999999999"/>
  </r>
  <r>
    <x v="2"/>
    <m/>
    <n v="5314337"/>
    <m/>
    <s v="PAM"/>
    <n v="1034345"/>
    <n v="0"/>
    <n v="1034345"/>
    <d v="2021-01-01T00:00:00"/>
    <n v="527.16999999999996"/>
  </r>
  <r>
    <x v="3"/>
    <m/>
    <n v="5314338"/>
    <m/>
    <s v="PAM"/>
    <n v="328348"/>
    <n v="0"/>
    <n v="328348"/>
    <d v="2021-01-01T00:00:00"/>
    <n v="167.35"/>
  </r>
  <r>
    <x v="4"/>
    <m/>
    <n v="5323844"/>
    <m/>
    <s v="PAM"/>
    <n v="28098"/>
    <n v="0"/>
    <n v="28098"/>
    <d v="2021-01-01T00:00:00"/>
    <n v="14.32"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d v="2022-01-01T00:00:00"/>
    <n v="1438.82"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  <r>
    <x v="5"/>
    <m/>
    <m/>
    <m/>
    <m/>
    <m/>
    <n v="0"/>
    <n v="0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n v="5323844"/>
    <x v="0"/>
    <s v="PAM"/>
    <x v="0"/>
    <n v="28098"/>
  </r>
  <r>
    <n v="5331511"/>
    <x v="1"/>
    <s v="PAM"/>
    <x v="0"/>
    <n v="335345"/>
  </r>
  <r>
    <n v="5331125"/>
    <x v="0"/>
    <s v="PAM"/>
    <x v="0"/>
    <n v="4538"/>
  </r>
  <r>
    <n v="5314337"/>
    <x v="2"/>
    <s v="PAM"/>
    <x v="0"/>
    <n v="1034345"/>
  </r>
  <r>
    <n v="5331126"/>
    <x v="2"/>
    <s v="PAM"/>
    <x v="0"/>
    <n v="9076"/>
  </r>
  <r>
    <n v="5314338"/>
    <x v="3"/>
    <s v="PAM"/>
    <x v="0"/>
    <n v="328348"/>
  </r>
  <r>
    <n v="5331127"/>
    <x v="3"/>
    <s v="PAM"/>
    <x v="0"/>
    <n v="49916"/>
  </r>
  <r>
    <n v="5331516"/>
    <x v="4"/>
    <s v="PAM"/>
    <x v="1"/>
    <n v="562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21F4D1-9E74-4A7E-AFF8-5481B4361641}" name="Tableau croisé dynamique1" cacheId="2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O2:R9" firstHeaderRow="0" firstDataRow="1" firstDataCol="1"/>
  <pivotFields count="11">
    <pivotField axis="axisRow" showAll="0">
      <items count="8">
        <item m="1" x="6"/>
        <item x="5"/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dataField="1" numFmtId="165" showAll="0"/>
    <pivotField dataField="1" numFmtId="165" showAll="0"/>
    <pivotField dataField="1" numFmtId="165" showAll="0"/>
    <pivotField showAll="0"/>
    <pivotField showAll="0"/>
    <pivotField dragToRow="0" dragToCol="0" dragToPage="0" showAll="0" defaultSubtotal="0"/>
  </pivotFields>
  <rowFields count="1">
    <field x="0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 prêt" fld="5" baseField="0" baseItem="0" numFmtId="165"/>
    <dataField name="Somme de Montant perçu" fld="6" baseField="0" baseItem="0" numFmtId="165"/>
    <dataField name="Somme de Reste à percevoir" fld="7" baseField="0" baseItem="0" numFmtId="165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A8FE49-C79D-48DF-A030-5B666BB066CE}" name="Tableau croisé dynamique3" cacheId="2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O20:S27" firstHeaderRow="0" firstDataRow="1" firstDataCol="1"/>
  <pivotFields count="11">
    <pivotField axis="axisRow" showAll="0" sortType="descending">
      <items count="8">
        <item m="1" x="6"/>
        <item x="5"/>
        <item x="0"/>
        <item x="1"/>
        <item x="2"/>
        <item x="3"/>
        <item x="4"/>
        <item t="default"/>
      </items>
      <autoSortScope>
        <pivotArea dataOnly="0" outline="0" fieldPosition="0">
          <references count="1">
            <reference field="4294967294" count="1" selected="0">
              <x v="3"/>
            </reference>
          </references>
        </pivotArea>
      </autoSortScope>
    </pivotField>
    <pivotField showAll="0"/>
    <pivotField showAll="0"/>
    <pivotField showAll="0"/>
    <pivotField showAll="0"/>
    <pivotField dataField="1" numFmtId="165" showAll="0"/>
    <pivotField dataField="1" numFmtId="165" showAll="0"/>
    <pivotField dataField="1" numFmtId="165" showAll="0"/>
    <pivotField showAll="0"/>
    <pivotField showAll="0"/>
    <pivotField dataField="1" dragToRow="0" dragToCol="0" dragToPage="0" showAll="0" defaultSubtotal="0"/>
  </pivotFields>
  <rowFields count="1">
    <field x="0"/>
  </rowFields>
  <rowItems count="7">
    <i>
      <x v="5"/>
    </i>
    <i>
      <x v="4"/>
    </i>
    <i>
      <x v="6"/>
    </i>
    <i>
      <x v="2"/>
    </i>
    <i>
      <x v="3"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Reste à percevoir" fld="7" baseField="0" baseItem="7" numFmtId="3"/>
    <dataField name="Somme de Montant prêt" fld="5" baseField="0" baseItem="7" numFmtId="3"/>
    <dataField name="Somme de Montant perçu" fld="6" baseField="0" baseItem="7" numFmtId="3"/>
    <dataField name="% prêt perçu" fld="10" baseField="0" baseItem="0" numFmtId="9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DE8684-D6A9-4838-A63A-E81AAF97028F}" name="Tableau croisé dynamique2" cacheId="3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H3:J10" firstHeaderRow="1" firstDataRow="2" firstDataCol="1"/>
  <pivotFields count="5">
    <pivotField showAll="0"/>
    <pivotField axis="axisRow" showAll="0">
      <items count="7">
        <item m="1" x="5"/>
        <item x="1"/>
        <item x="4"/>
        <item x="0"/>
        <item x="2"/>
        <item x="3"/>
        <item t="default"/>
      </items>
    </pivotField>
    <pivotField showAll="0"/>
    <pivotField axis="axisCol" numFmtId="14" showAll="0">
      <items count="4">
        <item x="0"/>
        <item x="1"/>
        <item x="2"/>
        <item t="default"/>
      </items>
    </pivotField>
    <pivotField dataField="1" numFmtId="165" showAll="0"/>
  </pivotFields>
  <rowFields count="1">
    <field x="1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3"/>
  </colFields>
  <colItems count="2">
    <i>
      <x v="1"/>
    </i>
    <i t="grand">
      <x/>
    </i>
  </colItems>
  <dataFields count="1">
    <dataField name="Somme de Montant versé" fld="4" baseField="1" baseItem="0" numFmtId="165"/>
  </dataFields>
  <formats count="3">
    <format dxfId="25">
      <pivotArea grandCol="1" outline="0" collapsedLevelsAreSubtotals="1" fieldPosition="0"/>
    </format>
    <format dxfId="24">
      <pivotArea dataOnly="0" labelOnly="1" grandCol="1" outline="0" fieldPosition="0"/>
    </format>
    <format dxfId="2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9F19AD0-D03F-4166-8DE3-A6212F4E5C03}" name="Liste_prêts_RC" displayName="Liste_prêts_RC" ref="A1:L10" totalsRowCount="1" headerRowDxfId="49" dataDxfId="47" headerRowBorderDxfId="48" tableBorderDxfId="46">
  <autoFilter ref="A1:L9" xr:uid="{C91EB5FF-7D40-45F5-B8ED-D47FFD6949C4}"/>
  <sortState xmlns:xlrd2="http://schemas.microsoft.com/office/spreadsheetml/2017/richdata2" ref="A2:L9">
    <sortCondition ref="A1:A9"/>
  </sortState>
  <tableColumns count="12">
    <tableColumn id="1" xr3:uid="{C92633DC-C80E-41A2-B145-CA22EECB091A}" name="OPERATION" totalsRowLabel="Total" dataDxfId="45"/>
    <tableColumn id="2" xr3:uid="{5D41FCFE-649B-4DA9-9579-B18733BB0E27}" name="N° CONTRAT" dataDxfId="44" totalsRowDxfId="43"/>
    <tableColumn id="3" xr3:uid="{BC763700-6114-4581-A838-551DF175F96B}" name="ID ligne de prêt" dataDxfId="42" totalsRowDxfId="41"/>
    <tableColumn id="6" xr3:uid="{A7314F93-29A6-4057-A1B3-CC228396D5CB}" name="N° fiche Sage Patrimoine" dataDxfId="40" totalsRowDxfId="39"/>
    <tableColumn id="11" xr3:uid="{67AA7CF0-D14E-4325-9700-A16E76AD60F0}" name="Date" dataDxfId="38" totalsRowDxfId="37"/>
    <tableColumn id="4" xr3:uid="{EED87806-9263-4AFD-A8CA-CDA350D9F9C8}" name="Type prêt" dataDxfId="36" totalsRowDxfId="35"/>
    <tableColumn id="7" xr3:uid="{51F8CC77-C4C5-46AA-89C3-5FCFDDE3D480}" name="Durée" dataDxfId="34" totalsRowDxfId="33"/>
    <tableColumn id="5" xr3:uid="{C8391E1F-D156-467C-B662-1A9F5ECB791E}" name="Montant prêt" totalsRowFunction="sum" dataDxfId="32"/>
    <tableColumn id="9" xr3:uid="{2DE33CDD-FB1F-48AE-8873-77E179DFE51B}" name="Montant perçu" totalsRowFunction="sum" dataDxfId="31" totalsRowDxfId="30">
      <calculatedColumnFormula>SUMIF(Consommation_RC[ID ligne de prêt],Liste_prêts_RC[[#This Row],[ID ligne de prêt]],Consommation_RC[Montant versé])</calculatedColumnFormula>
    </tableColumn>
    <tableColumn id="10" xr3:uid="{D418A925-232D-4B7B-96AE-99AADE196C2A}" name="Reste à percevoir" dataDxfId="29" totalsRowDxfId="28">
      <calculatedColumnFormula>Liste_prêts_RC[[#This Row],[Montant prêt]]-Liste_prêts_RC[[#This Row],[Montant perçu]]</calculatedColumnFormula>
    </tableColumn>
    <tableColumn id="13" xr3:uid="{EF4FB703-C89E-44DA-B2CF-9D0988C3BF75}" name="Fin du préfinancement" dataDxfId="27"/>
    <tableColumn id="14" xr3:uid="{8EA7B4EA-0431-4A88-9669-905369D0B770}" name="Intérêts consolidés" totalsRowFunction="sum" dataDxfId="26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1D18E26-0BCC-41F3-AE8A-09FD243535F6}" name="Consommation_RC" displayName="Consommation_RC" ref="A1:E9" headerRowDxfId="22" dataDxfId="20" headerRowBorderDxfId="21" tableBorderDxfId="19">
  <autoFilter ref="A1:E9" xr:uid="{C91EB5FF-7D40-45F5-B8ED-D47FFD6949C4}"/>
  <sortState xmlns:xlrd2="http://schemas.microsoft.com/office/spreadsheetml/2017/richdata2" ref="A2:E9">
    <sortCondition ref="D1:D9"/>
  </sortState>
  <tableColumns count="5">
    <tableColumn id="1" xr3:uid="{F6CABC30-3D64-459A-A866-8F2F1C263254}" name="ID ligne de prêt" totalsRowLabel="Total" dataDxfId="18" totalsRowDxfId="9"/>
    <tableColumn id="7" xr3:uid="{7DF02BAA-9028-40ED-96B3-CDB5064B620C}" name="Opération" dataDxfId="17" totalsRowDxfId="10">
      <calculatedColumnFormula>_xlfn.XLOOKUP(Consommation_RC[[#This Row],[ID ligne de prêt]],Liste_prêts_RC[ID ligne de prêt],Liste_prêts_RC[OPERATION],"",0)</calculatedColumnFormula>
    </tableColumn>
    <tableColumn id="3" xr3:uid="{4C07DA4A-F426-44F5-AA0E-4B5D7F743C01}" name="Type prêt" dataDxfId="16" totalsRowDxfId="11">
      <calculatedColumnFormula>_xlfn.XLOOKUP(Consommation_RC[[#This Row],[ID ligne de prêt]],Liste_prêts_RC[ID ligne de prêt],Liste_prêts_RC[Type prêt],"",0)</calculatedColumnFormula>
    </tableColumn>
    <tableColumn id="6" xr3:uid="{2C52C9A8-53E0-44E0-92C6-FC25A1B29440}" name="Date versement" dataDxfId="15" totalsRowDxfId="12"/>
    <tableColumn id="4" xr3:uid="{DF165A88-884A-4320-9062-E1FB25BDF803}" name="Montant versé" totalsRowFunction="sum" dataDxfId="14" totalsRowDxfId="13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91C60-1357-4722-B1CD-309284263B20}">
  <sheetPr codeName="Blad1">
    <tabColor rgb="FF92D050"/>
  </sheetPr>
  <dimension ref="A1:S27"/>
  <sheetViews>
    <sheetView zoomScale="85" zoomScaleNormal="85" workbookViewId="0">
      <selection activeCell="I10" sqref="I10"/>
    </sheetView>
  </sheetViews>
  <sheetFormatPr defaultColWidth="11.42578125" defaultRowHeight="15" x14ac:dyDescent="0.25"/>
  <cols>
    <col min="1" max="1" width="29.5703125" bestFit="1" customWidth="1"/>
    <col min="2" max="2" width="17.28515625" style="4" bestFit="1" customWidth="1"/>
    <col min="3" max="3" width="19.85546875" style="4" bestFit="1" customWidth="1"/>
    <col min="4" max="4" width="17.5703125" style="4" customWidth="1"/>
    <col min="5" max="5" width="10.7109375" style="21" bestFit="1" customWidth="1"/>
    <col min="6" max="6" width="14.7109375" bestFit="1" customWidth="1"/>
    <col min="7" max="7" width="11.42578125" bestFit="1" customWidth="1"/>
    <col min="8" max="8" width="19.7109375" bestFit="1" customWidth="1"/>
    <col min="9" max="9" width="21" bestFit="1" customWidth="1"/>
    <col min="10" max="10" width="23" bestFit="1" customWidth="1"/>
    <col min="11" max="11" width="28" bestFit="1" customWidth="1"/>
    <col min="12" max="12" width="24.28515625" bestFit="1" customWidth="1"/>
    <col min="13" max="13" width="29.5703125" bestFit="1" customWidth="1"/>
    <col min="14" max="14" width="25.28515625" bestFit="1" customWidth="1"/>
    <col min="15" max="15" width="21.42578125" bestFit="1" customWidth="1"/>
    <col min="16" max="16" width="22.85546875" bestFit="1" customWidth="1"/>
    <col min="17" max="17" width="11.42578125" bestFit="1" customWidth="1"/>
    <col min="18" max="18" width="24.7109375" bestFit="1" customWidth="1"/>
    <col min="19" max="19" width="12.42578125" bestFit="1" customWidth="1"/>
  </cols>
  <sheetData>
    <row r="1" spans="1:18" s="5" customFormat="1" x14ac:dyDescent="0.25">
      <c r="A1" s="7" t="s">
        <v>0</v>
      </c>
      <c r="B1" s="7" t="s">
        <v>3</v>
      </c>
      <c r="C1" s="7" t="s">
        <v>5</v>
      </c>
      <c r="D1" s="7" t="s">
        <v>16</v>
      </c>
      <c r="E1" s="23" t="s">
        <v>40</v>
      </c>
      <c r="F1" s="7" t="s">
        <v>6</v>
      </c>
      <c r="G1" s="7" t="s">
        <v>39</v>
      </c>
      <c r="H1" s="8" t="s">
        <v>2</v>
      </c>
      <c r="I1" s="8" t="s">
        <v>19</v>
      </c>
      <c r="J1" s="8" t="s">
        <v>20</v>
      </c>
      <c r="K1" s="8" t="s">
        <v>27</v>
      </c>
      <c r="L1" s="8" t="s">
        <v>28</v>
      </c>
    </row>
    <row r="2" spans="1:18" x14ac:dyDescent="0.25">
      <c r="A2" s="15" t="s">
        <v>31</v>
      </c>
      <c r="B2" s="10">
        <v>104230</v>
      </c>
      <c r="C2" s="10">
        <v>5331511</v>
      </c>
      <c r="D2" s="11"/>
      <c r="E2" s="14">
        <v>43811</v>
      </c>
      <c r="F2" s="10" t="s">
        <v>29</v>
      </c>
      <c r="G2" s="22">
        <v>16</v>
      </c>
      <c r="H2" s="12">
        <v>335345</v>
      </c>
      <c r="I2" s="13">
        <f>SUMIF(Consommation_RC[ID ligne de prêt],Liste_prêts_RC[[#This Row],[ID ligne de prêt]],Consommation_RC[Montant versé])</f>
        <v>335345</v>
      </c>
      <c r="J2" s="13">
        <f>Liste_prêts_RC[[#This Row],[Montant prêt]]-Liste_prêts_RC[[#This Row],[Montant perçu]]</f>
        <v>0</v>
      </c>
      <c r="K2" s="14">
        <v>44197</v>
      </c>
      <c r="L2" s="13">
        <v>170.91</v>
      </c>
      <c r="N2" s="6"/>
      <c r="O2" s="2" t="s">
        <v>4</v>
      </c>
      <c r="P2" t="s">
        <v>21</v>
      </c>
      <c r="Q2" t="s">
        <v>22</v>
      </c>
      <c r="R2" t="s">
        <v>23</v>
      </c>
    </row>
    <row r="3" spans="1:18" x14ac:dyDescent="0.25">
      <c r="A3" s="15" t="s">
        <v>32</v>
      </c>
      <c r="B3" s="10">
        <v>104217</v>
      </c>
      <c r="C3" s="10">
        <v>5331516</v>
      </c>
      <c r="D3" s="11"/>
      <c r="E3" s="14">
        <v>43811</v>
      </c>
      <c r="F3" s="10" t="s">
        <v>29</v>
      </c>
      <c r="G3" s="22">
        <v>15</v>
      </c>
      <c r="H3" s="12">
        <v>56272</v>
      </c>
      <c r="I3" s="13">
        <f>SUMIF(Consommation_RC[ID ligne de prêt],Liste_prêts_RC[[#This Row],[ID ligne de prêt]],Consommation_RC[Montant versé])</f>
        <v>56272</v>
      </c>
      <c r="J3" s="13">
        <f>Liste_prêts_RC[[#This Row],[Montant prêt]]-Liste_prêts_RC[[#This Row],[Montant perçu]]</f>
        <v>0</v>
      </c>
      <c r="K3" s="14">
        <v>44197</v>
      </c>
      <c r="L3" s="13">
        <v>18.559999999999999</v>
      </c>
      <c r="O3" s="3" t="s">
        <v>30</v>
      </c>
      <c r="P3" s="6"/>
      <c r="Q3" s="6">
        <v>0</v>
      </c>
      <c r="R3" s="6">
        <v>0</v>
      </c>
    </row>
    <row r="4" spans="1:18" x14ac:dyDescent="0.25">
      <c r="A4" s="15" t="s">
        <v>35</v>
      </c>
      <c r="B4" s="10">
        <v>104296</v>
      </c>
      <c r="C4" s="10">
        <v>5323844</v>
      </c>
      <c r="D4" s="11"/>
      <c r="E4" s="14">
        <v>43811</v>
      </c>
      <c r="F4" s="10" t="s">
        <v>29</v>
      </c>
      <c r="G4" s="22">
        <v>5</v>
      </c>
      <c r="H4" s="12">
        <v>28098</v>
      </c>
      <c r="I4" s="13">
        <f>SUMIF(Consommation_RC[ID ligne de prêt],Liste_prêts_RC[[#This Row],[ID ligne de prêt]],Consommation_RC[Montant versé])</f>
        <v>28098</v>
      </c>
      <c r="J4" s="13">
        <f>Liste_prêts_RC[[#This Row],[Montant prêt]]-Liste_prêts_RC[[#This Row],[Montant perçu]]</f>
        <v>0</v>
      </c>
      <c r="K4" s="14">
        <v>44197</v>
      </c>
      <c r="L4" s="13">
        <v>14.32</v>
      </c>
      <c r="O4" s="3" t="s">
        <v>31</v>
      </c>
      <c r="P4" s="6">
        <v>335345</v>
      </c>
      <c r="Q4" s="6">
        <v>0</v>
      </c>
      <c r="R4" s="6">
        <v>335345</v>
      </c>
    </row>
    <row r="5" spans="1:18" x14ac:dyDescent="0.25">
      <c r="A5" s="15" t="s">
        <v>35</v>
      </c>
      <c r="B5" s="10">
        <v>104293</v>
      </c>
      <c r="C5" s="10">
        <v>5331125</v>
      </c>
      <c r="D5" s="11"/>
      <c r="E5" s="14">
        <v>43811</v>
      </c>
      <c r="F5" s="10" t="s">
        <v>29</v>
      </c>
      <c r="G5" s="22">
        <v>10</v>
      </c>
      <c r="H5" s="12">
        <v>4538</v>
      </c>
      <c r="I5" s="13">
        <f>SUMIF(Consommation_RC[ID ligne de prêt],Liste_prêts_RC[[#This Row],[ID ligne de prêt]],Consommation_RC[Montant versé])</f>
        <v>4538</v>
      </c>
      <c r="J5" s="13">
        <f>Liste_prêts_RC[[#This Row],[Montant prêt]]-Liste_prêts_RC[[#This Row],[Montant perçu]]</f>
        <v>0</v>
      </c>
      <c r="K5" s="14">
        <v>44197</v>
      </c>
      <c r="L5" s="13">
        <v>2.31</v>
      </c>
      <c r="O5" s="3" t="s">
        <v>32</v>
      </c>
      <c r="P5" s="6">
        <v>56272</v>
      </c>
      <c r="Q5" s="6">
        <v>0</v>
      </c>
      <c r="R5" s="6">
        <v>56272</v>
      </c>
    </row>
    <row r="6" spans="1:18" x14ac:dyDescent="0.25">
      <c r="A6" s="15" t="s">
        <v>33</v>
      </c>
      <c r="B6" s="10">
        <v>104300</v>
      </c>
      <c r="C6" s="10">
        <v>5331126</v>
      </c>
      <c r="D6" s="11"/>
      <c r="E6" s="14">
        <v>43811</v>
      </c>
      <c r="F6" s="10" t="s">
        <v>29</v>
      </c>
      <c r="G6" s="22">
        <v>10</v>
      </c>
      <c r="H6" s="12">
        <v>9076</v>
      </c>
      <c r="I6" s="13">
        <f>SUMIF(Consommation_RC[ID ligne de prêt],Liste_prêts_RC[[#This Row],[ID ligne de prêt]],Consommation_RC[Montant versé])</f>
        <v>9076</v>
      </c>
      <c r="J6" s="13">
        <f>Liste_prêts_RC[[#This Row],[Montant prêt]]-Liste_prêts_RC[[#This Row],[Montant perçu]]</f>
        <v>0</v>
      </c>
      <c r="K6" s="14">
        <v>44197</v>
      </c>
      <c r="L6" s="13">
        <v>4.63</v>
      </c>
      <c r="O6" s="3" t="s">
        <v>33</v>
      </c>
      <c r="P6" s="6">
        <v>1034345</v>
      </c>
      <c r="Q6" s="6">
        <v>0</v>
      </c>
      <c r="R6" s="6">
        <v>1034345</v>
      </c>
    </row>
    <row r="7" spans="1:18" x14ac:dyDescent="0.25">
      <c r="A7" s="15" t="s">
        <v>33</v>
      </c>
      <c r="B7" s="10">
        <v>104300</v>
      </c>
      <c r="C7" s="10">
        <v>5314337</v>
      </c>
      <c r="D7" s="11"/>
      <c r="E7" s="14">
        <v>43811</v>
      </c>
      <c r="F7" s="10" t="s">
        <v>29</v>
      </c>
      <c r="G7" s="22">
        <v>17</v>
      </c>
      <c r="H7" s="12">
        <v>1034345</v>
      </c>
      <c r="I7" s="13">
        <f>SUMIF(Consommation_RC[ID ligne de prêt],Liste_prêts_RC[[#This Row],[ID ligne de prêt]],Consommation_RC[Montant versé])</f>
        <v>1034345</v>
      </c>
      <c r="J7" s="13">
        <f>Liste_prêts_RC[[#This Row],[Montant prêt]]-Liste_prêts_RC[[#This Row],[Montant perçu]]</f>
        <v>0</v>
      </c>
      <c r="K7" s="14">
        <v>44197</v>
      </c>
      <c r="L7" s="13">
        <v>527.16999999999996</v>
      </c>
      <c r="O7" s="3" t="s">
        <v>34</v>
      </c>
      <c r="P7" s="6">
        <v>328348</v>
      </c>
      <c r="Q7" s="6">
        <v>0</v>
      </c>
      <c r="R7" s="6">
        <v>328348</v>
      </c>
    </row>
    <row r="8" spans="1:18" x14ac:dyDescent="0.25">
      <c r="A8" s="15" t="s">
        <v>34</v>
      </c>
      <c r="B8" s="10">
        <v>104299</v>
      </c>
      <c r="C8" s="10">
        <v>5331127</v>
      </c>
      <c r="D8" s="11"/>
      <c r="E8" s="14">
        <v>43811</v>
      </c>
      <c r="F8" s="10" t="s">
        <v>29</v>
      </c>
      <c r="G8" s="22">
        <v>10</v>
      </c>
      <c r="H8" s="12">
        <v>49916</v>
      </c>
      <c r="I8" s="13">
        <f>SUMIF(Consommation_RC[ID ligne de prêt],Liste_prêts_RC[[#This Row],[ID ligne de prêt]],Consommation_RC[Montant versé])</f>
        <v>49916</v>
      </c>
      <c r="J8" s="13">
        <f>Liste_prêts_RC[[#This Row],[Montant prêt]]-Liste_prêts_RC[[#This Row],[Montant perçu]]</f>
        <v>0</v>
      </c>
      <c r="K8" s="14">
        <v>44197</v>
      </c>
      <c r="L8" s="13"/>
      <c r="O8" s="3" t="s">
        <v>35</v>
      </c>
      <c r="P8" s="6">
        <v>28098</v>
      </c>
      <c r="Q8" s="6">
        <v>0</v>
      </c>
      <c r="R8" s="6">
        <v>28098</v>
      </c>
    </row>
    <row r="9" spans="1:18" x14ac:dyDescent="0.25">
      <c r="A9" s="15" t="s">
        <v>34</v>
      </c>
      <c r="B9" s="10">
        <v>104299</v>
      </c>
      <c r="C9" s="10">
        <v>5314338</v>
      </c>
      <c r="D9" s="11"/>
      <c r="E9" s="14">
        <v>43811</v>
      </c>
      <c r="F9" s="10" t="s">
        <v>29</v>
      </c>
      <c r="G9" s="22">
        <v>12</v>
      </c>
      <c r="H9" s="12">
        <v>328348</v>
      </c>
      <c r="I9" s="13">
        <f>SUMIF(Consommation_RC[ID ligne de prêt],Liste_prêts_RC[[#This Row],[ID ligne de prêt]],Consommation_RC[Montant versé])</f>
        <v>328348</v>
      </c>
      <c r="J9" s="13">
        <f>Liste_prêts_RC[[#This Row],[Montant prêt]]-Liste_prêts_RC[[#This Row],[Montant perçu]]</f>
        <v>0</v>
      </c>
      <c r="K9" s="14">
        <v>44197</v>
      </c>
      <c r="L9" s="13">
        <v>167.35</v>
      </c>
      <c r="O9" s="3" t="s">
        <v>1</v>
      </c>
      <c r="P9" s="6">
        <v>1782408</v>
      </c>
      <c r="Q9" s="6">
        <v>0</v>
      </c>
      <c r="R9" s="6">
        <v>1782408</v>
      </c>
    </row>
    <row r="10" spans="1:18" x14ac:dyDescent="0.25">
      <c r="A10" t="s">
        <v>25</v>
      </c>
      <c r="E10" s="19"/>
      <c r="F10" s="4"/>
      <c r="G10" s="4"/>
      <c r="H10" s="6">
        <f>SUBTOTAL(109,Liste_prêts_RC[Montant prêt])</f>
        <v>1845938</v>
      </c>
      <c r="I10" s="9">
        <f>SUBTOTAL(109,Liste_prêts_RC[Montant perçu])</f>
        <v>1845938</v>
      </c>
      <c r="J10" s="4"/>
      <c r="L10" s="6">
        <f>SUBTOTAL(109,Liste_prêts_RC[Intérêts consolidés])</f>
        <v>905.25</v>
      </c>
    </row>
    <row r="11" spans="1:18" x14ac:dyDescent="0.25">
      <c r="L11" s="6"/>
    </row>
    <row r="20" spans="15:19" x14ac:dyDescent="0.25">
      <c r="O20" s="2" t="s">
        <v>4</v>
      </c>
      <c r="P20" t="s">
        <v>23</v>
      </c>
      <c r="Q20" t="s">
        <v>21</v>
      </c>
      <c r="R20" t="s">
        <v>22</v>
      </c>
      <c r="S20" t="s">
        <v>26</v>
      </c>
    </row>
    <row r="21" spans="15:19" x14ac:dyDescent="0.25">
      <c r="O21" s="3" t="s">
        <v>34</v>
      </c>
      <c r="P21" s="18">
        <v>328348</v>
      </c>
      <c r="Q21" s="18">
        <v>328348</v>
      </c>
      <c r="R21" s="18">
        <v>0</v>
      </c>
      <c r="S21" s="17">
        <v>0</v>
      </c>
    </row>
    <row r="22" spans="15:19" x14ac:dyDescent="0.25">
      <c r="O22" s="3" t="s">
        <v>33</v>
      </c>
      <c r="P22" s="18">
        <v>1034345</v>
      </c>
      <c r="Q22" s="18">
        <v>1034345</v>
      </c>
      <c r="R22" s="18">
        <v>0</v>
      </c>
      <c r="S22" s="17">
        <v>0</v>
      </c>
    </row>
    <row r="23" spans="15:19" x14ac:dyDescent="0.25">
      <c r="O23" s="3" t="s">
        <v>35</v>
      </c>
      <c r="P23" s="18">
        <v>28098</v>
      </c>
      <c r="Q23" s="18">
        <v>28098</v>
      </c>
      <c r="R23" s="18">
        <v>0</v>
      </c>
      <c r="S23" s="17">
        <v>0</v>
      </c>
    </row>
    <row r="24" spans="15:19" x14ac:dyDescent="0.25">
      <c r="O24" s="3" t="s">
        <v>31</v>
      </c>
      <c r="P24" s="18">
        <v>335345</v>
      </c>
      <c r="Q24" s="18">
        <v>335345</v>
      </c>
      <c r="R24" s="18">
        <v>0</v>
      </c>
      <c r="S24" s="17">
        <v>0</v>
      </c>
    </row>
    <row r="25" spans="15:19" x14ac:dyDescent="0.25">
      <c r="O25" s="3" t="s">
        <v>32</v>
      </c>
      <c r="P25" s="18">
        <v>56272</v>
      </c>
      <c r="Q25" s="18">
        <v>56272</v>
      </c>
      <c r="R25" s="18">
        <v>0</v>
      </c>
      <c r="S25" s="17">
        <v>0</v>
      </c>
    </row>
    <row r="26" spans="15:19" x14ac:dyDescent="0.25">
      <c r="O26" s="3" t="s">
        <v>30</v>
      </c>
      <c r="P26" s="18">
        <v>0</v>
      </c>
      <c r="Q26" s="18"/>
      <c r="R26" s="18">
        <v>0</v>
      </c>
      <c r="S26" s="17" t="e">
        <v>#DIV/0!</v>
      </c>
    </row>
    <row r="27" spans="15:19" x14ac:dyDescent="0.25">
      <c r="O27" s="3" t="s">
        <v>1</v>
      </c>
      <c r="P27" s="18">
        <v>1782408</v>
      </c>
      <c r="Q27" s="18">
        <v>1782408</v>
      </c>
      <c r="R27" s="18">
        <v>0</v>
      </c>
      <c r="S27" s="17">
        <v>0</v>
      </c>
    </row>
  </sheetData>
  <pageMargins left="0.7" right="0.7" top="0.75" bottom="0.75" header="0.3" footer="0.3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35F9247-854F-492B-BAC6-8ECAC17B9CBC}">
          <x14:formula1>
            <xm:f>Listes!$A$1:$A$10</xm:f>
          </x14:formula1>
          <xm:sqref>F2:F9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CF269-2B4E-437C-8B97-1673377FE33B}">
  <sheetPr codeName="Blad2">
    <tabColor rgb="FF92D050"/>
  </sheetPr>
  <dimension ref="A1:J133"/>
  <sheetViews>
    <sheetView tabSelected="1" zoomScale="85" zoomScaleNormal="85" workbookViewId="0">
      <selection activeCell="H18" sqref="H18"/>
    </sheetView>
  </sheetViews>
  <sheetFormatPr defaultColWidth="11.42578125" defaultRowHeight="15" x14ac:dyDescent="0.25"/>
  <cols>
    <col min="1" max="1" width="26.140625" style="4" customWidth="1"/>
    <col min="2" max="2" width="29.7109375" style="28" customWidth="1"/>
    <col min="3" max="3" width="17.5703125" style="28" customWidth="1"/>
    <col min="4" max="4" width="17.5703125" style="4" customWidth="1"/>
    <col min="5" max="5" width="15.5703125" style="6" customWidth="1"/>
    <col min="6" max="6" width="15.7109375" style="6" customWidth="1"/>
    <col min="7" max="7" width="19.5703125" customWidth="1"/>
    <col min="8" max="8" width="31.85546875" bestFit="1" customWidth="1"/>
    <col min="9" max="9" width="15.42578125" bestFit="1" customWidth="1"/>
    <col min="10" max="14" width="12.140625" bestFit="1" customWidth="1"/>
    <col min="15" max="15" width="4.28515625" bestFit="1" customWidth="1"/>
    <col min="16" max="16" width="15" bestFit="1" customWidth="1"/>
    <col min="17" max="17" width="12" bestFit="1" customWidth="1"/>
    <col min="18" max="18" width="4.85546875" bestFit="1" customWidth="1"/>
    <col min="19" max="19" width="15" bestFit="1" customWidth="1"/>
    <col min="20" max="20" width="12" bestFit="1" customWidth="1"/>
    <col min="21" max="21" width="4.28515625" bestFit="1" customWidth="1"/>
    <col min="22" max="22" width="4" bestFit="1" customWidth="1"/>
    <col min="23" max="23" width="15" bestFit="1" customWidth="1"/>
    <col min="24" max="24" width="9.7109375" bestFit="1" customWidth="1"/>
    <col min="25" max="25" width="12" bestFit="1" customWidth="1"/>
    <col min="26" max="26" width="5.140625" bestFit="1" customWidth="1"/>
    <col min="27" max="27" width="15" bestFit="1" customWidth="1"/>
    <col min="28" max="28" width="12" bestFit="1" customWidth="1"/>
    <col min="29" max="29" width="4.140625" bestFit="1" customWidth="1"/>
    <col min="30" max="30" width="4.28515625" bestFit="1" customWidth="1"/>
    <col min="31" max="31" width="15" bestFit="1" customWidth="1"/>
    <col min="32" max="32" width="12" bestFit="1" customWidth="1"/>
    <col min="33" max="33" width="4.85546875" bestFit="1" customWidth="1"/>
    <col min="34" max="34" width="4.7109375" bestFit="1" customWidth="1"/>
    <col min="35" max="35" width="15" bestFit="1" customWidth="1"/>
    <col min="36" max="36" width="12" bestFit="1" customWidth="1"/>
    <col min="37" max="37" width="4.28515625" bestFit="1" customWidth="1"/>
    <col min="38" max="38" width="4" bestFit="1" customWidth="1"/>
    <col min="39" max="39" width="15" bestFit="1" customWidth="1"/>
    <col min="40" max="40" width="9.7109375" bestFit="1" customWidth="1"/>
    <col min="41" max="41" width="12" bestFit="1" customWidth="1"/>
    <col min="42" max="42" width="4.42578125" bestFit="1" customWidth="1"/>
    <col min="43" max="43" width="5.140625" bestFit="1" customWidth="1"/>
    <col min="44" max="44" width="15" bestFit="1" customWidth="1"/>
    <col min="45" max="45" width="9.7109375" bestFit="1" customWidth="1"/>
    <col min="46" max="46" width="12.28515625" bestFit="1" customWidth="1"/>
    <col min="47" max="56" width="10.7109375" bestFit="1" customWidth="1"/>
    <col min="57" max="57" width="12.28515625" bestFit="1" customWidth="1"/>
  </cols>
  <sheetData>
    <row r="1" spans="1:10" s="5" customFormat="1" x14ac:dyDescent="0.25">
      <c r="A1" s="7" t="s">
        <v>5</v>
      </c>
      <c r="B1" s="27" t="s">
        <v>41</v>
      </c>
      <c r="C1" s="27" t="s">
        <v>6</v>
      </c>
      <c r="D1" s="7" t="s">
        <v>17</v>
      </c>
      <c r="E1" s="8" t="s">
        <v>18</v>
      </c>
      <c r="H1"/>
      <c r="I1"/>
    </row>
    <row r="2" spans="1:10" x14ac:dyDescent="0.25">
      <c r="A2" s="24">
        <v>5323844</v>
      </c>
      <c r="B2" s="25" t="str">
        <f>_xlfn.XLOOKUP(Consommation_RC[[#This Row],[ID ligne de prêt]],Liste_prêts_RC[ID ligne de prêt],Liste_prêts_RC[OPERATION],"",0)</f>
        <v>Réhab Entre Deux 128 logements</v>
      </c>
      <c r="C2" s="25" t="str">
        <f>_xlfn.XLOOKUP(Consommation_RC[[#This Row],[ID ligne de prêt]],Liste_prêts_RC[ID ligne de prêt],Liste_prêts_RC[Type prêt],"",0)</f>
        <v>PAM</v>
      </c>
      <c r="D2" s="29">
        <v>44180</v>
      </c>
      <c r="E2" s="26">
        <v>28098</v>
      </c>
      <c r="F2"/>
    </row>
    <row r="3" spans="1:10" x14ac:dyDescent="0.25">
      <c r="A3" s="24">
        <v>5331511</v>
      </c>
      <c r="B3" s="25" t="str">
        <f>_xlfn.XLOOKUP(Consommation_RC[[#This Row],[ID ligne de prêt]],Liste_prêts_RC[ID ligne de prêt],Liste_prêts_RC[OPERATION],"",0)</f>
        <v>RC Avirons 250 logements</v>
      </c>
      <c r="C3" s="25" t="str">
        <f>_xlfn.XLOOKUP(Consommation_RC[[#This Row],[ID ligne de prêt]],Liste_prêts_RC[ID ligne de prêt],Liste_prêts_RC[Type prêt],"",0)</f>
        <v>PAM</v>
      </c>
      <c r="D3" s="29">
        <v>44180</v>
      </c>
      <c r="E3" s="26">
        <v>335345</v>
      </c>
      <c r="F3"/>
      <c r="H3" s="2" t="s">
        <v>24</v>
      </c>
      <c r="I3" s="2" t="s">
        <v>42</v>
      </c>
    </row>
    <row r="4" spans="1:10" x14ac:dyDescent="0.25">
      <c r="A4" s="24">
        <v>5331125</v>
      </c>
      <c r="B4" s="24" t="str">
        <f>_xlfn.XLOOKUP(Consommation_RC[[#This Row],[ID ligne de prêt]],Liste_prêts_RC[ID ligne de prêt],Liste_prêts_RC[OPERATION],"",0)</f>
        <v>Réhab Entre Deux 128 logements</v>
      </c>
      <c r="C4" s="24" t="str">
        <f>_xlfn.XLOOKUP(Consommation_RC[[#This Row],[ID ligne de prêt]],Liste_prêts_RC[ID ligne de prêt],Liste_prêts_RC[Type prêt],"",0)</f>
        <v>PAM</v>
      </c>
      <c r="D4" s="29">
        <v>44180</v>
      </c>
      <c r="E4" s="26">
        <v>4538</v>
      </c>
      <c r="F4"/>
      <c r="H4" s="2" t="s">
        <v>43</v>
      </c>
      <c r="I4" s="21" t="s">
        <v>45</v>
      </c>
      <c r="J4" s="19" t="s">
        <v>44</v>
      </c>
    </row>
    <row r="5" spans="1:10" x14ac:dyDescent="0.25">
      <c r="A5" s="24">
        <v>5314337</v>
      </c>
      <c r="B5" s="25" t="str">
        <f>_xlfn.XLOOKUP(Consommation_RC[[#This Row],[ID ligne de prêt]],Liste_prêts_RC[ID ligne de prêt],Liste_prêts_RC[OPERATION],"",0)</f>
        <v>Réhab St Joseph 678 logements</v>
      </c>
      <c r="C5" s="25" t="str">
        <f>_xlfn.XLOOKUP(Consommation_RC[[#This Row],[ID ligne de prêt]],Liste_prêts_RC[ID ligne de prêt],Liste_prêts_RC[Type prêt],"",0)</f>
        <v>PAM</v>
      </c>
      <c r="D5" s="29">
        <v>44180</v>
      </c>
      <c r="E5" s="26">
        <v>1034345</v>
      </c>
      <c r="F5"/>
      <c r="H5" s="3" t="s">
        <v>31</v>
      </c>
      <c r="I5" s="6">
        <v>335345</v>
      </c>
      <c r="J5" s="9">
        <v>335345</v>
      </c>
    </row>
    <row r="6" spans="1:10" x14ac:dyDescent="0.25">
      <c r="A6" s="24">
        <v>5331126</v>
      </c>
      <c r="B6" s="25" t="str">
        <f>_xlfn.XLOOKUP(Consommation_RC[[#This Row],[ID ligne de prêt]],Liste_prêts_RC[ID ligne de prêt],Liste_prêts_RC[OPERATION],"",0)</f>
        <v>Réhab St Joseph 678 logements</v>
      </c>
      <c r="C6" s="25" t="str">
        <f>_xlfn.XLOOKUP(Consommation_RC[[#This Row],[ID ligne de prêt]],Liste_prêts_RC[ID ligne de prêt],Liste_prêts_RC[Type prêt],"",0)</f>
        <v>PAM</v>
      </c>
      <c r="D6" s="29">
        <v>44180</v>
      </c>
      <c r="E6" s="26">
        <v>9076</v>
      </c>
      <c r="F6"/>
      <c r="H6" s="3" t="s">
        <v>32</v>
      </c>
      <c r="I6" s="6">
        <v>56272</v>
      </c>
      <c r="J6" s="9">
        <v>56272</v>
      </c>
    </row>
    <row r="7" spans="1:10" x14ac:dyDescent="0.25">
      <c r="A7" s="24">
        <v>5314338</v>
      </c>
      <c r="B7" s="24" t="str">
        <f>_xlfn.XLOOKUP(Consommation_RC[[#This Row],[ID ligne de prêt]],Liste_prêts_RC[ID ligne de prêt],Liste_prêts_RC[OPERATION],"",0)</f>
        <v>Réhab Tampon 982 logements</v>
      </c>
      <c r="C7" s="24" t="str">
        <f>_xlfn.XLOOKUP(Consommation_RC[[#This Row],[ID ligne de prêt]],Liste_prêts_RC[ID ligne de prêt],Liste_prêts_RC[Type prêt],"",0)</f>
        <v>PAM</v>
      </c>
      <c r="D7" s="29">
        <v>44180</v>
      </c>
      <c r="E7" s="26">
        <v>328348</v>
      </c>
      <c r="F7"/>
      <c r="H7" s="3" t="s">
        <v>35</v>
      </c>
      <c r="I7" s="6">
        <v>32636</v>
      </c>
      <c r="J7" s="9">
        <v>32636</v>
      </c>
    </row>
    <row r="8" spans="1:10" x14ac:dyDescent="0.25">
      <c r="A8" s="24">
        <v>5331127</v>
      </c>
      <c r="B8" s="24" t="str">
        <f>_xlfn.XLOOKUP(Consommation_RC[[#This Row],[ID ligne de prêt]],Liste_prêts_RC[ID ligne de prêt],Liste_prêts_RC[OPERATION],"",0)</f>
        <v>Réhab Tampon 982 logements</v>
      </c>
      <c r="C8" s="24" t="str">
        <f>_xlfn.XLOOKUP(Consommation_RC[[#This Row],[ID ligne de prêt]],Liste_prêts_RC[ID ligne de prêt],Liste_prêts_RC[Type prêt],"",0)</f>
        <v>PAM</v>
      </c>
      <c r="D8" s="29">
        <v>44180</v>
      </c>
      <c r="E8" s="26">
        <v>49916</v>
      </c>
      <c r="F8"/>
      <c r="H8" s="3" t="s">
        <v>33</v>
      </c>
      <c r="I8" s="6">
        <v>1043421</v>
      </c>
      <c r="J8" s="9">
        <v>1043421</v>
      </c>
    </row>
    <row r="9" spans="1:10" x14ac:dyDescent="0.25">
      <c r="A9" s="24">
        <v>5331516</v>
      </c>
      <c r="B9" s="24" t="str">
        <f>_xlfn.XLOOKUP(Consommation_RC[[#This Row],[ID ligne de prêt]],Liste_prêts_RC[ID ligne de prêt],Liste_prêts_RC[OPERATION],"",0)</f>
        <v>RC Trois Cheminées 48 lgts</v>
      </c>
      <c r="C9" s="24" t="str">
        <f>_xlfn.XLOOKUP(Consommation_RC[[#This Row],[ID ligne de prêt]],Liste_prêts_RC[ID ligne de prêt],Liste_prêts_RC[Type prêt],"",0)</f>
        <v>PAM</v>
      </c>
      <c r="D9" s="29">
        <v>44186</v>
      </c>
      <c r="E9" s="26">
        <v>56272</v>
      </c>
      <c r="F9"/>
      <c r="H9" s="3" t="s">
        <v>34</v>
      </c>
      <c r="I9" s="6">
        <v>378264</v>
      </c>
      <c r="J9" s="9">
        <v>378264</v>
      </c>
    </row>
    <row r="10" spans="1:10" x14ac:dyDescent="0.25">
      <c r="F10"/>
      <c r="H10" s="3" t="s">
        <v>44</v>
      </c>
      <c r="I10" s="6">
        <v>1845938</v>
      </c>
      <c r="J10" s="9">
        <v>1845938</v>
      </c>
    </row>
    <row r="11" spans="1:10" x14ac:dyDescent="0.25">
      <c r="F11"/>
    </row>
    <row r="12" spans="1:10" x14ac:dyDescent="0.25">
      <c r="F12"/>
    </row>
    <row r="13" spans="1:10" x14ac:dyDescent="0.25">
      <c r="F13"/>
    </row>
    <row r="14" spans="1:10" x14ac:dyDescent="0.25">
      <c r="F14"/>
    </row>
    <row r="15" spans="1:10" x14ac:dyDescent="0.25">
      <c r="F15"/>
    </row>
    <row r="16" spans="1:10" x14ac:dyDescent="0.25">
      <c r="F16"/>
    </row>
    <row r="17" spans="6:6" x14ac:dyDescent="0.25">
      <c r="F17"/>
    </row>
    <row r="18" spans="6:6" x14ac:dyDescent="0.25">
      <c r="F18"/>
    </row>
    <row r="19" spans="6:6" x14ac:dyDescent="0.25">
      <c r="F19"/>
    </row>
    <row r="20" spans="6:6" x14ac:dyDescent="0.25">
      <c r="F20"/>
    </row>
    <row r="21" spans="6:6" x14ac:dyDescent="0.25">
      <c r="F21"/>
    </row>
    <row r="22" spans="6:6" x14ac:dyDescent="0.25">
      <c r="F22"/>
    </row>
    <row r="23" spans="6:6" x14ac:dyDescent="0.25">
      <c r="F23"/>
    </row>
    <row r="24" spans="6:6" x14ac:dyDescent="0.25">
      <c r="F24"/>
    </row>
    <row r="25" spans="6:6" x14ac:dyDescent="0.25">
      <c r="F25"/>
    </row>
    <row r="26" spans="6:6" x14ac:dyDescent="0.25">
      <c r="F26"/>
    </row>
    <row r="27" spans="6:6" x14ac:dyDescent="0.25">
      <c r="F27"/>
    </row>
    <row r="33" spans="1:6" s="1" customFormat="1" x14ac:dyDescent="0.25">
      <c r="A33" s="4"/>
      <c r="B33" s="28"/>
      <c r="C33" s="28"/>
      <c r="D33" s="4"/>
      <c r="E33" s="6"/>
      <c r="F33" s="6"/>
    </row>
    <row r="34" spans="1:6" s="1" customFormat="1" x14ac:dyDescent="0.25">
      <c r="A34" s="4"/>
      <c r="B34" s="28"/>
      <c r="C34" s="28"/>
      <c r="D34" s="4"/>
      <c r="E34" s="6"/>
      <c r="F34" s="6"/>
    </row>
    <row r="35" spans="1:6" s="1" customFormat="1" x14ac:dyDescent="0.25">
      <c r="A35" s="4"/>
      <c r="B35" s="28"/>
      <c r="C35" s="28"/>
      <c r="D35" s="4"/>
      <c r="E35" s="6"/>
      <c r="F35" s="6"/>
    </row>
    <row r="36" spans="1:6" s="1" customFormat="1" x14ac:dyDescent="0.25">
      <c r="A36" s="4"/>
      <c r="B36" s="28"/>
      <c r="C36" s="28"/>
      <c r="D36" s="4"/>
      <c r="E36" s="6"/>
      <c r="F36" s="6"/>
    </row>
    <row r="37" spans="1:6" s="1" customFormat="1" x14ac:dyDescent="0.25">
      <c r="A37" s="4"/>
      <c r="B37" s="28"/>
      <c r="C37" s="28"/>
      <c r="D37" s="4"/>
      <c r="E37" s="6"/>
      <c r="F37" s="6"/>
    </row>
    <row r="38" spans="1:6" s="1" customFormat="1" x14ac:dyDescent="0.25">
      <c r="A38" s="4"/>
      <c r="B38" s="28"/>
      <c r="C38" s="28"/>
      <c r="D38" s="4"/>
      <c r="E38" s="6"/>
      <c r="F38" s="6"/>
    </row>
    <row r="39" spans="1:6" s="1" customFormat="1" x14ac:dyDescent="0.25">
      <c r="A39" s="4"/>
      <c r="B39" s="28"/>
      <c r="C39" s="28"/>
      <c r="D39" s="4"/>
      <c r="E39" s="6"/>
      <c r="F39" s="6"/>
    </row>
    <row r="40" spans="1:6" s="1" customFormat="1" x14ac:dyDescent="0.25">
      <c r="A40" s="4"/>
      <c r="B40" s="28"/>
      <c r="C40" s="28"/>
      <c r="D40" s="4"/>
      <c r="E40" s="6"/>
      <c r="F40" s="6"/>
    </row>
    <row r="41" spans="1:6" s="1" customFormat="1" x14ac:dyDescent="0.25">
      <c r="A41" s="4"/>
      <c r="B41" s="28"/>
      <c r="C41" s="28"/>
      <c r="D41" s="4"/>
      <c r="E41" s="6"/>
      <c r="F41" s="6"/>
    </row>
    <row r="42" spans="1:6" s="1" customFormat="1" x14ac:dyDescent="0.25">
      <c r="A42" s="4"/>
      <c r="B42" s="28"/>
      <c r="C42" s="28"/>
      <c r="D42" s="4"/>
      <c r="E42" s="6"/>
      <c r="F42" s="6"/>
    </row>
    <row r="44" spans="1:6" s="1" customFormat="1" x14ac:dyDescent="0.25">
      <c r="A44" s="4"/>
      <c r="B44" s="28"/>
      <c r="C44" s="28"/>
      <c r="D44" s="4"/>
      <c r="E44" s="6"/>
      <c r="F44" s="6"/>
    </row>
    <row r="65" spans="1:6" s="20" customFormat="1" x14ac:dyDescent="0.25">
      <c r="A65" s="4"/>
      <c r="B65" s="28"/>
      <c r="C65" s="28"/>
      <c r="D65" s="4"/>
      <c r="E65" s="6"/>
      <c r="F65" s="6"/>
    </row>
    <row r="66" spans="1:6" s="1" customFormat="1" x14ac:dyDescent="0.25">
      <c r="A66" s="4"/>
      <c r="B66" s="28"/>
      <c r="C66" s="28"/>
      <c r="D66" s="4"/>
      <c r="E66" s="6"/>
      <c r="F66" s="6"/>
    </row>
    <row r="68" spans="1:6" s="20" customFormat="1" x14ac:dyDescent="0.25">
      <c r="A68" s="4"/>
      <c r="B68" s="28"/>
      <c r="C68" s="28"/>
      <c r="D68" s="4"/>
      <c r="E68" s="6"/>
      <c r="F68" s="6"/>
    </row>
    <row r="69" spans="1:6" s="1" customFormat="1" x14ac:dyDescent="0.25">
      <c r="A69" s="4"/>
      <c r="B69" s="28"/>
      <c r="C69" s="28"/>
      <c r="D69" s="4"/>
      <c r="E69" s="6"/>
      <c r="F69" s="6"/>
    </row>
    <row r="70" spans="1:6" s="1" customFormat="1" x14ac:dyDescent="0.25">
      <c r="A70" s="4"/>
      <c r="B70" s="28"/>
      <c r="C70" s="28"/>
      <c r="D70" s="4"/>
      <c r="E70" s="6"/>
      <c r="F70" s="6"/>
    </row>
    <row r="71" spans="1:6" s="1" customFormat="1" x14ac:dyDescent="0.25">
      <c r="A71" s="4"/>
      <c r="B71" s="28"/>
      <c r="C71" s="28"/>
      <c r="D71" s="4"/>
      <c r="E71" s="6"/>
      <c r="F71" s="6"/>
    </row>
    <row r="72" spans="1:6" s="1" customFormat="1" x14ac:dyDescent="0.25">
      <c r="A72" s="4"/>
      <c r="B72" s="28"/>
      <c r="C72" s="28"/>
      <c r="D72" s="4"/>
      <c r="E72" s="6"/>
      <c r="F72" s="6"/>
    </row>
    <row r="73" spans="1:6" s="1" customFormat="1" x14ac:dyDescent="0.25">
      <c r="A73" s="4"/>
      <c r="B73" s="28"/>
      <c r="C73" s="28"/>
      <c r="D73" s="4"/>
      <c r="E73" s="6"/>
      <c r="F73" s="6"/>
    </row>
    <row r="74" spans="1:6" s="1" customFormat="1" x14ac:dyDescent="0.25">
      <c r="A74" s="4"/>
      <c r="B74" s="28"/>
      <c r="C74" s="28"/>
      <c r="D74" s="4"/>
      <c r="E74" s="6"/>
      <c r="F74" s="6"/>
    </row>
    <row r="75" spans="1:6" s="1" customFormat="1" x14ac:dyDescent="0.25">
      <c r="A75" s="4"/>
      <c r="B75" s="28"/>
      <c r="C75" s="28"/>
      <c r="D75" s="4"/>
      <c r="E75" s="6"/>
      <c r="F75" s="6"/>
    </row>
    <row r="80" spans="1:6" s="20" customFormat="1" x14ac:dyDescent="0.25">
      <c r="A80" s="4"/>
      <c r="B80" s="28"/>
      <c r="C80" s="28"/>
      <c r="D80" s="4"/>
      <c r="E80" s="6"/>
      <c r="F80" s="6"/>
    </row>
    <row r="101" spans="1:6" s="1" customFormat="1" x14ac:dyDescent="0.25">
      <c r="A101" s="4"/>
      <c r="B101" s="28"/>
      <c r="C101" s="28"/>
      <c r="D101" s="4"/>
      <c r="E101" s="6"/>
      <c r="F101" s="6"/>
    </row>
    <row r="102" spans="1:6" s="1" customFormat="1" x14ac:dyDescent="0.25">
      <c r="A102" s="4"/>
      <c r="B102" s="28"/>
      <c r="C102" s="28"/>
      <c r="D102" s="4"/>
      <c r="E102" s="6"/>
      <c r="F102" s="6"/>
    </row>
    <row r="103" spans="1:6" s="1" customFormat="1" x14ac:dyDescent="0.25">
      <c r="A103" s="4"/>
      <c r="B103" s="28"/>
      <c r="C103" s="28"/>
      <c r="D103" s="4"/>
      <c r="E103" s="6"/>
      <c r="F103" s="6"/>
    </row>
    <row r="104" spans="1:6" s="1" customFormat="1" x14ac:dyDescent="0.25">
      <c r="A104" s="4"/>
      <c r="B104" s="28"/>
      <c r="C104" s="28"/>
      <c r="D104" s="4"/>
      <c r="E104" s="6"/>
      <c r="F104" s="6"/>
    </row>
    <row r="105" spans="1:6" s="1" customFormat="1" x14ac:dyDescent="0.25">
      <c r="A105" s="4"/>
      <c r="B105" s="28"/>
      <c r="C105" s="28"/>
      <c r="D105" s="4"/>
      <c r="E105" s="6"/>
      <c r="F105" s="6"/>
    </row>
    <row r="116" spans="9:9" x14ac:dyDescent="0.25">
      <c r="I116" s="16"/>
    </row>
    <row r="133" spans="1:6" s="1" customFormat="1" x14ac:dyDescent="0.25">
      <c r="A133" s="4"/>
      <c r="B133" s="28"/>
      <c r="C133" s="28"/>
      <c r="D133" s="4"/>
      <c r="E133" s="6"/>
      <c r="F133" s="6"/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306C9-52FD-4604-9BCA-3E05EB2FDC0A}">
  <sheetPr codeName="Blad3"/>
  <dimension ref="A1:D10"/>
  <sheetViews>
    <sheetView workbookViewId="0">
      <selection activeCell="D1" sqref="D1:D3"/>
    </sheetView>
  </sheetViews>
  <sheetFormatPr defaultColWidth="11.42578125" defaultRowHeight="15" x14ac:dyDescent="0.25"/>
  <sheetData>
    <row r="1" spans="1:4" x14ac:dyDescent="0.25">
      <c r="A1" t="s">
        <v>7</v>
      </c>
      <c r="D1" t="s">
        <v>37</v>
      </c>
    </row>
    <row r="2" spans="1:4" x14ac:dyDescent="0.25">
      <c r="A2" t="s">
        <v>8</v>
      </c>
      <c r="D2" t="s">
        <v>38</v>
      </c>
    </row>
    <row r="3" spans="1:4" x14ac:dyDescent="0.25">
      <c r="A3" t="s">
        <v>9</v>
      </c>
      <c r="D3" t="s">
        <v>36</v>
      </c>
    </row>
    <row r="4" spans="1:4" x14ac:dyDescent="0.25">
      <c r="A4" t="s">
        <v>10</v>
      </c>
    </row>
    <row r="5" spans="1:4" x14ac:dyDescent="0.25">
      <c r="A5" t="s">
        <v>11</v>
      </c>
    </row>
    <row r="6" spans="1:4" x14ac:dyDescent="0.25">
      <c r="A6" t="s">
        <v>12</v>
      </c>
    </row>
    <row r="7" spans="1:4" x14ac:dyDescent="0.25">
      <c r="A7" t="s">
        <v>13</v>
      </c>
    </row>
    <row r="8" spans="1:4" x14ac:dyDescent="0.25">
      <c r="A8" t="s">
        <v>14</v>
      </c>
    </row>
    <row r="9" spans="1:4" x14ac:dyDescent="0.25">
      <c r="A9" t="s">
        <v>15</v>
      </c>
    </row>
    <row r="10" spans="1:4" x14ac:dyDescent="0.25">
      <c r="A10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Liste des prêts RC</vt:lpstr>
      <vt:lpstr>Consommation des prêts RC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BSA</cp:lastModifiedBy>
  <cp:lastPrinted>2019-07-23T11:44:32Z</cp:lastPrinted>
  <dcterms:created xsi:type="dcterms:W3CDTF">2019-06-19T04:44:16Z</dcterms:created>
  <dcterms:modified xsi:type="dcterms:W3CDTF">2022-05-08T17:39:41Z</dcterms:modified>
</cp:coreProperties>
</file>