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showInkAnnotation="0" codeName="ThisWorkbook"/>
  <mc:AlternateContent xmlns:mc="http://schemas.openxmlformats.org/markup-compatibility/2006">
    <mc:Choice Requires="x15">
      <x15ac:absPath xmlns:x15ac="http://schemas.microsoft.com/office/spreadsheetml/2010/11/ac" url="C:\Users\aurelien.lefort\Downloads\"/>
    </mc:Choice>
  </mc:AlternateContent>
  <xr:revisionPtr revIDLastSave="0" documentId="13_ncr:1_{FA33C27C-045C-401B-8EBC-168A9638E900}" xr6:coauthVersionLast="47" xr6:coauthVersionMax="47" xr10:uidLastSave="{00000000-0000-0000-0000-000000000000}"/>
  <bookViews>
    <workbookView xWindow="-120" yWindow="-120" windowWidth="19440" windowHeight="15000" tabRatio="686" activeTab="1" xr2:uid="{00000000-000D-0000-FFFF-FFFF00000000}"/>
  </bookViews>
  <sheets>
    <sheet name="Janvier" sheetId="4" r:id="rId1"/>
    <sheet name="Décembre sans we" sheetId="26" r:id="rId2"/>
    <sheet name="Février" sheetId="5" state="hidden" r:id="rId3"/>
    <sheet name="Mars" sheetId="17" state="hidden" r:id="rId4"/>
    <sheet name="Avril" sheetId="18" state="hidden" r:id="rId5"/>
    <sheet name="Mai" sheetId="19" state="hidden" r:id="rId6"/>
    <sheet name="Juin" sheetId="20" state="hidden" r:id="rId7"/>
    <sheet name="Juillet" sheetId="21" state="hidden" r:id="rId8"/>
    <sheet name="Août" sheetId="22" state="hidden" r:id="rId9"/>
    <sheet name="Septembre" sheetId="23" state="hidden" r:id="rId10"/>
    <sheet name="Octobre" sheetId="24" state="hidden" r:id="rId11"/>
    <sheet name="Novembre" sheetId="25" state="hidden" r:id="rId12"/>
    <sheet name="Décembre" sheetId="15" state="hidden" r:id="rId13"/>
  </sheets>
  <definedNames>
    <definedName name="AnnéeCalendrier" localSheetId="1">'Décembre sans we'!$N$1</definedName>
    <definedName name="AnnéeCalendrier">Janvier!$N$1</definedName>
    <definedName name="CléCongé" localSheetId="1">'Décembre sans we'!#REF!</definedName>
    <definedName name="CléCongé">Janvier!#REF!</definedName>
    <definedName name="CléMaladie" localSheetId="1">'Décembre sans we'!#REF!</definedName>
    <definedName name="CléMaladie">Janvier!#REF!</definedName>
    <definedName name="CléPersonnalisée1" localSheetId="1">'Décembre sans we'!#REF!</definedName>
    <definedName name="CléPersonnalisée1">Janvier!#REF!</definedName>
    <definedName name="CléPersonnalisée2" localSheetId="1">'Décembre sans we'!#REF!</definedName>
    <definedName name="CléPersonnalisée2">Janvier!#REF!</definedName>
    <definedName name="CléPersonnel" localSheetId="1">'Décembre sans we'!#REF!</definedName>
    <definedName name="CléPersonnel">Janvier!#REF!</definedName>
    <definedName name="ÉtiquetteCléCongé" localSheetId="1">'Décembre sans we'!#REF!</definedName>
    <definedName name="ÉtiquetteCléCongé">Janvier!#REF!</definedName>
    <definedName name="ÉtiquetteCléMaladie" localSheetId="1">'Décembre sans we'!#REF!</definedName>
    <definedName name="ÉtiquetteCléMaladie">Janvier!#REF!</definedName>
    <definedName name="ÉtiquetteCléPersonnalisée1" localSheetId="1">'Décembre sans we'!#REF!</definedName>
    <definedName name="ÉtiquetteCléPersonnalisée1">Janvier!#REF!</definedName>
    <definedName name="ÉtiquetteCléPersonnalisée2" localSheetId="1">'Décembre sans we'!#REF!</definedName>
    <definedName name="ÉtiquetteCléPersonnalisée2">Janvier!#REF!</definedName>
    <definedName name="ÉtiquetteCléPersonnel" localSheetId="1">'Décembre sans we'!#REF!</definedName>
    <definedName name="ÉtiquetteCléPersonnel">Janvier!#REF!</definedName>
    <definedName name="_xlnm.Print_Titles" localSheetId="8">Août!$3:$6</definedName>
    <definedName name="_xlnm.Print_Titles" localSheetId="4">Avril!$3:$6</definedName>
    <definedName name="_xlnm.Print_Titles" localSheetId="12">Décembre!$3:$6</definedName>
    <definedName name="_xlnm.Print_Titles" localSheetId="1">'Décembre sans we'!$3:$5</definedName>
    <definedName name="_xlnm.Print_Titles" localSheetId="2">Février!$2:$5</definedName>
    <definedName name="_xlnm.Print_Titles" localSheetId="0">Janvier!$3:$5</definedName>
    <definedName name="_xlnm.Print_Titles" localSheetId="7">Juillet!$3:$6</definedName>
    <definedName name="_xlnm.Print_Titles" localSheetId="6">Juin!$3:$6</definedName>
    <definedName name="_xlnm.Print_Titles" localSheetId="5">Mai!$3:$5</definedName>
    <definedName name="_xlnm.Print_Titles" localSheetId="3">Mars!$3:$6</definedName>
    <definedName name="_xlnm.Print_Titles" localSheetId="11">Novembre!$3:$6</definedName>
    <definedName name="_xlnm.Print_Titles" localSheetId="10">Octobre!$3:$6</definedName>
    <definedName name="_xlnm.Print_Titles" localSheetId="9">Septembre!$3:$6</definedName>
    <definedName name="Nom_clé" localSheetId="1">'Décembre sans we'!#REF!</definedName>
    <definedName name="Nom_clé">Janvier!#REF!</definedName>
    <definedName name="NomMois" localSheetId="8">Août!$F$1</definedName>
    <definedName name="NomMois" localSheetId="4">Avril!$F$1</definedName>
    <definedName name="NomMois" localSheetId="12">Décembre!$F$1</definedName>
    <definedName name="NomMois" localSheetId="1">'Décembre sans we'!$C$1</definedName>
    <definedName name="NomMois" localSheetId="2">Février!$C$1</definedName>
    <definedName name="NomMois" localSheetId="0">Janvier!$C$1</definedName>
    <definedName name="NomMois" localSheetId="7">Juillet!$F$1</definedName>
    <definedName name="NomMois" localSheetId="6">Juin!$F$1</definedName>
    <definedName name="NomMois" localSheetId="5">Mai!$G$1</definedName>
    <definedName name="NomMois" localSheetId="3">Mars!$D$1</definedName>
    <definedName name="NomMois" localSheetId="11">Novembre!$E$1</definedName>
    <definedName name="NomMois" localSheetId="10">Octobre!$D$1</definedName>
    <definedName name="NomMois" localSheetId="9">Septembre!$F$1</definedName>
    <definedName name="Titre_Absence_Employé" localSheetId="1">'Décembre sans we'!#REF!</definedName>
    <definedName name="Titre_Absence_Employé">Janvier!#REF!</definedName>
    <definedName name="Titre1">#REF!</definedName>
    <definedName name="Titre10">#REF!</definedName>
    <definedName name="Titre11">#REF!</definedName>
    <definedName name="Titre12">#REF!</definedName>
    <definedName name="Titre2">#REF!</definedName>
    <definedName name="Titre3">#REF!</definedName>
    <definedName name="Titre4">#REF!</definedName>
    <definedName name="Titre5">#REF!</definedName>
    <definedName name="Titre6">#REF!</definedName>
    <definedName name="Titre7">#REF!</definedName>
    <definedName name="Titre8">#REF!</definedName>
    <definedName name="Titre9">#REF!</definedName>
    <definedName name="TitreColonne13">#REF!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A5" i="26" l="1"/>
  <c r="B5" i="26" s="1"/>
  <c r="D4" i="4"/>
  <c r="B4" i="26" l="1"/>
  <c r="C5" i="26"/>
  <c r="C4" i="4"/>
  <c r="B4" i="4"/>
  <c r="C4" i="26" l="1"/>
  <c r="D5" i="26"/>
  <c r="E5" i="15"/>
  <c r="C5" i="15"/>
  <c r="N1" i="5"/>
  <c r="D4" i="26" l="1"/>
  <c r="E5" i="26"/>
  <c r="N1" i="15"/>
  <c r="E4" i="26" l="1"/>
  <c r="F5" i="26"/>
  <c r="AD4" i="5"/>
  <c r="AC4" i="5"/>
  <c r="AB4" i="5"/>
  <c r="AA4" i="5"/>
  <c r="Z4" i="5"/>
  <c r="Y4" i="5"/>
  <c r="X4" i="5"/>
  <c r="W4" i="5"/>
  <c r="V4" i="5"/>
  <c r="U4" i="5"/>
  <c r="T4" i="5"/>
  <c r="S4" i="5"/>
  <c r="R4" i="5"/>
  <c r="Q4" i="5"/>
  <c r="P4" i="5"/>
  <c r="O4" i="5"/>
  <c r="N4" i="5"/>
  <c r="M4" i="5"/>
  <c r="L4" i="5"/>
  <c r="K4" i="5"/>
  <c r="J4" i="5"/>
  <c r="I4" i="5"/>
  <c r="H4" i="5"/>
  <c r="G4" i="5"/>
  <c r="F4" i="5"/>
  <c r="E4" i="5"/>
  <c r="D4" i="5"/>
  <c r="C4" i="5"/>
  <c r="B4" i="5"/>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B5" i="17"/>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B5" i="18"/>
  <c r="AF4" i="19"/>
  <c r="AE4" i="19"/>
  <c r="AD4" i="19"/>
  <c r="AC4" i="19"/>
  <c r="AB4" i="19"/>
  <c r="AA4" i="19"/>
  <c r="Z4" i="19"/>
  <c r="Y4" i="19"/>
  <c r="X4" i="19"/>
  <c r="W4" i="19"/>
  <c r="V4" i="19"/>
  <c r="U4" i="19"/>
  <c r="T4" i="19"/>
  <c r="S4" i="19"/>
  <c r="R4" i="19"/>
  <c r="Q4" i="19"/>
  <c r="P4" i="19"/>
  <c r="O4" i="19"/>
  <c r="N4" i="19"/>
  <c r="M4" i="19"/>
  <c r="L4" i="19"/>
  <c r="K4" i="19"/>
  <c r="J4" i="19"/>
  <c r="I4" i="19"/>
  <c r="H4" i="19"/>
  <c r="G4" i="19"/>
  <c r="F4" i="19"/>
  <c r="E4" i="19"/>
  <c r="D4" i="19"/>
  <c r="C4" i="19"/>
  <c r="B4" i="19"/>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B5" i="20"/>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B5" i="21"/>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B5" i="22"/>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B5" i="23"/>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B5" i="24"/>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B5" i="2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D5" i="15"/>
  <c r="B5" i="15"/>
  <c r="AF4" i="4"/>
  <c r="AE4" i="4"/>
  <c r="AD4" i="4"/>
  <c r="AC4" i="4"/>
  <c r="AB4" i="4"/>
  <c r="AA4" i="4"/>
  <c r="Z4" i="4"/>
  <c r="Y4" i="4"/>
  <c r="X4" i="4"/>
  <c r="W4" i="4"/>
  <c r="V4" i="4"/>
  <c r="U4" i="4"/>
  <c r="T4" i="4"/>
  <c r="S4" i="4"/>
  <c r="R4" i="4"/>
  <c r="Q4" i="4"/>
  <c r="P4" i="4"/>
  <c r="O4" i="4"/>
  <c r="N4" i="4"/>
  <c r="M4" i="4"/>
  <c r="L4" i="4"/>
  <c r="K4" i="4"/>
  <c r="J4" i="4"/>
  <c r="I4" i="4"/>
  <c r="H4" i="4"/>
  <c r="G4" i="4"/>
  <c r="F4" i="4"/>
  <c r="E4" i="4"/>
  <c r="F4" i="26" l="1"/>
  <c r="G5" i="26"/>
  <c r="N1" i="25"/>
  <c r="N1" i="24"/>
  <c r="N1" i="23"/>
  <c r="N1" i="22"/>
  <c r="N1" i="21"/>
  <c r="N1" i="20"/>
  <c r="N1" i="19"/>
  <c r="N1" i="18"/>
  <c r="N1" i="17"/>
  <c r="G4" i="26" l="1"/>
  <c r="H5" i="26"/>
  <c r="H4" i="26" l="1"/>
  <c r="I5" i="26"/>
  <c r="J5" i="26" l="1"/>
  <c r="I4" i="26"/>
  <c r="J4" i="26" l="1"/>
  <c r="K5" i="26"/>
  <c r="K4" i="26" l="1"/>
  <c r="L5" i="26"/>
  <c r="L4" i="26" l="1"/>
  <c r="M5" i="26"/>
  <c r="M4" i="26" l="1"/>
  <c r="N5" i="26"/>
  <c r="N4" i="26" l="1"/>
  <c r="O5" i="26"/>
  <c r="O4" i="26" l="1"/>
  <c r="P5" i="26"/>
  <c r="P4" i="26" l="1"/>
  <c r="Q5" i="26"/>
  <c r="Q4" i="26" l="1"/>
  <c r="R5" i="26"/>
  <c r="R4" i="26" l="1"/>
  <c r="S5" i="26"/>
  <c r="S4" i="26" l="1"/>
  <c r="T5" i="26"/>
  <c r="T4" i="26" l="1"/>
  <c r="U5" i="26"/>
  <c r="U4" i="26" l="1"/>
  <c r="V5" i="26"/>
  <c r="V4" i="26" l="1"/>
</calcChain>
</file>

<file path=xl/sharedStrings.xml><?xml version="1.0" encoding="utf-8"?>
<sst xmlns="http://schemas.openxmlformats.org/spreadsheetml/2006/main" count="424" uniqueCount="48">
  <si>
    <t>Janvier</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</si>
  <si>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</si>
  <si>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</si>
  <si>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</si>
  <si>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</si>
  <si>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</si>
  <si>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</si>
  <si>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</si>
  <si>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</si>
  <si>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</si>
  <si>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</si>
  <si>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</si>
  <si>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</si>
  <si>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</si>
  <si>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</si>
  <si>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</si>
  <si>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</si>
  <si>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</si>
  <si>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</si>
  <si>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</si>
  <si>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</si>
  <si>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</si>
  <si>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</si>
  <si>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</si>
  <si>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</si>
  <si>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</si>
  <si>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</si>
  <si>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</si>
  <si>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</si>
  <si>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</si>
  <si>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</si>
  <si>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</si>
  <si>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Février</t>
  </si>
  <si>
    <t xml:space="preserve"> </t>
  </si>
  <si>
    <t xml:space="preserve">  </t>
  </si>
  <si>
    <t>Mars</t>
  </si>
  <si>
    <t>Avril</t>
  </si>
  <si>
    <t>Mai</t>
  </si>
  <si>
    <t>Juin</t>
  </si>
  <si>
    <t>Juillet</t>
  </si>
  <si>
    <t>Août</t>
  </si>
  <si>
    <t>Septembre</t>
  </si>
  <si>
    <t>Octobre</t>
  </si>
  <si>
    <t>Novembre</t>
  </si>
  <si>
    <t>Décembre</t>
  </si>
  <si>
    <t>Planning CEJ</t>
  </si>
  <si>
    <t>Matin</t>
  </si>
  <si>
    <t>Après midi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</si>
</sst>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42" formatCode="_-* #,##0\ &quot;€&quot;_-;\-* #,##0\ &quot;€&quot;_-;_-* &quot;-&quot;\ &quot;€&quot;_-;_-@_-"/>
    <numFmt numFmtId="44" formatCode="_-* #,##0.00\ &quot;€&quot;_-;\-* #,##0.00\ &quot;€&quot;_-;_-* &quot;-&quot;??\ &quot;€&quot;_-;_-@_-"/>
    <numFmt numFmtId="164" formatCode="_(* #,##0_);_(* \(#,##0\);_(* &quot;-&quot;_);_(@_)"/>
    <numFmt numFmtId="165" formatCode="_(* #,##0.00_);_(* \(#,##0.00\);_(* &quot;-&quot;??_);_(@_)"/>
  </numFmts>
  <fonts count="19"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s>
  <fills count="38">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0" tint="-0.499984740745262"/>
        <bgColor indexed="64"/>
      </patternFill>
    </fill>
    <fill>
      <patternFill patternType="solid">
        <fgColor theme="0"/>
        <bgColor indexed="64"/>
      </patternFill>
    </fill>
    <fill>
      <patternFill patternType="solid">
        <fgColor theme="4" tint="-0.499984740745262"/>
        <bgColor indexed="64"/>
      </patternFill>
    </fill>
    <fill>
      <patternFill patternType="solid">
        <fgColor theme="0" tint="-4.9989318521683403E-2"/>
        <bgColor theme="4" tint="0.79992065187536243"/>
      </patternFill>
    </fill>
    <fill>
      <patternFill patternType="solid">
        <fgColor rgb="FFFFFF00"/>
        <bgColor indexed="64"/>
      </patternFill>
    </fill>
  </fills>
  <borders count="10">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right/>
      <top style="thin">
        <color theme="0" tint="-0.14996795556505021"/>
      </top>
      <bottom/>
      <diagonal/>
    </border>
    <border>
      <left style="thin">
        <color indexed="64"/>
      </left>
      <right/>
      <top style="thin">
        <color indexed="64"/>
      </top>
      <bottom/>
      <diagonal/>
    </border>
    <border>
      <left style="thin">
        <color indexed="64"/>
      </left>
      <right/>
      <top style="thin">
        <color indexed="64"/>
      </top>
      <bottom style="thin">
        <color indexed="64"/>
      </bottom>
      <diagonal/>
    </border>
  </borders>
  <cellStyleXfs count="50">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1" fillId="0" borderId="0"/>
  </cellStyleXfs>
  <cellXfs count="28">
    <xf numFmtId="0" fontId="0" fillId="0" borderId="0" xfId="0">
      <alignment horizontal="left" vertical="center"/>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0" fillId="0" borderId="0" xfId="0" applyProtection="1">
      <alignment horizontal="left" vertical="center"/>
    </xf>
    <xf numFmtId="0" fontId="0" fillId="0" borderId="0" xfId="0" applyAlignment="1" applyProtection="1">
      <alignment horizontal="left" vertical="center" wrapText="1"/>
    </xf>
    <xf numFmtId="0" fontId="8" fillId="0" borderId="0" xfId="0" applyFont="1" applyFill="1" applyBorder="1" applyAlignment="1" applyProtection="1">
      <alignment horizontal="center" vertical="center"/>
    </xf>
    <xf numFmtId="0" fontId="0" fillId="0" borderId="6" xfId="0" applyBorder="1" applyProtection="1">
      <alignment horizontal="left" vertical="center"/>
    </xf>
    <xf numFmtId="0" fontId="0" fillId="0" borderId="6" xfId="0" applyFont="1" applyFill="1" applyBorder="1" applyAlignment="1" applyProtection="1">
      <alignment horizontal="center" vertical="center"/>
    </xf>
    <xf numFmtId="0" fontId="0" fillId="33" borderId="6" xfId="0" applyFont="1" applyFill="1" applyBorder="1" applyAlignment="1" applyProtection="1">
      <alignment horizontal="center" vertical="center"/>
    </xf>
    <xf numFmtId="0" fontId="0" fillId="33" borderId="6" xfId="0" applyFill="1" applyBorder="1" applyProtection="1">
      <alignment horizontal="left" vertical="center"/>
    </xf>
    <xf numFmtId="0" fontId="5" fillId="2" borderId="0" xfId="3" applyProtection="1">
      <alignment horizontal="center" vertical="center"/>
    </xf>
    <xf numFmtId="0" fontId="0" fillId="34" borderId="6" xfId="0" applyFont="1" applyFill="1" applyBorder="1" applyAlignment="1" applyProtection="1">
      <alignment horizontal="center" vertical="center" wrapText="1"/>
    </xf>
    <xf numFmtId="0" fontId="0" fillId="0" borderId="6" xfId="0" applyFont="1" applyFill="1" applyBorder="1" applyAlignment="1" applyProtection="1">
      <alignment horizontal="center" vertical="center" wrapText="1"/>
    </xf>
    <xf numFmtId="0" fontId="5" fillId="34" borderId="0" xfId="3" applyFill="1" applyProtection="1">
      <alignment horizontal="center" vertical="center"/>
    </xf>
    <xf numFmtId="0" fontId="0" fillId="34" borderId="0" xfId="0" applyFill="1">
      <alignment horizontal="left" vertical="center"/>
    </xf>
    <xf numFmtId="0" fontId="0" fillId="34" borderId="0" xfId="0" applyFill="1" applyProtection="1">
      <alignment horizontal="left" vertical="center"/>
    </xf>
    <xf numFmtId="0" fontId="3" fillId="0" borderId="0" xfId="0" applyFont="1" applyFill="1" applyBorder="1" applyAlignment="1" applyProtection="1">
      <alignment horizontal="center" vertical="center"/>
    </xf>
    <xf numFmtId="0" fontId="3" fillId="35" borderId="0" xfId="0" applyFont="1" applyFill="1" applyBorder="1" applyAlignment="1" applyProtection="1">
      <alignment horizontal="center" vertical="center"/>
    </xf>
    <xf numFmtId="0" fontId="5" fillId="2" borderId="0" xfId="3" applyProtection="1">
      <alignment horizontal="center" vertical="center"/>
    </xf>
    <xf numFmtId="0" fontId="5" fillId="2" borderId="0" xfId="3" applyAlignment="1" applyProtection="1">
      <alignment horizontal="center" vertical="center"/>
    </xf>
    <xf numFmtId="0" fontId="5" fillId="2" borderId="0" xfId="3" applyProtection="1">
      <alignment horizontal="center" vertical="center"/>
    </xf>
    <xf numFmtId="14" fontId="3" fillId="35" borderId="7" xfId="0" applyNumberFormat="1" applyFont="1" applyFill="1" applyBorder="1" applyAlignment="1">
      <alignment horizontal="center" vertical="center"/>
    </xf>
    <xf numFmtId="0" fontId="0" fillId="34" borderId="8" xfId="0" applyFont="1" applyFill="1" applyBorder="1" applyAlignment="1">
      <alignment horizontal="center" vertical="center" wrapText="1"/>
    </xf>
    <xf numFmtId="0" fontId="0" fillId="36" borderId="8" xfId="0" applyFont="1" applyFill="1" applyBorder="1" applyAlignment="1">
      <alignment horizontal="center" vertical="center" wrapText="1"/>
    </xf>
    <xf numFmtId="0" fontId="0" fillId="33" borderId="8" xfId="0" applyFont="1" applyFill="1" applyBorder="1" applyAlignment="1">
      <alignment horizontal="center" vertical="center"/>
    </xf>
    <xf numFmtId="0" fontId="0" fillId="34" borderId="9" xfId="0" applyFont="1" applyFill="1" applyBorder="1" applyAlignment="1">
      <alignment horizontal="center" vertical="center" wrapText="1"/>
    </xf>
    <xf numFmtId="0" fontId="0" fillId="36" borderId="9" xfId="0" applyFont="1" applyFill="1" applyBorder="1" applyAlignment="1">
      <alignment horizontal="center" vertical="center" wrapText="1"/>
    </xf>
    <xf numFmtId="14" fontId="0" fillId="37" borderId="0" xfId="0" applyNumberFormat="1" applyFill="1" applyProtection="1">
      <alignment horizontal="left" vertical="center"/>
    </xf>
  </cellXfs>
  <cellStyles count="50">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B000000}"/>
    <cellStyle name="Entrée" xfId="36" builtinId="20" customBuiltin="1"/>
    <cellStyle name="Étiquette" xfId="27" xr:uid="{00000000-0005-0000-0000-00001D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rmal 2" xfId="49" xr:uid="{00000000-0005-0000-0000-000025000000}"/>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794">
    <dxf>
      <font>
        <color theme="0"/>
      </font>
      <border>
        <vertical/>
        <horizontal/>
      </border>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fill>
        <patternFill>
          <fgColor indexed="64"/>
          <bgColor theme="0" tint="-0.499984740745262"/>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fill>
        <patternFill>
          <fgColor indexed="64"/>
          <bgColor theme="0" tint="-0.499984740745262"/>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fill>
        <patternFill>
          <fgColor indexed="64"/>
          <bgColor theme="0" tint="-0.499984740745262"/>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fill>
        <patternFill>
          <fgColor indexed="64"/>
          <bgColor theme="0" tint="-0.499984740745262"/>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fill>
        <patternFill>
          <fgColor indexed="64"/>
          <bgColor theme="0" tint="-0.499984740745262"/>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protection locked="1" hidden="0"/>
    </dxf>
    <dxf>
      <fill>
        <patternFill>
          <fgColor indexed="64"/>
          <bgColor theme="0" tint="-0.499984740745262"/>
        </patternFill>
      </fill>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793"/>
      <tableStyleElement type="headerRow" dxfId="792"/>
      <tableStyleElement type="totalRow" dxfId="791"/>
      <tableStyleElement type="firstColumn" dxfId="790"/>
      <tableStyleElement type="lastColumn" dxfId="789"/>
      <tableStyleElement type="firstRowStripe" dxfId="788"/>
      <tableStyleElement type="secondRowStripe" dxfId="787"/>
      <tableStyleElement type="firstColumnStripe" dxfId="786"/>
      <tableStyleElement type="secondColumnStripe" dxfId="785"/>
      <tableStyleElement type="firstHeaderCell" dxfId="784"/>
      <tableStyleElement type="lastHeaderCell" dxfId="783"/>
      <tableStyleElement type="firstTotalCell" dxfId="782"/>
      <tableStyleElement type="lastTotalCell" dxfId="781"/>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5:AF8" totalsRowShown="0" headerRowDxfId="780" dataDxfId="779" totalsRowDxfId="778">
  <tableColumns count="31">
    <tableColumn id="2" xr3:uid="{00000000-0010-0000-0000-000002000000}" name="1" dataDxfId="777" totalsRowDxfId="776"/>
    <tableColumn id="3" xr3:uid="{00000000-0010-0000-0000-000003000000}" name="2" dataDxfId="775" totalsRowDxfId="774"/>
    <tableColumn id="4" xr3:uid="{00000000-0010-0000-0000-000004000000}" name="3" dataDxfId="773" totalsRowDxfId="772"/>
    <tableColumn id="5" xr3:uid="{00000000-0010-0000-0000-000005000000}" name="4" dataDxfId="771" totalsRowDxfId="770"/>
    <tableColumn id="6" xr3:uid="{00000000-0010-0000-0000-000006000000}" name="5" dataDxfId="769" totalsRowDxfId="768"/>
    <tableColumn id="7" xr3:uid="{00000000-0010-0000-0000-000007000000}" name="6" dataDxfId="767" totalsRowDxfId="766"/>
    <tableColumn id="8" xr3:uid="{00000000-0010-0000-0000-000008000000}" name="7" dataDxfId="765" totalsRowDxfId="764"/>
    <tableColumn id="9" xr3:uid="{00000000-0010-0000-0000-000009000000}" name="8" dataDxfId="763" totalsRowDxfId="762"/>
    <tableColumn id="10" xr3:uid="{00000000-0010-0000-0000-00000A000000}" name="9" dataDxfId="761" totalsRowDxfId="760"/>
    <tableColumn id="11" xr3:uid="{00000000-0010-0000-0000-00000B000000}" name="10" dataDxfId="759" totalsRowDxfId="758"/>
    <tableColumn id="12" xr3:uid="{00000000-0010-0000-0000-00000C000000}" name="11" dataDxfId="757" totalsRowDxfId="756"/>
    <tableColumn id="13" xr3:uid="{00000000-0010-0000-0000-00000D000000}" name="12" dataDxfId="755" totalsRowDxfId="754"/>
    <tableColumn id="14" xr3:uid="{00000000-0010-0000-0000-00000E000000}" name="13" dataDxfId="753" totalsRowDxfId="752"/>
    <tableColumn id="15" xr3:uid="{00000000-0010-0000-0000-00000F000000}" name="14" dataDxfId="751" totalsRowDxfId="750"/>
    <tableColumn id="16" xr3:uid="{00000000-0010-0000-0000-000010000000}" name="15" dataDxfId="749" totalsRowDxfId="748"/>
    <tableColumn id="17" xr3:uid="{00000000-0010-0000-0000-000011000000}" name="16" dataDxfId="747" totalsRowDxfId="746"/>
    <tableColumn id="18" xr3:uid="{00000000-0010-0000-0000-000012000000}" name="17" dataDxfId="745" totalsRowDxfId="744"/>
    <tableColumn id="19" xr3:uid="{00000000-0010-0000-0000-000013000000}" name="18" dataDxfId="743" totalsRowDxfId="742"/>
    <tableColumn id="20" xr3:uid="{00000000-0010-0000-0000-000014000000}" name="19" dataDxfId="741" totalsRowDxfId="740"/>
    <tableColumn id="21" xr3:uid="{00000000-0010-0000-0000-000015000000}" name="20" dataDxfId="739" totalsRowDxfId="738"/>
    <tableColumn id="22" xr3:uid="{00000000-0010-0000-0000-000016000000}" name="21" dataDxfId="737" totalsRowDxfId="736"/>
    <tableColumn id="23" xr3:uid="{00000000-0010-0000-0000-000017000000}" name="22" dataDxfId="735" totalsRowDxfId="734"/>
    <tableColumn id="24" xr3:uid="{00000000-0010-0000-0000-000018000000}" name="23" dataDxfId="733" totalsRowDxfId="732"/>
    <tableColumn id="25" xr3:uid="{00000000-0010-0000-0000-000019000000}" name="24" dataDxfId="731" totalsRowDxfId="730"/>
    <tableColumn id="26" xr3:uid="{00000000-0010-0000-0000-00001A000000}" name="25" dataDxfId="729" totalsRowDxfId="728"/>
    <tableColumn id="27" xr3:uid="{00000000-0010-0000-0000-00001B000000}" name="26" dataDxfId="727" totalsRowDxfId="726"/>
    <tableColumn id="28" xr3:uid="{00000000-0010-0000-0000-00001C000000}" name="27" dataDxfId="725" totalsRowDxfId="724"/>
    <tableColumn id="29" xr3:uid="{00000000-0010-0000-0000-00001D000000}" name="28" dataDxfId="723" totalsRowDxfId="722"/>
    <tableColumn id="30" xr3:uid="{00000000-0010-0000-0000-00001E000000}" name="29" dataDxfId="721" totalsRowDxfId="720"/>
    <tableColumn id="31" xr3:uid="{00000000-0010-0000-0000-00001F000000}" name="30" dataDxfId="719" totalsRowDxfId="718"/>
    <tableColumn id="32" xr3:uid="{00000000-0010-0000-0000-000020000000}" name="31" dataDxfId="717" totalsRowDxfId="71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5:AF8" totalsRowShown="0" headerRowDxfId="715" dataDxfId="714" totalsRowDxfId="713">
  <tableColumns count="31">
    <tableColumn id="2" xr3:uid="{00000000-0010-0000-0100-000002000000}" name="1" dataDxfId="712" totalsRowDxfId="711"/>
    <tableColumn id="3" xr3:uid="{00000000-0010-0000-0100-000003000000}" name="2" dataDxfId="710" totalsRowDxfId="709"/>
    <tableColumn id="4" xr3:uid="{00000000-0010-0000-0100-000004000000}" name="3" dataDxfId="708" totalsRowDxfId="707"/>
    <tableColumn id="5" xr3:uid="{00000000-0010-0000-0100-000005000000}" name="4" dataDxfId="706" totalsRowDxfId="705"/>
    <tableColumn id="6" xr3:uid="{00000000-0010-0000-0100-000006000000}" name="5" dataDxfId="704" totalsRowDxfId="703"/>
    <tableColumn id="7" xr3:uid="{00000000-0010-0000-0100-000007000000}" name="6" dataDxfId="702" totalsRowDxfId="701"/>
    <tableColumn id="8" xr3:uid="{00000000-0010-0000-0100-000008000000}" name="7" dataDxfId="700" totalsRowDxfId="699"/>
    <tableColumn id="9" xr3:uid="{00000000-0010-0000-0100-000009000000}" name="8" dataDxfId="698" totalsRowDxfId="697"/>
    <tableColumn id="10" xr3:uid="{00000000-0010-0000-0100-00000A000000}" name="9" dataDxfId="696" totalsRowDxfId="695"/>
    <tableColumn id="11" xr3:uid="{00000000-0010-0000-0100-00000B000000}" name="10" dataDxfId="694" totalsRowDxfId="693"/>
    <tableColumn id="12" xr3:uid="{00000000-0010-0000-0100-00000C000000}" name="11" dataDxfId="692" totalsRowDxfId="691"/>
    <tableColumn id="13" xr3:uid="{00000000-0010-0000-0100-00000D000000}" name="12" dataDxfId="690" totalsRowDxfId="689"/>
    <tableColumn id="14" xr3:uid="{00000000-0010-0000-0100-00000E000000}" name="13" dataDxfId="688" totalsRowDxfId="687"/>
    <tableColumn id="15" xr3:uid="{00000000-0010-0000-0100-00000F000000}" name="14" dataDxfId="686" totalsRowDxfId="685"/>
    <tableColumn id="16" xr3:uid="{00000000-0010-0000-0100-000010000000}" name="15" dataDxfId="684" totalsRowDxfId="683"/>
    <tableColumn id="17" xr3:uid="{00000000-0010-0000-0100-000011000000}" name="16" dataDxfId="682" totalsRowDxfId="681"/>
    <tableColumn id="18" xr3:uid="{00000000-0010-0000-0100-000012000000}" name="17" dataDxfId="680" totalsRowDxfId="679"/>
    <tableColumn id="19" xr3:uid="{00000000-0010-0000-0100-000013000000}" name="18" dataDxfId="678" totalsRowDxfId="677"/>
    <tableColumn id="20" xr3:uid="{00000000-0010-0000-0100-000014000000}" name="19" dataDxfId="676" totalsRowDxfId="675"/>
    <tableColumn id="21" xr3:uid="{00000000-0010-0000-0100-000015000000}" name="20" dataDxfId="674" totalsRowDxfId="673"/>
    <tableColumn id="22" xr3:uid="{00000000-0010-0000-0100-000016000000}" name="21" dataDxfId="672" totalsRowDxfId="671"/>
    <tableColumn id="23" xr3:uid="{00000000-0010-0000-0100-000017000000}" name="22" dataDxfId="670" totalsRowDxfId="669"/>
    <tableColumn id="24" xr3:uid="{00000000-0010-0000-0100-000018000000}" name="23" dataDxfId="668" totalsRowDxfId="667"/>
    <tableColumn id="25" xr3:uid="{00000000-0010-0000-0100-000019000000}" name="24" dataDxfId="666" totalsRowDxfId="665"/>
    <tableColumn id="26" xr3:uid="{00000000-0010-0000-0100-00001A000000}" name="25" dataDxfId="664" totalsRowDxfId="663"/>
    <tableColumn id="27" xr3:uid="{00000000-0010-0000-0100-00001B000000}" name="26" dataDxfId="662" totalsRowDxfId="661"/>
    <tableColumn id="28" xr3:uid="{00000000-0010-0000-0100-00001C000000}" name="27" dataDxfId="660" totalsRowDxfId="659"/>
    <tableColumn id="29" xr3:uid="{00000000-0010-0000-0100-00001D000000}" name="28" dataDxfId="658" totalsRowDxfId="657"/>
    <tableColumn id="30" xr3:uid="{00000000-0010-0000-0100-00001E000000}" name="29" dataDxfId="656" totalsRowDxfId="655"/>
    <tableColumn id="31" xr3:uid="{00000000-0010-0000-0100-00001F000000}" name=" " dataDxfId="654" totalsRowDxfId="653"/>
    <tableColumn id="32" xr3:uid="{00000000-0010-0000-0100-000020000000}" name="  " dataDxfId="652" totalsRowDxfId="65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F9" totalsRowShown="0" headerRowDxfId="650" dataDxfId="649" totalsRowDxfId="648">
  <tableColumns count="31">
    <tableColumn id="2" xr3:uid="{00000000-0010-0000-0200-000002000000}" name="1" dataDxfId="647" totalsRowDxfId="646"/>
    <tableColumn id="3" xr3:uid="{00000000-0010-0000-0200-000003000000}" name="2" dataDxfId="645" totalsRowDxfId="644"/>
    <tableColumn id="4" xr3:uid="{00000000-0010-0000-0200-000004000000}" name="3" dataDxfId="643" totalsRowDxfId="642"/>
    <tableColumn id="5" xr3:uid="{00000000-0010-0000-0200-000005000000}" name="4" dataDxfId="641" totalsRowDxfId="640"/>
    <tableColumn id="6" xr3:uid="{00000000-0010-0000-0200-000006000000}" name="5" dataDxfId="639" totalsRowDxfId="638"/>
    <tableColumn id="7" xr3:uid="{00000000-0010-0000-0200-000007000000}" name="6" dataDxfId="637" totalsRowDxfId="636"/>
    <tableColumn id="8" xr3:uid="{00000000-0010-0000-0200-000008000000}" name="7" dataDxfId="635" totalsRowDxfId="634"/>
    <tableColumn id="9" xr3:uid="{00000000-0010-0000-0200-000009000000}" name="8" dataDxfId="633" totalsRowDxfId="632"/>
    <tableColumn id="10" xr3:uid="{00000000-0010-0000-0200-00000A000000}" name="9" dataDxfId="631" totalsRowDxfId="630"/>
    <tableColumn id="11" xr3:uid="{00000000-0010-0000-0200-00000B000000}" name="10" dataDxfId="629" totalsRowDxfId="628"/>
    <tableColumn id="12" xr3:uid="{00000000-0010-0000-0200-00000C000000}" name="11" dataDxfId="627" totalsRowDxfId="626"/>
    <tableColumn id="13" xr3:uid="{00000000-0010-0000-0200-00000D000000}" name="12" dataDxfId="625" totalsRowDxfId="624"/>
    <tableColumn id="14" xr3:uid="{00000000-0010-0000-0200-00000E000000}" name="13" dataDxfId="623" totalsRowDxfId="622"/>
    <tableColumn id="15" xr3:uid="{00000000-0010-0000-0200-00000F000000}" name="14" dataDxfId="621" totalsRowDxfId="620"/>
    <tableColumn id="16" xr3:uid="{00000000-0010-0000-0200-000010000000}" name="15" dataDxfId="619" totalsRowDxfId="618"/>
    <tableColumn id="17" xr3:uid="{00000000-0010-0000-0200-000011000000}" name="16" dataDxfId="617" totalsRowDxfId="616"/>
    <tableColumn id="18" xr3:uid="{00000000-0010-0000-0200-000012000000}" name="17" dataDxfId="615" totalsRowDxfId="614"/>
    <tableColumn id="19" xr3:uid="{00000000-0010-0000-0200-000013000000}" name="18" dataDxfId="613" totalsRowDxfId="612"/>
    <tableColumn id="20" xr3:uid="{00000000-0010-0000-0200-000014000000}" name="19" dataDxfId="611" totalsRowDxfId="610"/>
    <tableColumn id="21" xr3:uid="{00000000-0010-0000-0200-000015000000}" name="20" dataDxfId="609" totalsRowDxfId="608"/>
    <tableColumn id="22" xr3:uid="{00000000-0010-0000-0200-000016000000}" name="21" dataDxfId="607" totalsRowDxfId="606"/>
    <tableColumn id="23" xr3:uid="{00000000-0010-0000-0200-000017000000}" name="22" dataDxfId="605" totalsRowDxfId="604"/>
    <tableColumn id="24" xr3:uid="{00000000-0010-0000-0200-000018000000}" name="23" dataDxfId="603" totalsRowDxfId="602"/>
    <tableColumn id="25" xr3:uid="{00000000-0010-0000-0200-000019000000}" name="24" dataDxfId="601" totalsRowDxfId="600"/>
    <tableColumn id="26" xr3:uid="{00000000-0010-0000-0200-00001A000000}" name="25" dataDxfId="599" totalsRowDxfId="598"/>
    <tableColumn id="27" xr3:uid="{00000000-0010-0000-0200-00001B000000}" name="26" dataDxfId="597" totalsRowDxfId="596"/>
    <tableColumn id="28" xr3:uid="{00000000-0010-0000-0200-00001C000000}" name="27" dataDxfId="595" totalsRowDxfId="594"/>
    <tableColumn id="29" xr3:uid="{00000000-0010-0000-0200-00001D000000}" name="28" dataDxfId="593" totalsRowDxfId="592"/>
    <tableColumn id="30" xr3:uid="{00000000-0010-0000-0200-00001E000000}" name="29" dataDxfId="591" totalsRowDxfId="590"/>
    <tableColumn id="31" xr3:uid="{00000000-0010-0000-0200-00001F000000}" name="30" dataDxfId="589" totalsRowDxfId="588"/>
    <tableColumn id="32" xr3:uid="{00000000-0010-0000-0200-000020000000}" name="31" dataDxfId="587" totalsRowDxfId="58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F9" totalsRowShown="0" headerRowDxfId="585" dataDxfId="584" totalsRowDxfId="583">
  <tableColumns count="31">
    <tableColumn id="2" xr3:uid="{00000000-0010-0000-0300-000002000000}" name="1" dataDxfId="582" totalsRowDxfId="581"/>
    <tableColumn id="3" xr3:uid="{00000000-0010-0000-0300-000003000000}" name="2" dataDxfId="580" totalsRowDxfId="579"/>
    <tableColumn id="4" xr3:uid="{00000000-0010-0000-0300-000004000000}" name="3" dataDxfId="578" totalsRowDxfId="577"/>
    <tableColumn id="5" xr3:uid="{00000000-0010-0000-0300-000005000000}" name="4" dataDxfId="576" totalsRowDxfId="575"/>
    <tableColumn id="6" xr3:uid="{00000000-0010-0000-0300-000006000000}" name="5" dataDxfId="574" totalsRowDxfId="573"/>
    <tableColumn id="7" xr3:uid="{00000000-0010-0000-0300-000007000000}" name="6" dataDxfId="572" totalsRowDxfId="571"/>
    <tableColumn id="8" xr3:uid="{00000000-0010-0000-0300-000008000000}" name="7" dataDxfId="570" totalsRowDxfId="569"/>
    <tableColumn id="9" xr3:uid="{00000000-0010-0000-0300-000009000000}" name="8" dataDxfId="568" totalsRowDxfId="567"/>
    <tableColumn id="10" xr3:uid="{00000000-0010-0000-0300-00000A000000}" name="9" dataDxfId="566" totalsRowDxfId="565"/>
    <tableColumn id="11" xr3:uid="{00000000-0010-0000-0300-00000B000000}" name="10" dataDxfId="564" totalsRowDxfId="563"/>
    <tableColumn id="12" xr3:uid="{00000000-0010-0000-0300-00000C000000}" name="11" dataDxfId="562" totalsRowDxfId="561"/>
    <tableColumn id="13" xr3:uid="{00000000-0010-0000-0300-00000D000000}" name="12" dataDxfId="560" totalsRowDxfId="559"/>
    <tableColumn id="14" xr3:uid="{00000000-0010-0000-0300-00000E000000}" name="13" dataDxfId="558" totalsRowDxfId="557"/>
    <tableColumn id="15" xr3:uid="{00000000-0010-0000-0300-00000F000000}" name="14" dataDxfId="556" totalsRowDxfId="555"/>
    <tableColumn id="16" xr3:uid="{00000000-0010-0000-0300-000010000000}" name="15" dataDxfId="554" totalsRowDxfId="553"/>
    <tableColumn id="17" xr3:uid="{00000000-0010-0000-0300-000011000000}" name="16" dataDxfId="552" totalsRowDxfId="551"/>
    <tableColumn id="18" xr3:uid="{00000000-0010-0000-0300-000012000000}" name="17" dataDxfId="550" totalsRowDxfId="549"/>
    <tableColumn id="19" xr3:uid="{00000000-0010-0000-0300-000013000000}" name="18" dataDxfId="548" totalsRowDxfId="547"/>
    <tableColumn id="20" xr3:uid="{00000000-0010-0000-0300-000014000000}" name="19" dataDxfId="546" totalsRowDxfId="545"/>
    <tableColumn id="21" xr3:uid="{00000000-0010-0000-0300-000015000000}" name="20" dataDxfId="544" totalsRowDxfId="543"/>
    <tableColumn id="22" xr3:uid="{00000000-0010-0000-0300-000016000000}" name="21" dataDxfId="542" totalsRowDxfId="541"/>
    <tableColumn id="23" xr3:uid="{00000000-0010-0000-0300-000017000000}" name="22" dataDxfId="540" totalsRowDxfId="539"/>
    <tableColumn id="24" xr3:uid="{00000000-0010-0000-0300-000018000000}" name="23" dataDxfId="538" totalsRowDxfId="537"/>
    <tableColumn id="25" xr3:uid="{00000000-0010-0000-0300-000019000000}" name="24" dataDxfId="536" totalsRowDxfId="535"/>
    <tableColumn id="26" xr3:uid="{00000000-0010-0000-0300-00001A000000}" name="25" dataDxfId="534" totalsRowDxfId="533"/>
    <tableColumn id="27" xr3:uid="{00000000-0010-0000-0300-00001B000000}" name="26" dataDxfId="532" totalsRowDxfId="531"/>
    <tableColumn id="28" xr3:uid="{00000000-0010-0000-0300-00001C000000}" name="27" dataDxfId="530" totalsRowDxfId="529"/>
    <tableColumn id="29" xr3:uid="{00000000-0010-0000-0300-00001D000000}" name="28" dataDxfId="528" totalsRowDxfId="527"/>
    <tableColumn id="30" xr3:uid="{00000000-0010-0000-0300-00001E000000}" name="29" dataDxfId="526" totalsRowDxfId="525"/>
    <tableColumn id="31" xr3:uid="{00000000-0010-0000-0300-00001F000000}" name="30" dataDxfId="524" totalsRowDxfId="523"/>
    <tableColumn id="32" xr3:uid="{00000000-0010-0000-0300-000020000000}" name=" " dataDxfId="522" totalsRowDxfId="52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5:AF8" totalsRowShown="0" headerRowDxfId="520" dataDxfId="519" totalsRowDxfId="518">
  <tableColumns count="31">
    <tableColumn id="2" xr3:uid="{00000000-0010-0000-0400-000002000000}" name="1" dataDxfId="517" totalsRowDxfId="516"/>
    <tableColumn id="3" xr3:uid="{00000000-0010-0000-0400-000003000000}" name="2" dataDxfId="515" totalsRowDxfId="514"/>
    <tableColumn id="4" xr3:uid="{00000000-0010-0000-0400-000004000000}" name="3" dataDxfId="513" totalsRowDxfId="512"/>
    <tableColumn id="5" xr3:uid="{00000000-0010-0000-0400-000005000000}" name="4" dataDxfId="511" totalsRowDxfId="510"/>
    <tableColumn id="6" xr3:uid="{00000000-0010-0000-0400-000006000000}" name="5" dataDxfId="509" totalsRowDxfId="508"/>
    <tableColumn id="7" xr3:uid="{00000000-0010-0000-0400-000007000000}" name="6" dataDxfId="507" totalsRowDxfId="506"/>
    <tableColumn id="8" xr3:uid="{00000000-0010-0000-0400-000008000000}" name="7" dataDxfId="505" totalsRowDxfId="504"/>
    <tableColumn id="9" xr3:uid="{00000000-0010-0000-0400-000009000000}" name="8" dataDxfId="503" totalsRowDxfId="502"/>
    <tableColumn id="10" xr3:uid="{00000000-0010-0000-0400-00000A000000}" name="9" dataDxfId="501" totalsRowDxfId="500"/>
    <tableColumn id="11" xr3:uid="{00000000-0010-0000-0400-00000B000000}" name="10" dataDxfId="499" totalsRowDxfId="498"/>
    <tableColumn id="12" xr3:uid="{00000000-0010-0000-0400-00000C000000}" name="11" dataDxfId="497" totalsRowDxfId="496"/>
    <tableColumn id="13" xr3:uid="{00000000-0010-0000-0400-00000D000000}" name="12" dataDxfId="495" totalsRowDxfId="494"/>
    <tableColumn id="14" xr3:uid="{00000000-0010-0000-0400-00000E000000}" name="13" dataDxfId="493" totalsRowDxfId="492"/>
    <tableColumn id="15" xr3:uid="{00000000-0010-0000-0400-00000F000000}" name="14" dataDxfId="491" totalsRowDxfId="490"/>
    <tableColumn id="16" xr3:uid="{00000000-0010-0000-0400-000010000000}" name="15" dataDxfId="489" totalsRowDxfId="488"/>
    <tableColumn id="17" xr3:uid="{00000000-0010-0000-0400-000011000000}" name="16" dataDxfId="487" totalsRowDxfId="486"/>
    <tableColumn id="18" xr3:uid="{00000000-0010-0000-0400-000012000000}" name="17" dataDxfId="485" totalsRowDxfId="484"/>
    <tableColumn id="19" xr3:uid="{00000000-0010-0000-0400-000013000000}" name="18" dataDxfId="483" totalsRowDxfId="482"/>
    <tableColumn id="20" xr3:uid="{00000000-0010-0000-0400-000014000000}" name="19" dataDxfId="481" totalsRowDxfId="480"/>
    <tableColumn id="21" xr3:uid="{00000000-0010-0000-0400-000015000000}" name="20" dataDxfId="479" totalsRowDxfId="478"/>
    <tableColumn id="22" xr3:uid="{00000000-0010-0000-0400-000016000000}" name="21" dataDxfId="477" totalsRowDxfId="476"/>
    <tableColumn id="23" xr3:uid="{00000000-0010-0000-0400-000017000000}" name="22" dataDxfId="475" totalsRowDxfId="474"/>
    <tableColumn id="24" xr3:uid="{00000000-0010-0000-0400-000018000000}" name="23" dataDxfId="473" totalsRowDxfId="472"/>
    <tableColumn id="25" xr3:uid="{00000000-0010-0000-0400-000019000000}" name="24" dataDxfId="471" totalsRowDxfId="470"/>
    <tableColumn id="26" xr3:uid="{00000000-0010-0000-0400-00001A000000}" name="25" dataDxfId="469" totalsRowDxfId="468"/>
    <tableColumn id="27" xr3:uid="{00000000-0010-0000-0400-00001B000000}" name="26" dataDxfId="467" totalsRowDxfId="466"/>
    <tableColumn id="28" xr3:uid="{00000000-0010-0000-0400-00001C000000}" name="27" dataDxfId="465" totalsRowDxfId="464"/>
    <tableColumn id="29" xr3:uid="{00000000-0010-0000-0400-00001D000000}" name="28" dataDxfId="463" totalsRowDxfId="462"/>
    <tableColumn id="30" xr3:uid="{00000000-0010-0000-0400-00001E000000}" name="29" dataDxfId="461" totalsRowDxfId="460"/>
    <tableColumn id="31" xr3:uid="{00000000-0010-0000-0400-00001F000000}" name="30" dataDxfId="459" totalsRowDxfId="458"/>
    <tableColumn id="32" xr3:uid="{00000000-0010-0000-0400-000020000000}" name="31" dataDxfId="457" totalsRowDxfId="45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F9" totalsRowShown="0" headerRowDxfId="455" dataDxfId="454" totalsRowDxfId="453">
  <tableColumns count="31">
    <tableColumn id="2" xr3:uid="{00000000-0010-0000-0500-000002000000}" name="1" dataDxfId="452" totalsRowDxfId="451"/>
    <tableColumn id="3" xr3:uid="{00000000-0010-0000-0500-000003000000}" name="2" dataDxfId="450" totalsRowDxfId="449"/>
    <tableColumn id="4" xr3:uid="{00000000-0010-0000-0500-000004000000}" name="3" dataDxfId="448" totalsRowDxfId="447"/>
    <tableColumn id="5" xr3:uid="{00000000-0010-0000-0500-000005000000}" name="4" dataDxfId="446" totalsRowDxfId="445"/>
    <tableColumn id="6" xr3:uid="{00000000-0010-0000-0500-000006000000}" name="5" dataDxfId="444" totalsRowDxfId="443"/>
    <tableColumn id="7" xr3:uid="{00000000-0010-0000-0500-000007000000}" name="6" dataDxfId="442" totalsRowDxfId="441"/>
    <tableColumn id="8" xr3:uid="{00000000-0010-0000-0500-000008000000}" name="7" dataDxfId="440" totalsRowDxfId="439"/>
    <tableColumn id="9" xr3:uid="{00000000-0010-0000-0500-000009000000}" name="8" dataDxfId="438" totalsRowDxfId="437"/>
    <tableColumn id="10" xr3:uid="{00000000-0010-0000-0500-00000A000000}" name="9" dataDxfId="436" totalsRowDxfId="435"/>
    <tableColumn id="11" xr3:uid="{00000000-0010-0000-0500-00000B000000}" name="10" dataDxfId="434" totalsRowDxfId="433"/>
    <tableColumn id="12" xr3:uid="{00000000-0010-0000-0500-00000C000000}" name="11" dataDxfId="432" totalsRowDxfId="431"/>
    <tableColumn id="13" xr3:uid="{00000000-0010-0000-0500-00000D000000}" name="12" dataDxfId="430" totalsRowDxfId="429"/>
    <tableColumn id="14" xr3:uid="{00000000-0010-0000-0500-00000E000000}" name="13" dataDxfId="428" totalsRowDxfId="427"/>
    <tableColumn id="15" xr3:uid="{00000000-0010-0000-0500-00000F000000}" name="14" dataDxfId="426" totalsRowDxfId="425"/>
    <tableColumn id="16" xr3:uid="{00000000-0010-0000-0500-000010000000}" name="15" dataDxfId="424" totalsRowDxfId="423"/>
    <tableColumn id="17" xr3:uid="{00000000-0010-0000-0500-000011000000}" name="16" dataDxfId="422" totalsRowDxfId="421"/>
    <tableColumn id="18" xr3:uid="{00000000-0010-0000-0500-000012000000}" name="17" dataDxfId="420" totalsRowDxfId="419"/>
    <tableColumn id="19" xr3:uid="{00000000-0010-0000-0500-000013000000}" name="18" dataDxfId="418" totalsRowDxfId="417"/>
    <tableColumn id="20" xr3:uid="{00000000-0010-0000-0500-000014000000}" name="19" dataDxfId="416" totalsRowDxfId="415"/>
    <tableColumn id="21" xr3:uid="{00000000-0010-0000-0500-000015000000}" name="20" dataDxfId="414" totalsRowDxfId="413"/>
    <tableColumn id="22" xr3:uid="{00000000-0010-0000-0500-000016000000}" name="21" dataDxfId="412" totalsRowDxfId="411"/>
    <tableColumn id="23" xr3:uid="{00000000-0010-0000-0500-000017000000}" name="22" dataDxfId="410" totalsRowDxfId="409"/>
    <tableColumn id="24" xr3:uid="{00000000-0010-0000-0500-000018000000}" name="23" dataDxfId="408" totalsRowDxfId="407"/>
    <tableColumn id="25" xr3:uid="{00000000-0010-0000-0500-000019000000}" name="24" dataDxfId="406" totalsRowDxfId="405"/>
    <tableColumn id="26" xr3:uid="{00000000-0010-0000-0500-00001A000000}" name="25" dataDxfId="404" totalsRowDxfId="403"/>
    <tableColumn id="27" xr3:uid="{00000000-0010-0000-0500-00001B000000}" name="26" dataDxfId="402" totalsRowDxfId="401"/>
    <tableColumn id="28" xr3:uid="{00000000-0010-0000-0500-00001C000000}" name="27" dataDxfId="400" totalsRowDxfId="399"/>
    <tableColumn id="29" xr3:uid="{00000000-0010-0000-0500-00001D000000}" name="28" dataDxfId="398" totalsRowDxfId="397"/>
    <tableColumn id="30" xr3:uid="{00000000-0010-0000-0500-00001E000000}" name="29" dataDxfId="396" totalsRowDxfId="395"/>
    <tableColumn id="31" xr3:uid="{00000000-0010-0000-0500-00001F000000}" name="30" dataDxfId="394" totalsRowDxfId="393"/>
    <tableColumn id="32" xr3:uid="{00000000-0010-0000-0500-000020000000}" name=" " dataDxfId="392" totalsRowDxfId="39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F9" totalsRowShown="0" headerRowDxfId="390" dataDxfId="389" totalsRowDxfId="388">
  <tableColumns count="31">
    <tableColumn id="2" xr3:uid="{00000000-0010-0000-0600-000002000000}" name="1" dataDxfId="387" totalsRowDxfId="386"/>
    <tableColumn id="3" xr3:uid="{00000000-0010-0000-0600-000003000000}" name="2" dataDxfId="385" totalsRowDxfId="384"/>
    <tableColumn id="4" xr3:uid="{00000000-0010-0000-0600-000004000000}" name="3" dataDxfId="383" totalsRowDxfId="382"/>
    <tableColumn id="5" xr3:uid="{00000000-0010-0000-0600-000005000000}" name="4" dataDxfId="381" totalsRowDxfId="380"/>
    <tableColumn id="6" xr3:uid="{00000000-0010-0000-0600-000006000000}" name="5" dataDxfId="379" totalsRowDxfId="378"/>
    <tableColumn id="7" xr3:uid="{00000000-0010-0000-0600-000007000000}" name="6" dataDxfId="377" totalsRowDxfId="376"/>
    <tableColumn id="8" xr3:uid="{00000000-0010-0000-0600-000008000000}" name="7" dataDxfId="375" totalsRowDxfId="374"/>
    <tableColumn id="9" xr3:uid="{00000000-0010-0000-0600-000009000000}" name="8" dataDxfId="373" totalsRowDxfId="372"/>
    <tableColumn id="10" xr3:uid="{00000000-0010-0000-0600-00000A000000}" name="9" dataDxfId="371" totalsRowDxfId="370"/>
    <tableColumn id="11" xr3:uid="{00000000-0010-0000-0600-00000B000000}" name="10" dataDxfId="369" totalsRowDxfId="368"/>
    <tableColumn id="12" xr3:uid="{00000000-0010-0000-0600-00000C000000}" name="11" dataDxfId="367" totalsRowDxfId="366"/>
    <tableColumn id="13" xr3:uid="{00000000-0010-0000-0600-00000D000000}" name="12" dataDxfId="365" totalsRowDxfId="364"/>
    <tableColumn id="14" xr3:uid="{00000000-0010-0000-0600-00000E000000}" name="13" dataDxfId="363" totalsRowDxfId="362"/>
    <tableColumn id="15" xr3:uid="{00000000-0010-0000-0600-00000F000000}" name="14" dataDxfId="361" totalsRowDxfId="360"/>
    <tableColumn id="16" xr3:uid="{00000000-0010-0000-0600-000010000000}" name="15" dataDxfId="359" totalsRowDxfId="358"/>
    <tableColumn id="17" xr3:uid="{00000000-0010-0000-0600-000011000000}" name="16" dataDxfId="357" totalsRowDxfId="356"/>
    <tableColumn id="18" xr3:uid="{00000000-0010-0000-0600-000012000000}" name="17" dataDxfId="355" totalsRowDxfId="354"/>
    <tableColumn id="19" xr3:uid="{00000000-0010-0000-0600-000013000000}" name="18" dataDxfId="353" totalsRowDxfId="352"/>
    <tableColumn id="20" xr3:uid="{00000000-0010-0000-0600-000014000000}" name="19" dataDxfId="351" totalsRowDxfId="350"/>
    <tableColumn id="21" xr3:uid="{00000000-0010-0000-0600-000015000000}" name="20" dataDxfId="349" totalsRowDxfId="348"/>
    <tableColumn id="22" xr3:uid="{00000000-0010-0000-0600-000016000000}" name="21" dataDxfId="347" totalsRowDxfId="346"/>
    <tableColumn id="23" xr3:uid="{00000000-0010-0000-0600-000017000000}" name="22" dataDxfId="345" totalsRowDxfId="344"/>
    <tableColumn id="24" xr3:uid="{00000000-0010-0000-0600-000018000000}" name="23" dataDxfId="343" totalsRowDxfId="342"/>
    <tableColumn id="25" xr3:uid="{00000000-0010-0000-0600-000019000000}" name="24" dataDxfId="341" totalsRowDxfId="340"/>
    <tableColumn id="26" xr3:uid="{00000000-0010-0000-0600-00001A000000}" name="25" dataDxfId="339" totalsRowDxfId="338"/>
    <tableColumn id="27" xr3:uid="{00000000-0010-0000-0600-00001B000000}" name="26" dataDxfId="337" totalsRowDxfId="336"/>
    <tableColumn id="28" xr3:uid="{00000000-0010-0000-0600-00001C000000}" name="27" dataDxfId="335" totalsRowDxfId="334"/>
    <tableColumn id="29" xr3:uid="{00000000-0010-0000-0600-00001D000000}" name="28" dataDxfId="333" totalsRowDxfId="332"/>
    <tableColumn id="30" xr3:uid="{00000000-0010-0000-0600-00001E000000}" name="29" dataDxfId="331" totalsRowDxfId="330"/>
    <tableColumn id="31" xr3:uid="{00000000-0010-0000-0600-00001F000000}" name="30" dataDxfId="329" totalsRowDxfId="328"/>
    <tableColumn id="32" xr3:uid="{00000000-0010-0000-0600-000020000000}" name="31" dataDxfId="327" totalsRowDxfId="32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F9" totalsRowShown="0" headerRowDxfId="325" dataDxfId="324" totalsRowDxfId="323">
  <tableColumns count="31">
    <tableColumn id="2" xr3:uid="{00000000-0010-0000-0700-000002000000}" name="1" dataDxfId="322" totalsRowDxfId="321"/>
    <tableColumn id="3" xr3:uid="{00000000-0010-0000-0700-000003000000}" name="2" dataDxfId="320" totalsRowDxfId="319"/>
    <tableColumn id="4" xr3:uid="{00000000-0010-0000-0700-000004000000}" name="3" dataDxfId="318" totalsRowDxfId="317"/>
    <tableColumn id="5" xr3:uid="{00000000-0010-0000-0700-000005000000}" name="4" dataDxfId="316" totalsRowDxfId="315"/>
    <tableColumn id="6" xr3:uid="{00000000-0010-0000-0700-000006000000}" name="5" dataDxfId="314" totalsRowDxfId="313"/>
    <tableColumn id="7" xr3:uid="{00000000-0010-0000-0700-000007000000}" name="6" dataDxfId="312" totalsRowDxfId="311"/>
    <tableColumn id="8" xr3:uid="{00000000-0010-0000-0700-000008000000}" name="7" dataDxfId="310" totalsRowDxfId="309"/>
    <tableColumn id="9" xr3:uid="{00000000-0010-0000-0700-000009000000}" name="8" dataDxfId="308" totalsRowDxfId="307"/>
    <tableColumn id="10" xr3:uid="{00000000-0010-0000-0700-00000A000000}" name="9" dataDxfId="306" totalsRowDxfId="305"/>
    <tableColumn id="11" xr3:uid="{00000000-0010-0000-0700-00000B000000}" name="10" dataDxfId="304" totalsRowDxfId="303"/>
    <tableColumn id="12" xr3:uid="{00000000-0010-0000-0700-00000C000000}" name="11" dataDxfId="302" totalsRowDxfId="301"/>
    <tableColumn id="13" xr3:uid="{00000000-0010-0000-0700-00000D000000}" name="12" dataDxfId="300" totalsRowDxfId="299"/>
    <tableColumn id="14" xr3:uid="{00000000-0010-0000-0700-00000E000000}" name="13" dataDxfId="298" totalsRowDxfId="297"/>
    <tableColumn id="15" xr3:uid="{00000000-0010-0000-0700-00000F000000}" name="14" dataDxfId="296" totalsRowDxfId="295"/>
    <tableColumn id="16" xr3:uid="{00000000-0010-0000-0700-000010000000}" name="15" dataDxfId="294" totalsRowDxfId="293"/>
    <tableColumn id="17" xr3:uid="{00000000-0010-0000-0700-000011000000}" name="16" dataDxfId="292" totalsRowDxfId="291"/>
    <tableColumn id="18" xr3:uid="{00000000-0010-0000-0700-000012000000}" name="17" dataDxfId="290" totalsRowDxfId="289"/>
    <tableColumn id="19" xr3:uid="{00000000-0010-0000-0700-000013000000}" name="18" dataDxfId="288" totalsRowDxfId="287"/>
    <tableColumn id="20" xr3:uid="{00000000-0010-0000-0700-000014000000}" name="19" dataDxfId="286" totalsRowDxfId="285"/>
    <tableColumn id="21" xr3:uid="{00000000-0010-0000-0700-000015000000}" name="20" dataDxfId="284" totalsRowDxfId="283"/>
    <tableColumn id="22" xr3:uid="{00000000-0010-0000-0700-000016000000}" name="21" dataDxfId="282" totalsRowDxfId="281"/>
    <tableColumn id="23" xr3:uid="{00000000-0010-0000-0700-000017000000}" name="22" dataDxfId="280" totalsRowDxfId="279"/>
    <tableColumn id="24" xr3:uid="{00000000-0010-0000-0700-000018000000}" name="23" dataDxfId="278" totalsRowDxfId="277"/>
    <tableColumn id="25" xr3:uid="{00000000-0010-0000-0700-000019000000}" name="24" dataDxfId="276" totalsRowDxfId="275"/>
    <tableColumn id="26" xr3:uid="{00000000-0010-0000-0700-00001A000000}" name="25" dataDxfId="274" totalsRowDxfId="273"/>
    <tableColumn id="27" xr3:uid="{00000000-0010-0000-0700-00001B000000}" name="26" dataDxfId="272" totalsRowDxfId="271"/>
    <tableColumn id="28" xr3:uid="{00000000-0010-0000-0700-00001C000000}" name="27" dataDxfId="270" totalsRowDxfId="269"/>
    <tableColumn id="29" xr3:uid="{00000000-0010-0000-0700-00001D000000}" name="28" dataDxfId="268" totalsRowDxfId="267"/>
    <tableColumn id="30" xr3:uid="{00000000-0010-0000-0700-00001E000000}" name="29" dataDxfId="266" totalsRowDxfId="265"/>
    <tableColumn id="31" xr3:uid="{00000000-0010-0000-0700-00001F000000}" name="30" dataDxfId="264" totalsRowDxfId="263"/>
    <tableColumn id="32" xr3:uid="{00000000-0010-0000-0700-000020000000}" name="31" dataDxfId="262" totalsRowDxfId="26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F9" totalsRowShown="0" headerRowDxfId="260" dataDxfId="259" totalsRowDxfId="258">
  <tableColumns count="31">
    <tableColumn id="2" xr3:uid="{00000000-0010-0000-0800-000002000000}" name="1" dataDxfId="257" totalsRowDxfId="256"/>
    <tableColumn id="3" xr3:uid="{00000000-0010-0000-0800-000003000000}" name="2" dataDxfId="255" totalsRowDxfId="254"/>
    <tableColumn id="4" xr3:uid="{00000000-0010-0000-0800-000004000000}" name="3" dataDxfId="253" totalsRowDxfId="252"/>
    <tableColumn id="5" xr3:uid="{00000000-0010-0000-0800-000005000000}" name="4" dataDxfId="251" totalsRowDxfId="250"/>
    <tableColumn id="6" xr3:uid="{00000000-0010-0000-0800-000006000000}" name="5" dataDxfId="249" totalsRowDxfId="248"/>
    <tableColumn id="7" xr3:uid="{00000000-0010-0000-0800-000007000000}" name="6" dataDxfId="247" totalsRowDxfId="246"/>
    <tableColumn id="8" xr3:uid="{00000000-0010-0000-0800-000008000000}" name="7" dataDxfId="245" totalsRowDxfId="244"/>
    <tableColumn id="9" xr3:uid="{00000000-0010-0000-0800-000009000000}" name="8" dataDxfId="243" totalsRowDxfId="242"/>
    <tableColumn id="10" xr3:uid="{00000000-0010-0000-0800-00000A000000}" name="9" dataDxfId="241" totalsRowDxfId="240"/>
    <tableColumn id="11" xr3:uid="{00000000-0010-0000-0800-00000B000000}" name="10" dataDxfId="239" totalsRowDxfId="238"/>
    <tableColumn id="12" xr3:uid="{00000000-0010-0000-0800-00000C000000}" name="11" dataDxfId="237" totalsRowDxfId="236"/>
    <tableColumn id="13" xr3:uid="{00000000-0010-0000-0800-00000D000000}" name="12" dataDxfId="235" totalsRowDxfId="234"/>
    <tableColumn id="14" xr3:uid="{00000000-0010-0000-0800-00000E000000}" name="13" dataDxfId="233" totalsRowDxfId="232"/>
    <tableColumn id="15" xr3:uid="{00000000-0010-0000-0800-00000F000000}" name="14" dataDxfId="231" totalsRowDxfId="230"/>
    <tableColumn id="16" xr3:uid="{00000000-0010-0000-0800-000010000000}" name="15" dataDxfId="229" totalsRowDxfId="228"/>
    <tableColumn id="17" xr3:uid="{00000000-0010-0000-0800-000011000000}" name="16" dataDxfId="227" totalsRowDxfId="226"/>
    <tableColumn id="18" xr3:uid="{00000000-0010-0000-0800-000012000000}" name="17" dataDxfId="225" totalsRowDxfId="224"/>
    <tableColumn id="19" xr3:uid="{00000000-0010-0000-0800-000013000000}" name="18" dataDxfId="223" totalsRowDxfId="222"/>
    <tableColumn id="20" xr3:uid="{00000000-0010-0000-0800-000014000000}" name="19" dataDxfId="221" totalsRowDxfId="220"/>
    <tableColumn id="21" xr3:uid="{00000000-0010-0000-0800-000015000000}" name="20" dataDxfId="219" totalsRowDxfId="218"/>
    <tableColumn id="22" xr3:uid="{00000000-0010-0000-0800-000016000000}" name="21" dataDxfId="217" totalsRowDxfId="216"/>
    <tableColumn id="23" xr3:uid="{00000000-0010-0000-0800-000017000000}" name="22" dataDxfId="215" totalsRowDxfId="214"/>
    <tableColumn id="24" xr3:uid="{00000000-0010-0000-0800-000018000000}" name="23" dataDxfId="213" totalsRowDxfId="212"/>
    <tableColumn id="25" xr3:uid="{00000000-0010-0000-0800-000019000000}" name="24" dataDxfId="211" totalsRowDxfId="210"/>
    <tableColumn id="26" xr3:uid="{00000000-0010-0000-0800-00001A000000}" name="25" dataDxfId="209" totalsRowDxfId="208"/>
    <tableColumn id="27" xr3:uid="{00000000-0010-0000-0800-00001B000000}" name="26" dataDxfId="207" totalsRowDxfId="206"/>
    <tableColumn id="28" xr3:uid="{00000000-0010-0000-0800-00001C000000}" name="27" dataDxfId="205" totalsRowDxfId="204"/>
    <tableColumn id="29" xr3:uid="{00000000-0010-0000-0800-00001D000000}" name="28" dataDxfId="203" totalsRowDxfId="202"/>
    <tableColumn id="30" xr3:uid="{00000000-0010-0000-0800-00001E000000}" name="29" dataDxfId="201" totalsRowDxfId="200"/>
    <tableColumn id="31" xr3:uid="{00000000-0010-0000-0800-00001F000000}" name="30" dataDxfId="199" totalsRowDxfId="198"/>
    <tableColumn id="32" xr3:uid="{00000000-0010-0000-0800-000020000000}" name=" " dataDxfId="197" totalsRowDxfId="19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F9" totalsRowShown="0" headerRowDxfId="195" dataDxfId="194" totalsRowDxfId="193">
  <tableColumns count="31">
    <tableColumn id="2" xr3:uid="{00000000-0010-0000-0900-000002000000}" name="1" dataDxfId="192" totalsRowDxfId="191"/>
    <tableColumn id="3" xr3:uid="{00000000-0010-0000-0900-000003000000}" name="2" dataDxfId="190" totalsRowDxfId="189"/>
    <tableColumn id="4" xr3:uid="{00000000-0010-0000-0900-000004000000}" name="3" dataDxfId="188" totalsRowDxfId="187"/>
    <tableColumn id="5" xr3:uid="{00000000-0010-0000-0900-000005000000}" name="4" dataDxfId="186" totalsRowDxfId="185"/>
    <tableColumn id="6" xr3:uid="{00000000-0010-0000-0900-000006000000}" name="5" dataDxfId="184" totalsRowDxfId="183"/>
    <tableColumn id="7" xr3:uid="{00000000-0010-0000-0900-000007000000}" name="6" dataDxfId="182" totalsRowDxfId="181"/>
    <tableColumn id="8" xr3:uid="{00000000-0010-0000-0900-000008000000}" name="7" dataDxfId="180" totalsRowDxfId="179"/>
    <tableColumn id="9" xr3:uid="{00000000-0010-0000-0900-000009000000}" name="8" dataDxfId="178" totalsRowDxfId="177"/>
    <tableColumn id="10" xr3:uid="{00000000-0010-0000-0900-00000A000000}" name="9" dataDxfId="176" totalsRowDxfId="175"/>
    <tableColumn id="11" xr3:uid="{00000000-0010-0000-0900-00000B000000}" name="10" dataDxfId="174" totalsRowDxfId="173"/>
    <tableColumn id="12" xr3:uid="{00000000-0010-0000-0900-00000C000000}" name="11" dataDxfId="172" totalsRowDxfId="171"/>
    <tableColumn id="13" xr3:uid="{00000000-0010-0000-0900-00000D000000}" name="12" dataDxfId="170" totalsRowDxfId="169"/>
    <tableColumn id="14" xr3:uid="{00000000-0010-0000-0900-00000E000000}" name="13" dataDxfId="168" totalsRowDxfId="167"/>
    <tableColumn id="15" xr3:uid="{00000000-0010-0000-0900-00000F000000}" name="14" dataDxfId="166" totalsRowDxfId="165"/>
    <tableColumn id="16" xr3:uid="{00000000-0010-0000-0900-000010000000}" name="15" dataDxfId="164" totalsRowDxfId="163"/>
    <tableColumn id="17" xr3:uid="{00000000-0010-0000-0900-000011000000}" name="16" dataDxfId="162" totalsRowDxfId="161"/>
    <tableColumn id="18" xr3:uid="{00000000-0010-0000-0900-000012000000}" name="17" dataDxfId="160" totalsRowDxfId="159"/>
    <tableColumn id="19" xr3:uid="{00000000-0010-0000-0900-000013000000}" name="18" dataDxfId="158" totalsRowDxfId="157"/>
    <tableColumn id="20" xr3:uid="{00000000-0010-0000-0900-000014000000}" name="19" dataDxfId="156" totalsRowDxfId="155"/>
    <tableColumn id="21" xr3:uid="{00000000-0010-0000-0900-000015000000}" name="20" dataDxfId="154" totalsRowDxfId="153"/>
    <tableColumn id="22" xr3:uid="{00000000-0010-0000-0900-000016000000}" name="21" dataDxfId="152" totalsRowDxfId="151"/>
    <tableColumn id="23" xr3:uid="{00000000-0010-0000-0900-000017000000}" name="22" dataDxfId="150" totalsRowDxfId="149"/>
    <tableColumn id="24" xr3:uid="{00000000-0010-0000-0900-000018000000}" name="23" dataDxfId="148" totalsRowDxfId="147"/>
    <tableColumn id="25" xr3:uid="{00000000-0010-0000-0900-000019000000}" name="24" dataDxfId="146" totalsRowDxfId="145"/>
    <tableColumn id="26" xr3:uid="{00000000-0010-0000-0900-00001A000000}" name="25" dataDxfId="144" totalsRowDxfId="143"/>
    <tableColumn id="27" xr3:uid="{00000000-0010-0000-0900-00001B000000}" name="26" dataDxfId="142" totalsRowDxfId="141"/>
    <tableColumn id="28" xr3:uid="{00000000-0010-0000-0900-00001C000000}" name="27" dataDxfId="140" totalsRowDxfId="139"/>
    <tableColumn id="29" xr3:uid="{00000000-0010-0000-0900-00001D000000}" name="28" dataDxfId="138" totalsRowDxfId="137"/>
    <tableColumn id="30" xr3:uid="{00000000-0010-0000-0900-00001E000000}" name="29" dataDxfId="136" totalsRowDxfId="135"/>
    <tableColumn id="31" xr3:uid="{00000000-0010-0000-0900-00001F000000}" name="30" dataDxfId="134" totalsRowDxfId="133"/>
    <tableColumn id="32" xr3:uid="{00000000-0010-0000-0900-000020000000}" name="31" dataDxfId="132" totalsRowDxfId="13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F9" totalsRowShown="0" headerRowDxfId="130" dataDxfId="129" totalsRowDxfId="128">
  <tableColumns count="31">
    <tableColumn id="2" xr3:uid="{00000000-0010-0000-0A00-000002000000}" name="1" dataDxfId="127" totalsRowDxfId="126"/>
    <tableColumn id="3" xr3:uid="{00000000-0010-0000-0A00-000003000000}" name="2" dataDxfId="125" totalsRowDxfId="124"/>
    <tableColumn id="4" xr3:uid="{00000000-0010-0000-0A00-000004000000}" name="3" dataDxfId="123" totalsRowDxfId="122"/>
    <tableColumn id="5" xr3:uid="{00000000-0010-0000-0A00-000005000000}" name="4" dataDxfId="121" totalsRowDxfId="120"/>
    <tableColumn id="6" xr3:uid="{00000000-0010-0000-0A00-000006000000}" name="5" dataDxfId="119" totalsRowDxfId="118"/>
    <tableColumn id="7" xr3:uid="{00000000-0010-0000-0A00-000007000000}" name="6" dataDxfId="117" totalsRowDxfId="116"/>
    <tableColumn id="8" xr3:uid="{00000000-0010-0000-0A00-000008000000}" name="7" dataDxfId="115" totalsRowDxfId="114"/>
    <tableColumn id="9" xr3:uid="{00000000-0010-0000-0A00-000009000000}" name="8" dataDxfId="113" totalsRowDxfId="112"/>
    <tableColumn id="10" xr3:uid="{00000000-0010-0000-0A00-00000A000000}" name="9" dataDxfId="111" totalsRowDxfId="110"/>
    <tableColumn id="11" xr3:uid="{00000000-0010-0000-0A00-00000B000000}" name="10" dataDxfId="109" totalsRowDxfId="108"/>
    <tableColumn id="12" xr3:uid="{00000000-0010-0000-0A00-00000C000000}" name="11" dataDxfId="107" totalsRowDxfId="106"/>
    <tableColumn id="13" xr3:uid="{00000000-0010-0000-0A00-00000D000000}" name="12" dataDxfId="105" totalsRowDxfId="104"/>
    <tableColumn id="14" xr3:uid="{00000000-0010-0000-0A00-00000E000000}" name="13" dataDxfId="103" totalsRowDxfId="102"/>
    <tableColumn id="15" xr3:uid="{00000000-0010-0000-0A00-00000F000000}" name="14" dataDxfId="101" totalsRowDxfId="100"/>
    <tableColumn id="16" xr3:uid="{00000000-0010-0000-0A00-000010000000}" name="15" dataDxfId="99" totalsRowDxfId="98"/>
    <tableColumn id="17" xr3:uid="{00000000-0010-0000-0A00-000011000000}" name="16" dataDxfId="97" totalsRowDxfId="96"/>
    <tableColumn id="18" xr3:uid="{00000000-0010-0000-0A00-000012000000}" name="17" dataDxfId="95" totalsRowDxfId="94"/>
    <tableColumn id="19" xr3:uid="{00000000-0010-0000-0A00-000013000000}" name="18" dataDxfId="93" totalsRowDxfId="92"/>
    <tableColumn id="20" xr3:uid="{00000000-0010-0000-0A00-000014000000}" name="19" dataDxfId="91" totalsRowDxfId="90"/>
    <tableColumn id="21" xr3:uid="{00000000-0010-0000-0A00-000015000000}" name="20" dataDxfId="89" totalsRowDxfId="88"/>
    <tableColumn id="22" xr3:uid="{00000000-0010-0000-0A00-000016000000}" name="21" dataDxfId="87" totalsRowDxfId="86"/>
    <tableColumn id="23" xr3:uid="{00000000-0010-0000-0A00-000017000000}" name="22" dataDxfId="85" totalsRowDxfId="84"/>
    <tableColumn id="24" xr3:uid="{00000000-0010-0000-0A00-000018000000}" name="23" dataDxfId="83" totalsRowDxfId="82"/>
    <tableColumn id="25" xr3:uid="{00000000-0010-0000-0A00-000019000000}" name="24" dataDxfId="81" totalsRowDxfId="80"/>
    <tableColumn id="26" xr3:uid="{00000000-0010-0000-0A00-00001A000000}" name="25" dataDxfId="79" totalsRowDxfId="78"/>
    <tableColumn id="27" xr3:uid="{00000000-0010-0000-0A00-00001B000000}" name="26" dataDxfId="77" totalsRowDxfId="76"/>
    <tableColumn id="28" xr3:uid="{00000000-0010-0000-0A00-00001C000000}" name="27" dataDxfId="75" totalsRowDxfId="74"/>
    <tableColumn id="29" xr3:uid="{00000000-0010-0000-0A00-00001D000000}" name="28" dataDxfId="73" totalsRowDxfId="72"/>
    <tableColumn id="30" xr3:uid="{00000000-0010-0000-0A00-00001E000000}" name="29" dataDxfId="71" totalsRowDxfId="70"/>
    <tableColumn id="31" xr3:uid="{00000000-0010-0000-0A00-00001F000000}" name="30" dataDxfId="69" totalsRowDxfId="68"/>
    <tableColumn id="32" xr3:uid="{00000000-0010-0000-0A00-000020000000}" name=" " dataDxfId="67" totalsRowDxfId="6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F9" totalsRowShown="0" headerRowDxfId="65" dataDxfId="64" totalsRowDxfId="63">
  <tableColumns count="31">
    <tableColumn id="2" xr3:uid="{00000000-0010-0000-0B00-000002000000}" name="1" dataDxfId="62" totalsRowDxfId="61"/>
    <tableColumn id="3" xr3:uid="{00000000-0010-0000-0B00-000003000000}" name="2" dataDxfId="60" totalsRowDxfId="59"/>
    <tableColumn id="4" xr3:uid="{00000000-0010-0000-0B00-000004000000}" name="3" dataDxfId="58" totalsRowDxfId="57"/>
    <tableColumn id="5" xr3:uid="{00000000-0010-0000-0B00-000005000000}" name="4" dataDxfId="56" totalsRowDxfId="55"/>
    <tableColumn id="6" xr3:uid="{00000000-0010-0000-0B00-000006000000}" name="5" dataDxfId="54" totalsRowDxfId="53"/>
    <tableColumn id="7" xr3:uid="{00000000-0010-0000-0B00-000007000000}" name="6" dataDxfId="52" totalsRowDxfId="51"/>
    <tableColumn id="8" xr3:uid="{00000000-0010-0000-0B00-000008000000}" name="7" dataDxfId="50" totalsRowDxfId="49"/>
    <tableColumn id="9" xr3:uid="{00000000-0010-0000-0B00-000009000000}" name="8" dataDxfId="48" totalsRowDxfId="47"/>
    <tableColumn id="10" xr3:uid="{00000000-0010-0000-0B00-00000A000000}" name="9" dataDxfId="46" totalsRowDxfId="45"/>
    <tableColumn id="11" xr3:uid="{00000000-0010-0000-0B00-00000B000000}" name="10" dataDxfId="44" totalsRowDxfId="43"/>
    <tableColumn id="12" xr3:uid="{00000000-0010-0000-0B00-00000C000000}" name="11" dataDxfId="42" totalsRowDxfId="41"/>
    <tableColumn id="13" xr3:uid="{00000000-0010-0000-0B00-00000D000000}" name="12" dataDxfId="40" totalsRowDxfId="39"/>
    <tableColumn id="14" xr3:uid="{00000000-0010-0000-0B00-00000E000000}" name="13" dataDxfId="38" totalsRowDxfId="37"/>
    <tableColumn id="15" xr3:uid="{00000000-0010-0000-0B00-00000F000000}" name="14" dataDxfId="36" totalsRowDxfId="35"/>
    <tableColumn id="16" xr3:uid="{00000000-0010-0000-0B00-000010000000}" name="15" dataDxfId="34" totalsRowDxfId="33"/>
    <tableColumn id="17" xr3:uid="{00000000-0010-0000-0B00-000011000000}" name="16" dataDxfId="32" totalsRowDxfId="31"/>
    <tableColumn id="18" xr3:uid="{00000000-0010-0000-0B00-000012000000}" name="17" dataDxfId="30" totalsRowDxfId="29"/>
    <tableColumn id="19" xr3:uid="{00000000-0010-0000-0B00-000013000000}" name="18" dataDxfId="28" totalsRowDxfId="27"/>
    <tableColumn id="20" xr3:uid="{00000000-0010-0000-0B00-000014000000}" name="19" dataDxfId="26" totalsRowDxfId="25"/>
    <tableColumn id="21" xr3:uid="{00000000-0010-0000-0B00-000015000000}" name="20" dataDxfId="24" totalsRowDxfId="23"/>
    <tableColumn id="22" xr3:uid="{00000000-0010-0000-0B00-000016000000}" name="21" dataDxfId="22" totalsRowDxfId="21"/>
    <tableColumn id="23" xr3:uid="{00000000-0010-0000-0B00-000017000000}" name="22" dataDxfId="20" totalsRowDxfId="19"/>
    <tableColumn id="24" xr3:uid="{00000000-0010-0000-0B00-000018000000}" name="23" dataDxfId="18" totalsRowDxfId="17"/>
    <tableColumn id="25" xr3:uid="{00000000-0010-0000-0B00-000019000000}" name="24" dataDxfId="16" totalsRowDxfId="15"/>
    <tableColumn id="26" xr3:uid="{00000000-0010-0000-0B00-00001A000000}" name="25" dataDxfId="14" totalsRowDxfId="13"/>
    <tableColumn id="27" xr3:uid="{00000000-0010-0000-0B00-00001B000000}" name="26" dataDxfId="12" totalsRowDxfId="11"/>
    <tableColumn id="28" xr3:uid="{00000000-0010-0000-0B00-00001C000000}" name="27" dataDxfId="10" totalsRowDxfId="9"/>
    <tableColumn id="29" xr3:uid="{00000000-0010-0000-0B00-00001D000000}" name="28" dataDxfId="8" totalsRowDxfId="7"/>
    <tableColumn id="30" xr3:uid="{00000000-0010-0000-0B00-00001E000000}" name="29" dataDxfId="6" totalsRowDxfId="5"/>
    <tableColumn id="31" xr3:uid="{00000000-0010-0000-0B00-00001F000000}" name="30" dataDxfId="4" totalsRowDxfId="3"/>
    <tableColumn id="32" xr3:uid="{00000000-0010-0000-0B00-000020000000}" name="31" dataDxfId="2" totalsRowDxfId="1"/>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2" tint="-0.89999084444715716"/>
  </sheetPr>
  <dimension ref="A1:AF8"/>
  <sheetViews>
    <sheetView showGridLines="0" zoomScaleNormal="100" workbookViewId="0">
      <selection activeCell="B5" sqref="B5"/>
    </sheetView>
  </sheetViews>
  <sheetFormatPr baseColWidth="10" defaultColWidth="9.140625" defaultRowHeight="30" customHeight="1" x14ac:dyDescent="0.25"/>
  <cols>
    <col min="1" max="1" width="16.140625" style="3" customWidth="1"/>
    <col min="2" max="2" width="7.140625" style="3" customWidth="1"/>
    <col min="3" max="3" width="6.7109375" style="3" customWidth="1"/>
    <col min="4" max="8" width="7.7109375" style="3" customWidth="1"/>
    <col min="9" max="10" width="7.7109375" style="3" hidden="1" customWidth="1"/>
    <col min="11" max="15" width="7.7109375" style="3" customWidth="1"/>
    <col min="16" max="17" width="7.7109375" style="3" hidden="1" customWidth="1"/>
    <col min="18" max="22" width="7.7109375" style="3" customWidth="1"/>
    <col min="23" max="24" width="7.7109375" style="3" hidden="1" customWidth="1"/>
    <col min="25" max="29" width="7.7109375" style="3" customWidth="1"/>
    <col min="30" max="31" width="7.7109375" style="3" hidden="1" customWidth="1"/>
    <col min="32" max="32" width="7.7109375" style="3" customWidth="1"/>
    <col min="33" max="33" width="2.7109375" customWidth="1"/>
  </cols>
  <sheetData>
    <row r="1" spans="1:32" ht="50.1" customHeight="1" x14ac:dyDescent="0.25">
      <c r="A1" s="4"/>
      <c r="C1" s="19" t="s">
        <v>0</v>
      </c>
      <c r="D1" s="19"/>
      <c r="E1" s="19"/>
      <c r="F1" s="19"/>
      <c r="G1" s="19"/>
      <c r="N1" s="19">
        <v>2022</v>
      </c>
      <c r="O1" s="19"/>
      <c r="P1" s="19"/>
      <c r="Q1" s="19"/>
      <c r="R1" s="19"/>
    </row>
    <row r="2" spans="1:32" ht="15" customHeight="1" x14ac:dyDescent="0.25">
      <c r="B2" s="20" t="s">
        <v>45</v>
      </c>
      <c r="C2" s="20"/>
      <c r="D2" s="20"/>
      <c r="E2" s="20"/>
      <c r="F2" s="20"/>
      <c r="G2" s="20"/>
      <c r="H2" s="20"/>
      <c r="I2" s="20"/>
      <c r="J2" s="20"/>
      <c r="K2" s="20"/>
      <c r="L2" s="20"/>
      <c r="M2" s="20"/>
      <c r="N2" s="20"/>
      <c r="O2" s="20"/>
      <c r="P2" s="20"/>
      <c r="Q2" s="20"/>
      <c r="R2" s="20"/>
      <c r="S2" s="20"/>
      <c r="T2" s="20"/>
      <c r="U2" s="20"/>
      <c r="V2" s="20"/>
      <c r="W2" s="20"/>
      <c r="X2" s="20"/>
      <c r="Y2" s="20"/>
      <c r="Z2" s="20"/>
      <c r="AA2" s="20"/>
      <c r="AB2" s="20"/>
      <c r="AC2" s="20"/>
      <c r="AD2" s="20"/>
      <c r="AE2" s="20"/>
      <c r="AF2" s="20"/>
    </row>
    <row r="4" spans="1:32" ht="15" customHeight="1" x14ac:dyDescent="0.25">
      <c r="B4" s="1" t="str">
        <f>TEXT(WEEKDAY(DATE(AnnéeCalendrier,1,1),1),"jjj")</f>
        <v>sam</v>
      </c>
      <c r="C4" s="1" t="str">
        <f>TEXT(WEEKDAY(DATE(AnnéeCalendrier,1,2),1),"jjj")</f>
        <v>dim</v>
      </c>
      <c r="D4" s="1" t="str">
        <f>TEXT(WEEKDAY(DATE(AnnéeCalendrier,1,3),1),"jjj")</f>
        <v>lun</v>
      </c>
      <c r="E4" s="1" t="str">
        <f>TEXT(WEEKDAY(DATE(AnnéeCalendrier,1,4),1),"jjj")</f>
        <v>mar</v>
      </c>
      <c r="F4" s="1" t="str">
        <f>TEXT(WEEKDAY(DATE(AnnéeCalendrier,1,5),1),"jjj")</f>
        <v>mer</v>
      </c>
      <c r="G4" s="1" t="str">
        <f>TEXT(WEEKDAY(DATE(AnnéeCalendrier,1,6),1),"jjj")</f>
        <v>jeu</v>
      </c>
      <c r="H4" s="1" t="str">
        <f>TEXT(WEEKDAY(DATE(AnnéeCalendrier,1,7),1),"jjj")</f>
        <v>ven</v>
      </c>
      <c r="I4" s="1" t="str">
        <f>TEXT(WEEKDAY(DATE(AnnéeCalendrier,1,8),1),"jjj")</f>
        <v>sam</v>
      </c>
      <c r="J4" s="1" t="str">
        <f>TEXT(WEEKDAY(DATE(AnnéeCalendrier,1,9),1),"jjj")</f>
        <v>dim</v>
      </c>
      <c r="K4" s="1" t="str">
        <f>TEXT(WEEKDAY(DATE(AnnéeCalendrier,1,10),1),"jjj")</f>
        <v>lun</v>
      </c>
      <c r="L4" s="1" t="str">
        <f>TEXT(WEEKDAY(DATE(AnnéeCalendrier,1,11),1),"jjj")</f>
        <v>mar</v>
      </c>
      <c r="M4" s="1" t="str">
        <f>TEXT(WEEKDAY(DATE(AnnéeCalendrier,1,12),1),"jjj")</f>
        <v>mer</v>
      </c>
      <c r="N4" s="1" t="str">
        <f>TEXT(WEEKDAY(DATE(AnnéeCalendrier,1,13),1),"jjj")</f>
        <v>jeu</v>
      </c>
      <c r="O4" s="1" t="str">
        <f>TEXT(WEEKDAY(DATE(AnnéeCalendrier,1,14),1),"jjj")</f>
        <v>ven</v>
      </c>
      <c r="P4" s="1" t="str">
        <f>TEXT(WEEKDAY(DATE(AnnéeCalendrier,1,15),1),"jjj")</f>
        <v>sam</v>
      </c>
      <c r="Q4" s="1" t="str">
        <f>TEXT(WEEKDAY(DATE(AnnéeCalendrier,1,16),1),"jjj")</f>
        <v>dim</v>
      </c>
      <c r="R4" s="1" t="str">
        <f>TEXT(WEEKDAY(DATE(AnnéeCalendrier,1,17),1),"jjj")</f>
        <v>lun</v>
      </c>
      <c r="S4" s="1" t="str">
        <f>TEXT(WEEKDAY(DATE(AnnéeCalendrier,1,18),1),"jjj")</f>
        <v>mar</v>
      </c>
      <c r="T4" s="1" t="str">
        <f>TEXT(WEEKDAY(DATE(AnnéeCalendrier,1,19),1),"jjj")</f>
        <v>mer</v>
      </c>
      <c r="U4" s="1" t="str">
        <f>TEXT(WEEKDAY(DATE(AnnéeCalendrier,1,20),1),"jjj")</f>
        <v>jeu</v>
      </c>
      <c r="V4" s="1" t="str">
        <f>TEXT(WEEKDAY(DATE(AnnéeCalendrier,1,21),1),"jjj")</f>
        <v>ven</v>
      </c>
      <c r="W4" s="1" t="str">
        <f>TEXT(WEEKDAY(DATE(AnnéeCalendrier,1,22),1),"jjj")</f>
        <v>sam</v>
      </c>
      <c r="X4" s="1" t="str">
        <f>TEXT(WEEKDAY(DATE(AnnéeCalendrier,1,23),1),"jjj")</f>
        <v>dim</v>
      </c>
      <c r="Y4" s="1" t="str">
        <f>TEXT(WEEKDAY(DATE(AnnéeCalendrier,1,24),1),"jjj")</f>
        <v>lun</v>
      </c>
      <c r="Z4" s="1" t="str">
        <f>TEXT(WEEKDAY(DATE(AnnéeCalendrier,1,25),1),"jjj")</f>
        <v>mar</v>
      </c>
      <c r="AA4" s="1" t="str">
        <f>TEXT(WEEKDAY(DATE(AnnéeCalendrier,1,26),1),"jjj")</f>
        <v>mer</v>
      </c>
      <c r="AB4" s="1" t="str">
        <f>TEXT(WEEKDAY(DATE(AnnéeCalendrier,1,27),1),"jjj")</f>
        <v>jeu</v>
      </c>
      <c r="AC4" s="1" t="str">
        <f>TEXT(WEEKDAY(DATE(AnnéeCalendrier,1,28),1),"jjj")</f>
        <v>ven</v>
      </c>
      <c r="AD4" s="1" t="str">
        <f>TEXT(WEEKDAY(DATE(AnnéeCalendrier,1,29),1),"jjj")</f>
        <v>sam</v>
      </c>
      <c r="AE4" s="1" t="str">
        <f>TEXT(WEEKDAY(DATE(AnnéeCalendrier,1,30),1),"jjj")</f>
        <v>dim</v>
      </c>
      <c r="AF4" s="1" t="str">
        <f>TEXT(WEEKDAY(DATE(AnnéeCalendrier,1,31),1),"jjj")</f>
        <v>lun</v>
      </c>
    </row>
    <row r="5" spans="1:32" ht="15" customHeight="1" x14ac:dyDescent="0.25">
      <c r="B5" s="17" t="s">
        <v>1</v>
      </c>
      <c r="C5" s="2" t="s">
        <v>2</v>
      </c>
      <c r="D5" s="2" t="s">
        <v>3</v>
      </c>
      <c r="E5" s="2" t="s">
        <v>4</v>
      </c>
      <c r="F5" s="2" t="s">
        <v>5</v>
      </c>
      <c r="G5" s="2" t="s">
        <v>6</v>
      </c>
      <c r="H5" s="2" t="s">
        <v>7</v>
      </c>
      <c r="I5" s="2" t="s">
        <v>8</v>
      </c>
      <c r="J5" s="2" t="s">
        <v>9</v>
      </c>
      <c r="K5" s="2" t="s">
        <v>10</v>
      </c>
      <c r="L5" s="2" t="s">
        <v>11</v>
      </c>
      <c r="M5" s="2" t="s">
        <v>12</v>
      </c>
      <c r="N5" s="2" t="s">
        <v>13</v>
      </c>
      <c r="O5" s="2" t="s">
        <v>14</v>
      </c>
      <c r="P5" s="2" t="s">
        <v>15</v>
      </c>
      <c r="Q5" s="2" t="s">
        <v>16</v>
      </c>
      <c r="R5" s="2" t="s">
        <v>17</v>
      </c>
      <c r="S5" s="2" t="s">
        <v>18</v>
      </c>
      <c r="T5" s="2" t="s">
        <v>19</v>
      </c>
      <c r="U5" s="2" t="s">
        <v>20</v>
      </c>
      <c r="V5" s="2" t="s">
        <v>21</v>
      </c>
      <c r="W5" s="2" t="s">
        <v>22</v>
      </c>
      <c r="X5" s="2" t="s">
        <v>23</v>
      </c>
      <c r="Y5" s="2" t="s">
        <v>24</v>
      </c>
      <c r="Z5" s="2" t="s">
        <v>25</v>
      </c>
      <c r="AA5" s="2" t="s">
        <v>26</v>
      </c>
      <c r="AB5" s="2" t="s">
        <v>27</v>
      </c>
      <c r="AC5" s="2" t="s">
        <v>28</v>
      </c>
      <c r="AD5" s="2" t="s">
        <v>29</v>
      </c>
      <c r="AE5" s="2" t="s">
        <v>30</v>
      </c>
      <c r="AF5" s="17" t="s">
        <v>31</v>
      </c>
    </row>
    <row r="6" spans="1:32" ht="202.5" customHeight="1" x14ac:dyDescent="0.25">
      <c r="A6" s="6" t="s">
        <v>46</v>
      </c>
      <c r="B6" s="11"/>
      <c r="C6" s="11"/>
      <c r="D6" s="12"/>
      <c r="E6" s="12"/>
      <c r="F6" s="12"/>
      <c r="G6" s="12"/>
      <c r="H6" s="12"/>
      <c r="I6" s="11"/>
      <c r="J6" s="11"/>
      <c r="K6" s="12"/>
      <c r="L6" s="12"/>
      <c r="M6" s="12"/>
      <c r="N6" s="12"/>
      <c r="O6" s="12"/>
      <c r="P6" s="11"/>
      <c r="Q6" s="11"/>
      <c r="R6" s="12"/>
      <c r="S6" s="12"/>
      <c r="T6" s="12"/>
      <c r="U6" s="12"/>
      <c r="V6" s="12"/>
      <c r="W6" s="12"/>
      <c r="X6" s="12"/>
      <c r="Y6" s="12"/>
      <c r="Z6" s="12"/>
      <c r="AA6" s="12"/>
      <c r="AB6" s="12"/>
      <c r="AC6" s="12"/>
      <c r="AD6" s="12"/>
      <c r="AE6" s="12"/>
      <c r="AF6" s="12"/>
    </row>
    <row r="7" spans="1:32" ht="17.25" customHeight="1" x14ac:dyDescent="0.25">
      <c r="A7" s="6"/>
      <c r="B7" s="8"/>
      <c r="C7" s="8"/>
      <c r="D7" s="8"/>
      <c r="E7" s="8"/>
      <c r="F7" s="8"/>
      <c r="G7" s="8"/>
      <c r="H7" s="8"/>
      <c r="I7" s="8"/>
      <c r="J7" s="8"/>
      <c r="K7" s="8"/>
      <c r="L7" s="8"/>
      <c r="M7" s="8"/>
      <c r="N7" s="8"/>
      <c r="O7" s="8"/>
      <c r="P7" s="8"/>
      <c r="Q7" s="8"/>
      <c r="R7" s="8"/>
      <c r="S7" s="8"/>
      <c r="T7" s="8"/>
      <c r="U7" s="8"/>
      <c r="V7" s="8"/>
      <c r="W7" s="8"/>
      <c r="X7" s="8"/>
      <c r="Y7" s="8"/>
      <c r="Z7" s="8"/>
      <c r="AA7" s="8"/>
      <c r="AB7" s="8"/>
      <c r="AC7" s="8"/>
      <c r="AD7" s="8"/>
      <c r="AE7" s="8"/>
      <c r="AF7" s="8"/>
    </row>
    <row r="8" spans="1:32" ht="192" customHeight="1" x14ac:dyDescent="0.25">
      <c r="A8" s="6" t="s">
        <v>47</v>
      </c>
      <c r="B8" s="11"/>
      <c r="C8" s="11"/>
      <c r="D8" s="12"/>
      <c r="E8" s="12"/>
      <c r="F8" s="12"/>
      <c r="G8" s="12"/>
      <c r="H8" s="11"/>
      <c r="I8" s="11"/>
      <c r="J8" s="11"/>
      <c r="K8" s="12"/>
      <c r="L8" s="12"/>
      <c r="M8" s="12"/>
      <c r="N8" s="12"/>
      <c r="O8" s="12"/>
      <c r="P8" s="11"/>
      <c r="Q8" s="11"/>
      <c r="R8" s="12"/>
      <c r="S8" s="12"/>
      <c r="T8" s="12"/>
      <c r="U8" s="12"/>
      <c r="V8" s="12"/>
      <c r="W8" s="12"/>
      <c r="X8" s="12"/>
      <c r="Y8" s="12"/>
      <c r="Z8" s="12"/>
      <c r="AA8" s="12"/>
      <c r="AB8" s="12"/>
      <c r="AC8" s="12"/>
      <c r="AD8" s="12"/>
      <c r="AE8" s="12"/>
      <c r="AF8" s="12"/>
    </row>
  </sheetData>
  <mergeCells count="3">
    <mergeCell ref="N1:R1"/>
    <mergeCell ref="B2:AF2"/>
    <mergeCell ref="C1:G1"/>
  </mergeCells>
  <dataValidations count="3">
    <dataValidation allowBlank="1" showInputMessage="1" showErrorMessage="1" prompt="Entrez l’année dans cette cellule." sqref="N1" xr:uid="{00000000-0002-0000-0000-000000000000}"/>
    <dataValidation allowBlank="1" showErrorMessage="1" sqref="B4:B5 C1:G1 A1" xr:uid="{00000000-0002-0000-0000-000001000000}"/>
    <dataValidation type="list" allowBlank="1" showInputMessage="1" sqref="B6:AF6 B8:AF8" xr:uid="{00000000-0002-0000-0000-000003000000}">
      <formula1>#REF!</formula1>
    </dataValidation>
  </dataValidations>
  <pageMargins left="0.7" right="0.7" top="0.75" bottom="0.75" header="0.3" footer="0.3"/>
  <pageSetup paperSize="9" fitToHeight="0"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A6839D-8251-4729-BEF7-0766E5508139}">
  <sheetPr codeName="Feuil13">
    <tabColor theme="2" tint="-0.89999084444715716"/>
  </sheetPr>
  <dimension ref="A1:AE8"/>
  <sheetViews>
    <sheetView showGridLines="0" tabSelected="1" zoomScaleNormal="100" workbookViewId="0">
      <selection activeCell="A3" sqref="A3"/>
    </sheetView>
  </sheetViews>
  <sheetFormatPr baseColWidth="10" defaultColWidth="9.140625" defaultRowHeight="30" customHeight="1" x14ac:dyDescent="0.25"/>
  <cols>
    <col min="1" max="1" width="16.140625" style="3" customWidth="1"/>
    <col min="2" max="22" width="13" style="3" customWidth="1"/>
  </cols>
  <sheetData>
    <row r="1" spans="1:22" ht="50.1" customHeight="1" x14ac:dyDescent="0.25">
      <c r="A1" s="4">
        <v>12</v>
      </c>
      <c r="C1" s="19" t="s">
        <v>44</v>
      </c>
      <c r="D1" s="19"/>
      <c r="E1" s="19"/>
      <c r="F1" s="19"/>
      <c r="G1" s="19"/>
      <c r="N1" s="19">
        <v>2022</v>
      </c>
      <c r="O1" s="19"/>
      <c r="P1" s="19"/>
      <c r="Q1" s="19"/>
      <c r="R1" s="19"/>
    </row>
    <row r="2" spans="1:22" ht="15" customHeight="1" x14ac:dyDescent="0.25">
      <c r="B2" s="18" t="s">
        <v>45</v>
      </c>
      <c r="C2" s="18"/>
      <c r="D2" s="18"/>
      <c r="E2" s="18"/>
      <c r="F2" s="18"/>
      <c r="G2" s="18"/>
      <c r="H2" s="18"/>
      <c r="I2" s="18"/>
      <c r="J2" s="18"/>
      <c r="K2" s="18"/>
      <c r="L2" s="18"/>
      <c r="M2" s="18"/>
      <c r="N2" s="18"/>
      <c r="O2" s="18"/>
      <c r="P2" s="18"/>
      <c r="Q2" s="18"/>
      <c r="R2" s="18"/>
      <c r="S2" s="18"/>
      <c r="T2" s="18"/>
      <c r="U2" s="18"/>
      <c r="V2" s="18"/>
    </row>
    <row r="4" spans="1:22" ht="15" customHeight="1" x14ac:dyDescent="0.25">
      <c r="B4" s="1">
        <f>WEEKDAY(B5)</f>
        <v>5</v>
      </c>
      <c r="C4" s="1">
        <f t="shared" ref="C4:V4" si="0">WEEKDAY(C5)</f>
        <v>1</v>
      </c>
      <c r="D4" s="1">
        <f t="shared" si="0"/>
        <v>2</v>
      </c>
      <c r="E4" s="1">
        <f t="shared" si="0"/>
        <v>3</v>
      </c>
      <c r="F4" s="1">
        <f t="shared" si="0"/>
        <v>4</v>
      </c>
      <c r="G4" s="1">
        <f t="shared" si="0"/>
        <v>5</v>
      </c>
      <c r="H4" s="1">
        <f t="shared" si="0"/>
        <v>1</v>
      </c>
      <c r="I4" s="1">
        <f t="shared" si="0"/>
        <v>2</v>
      </c>
      <c r="J4" s="1">
        <f t="shared" si="0"/>
        <v>3</v>
      </c>
      <c r="K4" s="1">
        <f t="shared" si="0"/>
        <v>4</v>
      </c>
      <c r="L4" s="1">
        <f t="shared" si="0"/>
        <v>5</v>
      </c>
      <c r="M4" s="1">
        <f t="shared" si="0"/>
        <v>1</v>
      </c>
      <c r="N4" s="1">
        <f t="shared" si="0"/>
        <v>2</v>
      </c>
      <c r="O4" s="1">
        <f t="shared" si="0"/>
        <v>3</v>
      </c>
      <c r="P4" s="1">
        <f t="shared" si="0"/>
        <v>4</v>
      </c>
      <c r="Q4" s="1">
        <f t="shared" si="0"/>
        <v>5</v>
      </c>
      <c r="R4" s="1">
        <f t="shared" si="0"/>
        <v>1</v>
      </c>
      <c r="S4" s="1">
        <f t="shared" si="0"/>
        <v>2</v>
      </c>
      <c r="T4" s="1">
        <f t="shared" si="0"/>
        <v>3</v>
      </c>
      <c r="U4" s="1">
        <f t="shared" si="0"/>
        <v>4</v>
      </c>
      <c r="V4" s="1">
        <f t="shared" si="0"/>
        <v>5</v>
      </c>
    </row>
    <row r="5" spans="1:22" ht="15" customHeight="1" x14ac:dyDescent="0.25">
      <c r="A5" s="27">
        <f>DATE(AnnéeCalendrier,A1,0)</f>
        <v>44895</v>
      </c>
      <c r="B5" s="21">
        <f>A5+IF(WEEKDAY(A5)&gt;=5, 8-WEEKDAY(A5),1)</f>
        <v>44896</v>
      </c>
      <c r="C5" s="21">
        <f t="shared" ref="C5:V5" si="1">B5+IF(WEEKDAY(B5)&gt;=5, 8-WEEKDAY(B5),1)</f>
        <v>44899</v>
      </c>
      <c r="D5" s="21">
        <f t="shared" si="1"/>
        <v>44900</v>
      </c>
      <c r="E5" s="21">
        <f t="shared" si="1"/>
        <v>44901</v>
      </c>
      <c r="F5" s="21">
        <f t="shared" si="1"/>
        <v>44902</v>
      </c>
      <c r="G5" s="21">
        <f t="shared" si="1"/>
        <v>44903</v>
      </c>
      <c r="H5" s="21">
        <f t="shared" si="1"/>
        <v>44906</v>
      </c>
      <c r="I5" s="21">
        <f t="shared" si="1"/>
        <v>44907</v>
      </c>
      <c r="J5" s="21">
        <f t="shared" si="1"/>
        <v>44908</v>
      </c>
      <c r="K5" s="21">
        <f t="shared" si="1"/>
        <v>44909</v>
      </c>
      <c r="L5" s="21">
        <f t="shared" si="1"/>
        <v>44910</v>
      </c>
      <c r="M5" s="21">
        <f t="shared" si="1"/>
        <v>44913</v>
      </c>
      <c r="N5" s="21">
        <f t="shared" si="1"/>
        <v>44914</v>
      </c>
      <c r="O5" s="21">
        <f t="shared" si="1"/>
        <v>44915</v>
      </c>
      <c r="P5" s="21">
        <f t="shared" si="1"/>
        <v>44916</v>
      </c>
      <c r="Q5" s="21">
        <f t="shared" si="1"/>
        <v>44917</v>
      </c>
      <c r="R5" s="21">
        <f t="shared" si="1"/>
        <v>44920</v>
      </c>
      <c r="S5" s="21">
        <f t="shared" si="1"/>
        <v>44921</v>
      </c>
      <c r="T5" s="21">
        <f t="shared" si="1"/>
        <v>44922</v>
      </c>
      <c r="U5" s="21">
        <f t="shared" si="1"/>
        <v>44923</v>
      </c>
      <c r="V5" s="21">
        <f t="shared" si="1"/>
        <v>44924</v>
      </c>
    </row>
    <row r="6" spans="1:22" ht="202.5" customHeight="1" x14ac:dyDescent="0.25">
      <c r="A6" s="6" t="s">
        <v>46</v>
      </c>
      <c r="B6" s="22"/>
      <c r="C6" s="22"/>
      <c r="D6" s="23"/>
      <c r="E6" s="23"/>
      <c r="F6" s="23"/>
      <c r="G6" s="23"/>
      <c r="H6" s="23"/>
      <c r="I6" s="22"/>
      <c r="J6" s="22"/>
      <c r="K6" s="23"/>
      <c r="L6" s="23"/>
      <c r="M6" s="23"/>
      <c r="N6" s="23"/>
      <c r="O6" s="23"/>
      <c r="P6" s="22"/>
      <c r="Q6" s="22"/>
      <c r="R6" s="23"/>
      <c r="S6" s="23"/>
      <c r="T6" s="23"/>
      <c r="U6" s="23"/>
      <c r="V6" s="23"/>
    </row>
    <row r="7" spans="1:22" ht="17.25" customHeight="1" x14ac:dyDescent="0.25">
      <c r="A7" s="6"/>
      <c r="B7" s="24"/>
      <c r="C7" s="24"/>
      <c r="D7" s="24"/>
      <c r="E7" s="24"/>
      <c r="F7" s="24"/>
      <c r="G7" s="24"/>
      <c r="H7" s="24"/>
      <c r="I7" s="24"/>
      <c r="J7" s="24"/>
      <c r="K7" s="24"/>
      <c r="L7" s="24"/>
      <c r="M7" s="24"/>
      <c r="N7" s="24"/>
      <c r="O7" s="24"/>
      <c r="P7" s="24"/>
      <c r="Q7" s="24"/>
      <c r="R7" s="24"/>
      <c r="S7" s="24"/>
      <c r="T7" s="24"/>
      <c r="U7" s="24"/>
      <c r="V7" s="24"/>
    </row>
    <row r="8" spans="1:22" ht="192" customHeight="1" x14ac:dyDescent="0.25">
      <c r="A8" s="6" t="s">
        <v>47</v>
      </c>
      <c r="B8" s="25"/>
      <c r="C8" s="25"/>
      <c r="D8" s="26"/>
      <c r="E8" s="26"/>
      <c r="F8" s="26"/>
      <c r="G8" s="26"/>
      <c r="H8" s="25"/>
      <c r="I8" s="25"/>
      <c r="J8" s="25"/>
      <c r="K8" s="26"/>
      <c r="L8" s="26"/>
      <c r="M8" s="26"/>
      <c r="N8" s="26"/>
      <c r="O8" s="26"/>
      <c r="P8" s="25"/>
      <c r="Q8" s="25"/>
      <c r="R8" s="26"/>
      <c r="S8" s="26"/>
      <c r="T8" s="26"/>
      <c r="U8" s="26"/>
      <c r="V8" s="26"/>
    </row>
  </sheetData>
  <mergeCells count="2">
    <mergeCell ref="C1:G1"/>
    <mergeCell ref="N1:R1"/>
  </mergeCells>
  <dataValidations count="3">
    <dataValidation type="list" allowBlank="1" showInputMessage="1" sqref="B6:V6 B8:V8" xr:uid="{30DC7173-0B00-4573-B632-025E31F324EF}">
      <formula1>#REF!</formula1>
    </dataValidation>
    <dataValidation allowBlank="1" showErrorMessage="1" sqref="B4:B5 C1:G1 A1" xr:uid="{9949180F-948C-46F5-9B93-E3E249B5C903}"/>
    <dataValidation allowBlank="1" showInputMessage="1" showErrorMessage="1" prompt="Entrez l’année dans cette cellule." sqref="N1" xr:uid="{786C4F52-56BE-404E-8367-81F20A077B75}"/>
  </dataValidations>
  <pageMargins left="0.7" right="0.7" top="0.75" bottom="0.75" header="0.3" footer="0.3"/>
  <pageSetup paperSize="9" fitToHeight="0"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2" tint="-0.749992370372631"/>
  </sheetPr>
  <dimension ref="A1:AG8"/>
  <sheetViews>
    <sheetView showGridLines="0" topLeftCell="A17" zoomScaleNormal="100" workbookViewId="0">
      <selection activeCell="H8" sqref="H8:H24"/>
    </sheetView>
  </sheetViews>
  <sheetFormatPr baseColWidth="10" defaultColWidth="9.140625" defaultRowHeight="30" customHeight="1" x14ac:dyDescent="0.25"/>
  <cols>
    <col min="1" max="1" width="12.5703125" style="3" customWidth="1"/>
    <col min="2" max="5" width="7.7109375" style="3" customWidth="1"/>
    <col min="6" max="7" width="7.7109375" style="3" hidden="1" customWidth="1"/>
    <col min="8" max="8" width="7.7109375" style="3" customWidth="1"/>
    <col min="9" max="9" width="7.7109375" style="3" hidden="1" customWidth="1"/>
    <col min="10" max="12" width="7.7109375" style="3" customWidth="1"/>
    <col min="13" max="14" width="7.7109375" style="3" hidden="1" customWidth="1"/>
    <col min="15" max="19" width="7.7109375" style="3" customWidth="1"/>
    <col min="20" max="21" width="7.7109375" style="3" hidden="1" customWidth="1"/>
    <col min="22" max="26" width="7.7109375" style="3" customWidth="1"/>
    <col min="27" max="28" width="7.7109375" style="3" hidden="1" customWidth="1"/>
    <col min="29" max="29" width="7.7109375" style="3" customWidth="1"/>
    <col min="30" max="30" width="7.7109375" style="3" hidden="1" customWidth="1"/>
    <col min="31" max="31" width="7" style="3" customWidth="1"/>
    <col min="32" max="32" width="11.42578125" style="3" customWidth="1"/>
    <col min="33" max="33" width="2.7109375" customWidth="1"/>
  </cols>
  <sheetData>
    <row r="1" spans="1:33" ht="50.1" customHeight="1" x14ac:dyDescent="0.25">
      <c r="C1" s="19" t="s">
        <v>32</v>
      </c>
      <c r="D1" s="19"/>
      <c r="E1" s="19"/>
      <c r="F1" s="19"/>
      <c r="N1" s="19">
        <f>AnnéeCalendrier</f>
        <v>2022</v>
      </c>
      <c r="O1" s="19"/>
      <c r="P1" s="19"/>
      <c r="Q1" s="19"/>
      <c r="R1" s="19"/>
    </row>
    <row r="2" spans="1:33" ht="30" customHeight="1" x14ac:dyDescent="0.25">
      <c r="B2" s="20" t="s">
        <v>45</v>
      </c>
      <c r="C2" s="20"/>
      <c r="D2" s="20"/>
      <c r="E2" s="20"/>
      <c r="F2" s="20"/>
      <c r="G2" s="20"/>
      <c r="H2" s="20"/>
      <c r="I2" s="20"/>
      <c r="J2" s="20"/>
      <c r="K2" s="20"/>
      <c r="L2" s="20"/>
      <c r="M2" s="20"/>
      <c r="N2" s="20"/>
      <c r="O2" s="20"/>
      <c r="P2" s="20"/>
      <c r="Q2" s="20"/>
      <c r="R2" s="20"/>
      <c r="S2" s="20"/>
      <c r="T2" s="20"/>
      <c r="U2" s="20"/>
      <c r="V2" s="20"/>
      <c r="W2" s="20"/>
      <c r="X2" s="20"/>
      <c r="Y2" s="20"/>
      <c r="Z2" s="20"/>
      <c r="AA2" s="20"/>
      <c r="AB2" s="20"/>
      <c r="AC2" s="20"/>
      <c r="AD2" s="20"/>
      <c r="AE2" s="20"/>
      <c r="AF2" s="20"/>
    </row>
    <row r="3" spans="1:33" ht="30" customHeight="1" x14ac:dyDescent="0.25">
      <c r="B3" s="13"/>
      <c r="C3" s="13"/>
      <c r="D3" s="13"/>
      <c r="E3" s="13"/>
      <c r="F3" s="13"/>
      <c r="G3" s="13"/>
      <c r="H3" s="13"/>
      <c r="I3" s="13"/>
      <c r="J3" s="13"/>
      <c r="K3" s="13"/>
      <c r="L3" s="13"/>
      <c r="M3" s="13"/>
      <c r="N3" s="13"/>
      <c r="O3" s="13"/>
      <c r="P3" s="13"/>
      <c r="Q3" s="13"/>
      <c r="R3" s="13"/>
      <c r="S3" s="13"/>
      <c r="T3" s="13"/>
      <c r="U3" s="13"/>
      <c r="V3" s="13"/>
      <c r="W3" s="13"/>
      <c r="X3" s="13"/>
      <c r="Y3" s="13"/>
      <c r="Z3" s="13"/>
      <c r="AA3" s="13"/>
      <c r="AB3" s="13"/>
      <c r="AC3" s="13"/>
      <c r="AD3" s="13"/>
      <c r="AE3" s="13"/>
      <c r="AF3" s="13"/>
      <c r="AG3" s="14"/>
    </row>
    <row r="4" spans="1:33" ht="15" customHeight="1" x14ac:dyDescent="0.25">
      <c r="B4" s="1" t="str">
        <f>TEXT(WEEKDAY(DATE(AnnéeCalendrier,2,1),1),"jjj")</f>
        <v>mar</v>
      </c>
      <c r="C4" s="1" t="str">
        <f>TEXT(WEEKDAY(DATE(AnnéeCalendrier,2,2),1),"jjj")</f>
        <v>mer</v>
      </c>
      <c r="D4" s="1" t="str">
        <f>TEXT(WEEKDAY(DATE(AnnéeCalendrier,2,3),1),"jjj")</f>
        <v>jeu</v>
      </c>
      <c r="E4" s="1" t="str">
        <f>TEXT(WEEKDAY(DATE(AnnéeCalendrier,2,4),1),"jjj")</f>
        <v>ven</v>
      </c>
      <c r="F4" s="1" t="str">
        <f>TEXT(WEEKDAY(DATE(AnnéeCalendrier,2,5),1),"jjj")</f>
        <v>sam</v>
      </c>
      <c r="G4" s="1" t="str">
        <f>TEXT(WEEKDAY(DATE(AnnéeCalendrier,2,6),1),"jjj")</f>
        <v>dim</v>
      </c>
      <c r="H4" s="1" t="str">
        <f>TEXT(WEEKDAY(DATE(AnnéeCalendrier,2,7),1),"jjj")</f>
        <v>lun</v>
      </c>
      <c r="I4" s="1" t="str">
        <f>TEXT(WEEKDAY(DATE(AnnéeCalendrier,2,8),1),"jjj")</f>
        <v>mar</v>
      </c>
      <c r="J4" s="1" t="str">
        <f>TEXT(WEEKDAY(DATE(AnnéeCalendrier,2,9),1),"jjj")</f>
        <v>mer</v>
      </c>
      <c r="K4" s="1" t="str">
        <f>TEXT(WEEKDAY(DATE(AnnéeCalendrier,2,10),1),"jjj")</f>
        <v>jeu</v>
      </c>
      <c r="L4" s="1" t="str">
        <f>TEXT(WEEKDAY(DATE(AnnéeCalendrier,2,11),1),"jjj")</f>
        <v>ven</v>
      </c>
      <c r="M4" s="1" t="str">
        <f>TEXT(WEEKDAY(DATE(AnnéeCalendrier,2,12),1),"jjj")</f>
        <v>sam</v>
      </c>
      <c r="N4" s="1" t="str">
        <f>TEXT(WEEKDAY(DATE(AnnéeCalendrier,2,13),1),"jjj")</f>
        <v>dim</v>
      </c>
      <c r="O4" s="1" t="str">
        <f>TEXT(WEEKDAY(DATE(AnnéeCalendrier,2,14),1),"jjj")</f>
        <v>lun</v>
      </c>
      <c r="P4" s="1" t="str">
        <f>TEXT(WEEKDAY(DATE(AnnéeCalendrier,2,15),1),"jjj")</f>
        <v>mar</v>
      </c>
      <c r="Q4" s="1" t="str">
        <f>TEXT(WEEKDAY(DATE(AnnéeCalendrier,2,16),1),"jjj")</f>
        <v>mer</v>
      </c>
      <c r="R4" s="1" t="str">
        <f>TEXT(WEEKDAY(DATE(AnnéeCalendrier,2,17),1),"jjj")</f>
        <v>jeu</v>
      </c>
      <c r="S4" s="1" t="str">
        <f>TEXT(WEEKDAY(DATE(AnnéeCalendrier,2,18),1),"jjj")</f>
        <v>ven</v>
      </c>
      <c r="T4" s="1" t="str">
        <f>TEXT(WEEKDAY(DATE(AnnéeCalendrier,2,19),1),"jjj")</f>
        <v>sam</v>
      </c>
      <c r="U4" s="1" t="str">
        <f>TEXT(WEEKDAY(DATE(AnnéeCalendrier,2,20),1),"jjj")</f>
        <v>dim</v>
      </c>
      <c r="V4" s="1" t="str">
        <f>TEXT(WEEKDAY(DATE(AnnéeCalendrier,2,21),1),"jjj")</f>
        <v>lun</v>
      </c>
      <c r="W4" s="1" t="str">
        <f>TEXT(WEEKDAY(DATE(AnnéeCalendrier,2,22),1),"jjj")</f>
        <v>mar</v>
      </c>
      <c r="X4" s="1" t="str">
        <f>TEXT(WEEKDAY(DATE(AnnéeCalendrier,2,23),1),"jjj")</f>
        <v>mer</v>
      </c>
      <c r="Y4" s="1" t="str">
        <f>TEXT(WEEKDAY(DATE(AnnéeCalendrier,2,24),1),"jjj")</f>
        <v>jeu</v>
      </c>
      <c r="Z4" s="1" t="str">
        <f>TEXT(WEEKDAY(DATE(AnnéeCalendrier,2,25),1),"jjj")</f>
        <v>ven</v>
      </c>
      <c r="AA4" s="1" t="str">
        <f>TEXT(WEEKDAY(DATE(AnnéeCalendrier,2,26),1),"jjj")</f>
        <v>sam</v>
      </c>
      <c r="AB4" s="1" t="str">
        <f>TEXT(WEEKDAY(DATE(AnnéeCalendrier,2,27),1),"jjj")</f>
        <v>dim</v>
      </c>
      <c r="AC4" s="1" t="str">
        <f>TEXT(WEEKDAY(DATE(AnnéeCalendrier,2,28),1),"jjj")</f>
        <v>lun</v>
      </c>
      <c r="AD4" s="1" t="str">
        <f>TEXT(WEEKDAY(DATE(AnnéeCalendrier,2,29),1),"jjj")</f>
        <v>mar</v>
      </c>
      <c r="AE4" s="1"/>
      <c r="AF4" s="1"/>
    </row>
    <row r="5" spans="1:33" ht="15" customHeight="1" x14ac:dyDescent="0.25">
      <c r="B5" s="17" t="s">
        <v>1</v>
      </c>
      <c r="C5" s="2" t="s">
        <v>2</v>
      </c>
      <c r="D5" s="2" t="s">
        <v>3</v>
      </c>
      <c r="E5" s="2" t="s">
        <v>4</v>
      </c>
      <c r="F5" s="2" t="s">
        <v>5</v>
      </c>
      <c r="G5" s="2" t="s">
        <v>6</v>
      </c>
      <c r="H5" s="2" t="s">
        <v>7</v>
      </c>
      <c r="I5" s="2" t="s">
        <v>8</v>
      </c>
      <c r="J5" s="2" t="s">
        <v>9</v>
      </c>
      <c r="K5" s="2" t="s">
        <v>10</v>
      </c>
      <c r="L5" s="2" t="s">
        <v>11</v>
      </c>
      <c r="M5" s="2" t="s">
        <v>12</v>
      </c>
      <c r="N5" s="2" t="s">
        <v>13</v>
      </c>
      <c r="O5" s="2" t="s">
        <v>14</v>
      </c>
      <c r="P5" s="2" t="s">
        <v>15</v>
      </c>
      <c r="Q5" s="2" t="s">
        <v>16</v>
      </c>
      <c r="R5" s="2" t="s">
        <v>17</v>
      </c>
      <c r="S5" s="2" t="s">
        <v>18</v>
      </c>
      <c r="T5" s="2" t="s">
        <v>19</v>
      </c>
      <c r="U5" s="2" t="s">
        <v>20</v>
      </c>
      <c r="V5" s="2" t="s">
        <v>21</v>
      </c>
      <c r="W5" s="2" t="s">
        <v>22</v>
      </c>
      <c r="X5" s="2" t="s">
        <v>23</v>
      </c>
      <c r="Y5" s="2" t="s">
        <v>24</v>
      </c>
      <c r="Z5" s="2" t="s">
        <v>25</v>
      </c>
      <c r="AA5" s="2" t="s">
        <v>26</v>
      </c>
      <c r="AB5" s="2" t="s">
        <v>27</v>
      </c>
      <c r="AC5" s="2" t="s">
        <v>28</v>
      </c>
      <c r="AD5" s="2" t="s">
        <v>29</v>
      </c>
      <c r="AE5" s="16" t="s">
        <v>33</v>
      </c>
      <c r="AF5" s="2" t="s">
        <v>34</v>
      </c>
    </row>
    <row r="6" spans="1:33" ht="163.5" customHeight="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3" ht="56.25" customHeight="1" x14ac:dyDescent="0.25">
      <c r="A7" s="6"/>
      <c r="B7" s="8"/>
      <c r="C7" s="8"/>
      <c r="D7" s="8"/>
      <c r="E7" s="8"/>
      <c r="F7" s="8"/>
      <c r="G7" s="8"/>
      <c r="H7" s="8"/>
      <c r="I7" s="8"/>
      <c r="J7" s="8"/>
      <c r="K7" s="8"/>
      <c r="L7" s="8"/>
      <c r="M7" s="8"/>
      <c r="N7" s="8"/>
      <c r="O7" s="8"/>
      <c r="P7" s="8"/>
      <c r="Q7" s="8"/>
      <c r="R7" s="8"/>
      <c r="S7" s="8"/>
      <c r="T7" s="8"/>
      <c r="U7" s="8"/>
      <c r="V7" s="8"/>
      <c r="W7" s="8"/>
      <c r="X7" s="8"/>
      <c r="Y7" s="8"/>
      <c r="Z7" s="8"/>
      <c r="AA7" s="8"/>
      <c r="AB7" s="8"/>
      <c r="AC7" s="8"/>
      <c r="AD7" s="8"/>
      <c r="AE7" s="8"/>
      <c r="AF7" s="8"/>
    </row>
    <row r="8" spans="1:33" ht="165" customHeight="1" x14ac:dyDescent="0.25">
      <c r="A8" s="6" t="s">
        <v>47</v>
      </c>
      <c r="B8" s="7"/>
      <c r="C8" s="7"/>
      <c r="D8" s="7"/>
      <c r="E8" s="7"/>
      <c r="F8" s="7"/>
      <c r="G8" s="7"/>
      <c r="H8" s="7"/>
      <c r="I8" s="7"/>
      <c r="J8" s="7"/>
      <c r="K8" s="7"/>
      <c r="L8" s="7"/>
      <c r="M8" s="7"/>
      <c r="N8" s="7"/>
      <c r="O8" s="7"/>
      <c r="P8" s="7"/>
      <c r="Q8" s="7"/>
      <c r="R8" s="7"/>
      <c r="S8" s="7"/>
      <c r="T8" s="7"/>
      <c r="U8" s="7"/>
      <c r="V8" s="7"/>
      <c r="W8" s="7"/>
      <c r="X8" s="7"/>
      <c r="Y8" s="7"/>
      <c r="Z8" s="7"/>
      <c r="AA8" s="7"/>
      <c r="AB8" s="7"/>
      <c r="AC8" s="7"/>
      <c r="AD8" s="7"/>
      <c r="AE8" s="7"/>
      <c r="AF8" s="7"/>
    </row>
  </sheetData>
  <mergeCells count="3">
    <mergeCell ref="N1:R1"/>
    <mergeCell ref="B2:AF2"/>
    <mergeCell ref="C1:F1"/>
  </mergeCells>
  <conditionalFormatting sqref="AD4">
    <cfRule type="expression" dxfId="0" priority="21">
      <formula>MONTH(DATE(AnnéeCalendrier,2,29))&lt;&gt;2</formula>
    </cfRule>
  </conditionalFormatting>
  <dataValidations xWindow="232" yWindow="365" count="4">
    <dataValidation allowBlank="1" showInputMessage="1" showErrorMessage="1" prompt="Suivez les absences du mois de février dans cette feuille de calcul" sqref="A1" xr:uid="{00000000-0002-0000-01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C1" xr:uid="{00000000-0002-0000-0100-000001000000}"/>
    <dataValidation allowBlank="1" showErrorMessage="1" sqref="B4:B5" xr:uid="{00000000-0002-0000-0100-000002000000}"/>
    <dataValidation type="list" allowBlank="1" showInputMessage="1" sqref="B6:AF6 B8:AF8" xr:uid="{00000000-0002-0000-0100-000003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2" tint="-0.499984740745262"/>
  </sheetPr>
  <dimension ref="A1:AF9"/>
  <sheetViews>
    <sheetView showGridLines="0" zoomScaleNormal="100" workbookViewId="0">
      <selection activeCell="H8" sqref="H8:H24"/>
    </sheetView>
  </sheetViews>
  <sheetFormatPr baseColWidth="10" defaultColWidth="9.140625" defaultRowHeight="30" customHeight="1" x14ac:dyDescent="0.25"/>
  <cols>
    <col min="1" max="1" width="10.5703125" style="3" customWidth="1"/>
    <col min="2" max="5" width="7.7109375" style="3" customWidth="1"/>
    <col min="6" max="7" width="7.7109375" style="3" hidden="1" customWidth="1"/>
    <col min="8" max="12" width="7.7109375" style="3" customWidth="1"/>
    <col min="13" max="14" width="7.7109375" style="3" hidden="1" customWidth="1"/>
    <col min="15" max="19" width="7.7109375" style="3" customWidth="1"/>
    <col min="20" max="21" width="7.7109375" style="3" hidden="1" customWidth="1"/>
    <col min="22" max="26" width="7.7109375" style="3" customWidth="1"/>
    <col min="27" max="28" width="7.7109375" style="3" hidden="1" customWidth="1"/>
    <col min="29" max="32" width="7.7109375" style="3" customWidth="1"/>
    <col min="33" max="33" width="2.7109375" customWidth="1"/>
  </cols>
  <sheetData>
    <row r="1" spans="1:32" ht="50.1" customHeight="1" x14ac:dyDescent="0.25">
      <c r="D1" s="19" t="s">
        <v>35</v>
      </c>
      <c r="E1" s="19"/>
      <c r="F1" s="19"/>
      <c r="G1" s="19"/>
      <c r="N1" s="19">
        <f>AnnéeCalendrier</f>
        <v>2022</v>
      </c>
      <c r="O1" s="19"/>
      <c r="P1" s="19"/>
      <c r="Q1" s="19"/>
      <c r="R1" s="19"/>
    </row>
    <row r="2" spans="1:32" ht="15" customHeight="1" x14ac:dyDescent="0.25"/>
    <row r="3" spans="1:32" ht="30" customHeight="1" x14ac:dyDescent="0.25">
      <c r="B3" s="20" t="s">
        <v>45</v>
      </c>
      <c r="C3" s="20"/>
      <c r="D3" s="20"/>
      <c r="E3" s="20"/>
      <c r="F3" s="20"/>
      <c r="G3" s="20"/>
      <c r="H3" s="20"/>
      <c r="I3" s="20"/>
      <c r="J3" s="20"/>
      <c r="K3" s="20"/>
      <c r="L3" s="20"/>
      <c r="M3" s="20"/>
      <c r="N3" s="20"/>
      <c r="O3" s="20"/>
      <c r="P3" s="20"/>
      <c r="Q3" s="20"/>
      <c r="R3" s="20"/>
      <c r="S3" s="20"/>
      <c r="T3" s="20"/>
      <c r="U3" s="20"/>
      <c r="V3" s="20"/>
      <c r="W3" s="20"/>
      <c r="X3" s="20"/>
      <c r="Y3" s="20"/>
      <c r="Z3" s="20"/>
      <c r="AA3" s="20"/>
      <c r="AB3" s="20"/>
      <c r="AC3" s="20"/>
      <c r="AD3" s="20"/>
      <c r="AE3" s="20"/>
      <c r="AF3" s="20"/>
    </row>
    <row r="4" spans="1:32" s="14" customFormat="1" ht="30" customHeight="1" x14ac:dyDescent="0.25">
      <c r="A4" s="15"/>
      <c r="B4" s="13"/>
      <c r="C4" s="13"/>
      <c r="D4" s="13"/>
      <c r="E4" s="13"/>
      <c r="F4" s="13"/>
      <c r="G4" s="13"/>
      <c r="H4" s="13"/>
      <c r="I4" s="13"/>
      <c r="J4" s="13"/>
      <c r="K4" s="13"/>
      <c r="L4" s="13"/>
      <c r="M4" s="13"/>
      <c r="N4" s="13"/>
      <c r="O4" s="13"/>
      <c r="P4" s="13"/>
      <c r="Q4" s="13"/>
      <c r="R4" s="13"/>
      <c r="S4" s="13"/>
      <c r="T4" s="13"/>
      <c r="U4" s="13"/>
      <c r="V4" s="13"/>
      <c r="W4" s="13"/>
      <c r="X4" s="13"/>
      <c r="Y4" s="13"/>
      <c r="Z4" s="13"/>
      <c r="AA4" s="13"/>
      <c r="AB4" s="13"/>
      <c r="AC4" s="13"/>
      <c r="AD4" s="13"/>
      <c r="AE4" s="13"/>
      <c r="AF4" s="13"/>
    </row>
    <row r="5" spans="1:32" ht="15" customHeight="1" x14ac:dyDescent="0.25">
      <c r="B5" s="1" t="str">
        <f>TEXT(WEEKDAY(DATE(AnnéeCalendrier,3,1),1),"jjj")</f>
        <v>mar</v>
      </c>
      <c r="C5" s="1" t="str">
        <f>TEXT(WEEKDAY(DATE(AnnéeCalendrier,3,2),1),"jjj")</f>
        <v>mer</v>
      </c>
      <c r="D5" s="1" t="str">
        <f>TEXT(WEEKDAY(DATE(AnnéeCalendrier,3,3),1),"jjj")</f>
        <v>jeu</v>
      </c>
      <c r="E5" s="1" t="str">
        <f>TEXT(WEEKDAY(DATE(AnnéeCalendrier,3,4),1),"jjj")</f>
        <v>ven</v>
      </c>
      <c r="F5" s="1" t="str">
        <f>TEXT(WEEKDAY(DATE(AnnéeCalendrier,3,5),1),"jjj")</f>
        <v>sam</v>
      </c>
      <c r="G5" s="1" t="str">
        <f>TEXT(WEEKDAY(DATE(AnnéeCalendrier,3,6),1),"jjj")</f>
        <v>dim</v>
      </c>
      <c r="H5" s="1" t="str">
        <f>TEXT(WEEKDAY(DATE(AnnéeCalendrier,3,7),1),"jjj")</f>
        <v>lun</v>
      </c>
      <c r="I5" s="1" t="str">
        <f>TEXT(WEEKDAY(DATE(AnnéeCalendrier,3,8),1),"jjj")</f>
        <v>mar</v>
      </c>
      <c r="J5" s="1" t="str">
        <f>TEXT(WEEKDAY(DATE(AnnéeCalendrier,3,9),1),"jjj")</f>
        <v>mer</v>
      </c>
      <c r="K5" s="1" t="str">
        <f>TEXT(WEEKDAY(DATE(AnnéeCalendrier,3,10),1),"jjj")</f>
        <v>jeu</v>
      </c>
      <c r="L5" s="1" t="str">
        <f>TEXT(WEEKDAY(DATE(AnnéeCalendrier,3,11),1),"jjj")</f>
        <v>ven</v>
      </c>
      <c r="M5" s="1" t="str">
        <f>TEXT(WEEKDAY(DATE(AnnéeCalendrier,3,12),1),"jjj")</f>
        <v>sam</v>
      </c>
      <c r="N5" s="1" t="str">
        <f>TEXT(WEEKDAY(DATE(AnnéeCalendrier,3,13),1),"jjj")</f>
        <v>dim</v>
      </c>
      <c r="O5" s="1" t="str">
        <f>TEXT(WEEKDAY(DATE(AnnéeCalendrier,3,14),1),"jjj")</f>
        <v>lun</v>
      </c>
      <c r="P5" s="1" t="str">
        <f>TEXT(WEEKDAY(DATE(AnnéeCalendrier,3,15),1),"jjj")</f>
        <v>mar</v>
      </c>
      <c r="Q5" s="1" t="str">
        <f>TEXT(WEEKDAY(DATE(AnnéeCalendrier,3,16),1),"jjj")</f>
        <v>mer</v>
      </c>
      <c r="R5" s="1" t="str">
        <f>TEXT(WEEKDAY(DATE(AnnéeCalendrier,3,17),1),"jjj")</f>
        <v>jeu</v>
      </c>
      <c r="S5" s="1" t="str">
        <f>TEXT(WEEKDAY(DATE(AnnéeCalendrier,3,18),1),"jjj")</f>
        <v>ven</v>
      </c>
      <c r="T5" s="1" t="str">
        <f>TEXT(WEEKDAY(DATE(AnnéeCalendrier,3,19),1),"jjj")</f>
        <v>sam</v>
      </c>
      <c r="U5" s="1" t="str">
        <f>TEXT(WEEKDAY(DATE(AnnéeCalendrier,3,20),1),"jjj")</f>
        <v>dim</v>
      </c>
      <c r="V5" s="1" t="str">
        <f>TEXT(WEEKDAY(DATE(AnnéeCalendrier,3,21),1),"jjj")</f>
        <v>lun</v>
      </c>
      <c r="W5" s="1" t="str">
        <f>TEXT(WEEKDAY(DATE(AnnéeCalendrier,3,22),1),"jjj")</f>
        <v>mar</v>
      </c>
      <c r="X5" s="1" t="str">
        <f>TEXT(WEEKDAY(DATE(AnnéeCalendrier,3,23),1),"jjj")</f>
        <v>mer</v>
      </c>
      <c r="Y5" s="1" t="str">
        <f>TEXT(WEEKDAY(DATE(AnnéeCalendrier,3,24),1),"jjj")</f>
        <v>jeu</v>
      </c>
      <c r="Z5" s="1" t="str">
        <f>TEXT(WEEKDAY(DATE(AnnéeCalendrier,3,25),1),"jjj")</f>
        <v>ven</v>
      </c>
      <c r="AA5" s="1" t="str">
        <f>TEXT(WEEKDAY(DATE(AnnéeCalendrier,3,26),1),"jjj")</f>
        <v>sam</v>
      </c>
      <c r="AB5" s="1" t="str">
        <f>TEXT(WEEKDAY(DATE(AnnéeCalendrier,3,27),1),"jjj")</f>
        <v>dim</v>
      </c>
      <c r="AC5" s="1" t="str">
        <f>TEXT(WEEKDAY(DATE(AnnéeCalendrier,3,28),1),"jjj")</f>
        <v>lun</v>
      </c>
      <c r="AD5" s="1" t="str">
        <f>TEXT(WEEKDAY(DATE(AnnéeCalendrier,3,29),1),"jjj")</f>
        <v>mar</v>
      </c>
      <c r="AE5" s="1" t="str">
        <f>TEXT(WEEKDAY(DATE(AnnéeCalendrier,3,30),1),"jjj")</f>
        <v>mer</v>
      </c>
      <c r="AF5" s="1" t="str">
        <f>TEXT(WEEKDAY(DATE(AnnéeCalendrier,3,31),1),"jjj")</f>
        <v>jeu</v>
      </c>
    </row>
    <row r="6" spans="1:32" ht="15" customHeight="1" x14ac:dyDescent="0.25">
      <c r="B6" s="17"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7" t="s">
        <v>31</v>
      </c>
    </row>
    <row r="7" spans="1:32" ht="138.75"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29"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D1:G1"/>
  </mergeCells>
  <dataValidations count="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D1" xr:uid="{00000000-0002-0000-0200-000000000000}"/>
    <dataValidation allowBlank="1" showInputMessage="1" showErrorMessage="1" prompt="Suivez les absences du mois de mars dans cette feuille de calcul" sqref="A1" xr:uid="{00000000-0002-0000-0200-000001000000}"/>
    <dataValidation allowBlank="1" showInputMessage="1" showErrorMessage="1" prompt="Année mise à jour automatiquement en fonction de l’année entrée dans la feuille de calcul Janvier" sqref="N1" xr:uid="{00000000-0002-0000-0200-000002000000}"/>
    <dataValidation allowBlank="1" showErrorMessage="1" sqref="B5:B6" xr:uid="{00000000-0002-0000-0200-000003000000}"/>
    <dataValidation type="list" allowBlank="1" showInputMessage="1" sqref="B9:AF9 B7:AF7" xr:uid="{00000000-0002-0000-02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theme="2" tint="-0.249977111117893"/>
  </sheetPr>
  <dimension ref="A1:AF9"/>
  <sheetViews>
    <sheetView showGridLines="0" zoomScale="85" zoomScaleNormal="85" workbookViewId="0">
      <selection activeCell="H8" sqref="H8:H24"/>
    </sheetView>
  </sheetViews>
  <sheetFormatPr baseColWidth="10" defaultColWidth="9.140625" defaultRowHeight="30" customHeight="1" x14ac:dyDescent="0.25"/>
  <cols>
    <col min="1" max="1" width="14.28515625" style="3" customWidth="1"/>
    <col min="2" max="2" width="8.7109375" style="3" customWidth="1"/>
    <col min="3" max="4" width="8.7109375" style="3" hidden="1" customWidth="1"/>
    <col min="5" max="9" width="8.7109375" style="3" customWidth="1"/>
    <col min="10" max="11" width="8.7109375" style="3" hidden="1" customWidth="1"/>
    <col min="12" max="16" width="8.7109375" style="3" customWidth="1"/>
    <col min="17" max="18" width="8.7109375" style="3" hidden="1" customWidth="1"/>
    <col min="19" max="23" width="8.7109375" style="3" customWidth="1"/>
    <col min="24" max="25" width="8.7109375" style="3" hidden="1" customWidth="1"/>
    <col min="26" max="30" width="8.7109375" style="3" customWidth="1"/>
    <col min="31" max="32" width="7.7109375" style="3" hidden="1" customWidth="1"/>
    <col min="33" max="33" width="7.7109375" customWidth="1"/>
  </cols>
  <sheetData>
    <row r="1" spans="1:32" ht="50.1" customHeight="1" x14ac:dyDescent="0.25">
      <c r="F1" s="19" t="s">
        <v>36</v>
      </c>
      <c r="G1" s="19"/>
      <c r="H1" s="19"/>
      <c r="I1" s="19"/>
      <c r="J1" s="19"/>
      <c r="N1" s="19">
        <f>AnnéeCalendrier</f>
        <v>2022</v>
      </c>
      <c r="O1" s="19"/>
      <c r="P1" s="19"/>
      <c r="Q1" s="19"/>
      <c r="R1" s="19"/>
    </row>
    <row r="2" spans="1:32" ht="15" customHeight="1" x14ac:dyDescent="0.25"/>
    <row r="3" spans="1:32" ht="30" customHeight="1" x14ac:dyDescent="0.25">
      <c r="B3" s="20" t="s">
        <v>45</v>
      </c>
      <c r="C3" s="20"/>
      <c r="D3" s="20"/>
      <c r="E3" s="20"/>
      <c r="F3" s="20"/>
      <c r="G3" s="20"/>
      <c r="H3" s="20"/>
      <c r="I3" s="20"/>
      <c r="J3" s="20"/>
      <c r="K3" s="20"/>
      <c r="L3" s="20"/>
      <c r="M3" s="20"/>
      <c r="N3" s="20"/>
      <c r="O3" s="20"/>
      <c r="P3" s="20"/>
      <c r="Q3" s="20"/>
      <c r="R3" s="20"/>
      <c r="S3" s="20"/>
      <c r="T3" s="20"/>
      <c r="U3" s="20"/>
      <c r="V3" s="20"/>
      <c r="W3" s="20"/>
      <c r="X3" s="20"/>
      <c r="Y3" s="20"/>
      <c r="Z3" s="20"/>
      <c r="AA3" s="20"/>
      <c r="AB3" s="20"/>
      <c r="AC3" s="20"/>
      <c r="AD3" s="20"/>
      <c r="AE3" s="20"/>
      <c r="AF3" s="20"/>
    </row>
    <row r="4" spans="1:32" ht="30" customHeight="1" x14ac:dyDescent="0.25">
      <c r="B4" s="10"/>
      <c r="C4" s="10"/>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row>
    <row r="5" spans="1:32" ht="15" customHeight="1" x14ac:dyDescent="0.25">
      <c r="B5" s="1" t="str">
        <f>TEXT(WEEKDAY(DATE(AnnéeCalendrier,4,1),1),"jjj")</f>
        <v>ven</v>
      </c>
      <c r="C5" s="1" t="str">
        <f>TEXT(WEEKDAY(DATE(AnnéeCalendrier,4,2),1),"jjj")</f>
        <v>sam</v>
      </c>
      <c r="D5" s="1" t="str">
        <f>TEXT(WEEKDAY(DATE(AnnéeCalendrier,4,3),1),"jjj")</f>
        <v>dim</v>
      </c>
      <c r="E5" s="1" t="str">
        <f>TEXT(WEEKDAY(DATE(AnnéeCalendrier,4,4),1),"jjj")</f>
        <v>lun</v>
      </c>
      <c r="F5" s="1" t="str">
        <f>TEXT(WEEKDAY(DATE(AnnéeCalendrier,4,5),1),"jjj")</f>
        <v>mar</v>
      </c>
      <c r="G5" s="1" t="str">
        <f>TEXT(WEEKDAY(DATE(AnnéeCalendrier,4,6),1),"jjj")</f>
        <v>mer</v>
      </c>
      <c r="H5" s="1" t="str">
        <f>TEXT(WEEKDAY(DATE(AnnéeCalendrier,4,7),1),"jjj")</f>
        <v>jeu</v>
      </c>
      <c r="I5" s="1" t="str">
        <f>TEXT(WEEKDAY(DATE(AnnéeCalendrier,4,8),1),"jjj")</f>
        <v>ven</v>
      </c>
      <c r="J5" s="1" t="str">
        <f>TEXT(WEEKDAY(DATE(AnnéeCalendrier,4,9),1),"jjj")</f>
        <v>sam</v>
      </c>
      <c r="K5" s="1" t="str">
        <f>TEXT(WEEKDAY(DATE(AnnéeCalendrier,4,10),1),"jjj")</f>
        <v>dim</v>
      </c>
      <c r="L5" s="1" t="str">
        <f>TEXT(WEEKDAY(DATE(AnnéeCalendrier,4,11),1),"jjj")</f>
        <v>lun</v>
      </c>
      <c r="M5" s="1" t="str">
        <f>TEXT(WEEKDAY(DATE(AnnéeCalendrier,4,12),1),"jjj")</f>
        <v>mar</v>
      </c>
      <c r="N5" s="1" t="str">
        <f>TEXT(WEEKDAY(DATE(AnnéeCalendrier,4,13),1),"jjj")</f>
        <v>mer</v>
      </c>
      <c r="O5" s="1" t="str">
        <f>TEXT(WEEKDAY(DATE(AnnéeCalendrier,4,14),1),"jjj")</f>
        <v>jeu</v>
      </c>
      <c r="P5" s="1" t="str">
        <f>TEXT(WEEKDAY(DATE(AnnéeCalendrier,4,15),1),"jjj")</f>
        <v>ven</v>
      </c>
      <c r="Q5" s="1" t="str">
        <f>TEXT(WEEKDAY(DATE(AnnéeCalendrier,4,16),1),"jjj")</f>
        <v>sam</v>
      </c>
      <c r="R5" s="1" t="str">
        <f>TEXT(WEEKDAY(DATE(AnnéeCalendrier,4,17),1),"jjj")</f>
        <v>dim</v>
      </c>
      <c r="S5" s="1" t="str">
        <f>TEXT(WEEKDAY(DATE(AnnéeCalendrier,4,18),1),"jjj")</f>
        <v>lun</v>
      </c>
      <c r="T5" s="1" t="str">
        <f>TEXT(WEEKDAY(DATE(AnnéeCalendrier,4,19),1),"jjj")</f>
        <v>mar</v>
      </c>
      <c r="U5" s="1" t="str">
        <f>TEXT(WEEKDAY(DATE(AnnéeCalendrier,4,20),1),"jjj")</f>
        <v>mer</v>
      </c>
      <c r="V5" s="1" t="str">
        <f>TEXT(WEEKDAY(DATE(AnnéeCalendrier,4,21),1),"jjj")</f>
        <v>jeu</v>
      </c>
      <c r="W5" s="1" t="str">
        <f>TEXT(WEEKDAY(DATE(AnnéeCalendrier,4,22),1),"jjj")</f>
        <v>ven</v>
      </c>
      <c r="X5" s="1" t="str">
        <f>TEXT(WEEKDAY(DATE(AnnéeCalendrier,4,23),1),"jjj")</f>
        <v>sam</v>
      </c>
      <c r="Y5" s="1" t="str">
        <f>TEXT(WEEKDAY(DATE(AnnéeCalendrier,4,24),1),"jjj")</f>
        <v>dim</v>
      </c>
      <c r="Z5" s="1" t="str">
        <f>TEXT(WEEKDAY(DATE(AnnéeCalendrier,4,25),1),"jjj")</f>
        <v>lun</v>
      </c>
      <c r="AA5" s="1" t="str">
        <f>TEXT(WEEKDAY(DATE(AnnéeCalendrier,4,26),1),"jjj")</f>
        <v>mar</v>
      </c>
      <c r="AB5" s="1" t="str">
        <f>TEXT(WEEKDAY(DATE(AnnéeCalendrier,4,27),1),"jjj")</f>
        <v>mer</v>
      </c>
      <c r="AC5" s="1" t="str">
        <f>TEXT(WEEKDAY(DATE(AnnéeCalendrier,4,28),1),"jjj")</f>
        <v>jeu</v>
      </c>
      <c r="AD5" s="1" t="str">
        <f>TEXT(WEEKDAY(DATE(AnnéeCalendrier,4,29),1),"jjj")</f>
        <v>ven</v>
      </c>
      <c r="AE5" s="1" t="str">
        <f>TEXT(WEEKDAY(DATE(AnnéeCalendrier,4,30),1),"jjj")</f>
        <v>sam</v>
      </c>
      <c r="AF5" s="1"/>
    </row>
    <row r="6" spans="1:32" ht="15" customHeight="1" x14ac:dyDescent="0.25">
      <c r="B6" s="17"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5" t="s">
        <v>33</v>
      </c>
    </row>
    <row r="7" spans="1:32" ht="145.5"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9"/>
      <c r="AF8" s="8"/>
    </row>
    <row r="9" spans="1:32" ht="157.5"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F1:J1"/>
  </mergeCells>
  <dataValidations count="5">
    <dataValidation allowBlank="1" showInputMessage="1" showErrorMessage="1" prompt="Année mise à jour automatiquement en fonction de l’année entrée dans la feuille de calcul Janvier" sqref="N1" xr:uid="{00000000-0002-0000-0300-000000000000}"/>
    <dataValidation allowBlank="1" showInputMessage="1" showErrorMessage="1" prompt="Suivez les absences du mois d’avril dans cette feuille de calcul" sqref="A1" xr:uid="{00000000-0002-0000-03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F1" xr:uid="{00000000-0002-0000-0300-000002000000}"/>
    <dataValidation allowBlank="1" showErrorMessage="1" sqref="B5:B6" xr:uid="{00000000-0002-0000-0300-000003000000}"/>
    <dataValidation type="list" allowBlank="1" showInputMessage="1" sqref="B7:AF7 B9:AF9" xr:uid="{00000000-0002-0000-03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theme="2" tint="-9.9978637043366805E-2"/>
  </sheetPr>
  <dimension ref="A1:AF8"/>
  <sheetViews>
    <sheetView showGridLines="0" zoomScaleNormal="100" workbookViewId="0">
      <selection activeCell="H8" sqref="H8:H24"/>
    </sheetView>
  </sheetViews>
  <sheetFormatPr baseColWidth="10" defaultColWidth="9.140625" defaultRowHeight="30" customHeight="1" x14ac:dyDescent="0.25"/>
  <cols>
    <col min="1" max="1" width="12" style="3" customWidth="1"/>
    <col min="2" max="32" width="7.7109375" style="3" customWidth="1"/>
    <col min="33" max="33" width="2.7109375" customWidth="1"/>
  </cols>
  <sheetData>
    <row r="1" spans="1:32" ht="50.1" customHeight="1" x14ac:dyDescent="0.25">
      <c r="G1" s="19" t="s">
        <v>37</v>
      </c>
      <c r="H1" s="19"/>
      <c r="I1" s="19"/>
      <c r="J1" s="19"/>
      <c r="N1" s="19">
        <f>AnnéeCalendrier</f>
        <v>2022</v>
      </c>
      <c r="O1" s="19"/>
      <c r="P1" s="19"/>
      <c r="Q1" s="19"/>
      <c r="R1" s="19"/>
    </row>
    <row r="2" spans="1:32" ht="15" customHeight="1" x14ac:dyDescent="0.25">
      <c r="B2" s="20" t="s">
        <v>45</v>
      </c>
      <c r="C2" s="20"/>
      <c r="D2" s="20"/>
      <c r="E2" s="20"/>
      <c r="F2" s="20"/>
      <c r="G2" s="20"/>
      <c r="H2" s="20"/>
      <c r="I2" s="20"/>
      <c r="J2" s="20"/>
      <c r="K2" s="20"/>
      <c r="L2" s="20"/>
      <c r="M2" s="20"/>
      <c r="N2" s="20"/>
      <c r="O2" s="20"/>
      <c r="P2" s="20"/>
      <c r="Q2" s="20"/>
      <c r="R2" s="20"/>
      <c r="S2" s="20"/>
      <c r="T2" s="20"/>
      <c r="U2" s="20"/>
      <c r="V2" s="20"/>
      <c r="W2" s="20"/>
      <c r="X2" s="20"/>
      <c r="Y2" s="20"/>
      <c r="Z2" s="20"/>
      <c r="AA2" s="20"/>
      <c r="AB2" s="20"/>
      <c r="AC2" s="20"/>
      <c r="AD2" s="20"/>
      <c r="AE2" s="20"/>
      <c r="AF2" s="20"/>
    </row>
    <row r="4" spans="1:32" ht="15" customHeight="1" x14ac:dyDescent="0.25">
      <c r="B4" s="1" t="str">
        <f>TEXT(WEEKDAY(DATE(AnnéeCalendrier,5,1),1),"jjj")</f>
        <v>dim</v>
      </c>
      <c r="C4" s="1" t="str">
        <f>TEXT(WEEKDAY(DATE(AnnéeCalendrier,5,2),1),"jjj")</f>
        <v>lun</v>
      </c>
      <c r="D4" s="1" t="str">
        <f>TEXT(WEEKDAY(DATE(AnnéeCalendrier,5,3),1),"jjj")</f>
        <v>mar</v>
      </c>
      <c r="E4" s="1" t="str">
        <f>TEXT(WEEKDAY(DATE(AnnéeCalendrier,5,4),1),"jjj")</f>
        <v>mer</v>
      </c>
      <c r="F4" s="1" t="str">
        <f>TEXT(WEEKDAY(DATE(AnnéeCalendrier,5,5),1),"jjj")</f>
        <v>jeu</v>
      </c>
      <c r="G4" s="1" t="str">
        <f>TEXT(WEEKDAY(DATE(AnnéeCalendrier,5,6),1),"jjj")</f>
        <v>ven</v>
      </c>
      <c r="H4" s="1" t="str">
        <f>TEXT(WEEKDAY(DATE(AnnéeCalendrier,5,7),1),"jjj")</f>
        <v>sam</v>
      </c>
      <c r="I4" s="1" t="str">
        <f>TEXT(WEEKDAY(DATE(AnnéeCalendrier,5,8),1),"jjj")</f>
        <v>dim</v>
      </c>
      <c r="J4" s="1" t="str">
        <f>TEXT(WEEKDAY(DATE(AnnéeCalendrier,5,9),1),"jjj")</f>
        <v>lun</v>
      </c>
      <c r="K4" s="1" t="str">
        <f>TEXT(WEEKDAY(DATE(AnnéeCalendrier,5,10),1),"jjj")</f>
        <v>mar</v>
      </c>
      <c r="L4" s="1" t="str">
        <f>TEXT(WEEKDAY(DATE(AnnéeCalendrier,5,11),1),"jjj")</f>
        <v>mer</v>
      </c>
      <c r="M4" s="1" t="str">
        <f>TEXT(WEEKDAY(DATE(AnnéeCalendrier,5,12),1),"jjj")</f>
        <v>jeu</v>
      </c>
      <c r="N4" s="1" t="str">
        <f>TEXT(WEEKDAY(DATE(AnnéeCalendrier,5,13),1),"jjj")</f>
        <v>ven</v>
      </c>
      <c r="O4" s="1" t="str">
        <f>TEXT(WEEKDAY(DATE(AnnéeCalendrier,5,14),1),"jjj")</f>
        <v>sam</v>
      </c>
      <c r="P4" s="1" t="str">
        <f>TEXT(WEEKDAY(DATE(AnnéeCalendrier,5,15),1),"jjj")</f>
        <v>dim</v>
      </c>
      <c r="Q4" s="1" t="str">
        <f>TEXT(WEEKDAY(DATE(AnnéeCalendrier,5,16),1),"jjj")</f>
        <v>lun</v>
      </c>
      <c r="R4" s="1" t="str">
        <f>TEXT(WEEKDAY(DATE(AnnéeCalendrier,5,17),1),"jjj")</f>
        <v>mar</v>
      </c>
      <c r="S4" s="1" t="str">
        <f>TEXT(WEEKDAY(DATE(AnnéeCalendrier,5,18),1),"jjj")</f>
        <v>mer</v>
      </c>
      <c r="T4" s="1" t="str">
        <f>TEXT(WEEKDAY(DATE(AnnéeCalendrier,5,19),1),"jjj")</f>
        <v>jeu</v>
      </c>
      <c r="U4" s="1" t="str">
        <f>TEXT(WEEKDAY(DATE(AnnéeCalendrier,5,20),1),"jjj")</f>
        <v>ven</v>
      </c>
      <c r="V4" s="1" t="str">
        <f>TEXT(WEEKDAY(DATE(AnnéeCalendrier,5,21),1),"jjj")</f>
        <v>sam</v>
      </c>
      <c r="W4" s="1" t="str">
        <f>TEXT(WEEKDAY(DATE(AnnéeCalendrier,5,22),1),"jjj")</f>
        <v>dim</v>
      </c>
      <c r="X4" s="1" t="str">
        <f>TEXT(WEEKDAY(DATE(AnnéeCalendrier,5,23),1),"jjj")</f>
        <v>lun</v>
      </c>
      <c r="Y4" s="1" t="str">
        <f>TEXT(WEEKDAY(DATE(AnnéeCalendrier,5,24),1),"jjj")</f>
        <v>mar</v>
      </c>
      <c r="Z4" s="1" t="str">
        <f>TEXT(WEEKDAY(DATE(AnnéeCalendrier,5,25),1),"jjj")</f>
        <v>mer</v>
      </c>
      <c r="AA4" s="1" t="str">
        <f>TEXT(WEEKDAY(DATE(AnnéeCalendrier,5,26),1),"jjj")</f>
        <v>jeu</v>
      </c>
      <c r="AB4" s="1" t="str">
        <f>TEXT(WEEKDAY(DATE(AnnéeCalendrier,5,27),1),"jjj")</f>
        <v>ven</v>
      </c>
      <c r="AC4" s="1" t="str">
        <f>TEXT(WEEKDAY(DATE(AnnéeCalendrier,5,28),1),"jjj")</f>
        <v>sam</v>
      </c>
      <c r="AD4" s="1" t="str">
        <f>TEXT(WEEKDAY(DATE(AnnéeCalendrier,5,29),1),"jjj")</f>
        <v>dim</v>
      </c>
      <c r="AE4" s="1" t="str">
        <f>TEXT(WEEKDAY(DATE(AnnéeCalendrier,5,30),1),"jjj")</f>
        <v>lun</v>
      </c>
      <c r="AF4" s="1" t="str">
        <f>TEXT(WEEKDAY(DATE(AnnéeCalendrier,5,31),1),"jjj")</f>
        <v>mar</v>
      </c>
    </row>
    <row r="5" spans="1:32" ht="15" customHeight="1" x14ac:dyDescent="0.25">
      <c r="B5" s="17" t="s">
        <v>1</v>
      </c>
      <c r="C5" s="2" t="s">
        <v>2</v>
      </c>
      <c r="D5" s="2" t="s">
        <v>3</v>
      </c>
      <c r="E5" s="2" t="s">
        <v>4</v>
      </c>
      <c r="F5" s="2" t="s">
        <v>5</v>
      </c>
      <c r="G5" s="2" t="s">
        <v>6</v>
      </c>
      <c r="H5" s="2" t="s">
        <v>7</v>
      </c>
      <c r="I5" s="2" t="s">
        <v>8</v>
      </c>
      <c r="J5" s="2" t="s">
        <v>9</v>
      </c>
      <c r="K5" s="2" t="s">
        <v>10</v>
      </c>
      <c r="L5" s="2" t="s">
        <v>11</v>
      </c>
      <c r="M5" s="2" t="s">
        <v>12</v>
      </c>
      <c r="N5" s="2" t="s">
        <v>13</v>
      </c>
      <c r="O5" s="2" t="s">
        <v>14</v>
      </c>
      <c r="P5" s="2" t="s">
        <v>15</v>
      </c>
      <c r="Q5" s="2" t="s">
        <v>16</v>
      </c>
      <c r="R5" s="2" t="s">
        <v>17</v>
      </c>
      <c r="S5" s="2" t="s">
        <v>18</v>
      </c>
      <c r="T5" s="2" t="s">
        <v>19</v>
      </c>
      <c r="U5" s="2" t="s">
        <v>20</v>
      </c>
      <c r="V5" s="2" t="s">
        <v>21</v>
      </c>
      <c r="W5" s="2" t="s">
        <v>22</v>
      </c>
      <c r="X5" s="2" t="s">
        <v>23</v>
      </c>
      <c r="Y5" s="2" t="s">
        <v>24</v>
      </c>
      <c r="Z5" s="2" t="s">
        <v>25</v>
      </c>
      <c r="AA5" s="2" t="s">
        <v>26</v>
      </c>
      <c r="AB5" s="2" t="s">
        <v>27</v>
      </c>
      <c r="AC5" s="2" t="s">
        <v>28</v>
      </c>
      <c r="AD5" s="2" t="s">
        <v>29</v>
      </c>
      <c r="AE5" s="2" t="s">
        <v>30</v>
      </c>
      <c r="AF5" s="17" t="s">
        <v>31</v>
      </c>
    </row>
    <row r="6" spans="1:32" ht="192" customHeight="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30" customHeight="1" x14ac:dyDescent="0.25">
      <c r="A7" s="6"/>
      <c r="B7" s="8"/>
      <c r="C7" s="8"/>
      <c r="D7" s="8"/>
      <c r="E7" s="8"/>
      <c r="F7" s="8"/>
      <c r="G7" s="8"/>
      <c r="H7" s="8"/>
      <c r="I7" s="8"/>
      <c r="J7" s="8"/>
      <c r="K7" s="8"/>
      <c r="L7" s="8"/>
      <c r="M7" s="8"/>
      <c r="N7" s="8"/>
      <c r="O7" s="8"/>
      <c r="P7" s="8"/>
      <c r="Q7" s="8"/>
      <c r="R7" s="8"/>
      <c r="S7" s="8"/>
      <c r="T7" s="8"/>
      <c r="U7" s="8"/>
      <c r="V7" s="8"/>
      <c r="W7" s="8"/>
      <c r="X7" s="8"/>
      <c r="Y7" s="8"/>
      <c r="Z7" s="8"/>
      <c r="AA7" s="8"/>
      <c r="AB7" s="8"/>
      <c r="AC7" s="8"/>
      <c r="AD7" s="8"/>
      <c r="AE7" s="8"/>
      <c r="AF7" s="8"/>
    </row>
    <row r="8" spans="1:32" ht="178.5" customHeight="1" x14ac:dyDescent="0.25">
      <c r="A8" s="6" t="s">
        <v>47</v>
      </c>
      <c r="B8" s="7"/>
      <c r="C8" s="7"/>
      <c r="D8" s="7"/>
      <c r="E8" s="7"/>
      <c r="F8" s="7"/>
      <c r="G8" s="7"/>
      <c r="H8" s="7"/>
      <c r="I8" s="7"/>
      <c r="J8" s="7"/>
      <c r="K8" s="7"/>
      <c r="L8" s="7"/>
      <c r="M8" s="7"/>
      <c r="N8" s="7"/>
      <c r="O8" s="7"/>
      <c r="P8" s="7"/>
      <c r="Q8" s="7"/>
      <c r="R8" s="7"/>
      <c r="S8" s="7"/>
      <c r="T8" s="7"/>
      <c r="U8" s="7"/>
      <c r="V8" s="7"/>
      <c r="W8" s="7"/>
      <c r="X8" s="7"/>
      <c r="Y8" s="7"/>
      <c r="Z8" s="7"/>
      <c r="AA8" s="7"/>
      <c r="AB8" s="7"/>
      <c r="AC8" s="7"/>
      <c r="AD8" s="7"/>
      <c r="AE8" s="7"/>
      <c r="AF8" s="7"/>
    </row>
  </sheetData>
  <mergeCells count="3">
    <mergeCell ref="N1:R1"/>
    <mergeCell ref="B2:AF2"/>
    <mergeCell ref="G1:J1"/>
  </mergeCells>
  <dataValidations count="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G1" xr:uid="{00000000-0002-0000-0400-000000000000}"/>
    <dataValidation allowBlank="1" showInputMessage="1" showErrorMessage="1" prompt="Suivez les absences du mois de mai dans cette feuille de calcul" sqref="A1" xr:uid="{00000000-0002-0000-0400-000001000000}"/>
    <dataValidation allowBlank="1" showInputMessage="1" showErrorMessage="1" prompt="Année mise à jour automatiquement en fonction de l’année entrée dans la feuille de calcul Janvier" sqref="N1" xr:uid="{00000000-0002-0000-0400-000002000000}"/>
    <dataValidation allowBlank="1" showErrorMessage="1" sqref="B4:B5" xr:uid="{00000000-0002-0000-0400-000003000000}"/>
    <dataValidation type="list" allowBlank="1" showInputMessage="1" sqref="B6:AF6 B8:AF8" xr:uid="{00000000-0002-0000-04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theme="2"/>
  </sheetPr>
  <dimension ref="A1:AF9"/>
  <sheetViews>
    <sheetView showGridLines="0" zoomScaleNormal="100" workbookViewId="0">
      <selection activeCell="H8" sqref="H8:H24"/>
    </sheetView>
  </sheetViews>
  <sheetFormatPr baseColWidth="10" defaultColWidth="9.140625" defaultRowHeight="30" customHeight="1" x14ac:dyDescent="0.25"/>
  <cols>
    <col min="1" max="1" width="15.28515625" style="3" customWidth="1"/>
    <col min="2" max="4" width="7.7109375" style="3" customWidth="1"/>
    <col min="5" max="6" width="7.7109375" style="3" hidden="1" customWidth="1"/>
    <col min="7" max="11" width="7.7109375" style="3" customWidth="1"/>
    <col min="12" max="13" width="7.7109375" style="3" hidden="1" customWidth="1"/>
    <col min="14" max="18" width="7.7109375" style="3" customWidth="1"/>
    <col min="19" max="20" width="7.7109375" style="3" hidden="1" customWidth="1"/>
    <col min="21" max="25" width="7.7109375" style="3" customWidth="1"/>
    <col min="26" max="27" width="7.7109375" style="3" hidden="1" customWidth="1"/>
    <col min="28" max="32" width="7.7109375" style="3" customWidth="1"/>
    <col min="33" max="33" width="2.7109375" customWidth="1"/>
  </cols>
  <sheetData>
    <row r="1" spans="1:32" ht="50.1" customHeight="1" x14ac:dyDescent="0.25">
      <c r="F1" s="19" t="s">
        <v>38</v>
      </c>
      <c r="G1" s="19"/>
      <c r="H1" s="19"/>
      <c r="I1" s="19"/>
      <c r="J1" s="19"/>
      <c r="K1" s="19"/>
      <c r="L1" s="19"/>
      <c r="N1" s="19">
        <f>AnnéeCalendrier</f>
        <v>2022</v>
      </c>
      <c r="O1" s="19"/>
      <c r="P1" s="19"/>
      <c r="Q1" s="19"/>
      <c r="R1" s="19"/>
    </row>
    <row r="2" spans="1:32" ht="15" customHeight="1" x14ac:dyDescent="0.25"/>
    <row r="3" spans="1:32" ht="30" customHeight="1" x14ac:dyDescent="0.25">
      <c r="B3" s="20" t="s">
        <v>45</v>
      </c>
      <c r="C3" s="20"/>
      <c r="D3" s="20"/>
      <c r="E3" s="20"/>
      <c r="F3" s="20"/>
      <c r="G3" s="20"/>
      <c r="H3" s="20"/>
      <c r="I3" s="20"/>
      <c r="J3" s="20"/>
      <c r="K3" s="20"/>
      <c r="L3" s="20"/>
      <c r="M3" s="20"/>
      <c r="N3" s="20"/>
      <c r="O3" s="20"/>
      <c r="P3" s="20"/>
      <c r="Q3" s="20"/>
      <c r="R3" s="20"/>
      <c r="S3" s="20"/>
      <c r="T3" s="20"/>
      <c r="U3" s="20"/>
      <c r="V3" s="20"/>
      <c r="W3" s="20"/>
      <c r="X3" s="20"/>
      <c r="Y3" s="20"/>
      <c r="Z3" s="20"/>
      <c r="AA3" s="20"/>
      <c r="AB3" s="20"/>
      <c r="AC3" s="20"/>
      <c r="AD3" s="20"/>
      <c r="AE3" s="20"/>
      <c r="AF3" s="20"/>
    </row>
    <row r="4" spans="1:32" s="14" customFormat="1" ht="30" customHeight="1" x14ac:dyDescent="0.25">
      <c r="A4" s="15"/>
      <c r="B4" s="13"/>
      <c r="C4" s="13"/>
      <c r="D4" s="13"/>
      <c r="E4" s="13"/>
      <c r="F4" s="13"/>
      <c r="G4" s="13"/>
      <c r="H4" s="13"/>
      <c r="I4" s="13"/>
      <c r="J4" s="13"/>
      <c r="K4" s="13"/>
      <c r="L4" s="13"/>
      <c r="M4" s="13"/>
      <c r="N4" s="13"/>
      <c r="O4" s="13"/>
      <c r="P4" s="13"/>
      <c r="Q4" s="13"/>
      <c r="R4" s="13"/>
      <c r="S4" s="13"/>
      <c r="T4" s="13"/>
      <c r="U4" s="13"/>
      <c r="V4" s="13"/>
      <c r="W4" s="13"/>
      <c r="X4" s="13"/>
      <c r="Y4" s="13"/>
      <c r="Z4" s="13"/>
      <c r="AA4" s="13"/>
      <c r="AB4" s="13"/>
      <c r="AC4" s="13"/>
      <c r="AD4" s="13"/>
      <c r="AE4" s="13"/>
      <c r="AF4" s="13"/>
    </row>
    <row r="5" spans="1:32" ht="15" customHeight="1" x14ac:dyDescent="0.25">
      <c r="B5" s="1" t="str">
        <f>TEXT(WEEKDAY(DATE(AnnéeCalendrier,6,1),1),"jjj")</f>
        <v>mer</v>
      </c>
      <c r="C5" s="1" t="str">
        <f>TEXT(WEEKDAY(DATE(AnnéeCalendrier,6,2),1),"jjj")</f>
        <v>jeu</v>
      </c>
      <c r="D5" s="1" t="str">
        <f>TEXT(WEEKDAY(DATE(AnnéeCalendrier,6,3),1),"jjj")</f>
        <v>ven</v>
      </c>
      <c r="E5" s="1" t="str">
        <f>TEXT(WEEKDAY(DATE(AnnéeCalendrier,6,4),1),"jjj")</f>
        <v>sam</v>
      </c>
      <c r="F5" s="1" t="str">
        <f>TEXT(WEEKDAY(DATE(AnnéeCalendrier,6,5),1),"jjj")</f>
        <v>dim</v>
      </c>
      <c r="G5" s="1" t="str">
        <f>TEXT(WEEKDAY(DATE(AnnéeCalendrier,6,6),1),"jjj")</f>
        <v>lun</v>
      </c>
      <c r="H5" s="1" t="str">
        <f>TEXT(WEEKDAY(DATE(AnnéeCalendrier,6,7),1),"jjj")</f>
        <v>mar</v>
      </c>
      <c r="I5" s="1" t="str">
        <f>TEXT(WEEKDAY(DATE(AnnéeCalendrier,6,8),1),"jjj")</f>
        <v>mer</v>
      </c>
      <c r="J5" s="1" t="str">
        <f>TEXT(WEEKDAY(DATE(AnnéeCalendrier,6,9),1),"jjj")</f>
        <v>jeu</v>
      </c>
      <c r="K5" s="1" t="str">
        <f>TEXT(WEEKDAY(DATE(AnnéeCalendrier,6,10),1),"jjj")</f>
        <v>ven</v>
      </c>
      <c r="L5" s="1" t="str">
        <f>TEXT(WEEKDAY(DATE(AnnéeCalendrier,6,11),1),"jjj")</f>
        <v>sam</v>
      </c>
      <c r="M5" s="1" t="str">
        <f>TEXT(WEEKDAY(DATE(AnnéeCalendrier,6,12),1),"jjj")</f>
        <v>dim</v>
      </c>
      <c r="N5" s="1" t="str">
        <f>TEXT(WEEKDAY(DATE(AnnéeCalendrier,6,13),1),"jjj")</f>
        <v>lun</v>
      </c>
      <c r="O5" s="1" t="str">
        <f>TEXT(WEEKDAY(DATE(AnnéeCalendrier,6,14),1),"jjj")</f>
        <v>mar</v>
      </c>
      <c r="P5" s="1" t="str">
        <f>TEXT(WEEKDAY(DATE(AnnéeCalendrier,6,15),1),"jjj")</f>
        <v>mer</v>
      </c>
      <c r="Q5" s="1" t="str">
        <f>TEXT(WEEKDAY(DATE(AnnéeCalendrier,6,16),1),"jjj")</f>
        <v>jeu</v>
      </c>
      <c r="R5" s="1" t="str">
        <f>TEXT(WEEKDAY(DATE(AnnéeCalendrier,6,17),1),"jjj")</f>
        <v>ven</v>
      </c>
      <c r="S5" s="1" t="str">
        <f>TEXT(WEEKDAY(DATE(AnnéeCalendrier,6,18),1),"jjj")</f>
        <v>sam</v>
      </c>
      <c r="T5" s="1" t="str">
        <f>TEXT(WEEKDAY(DATE(AnnéeCalendrier,6,19),1),"jjj")</f>
        <v>dim</v>
      </c>
      <c r="U5" s="1" t="str">
        <f>TEXT(WEEKDAY(DATE(AnnéeCalendrier,6,20),1),"jjj")</f>
        <v>lun</v>
      </c>
      <c r="V5" s="1" t="str">
        <f>TEXT(WEEKDAY(DATE(AnnéeCalendrier,6,21),1),"jjj")</f>
        <v>mar</v>
      </c>
      <c r="W5" s="1" t="str">
        <f>TEXT(WEEKDAY(DATE(AnnéeCalendrier,6,22),1),"jjj")</f>
        <v>mer</v>
      </c>
      <c r="X5" s="1" t="str">
        <f>TEXT(WEEKDAY(DATE(AnnéeCalendrier,6,23),1),"jjj")</f>
        <v>jeu</v>
      </c>
      <c r="Y5" s="1" t="str">
        <f>TEXT(WEEKDAY(DATE(AnnéeCalendrier,6,24),1),"jjj")</f>
        <v>ven</v>
      </c>
      <c r="Z5" s="1" t="str">
        <f>TEXT(WEEKDAY(DATE(AnnéeCalendrier,6,25),1),"jjj")</f>
        <v>sam</v>
      </c>
      <c r="AA5" s="1" t="str">
        <f>TEXT(WEEKDAY(DATE(AnnéeCalendrier,6,26),1),"jjj")</f>
        <v>dim</v>
      </c>
      <c r="AB5" s="1" t="str">
        <f>TEXT(WEEKDAY(DATE(AnnéeCalendrier,6,27),1),"jjj")</f>
        <v>lun</v>
      </c>
      <c r="AC5" s="1" t="str">
        <f>TEXT(WEEKDAY(DATE(AnnéeCalendrier,6,28),1),"jjj")</f>
        <v>mar</v>
      </c>
      <c r="AD5" s="1" t="str">
        <f>TEXT(WEEKDAY(DATE(AnnéeCalendrier,6,29),1),"jjj")</f>
        <v>mer</v>
      </c>
      <c r="AE5" s="1" t="str">
        <f>TEXT(WEEKDAY(DATE(AnnéeCalendrier,6,30),1),"jjj")</f>
        <v>jeu</v>
      </c>
      <c r="AF5" s="1"/>
    </row>
    <row r="6" spans="1:32" ht="15" customHeight="1" x14ac:dyDescent="0.25">
      <c r="B6" s="17"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7" t="s">
        <v>33</v>
      </c>
    </row>
    <row r="7" spans="1:32" ht="172.5"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52.25"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F1:L1"/>
  </mergeCells>
  <dataValidations count="5">
    <dataValidation allowBlank="1" showInputMessage="1" showErrorMessage="1" prompt="Année mise à jour automatiquement en fonction de l’année entrée dans la feuille de calcul Janvier" sqref="N1" xr:uid="{00000000-0002-0000-0500-000000000000}"/>
    <dataValidation allowBlank="1" showInputMessage="1" showErrorMessage="1" prompt="Suivez les absences du mois de juin dans cette feuille de calcul" sqref="A1" xr:uid="{00000000-0002-0000-05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F1" xr:uid="{00000000-0002-0000-0500-000002000000}"/>
    <dataValidation allowBlank="1" showErrorMessage="1" sqref="B5:B6" xr:uid="{00000000-0002-0000-0500-000003000000}"/>
    <dataValidation type="list" allowBlank="1" showInputMessage="1" sqref="B7:AF7 B9:AF9" xr:uid="{00000000-0002-0000-05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1"/>
  </sheetPr>
  <dimension ref="A1:AF9"/>
  <sheetViews>
    <sheetView showGridLines="0" zoomScaleNormal="100" workbookViewId="0">
      <selection activeCell="H8" sqref="H8:H24"/>
    </sheetView>
  </sheetViews>
  <sheetFormatPr baseColWidth="10" defaultColWidth="9.140625" defaultRowHeight="30" customHeight="1" x14ac:dyDescent="0.25"/>
  <cols>
    <col min="1" max="1" width="12.140625" style="3" customWidth="1"/>
    <col min="2" max="2" width="7.7109375" style="3" customWidth="1"/>
    <col min="3" max="4" width="7.7109375" style="3" hidden="1" customWidth="1"/>
    <col min="5" max="9" width="7.7109375" style="3" customWidth="1"/>
    <col min="10" max="11" width="7.7109375" style="3" hidden="1" customWidth="1"/>
    <col min="12" max="16" width="7.7109375" style="3" customWidth="1"/>
    <col min="17" max="18" width="7.7109375" style="3" hidden="1" customWidth="1"/>
    <col min="19" max="23" width="7.7109375" style="3" customWidth="1"/>
    <col min="24" max="25" width="7.7109375" style="3" hidden="1" customWidth="1"/>
    <col min="26" max="30" width="7.7109375" style="3" customWidth="1"/>
    <col min="31" max="32" width="7.7109375" style="3" hidden="1" customWidth="1"/>
    <col min="33" max="33" width="2.7109375" customWidth="1"/>
  </cols>
  <sheetData>
    <row r="1" spans="1:32" ht="50.1" customHeight="1" x14ac:dyDescent="0.25">
      <c r="F1" s="19" t="s">
        <v>39</v>
      </c>
      <c r="G1" s="19"/>
      <c r="H1" s="19"/>
      <c r="I1" s="19"/>
      <c r="N1" s="19">
        <f>AnnéeCalendrier</f>
        <v>2022</v>
      </c>
      <c r="O1" s="19"/>
      <c r="P1" s="19"/>
      <c r="Q1" s="19"/>
      <c r="R1" s="19"/>
    </row>
    <row r="2" spans="1:32" ht="15" customHeight="1" x14ac:dyDescent="0.25"/>
    <row r="3" spans="1:32" ht="30" customHeight="1" x14ac:dyDescent="0.25">
      <c r="B3" s="20" t="s">
        <v>45</v>
      </c>
      <c r="C3" s="20"/>
      <c r="D3" s="20"/>
      <c r="E3" s="20"/>
      <c r="F3" s="20"/>
      <c r="G3" s="20"/>
      <c r="H3" s="20"/>
      <c r="I3" s="20"/>
      <c r="J3" s="20"/>
      <c r="K3" s="20"/>
      <c r="L3" s="20"/>
      <c r="M3" s="20"/>
      <c r="N3" s="20"/>
      <c r="O3" s="20"/>
      <c r="P3" s="20"/>
      <c r="Q3" s="20"/>
      <c r="R3" s="20"/>
      <c r="S3" s="20"/>
      <c r="T3" s="20"/>
      <c r="U3" s="20"/>
      <c r="V3" s="20"/>
      <c r="W3" s="20"/>
      <c r="X3" s="20"/>
      <c r="Y3" s="20"/>
      <c r="Z3" s="20"/>
      <c r="AA3" s="20"/>
      <c r="AB3" s="20"/>
      <c r="AC3" s="20"/>
      <c r="AD3" s="20"/>
      <c r="AE3" s="20"/>
      <c r="AF3" s="20"/>
    </row>
    <row r="4" spans="1:32" s="14" customFormat="1" ht="30" customHeight="1" x14ac:dyDescent="0.25">
      <c r="A4" s="15"/>
      <c r="B4" s="13"/>
      <c r="C4" s="13"/>
      <c r="D4" s="13"/>
      <c r="E4" s="13"/>
      <c r="F4" s="13"/>
      <c r="G4" s="13"/>
      <c r="H4" s="13"/>
      <c r="I4" s="13"/>
      <c r="J4" s="13"/>
      <c r="K4" s="13"/>
      <c r="L4" s="13"/>
      <c r="M4" s="13"/>
      <c r="N4" s="13"/>
      <c r="O4" s="13"/>
      <c r="P4" s="13"/>
      <c r="Q4" s="13"/>
      <c r="R4" s="13"/>
      <c r="S4" s="13"/>
      <c r="T4" s="13"/>
      <c r="U4" s="13"/>
      <c r="V4" s="13"/>
      <c r="W4" s="13"/>
      <c r="X4" s="13"/>
      <c r="Y4" s="13"/>
      <c r="Z4" s="13"/>
      <c r="AA4" s="13"/>
      <c r="AB4" s="13"/>
      <c r="AC4" s="13"/>
      <c r="AD4" s="13"/>
      <c r="AE4" s="13"/>
      <c r="AF4" s="13"/>
    </row>
    <row r="5" spans="1:32" ht="15" customHeight="1" x14ac:dyDescent="0.25">
      <c r="B5" s="1" t="str">
        <f>TEXT(WEEKDAY(DATE(AnnéeCalendrier,7,1),1),"jjj")</f>
        <v>ven</v>
      </c>
      <c r="C5" s="1" t="str">
        <f>TEXT(WEEKDAY(DATE(AnnéeCalendrier,7,2),1),"jjj")</f>
        <v>sam</v>
      </c>
      <c r="D5" s="1" t="str">
        <f>TEXT(WEEKDAY(DATE(AnnéeCalendrier,7,3),1),"jjj")</f>
        <v>dim</v>
      </c>
      <c r="E5" s="1" t="str">
        <f>TEXT(WEEKDAY(DATE(AnnéeCalendrier,7,4),1),"jjj")</f>
        <v>lun</v>
      </c>
      <c r="F5" s="1" t="str">
        <f>TEXT(WEEKDAY(DATE(AnnéeCalendrier,7,5),1),"jjj")</f>
        <v>mar</v>
      </c>
      <c r="G5" s="1" t="str">
        <f>TEXT(WEEKDAY(DATE(AnnéeCalendrier,7,6),1),"jjj")</f>
        <v>mer</v>
      </c>
      <c r="H5" s="1" t="str">
        <f>TEXT(WEEKDAY(DATE(AnnéeCalendrier,7,7),1),"jjj")</f>
        <v>jeu</v>
      </c>
      <c r="I5" s="1" t="str">
        <f>TEXT(WEEKDAY(DATE(AnnéeCalendrier,7,8),1),"jjj")</f>
        <v>ven</v>
      </c>
      <c r="J5" s="1" t="str">
        <f>TEXT(WEEKDAY(DATE(AnnéeCalendrier,7,9),1),"jjj")</f>
        <v>sam</v>
      </c>
      <c r="K5" s="1" t="str">
        <f>TEXT(WEEKDAY(DATE(AnnéeCalendrier,7,10),1),"jjj")</f>
        <v>dim</v>
      </c>
      <c r="L5" s="1" t="str">
        <f>TEXT(WEEKDAY(DATE(AnnéeCalendrier,7,11),1),"jjj")</f>
        <v>lun</v>
      </c>
      <c r="M5" s="1" t="str">
        <f>TEXT(WEEKDAY(DATE(AnnéeCalendrier,7,12),1),"jjj")</f>
        <v>mar</v>
      </c>
      <c r="N5" s="1" t="str">
        <f>TEXT(WEEKDAY(DATE(AnnéeCalendrier,7,13),1),"jjj")</f>
        <v>mer</v>
      </c>
      <c r="O5" s="1" t="str">
        <f>TEXT(WEEKDAY(DATE(AnnéeCalendrier,7,14),1),"jjj")</f>
        <v>jeu</v>
      </c>
      <c r="P5" s="1" t="str">
        <f>TEXT(WEEKDAY(DATE(AnnéeCalendrier,7,15),1),"jjj")</f>
        <v>ven</v>
      </c>
      <c r="Q5" s="1" t="str">
        <f>TEXT(WEEKDAY(DATE(AnnéeCalendrier,7,16),1),"jjj")</f>
        <v>sam</v>
      </c>
      <c r="R5" s="1" t="str">
        <f>TEXT(WEEKDAY(DATE(AnnéeCalendrier,7,17),1),"jjj")</f>
        <v>dim</v>
      </c>
      <c r="S5" s="1" t="str">
        <f>TEXT(WEEKDAY(DATE(AnnéeCalendrier,7,18),1),"jjj")</f>
        <v>lun</v>
      </c>
      <c r="T5" s="1" t="str">
        <f>TEXT(WEEKDAY(DATE(AnnéeCalendrier,7,19),1),"jjj")</f>
        <v>mar</v>
      </c>
      <c r="U5" s="1" t="str">
        <f>TEXT(WEEKDAY(DATE(AnnéeCalendrier,7,20),1),"jjj")</f>
        <v>mer</v>
      </c>
      <c r="V5" s="1" t="str">
        <f>TEXT(WEEKDAY(DATE(AnnéeCalendrier,7,21),1),"jjj")</f>
        <v>jeu</v>
      </c>
      <c r="W5" s="1" t="str">
        <f>TEXT(WEEKDAY(DATE(AnnéeCalendrier,7,22),1),"jjj")</f>
        <v>ven</v>
      </c>
      <c r="X5" s="1" t="str">
        <f>TEXT(WEEKDAY(DATE(AnnéeCalendrier,7,23),1),"jjj")</f>
        <v>sam</v>
      </c>
      <c r="Y5" s="1" t="str">
        <f>TEXT(WEEKDAY(DATE(AnnéeCalendrier,7,24),1),"jjj")</f>
        <v>dim</v>
      </c>
      <c r="Z5" s="1" t="str">
        <f>TEXT(WEEKDAY(DATE(AnnéeCalendrier,7,25),1),"jjj")</f>
        <v>lun</v>
      </c>
      <c r="AA5" s="1" t="str">
        <f>TEXT(WEEKDAY(DATE(AnnéeCalendrier,7,26),1),"jjj")</f>
        <v>mar</v>
      </c>
      <c r="AB5" s="1" t="str">
        <f>TEXT(WEEKDAY(DATE(AnnéeCalendrier,7,27),1),"jjj")</f>
        <v>mer</v>
      </c>
      <c r="AC5" s="1" t="str">
        <f>TEXT(WEEKDAY(DATE(AnnéeCalendrier,7,28),1),"jjj")</f>
        <v>jeu</v>
      </c>
      <c r="AD5" s="1" t="str">
        <f>TEXT(WEEKDAY(DATE(AnnéeCalendrier,7,29),1),"jjj")</f>
        <v>ven</v>
      </c>
      <c r="AE5" s="1" t="str">
        <f>TEXT(WEEKDAY(DATE(AnnéeCalendrier,7,30),1),"jjj")</f>
        <v>sam</v>
      </c>
      <c r="AF5" s="1" t="str">
        <f>TEXT(WEEKDAY(DATE(AnnéeCalendrier,7,31),1),"jjj")</f>
        <v>dim</v>
      </c>
    </row>
    <row r="6" spans="1:32" ht="15" customHeight="1" x14ac:dyDescent="0.25">
      <c r="B6" s="17"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7" t="s">
        <v>31</v>
      </c>
    </row>
    <row r="7" spans="1:32" ht="159"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52.25"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F1:I1"/>
  </mergeCells>
  <dataValidations count="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F1" xr:uid="{00000000-0002-0000-0600-000000000000}"/>
    <dataValidation allowBlank="1" showInputMessage="1" showErrorMessage="1" prompt="Suivez les absences du mois de juillet dans cette feuille de calcul" sqref="A1" xr:uid="{00000000-0002-0000-0600-000001000000}"/>
    <dataValidation allowBlank="1" showInputMessage="1" showErrorMessage="1" prompt="Année mise à jour automatiquement en fonction de l’année entrée dans la feuille de calcul Janvier" sqref="N1" xr:uid="{00000000-0002-0000-0600-000002000000}"/>
    <dataValidation allowBlank="1" showErrorMessage="1" sqref="B5:B6" xr:uid="{00000000-0002-0000-0600-000003000000}"/>
    <dataValidation type="list" allowBlank="1" showInputMessage="1" sqref="B7:AF7 B9:AF9" xr:uid="{00000000-0002-0000-06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theme="2" tint="-0.749992370372631"/>
  </sheetPr>
  <dimension ref="A1:AF9"/>
  <sheetViews>
    <sheetView showGridLines="0" zoomScaleNormal="100" workbookViewId="0">
      <selection activeCell="H8" sqref="H8:H24"/>
    </sheetView>
  </sheetViews>
  <sheetFormatPr baseColWidth="10" defaultColWidth="9.140625" defaultRowHeight="30" customHeight="1" x14ac:dyDescent="0.25"/>
  <cols>
    <col min="1" max="1" width="15.42578125" style="3" customWidth="1"/>
    <col min="2" max="6" width="7.7109375" style="3" customWidth="1"/>
    <col min="7" max="8" width="7.7109375" style="3" hidden="1" customWidth="1"/>
    <col min="9" max="13" width="7.7109375" style="3" customWidth="1"/>
    <col min="14" max="15" width="7.7109375" style="3" hidden="1" customWidth="1"/>
    <col min="16" max="20" width="7.7109375" style="3" customWidth="1"/>
    <col min="21" max="22" width="7.7109375" style="3" hidden="1" customWidth="1"/>
    <col min="23" max="27" width="7.7109375" style="3" customWidth="1"/>
    <col min="28" max="29" width="7.7109375" style="3" hidden="1" customWidth="1"/>
    <col min="30" max="32" width="7.7109375" style="3" customWidth="1"/>
    <col min="33" max="33" width="2.7109375" customWidth="1"/>
  </cols>
  <sheetData>
    <row r="1" spans="1:32" ht="50.1" customHeight="1" x14ac:dyDescent="0.25">
      <c r="F1" s="19" t="s">
        <v>40</v>
      </c>
      <c r="G1" s="19"/>
      <c r="H1" s="19"/>
      <c r="I1" s="19"/>
      <c r="N1" s="19">
        <f>AnnéeCalendrier</f>
        <v>2022</v>
      </c>
      <c r="O1" s="19"/>
      <c r="P1" s="19"/>
      <c r="Q1" s="19"/>
      <c r="R1" s="19"/>
    </row>
    <row r="2" spans="1:32" ht="15" customHeight="1" x14ac:dyDescent="0.25"/>
    <row r="3" spans="1:32" ht="30" customHeight="1" x14ac:dyDescent="0.25">
      <c r="B3" s="20" t="s">
        <v>45</v>
      </c>
      <c r="C3" s="20"/>
      <c r="D3" s="20"/>
      <c r="E3" s="20"/>
      <c r="F3" s="20"/>
      <c r="G3" s="20"/>
      <c r="H3" s="20"/>
      <c r="I3" s="20"/>
      <c r="J3" s="20"/>
      <c r="K3" s="20"/>
      <c r="L3" s="20"/>
      <c r="M3" s="20"/>
      <c r="N3" s="20"/>
      <c r="O3" s="20"/>
      <c r="P3" s="20"/>
      <c r="Q3" s="20"/>
      <c r="R3" s="20"/>
      <c r="S3" s="20"/>
      <c r="T3" s="20"/>
      <c r="U3" s="20"/>
      <c r="V3" s="20"/>
      <c r="W3" s="20"/>
      <c r="X3" s="20"/>
      <c r="Y3" s="20"/>
      <c r="Z3" s="20"/>
      <c r="AA3" s="20"/>
      <c r="AB3" s="20"/>
      <c r="AC3" s="20"/>
      <c r="AD3" s="20"/>
      <c r="AE3" s="20"/>
      <c r="AF3" s="20"/>
    </row>
    <row r="4" spans="1:32" s="14" customFormat="1" ht="30" customHeight="1" x14ac:dyDescent="0.25">
      <c r="A4" s="15"/>
      <c r="B4" s="13"/>
      <c r="C4" s="13"/>
      <c r="D4" s="13"/>
      <c r="E4" s="13"/>
      <c r="F4" s="13"/>
      <c r="G4" s="13"/>
      <c r="H4" s="13"/>
      <c r="I4" s="13"/>
      <c r="J4" s="13"/>
      <c r="K4" s="13"/>
      <c r="L4" s="13"/>
      <c r="M4" s="13"/>
      <c r="N4" s="13"/>
      <c r="O4" s="13"/>
      <c r="P4" s="13"/>
      <c r="Q4" s="13"/>
      <c r="R4" s="13"/>
      <c r="S4" s="13"/>
      <c r="T4" s="13"/>
      <c r="U4" s="13"/>
      <c r="V4" s="13"/>
      <c r="W4" s="13"/>
      <c r="X4" s="13"/>
      <c r="Y4" s="13"/>
      <c r="Z4" s="13"/>
      <c r="AA4" s="13"/>
      <c r="AB4" s="13"/>
      <c r="AC4" s="13"/>
      <c r="AD4" s="13"/>
      <c r="AE4" s="13"/>
      <c r="AF4" s="13"/>
    </row>
    <row r="5" spans="1:32" ht="15" customHeight="1" x14ac:dyDescent="0.25">
      <c r="B5" s="1" t="str">
        <f>TEXT(WEEKDAY(DATE(AnnéeCalendrier,8,1),1),"jjj")</f>
        <v>lun</v>
      </c>
      <c r="C5" s="1" t="str">
        <f>TEXT(WEEKDAY(DATE(AnnéeCalendrier,8,2),1),"jjj")</f>
        <v>mar</v>
      </c>
      <c r="D5" s="1" t="str">
        <f>TEXT(WEEKDAY(DATE(AnnéeCalendrier,8,3),1),"jjj")</f>
        <v>mer</v>
      </c>
      <c r="E5" s="1" t="str">
        <f>TEXT(WEEKDAY(DATE(AnnéeCalendrier,8,4),1),"jjj")</f>
        <v>jeu</v>
      </c>
      <c r="F5" s="1" t="str">
        <f>TEXT(WEEKDAY(DATE(AnnéeCalendrier,8,5),1),"jjj")</f>
        <v>ven</v>
      </c>
      <c r="G5" s="1" t="str">
        <f>TEXT(WEEKDAY(DATE(AnnéeCalendrier,8,6),1),"jjj")</f>
        <v>sam</v>
      </c>
      <c r="H5" s="1" t="str">
        <f>TEXT(WEEKDAY(DATE(AnnéeCalendrier,8,7),1),"jjj")</f>
        <v>dim</v>
      </c>
      <c r="I5" s="1" t="str">
        <f>TEXT(WEEKDAY(DATE(AnnéeCalendrier,8,8),1),"jjj")</f>
        <v>lun</v>
      </c>
      <c r="J5" s="1" t="str">
        <f>TEXT(WEEKDAY(DATE(AnnéeCalendrier,8,9),1),"jjj")</f>
        <v>mar</v>
      </c>
      <c r="K5" s="1" t="str">
        <f>TEXT(WEEKDAY(DATE(AnnéeCalendrier,8,10),1),"jjj")</f>
        <v>mer</v>
      </c>
      <c r="L5" s="1" t="str">
        <f>TEXT(WEEKDAY(DATE(AnnéeCalendrier,8,11),1),"jjj")</f>
        <v>jeu</v>
      </c>
      <c r="M5" s="1" t="str">
        <f>TEXT(WEEKDAY(DATE(AnnéeCalendrier,8,12),1),"jjj")</f>
        <v>ven</v>
      </c>
      <c r="N5" s="1" t="str">
        <f>TEXT(WEEKDAY(DATE(AnnéeCalendrier,8,13),1),"jjj")</f>
        <v>sam</v>
      </c>
      <c r="O5" s="1" t="str">
        <f>TEXT(WEEKDAY(DATE(AnnéeCalendrier,8,14),1),"jjj")</f>
        <v>dim</v>
      </c>
      <c r="P5" s="1" t="str">
        <f>TEXT(WEEKDAY(DATE(AnnéeCalendrier,8,15),1),"jjj")</f>
        <v>lun</v>
      </c>
      <c r="Q5" s="1" t="str">
        <f>TEXT(WEEKDAY(DATE(AnnéeCalendrier,8,16),1),"jjj")</f>
        <v>mar</v>
      </c>
      <c r="R5" s="1" t="str">
        <f>TEXT(WEEKDAY(DATE(AnnéeCalendrier,8,17),1),"jjj")</f>
        <v>mer</v>
      </c>
      <c r="S5" s="1" t="str">
        <f>TEXT(WEEKDAY(DATE(AnnéeCalendrier,8,18),1),"jjj")</f>
        <v>jeu</v>
      </c>
      <c r="T5" s="1" t="str">
        <f>TEXT(WEEKDAY(DATE(AnnéeCalendrier,8,19),1),"jjj")</f>
        <v>ven</v>
      </c>
      <c r="U5" s="1" t="str">
        <f>TEXT(WEEKDAY(DATE(AnnéeCalendrier,8,20),1),"jjj")</f>
        <v>sam</v>
      </c>
      <c r="V5" s="1" t="str">
        <f>TEXT(WEEKDAY(DATE(AnnéeCalendrier,8,21),1),"jjj")</f>
        <v>dim</v>
      </c>
      <c r="W5" s="1" t="str">
        <f>TEXT(WEEKDAY(DATE(AnnéeCalendrier,8,22),1),"jjj")</f>
        <v>lun</v>
      </c>
      <c r="X5" s="1" t="str">
        <f>TEXT(WEEKDAY(DATE(AnnéeCalendrier,8,23),1),"jjj")</f>
        <v>mar</v>
      </c>
      <c r="Y5" s="1" t="str">
        <f>TEXT(WEEKDAY(DATE(AnnéeCalendrier,8,24),1),"jjj")</f>
        <v>mer</v>
      </c>
      <c r="Z5" s="1" t="str">
        <f>TEXT(WEEKDAY(DATE(AnnéeCalendrier,8,25),1),"jjj")</f>
        <v>jeu</v>
      </c>
      <c r="AA5" s="1" t="str">
        <f>TEXT(WEEKDAY(DATE(AnnéeCalendrier,8,26),1),"jjj")</f>
        <v>ven</v>
      </c>
      <c r="AB5" s="1" t="str">
        <f>TEXT(WEEKDAY(DATE(AnnéeCalendrier,8,27),1),"jjj")</f>
        <v>sam</v>
      </c>
      <c r="AC5" s="1" t="str">
        <f>TEXT(WEEKDAY(DATE(AnnéeCalendrier,8,28),1),"jjj")</f>
        <v>dim</v>
      </c>
      <c r="AD5" s="1" t="str">
        <f>TEXT(WEEKDAY(DATE(AnnéeCalendrier,8,29),1),"jjj")</f>
        <v>lun</v>
      </c>
      <c r="AE5" s="1" t="str">
        <f>TEXT(WEEKDAY(DATE(AnnéeCalendrier,8,30),1),"jjj")</f>
        <v>mar</v>
      </c>
      <c r="AF5" s="1" t="str">
        <f>TEXT(WEEKDAY(DATE(AnnéeCalendrier,8,31),1),"jjj")</f>
        <v>mer</v>
      </c>
    </row>
    <row r="6" spans="1:32" ht="15" customHeight="1" x14ac:dyDescent="0.25">
      <c r="B6" s="17"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7" t="s">
        <v>31</v>
      </c>
    </row>
    <row r="7" spans="1:32" ht="192"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74"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F1:I1"/>
  </mergeCells>
  <dataValidations count="5">
    <dataValidation allowBlank="1" showInputMessage="1" showErrorMessage="1" prompt="Année mise à jour automatiquement en fonction de l’année entrée dans la feuille de calcul Janvier" sqref="N1" xr:uid="{00000000-0002-0000-0700-000000000000}"/>
    <dataValidation allowBlank="1" showInputMessage="1" showErrorMessage="1" prompt="Suivez les absences du mois d’août dans cette feuille de calcul" sqref="A1" xr:uid="{00000000-0002-0000-07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F1" xr:uid="{00000000-0002-0000-0700-000002000000}"/>
    <dataValidation allowBlank="1" showErrorMessage="1" sqref="B5:B7" xr:uid="{00000000-0002-0000-0700-000003000000}"/>
    <dataValidation type="list" allowBlank="1" showInputMessage="1" sqref="B9:AF9 C7:AF7" xr:uid="{00000000-0002-0000-07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tabColor theme="2" tint="-0.499984740745262"/>
    <pageSetUpPr fitToPage="1"/>
  </sheetPr>
  <dimension ref="A1:AF9"/>
  <sheetViews>
    <sheetView showGridLines="0" zoomScaleNormal="100" workbookViewId="0">
      <selection activeCell="H8" sqref="H8:H24"/>
    </sheetView>
  </sheetViews>
  <sheetFormatPr baseColWidth="10" defaultColWidth="9.140625" defaultRowHeight="30" customHeight="1" x14ac:dyDescent="0.25"/>
  <cols>
    <col min="1" max="1" width="15.140625" style="3" customWidth="1"/>
    <col min="2" max="3" width="7.7109375" style="3" customWidth="1"/>
    <col min="4" max="5" width="7.7109375" style="3" hidden="1" customWidth="1"/>
    <col min="6" max="10" width="7.7109375" style="3" customWidth="1"/>
    <col min="11" max="12" width="7.7109375" style="3" hidden="1" customWidth="1"/>
    <col min="13" max="17" width="7.7109375" style="3" customWidth="1"/>
    <col min="18" max="19" width="7.7109375" style="3" hidden="1" customWidth="1"/>
    <col min="20" max="24" width="7.7109375" style="3" customWidth="1"/>
    <col min="25" max="26" width="7.7109375" style="3" hidden="1" customWidth="1"/>
    <col min="27" max="32" width="7.7109375" style="3" customWidth="1"/>
    <col min="33" max="33" width="2.7109375" customWidth="1"/>
  </cols>
  <sheetData>
    <row r="1" spans="1:32" ht="50.1" customHeight="1" x14ac:dyDescent="0.25">
      <c r="F1" s="19" t="s">
        <v>41</v>
      </c>
      <c r="G1" s="19"/>
      <c r="H1" s="19"/>
      <c r="I1" s="19"/>
      <c r="J1" s="19"/>
      <c r="K1" s="19"/>
      <c r="N1" s="19">
        <f>AnnéeCalendrier</f>
        <v>2022</v>
      </c>
      <c r="O1" s="19"/>
      <c r="P1" s="19"/>
      <c r="Q1" s="19"/>
      <c r="R1" s="19"/>
    </row>
    <row r="2" spans="1:32" ht="15" customHeight="1" x14ac:dyDescent="0.25"/>
    <row r="3" spans="1:32" ht="30" customHeight="1" x14ac:dyDescent="0.25">
      <c r="B3" s="20" t="s">
        <v>45</v>
      </c>
      <c r="C3" s="20"/>
      <c r="D3" s="20"/>
      <c r="E3" s="20"/>
      <c r="F3" s="20"/>
      <c r="G3" s="20"/>
      <c r="H3" s="20"/>
      <c r="I3" s="20"/>
      <c r="J3" s="20"/>
      <c r="K3" s="20"/>
      <c r="L3" s="20"/>
      <c r="M3" s="20"/>
      <c r="N3" s="20"/>
      <c r="O3" s="20"/>
      <c r="P3" s="20"/>
      <c r="Q3" s="20"/>
      <c r="R3" s="20"/>
      <c r="S3" s="20"/>
      <c r="T3" s="20"/>
      <c r="U3" s="20"/>
      <c r="V3" s="20"/>
      <c r="W3" s="20"/>
      <c r="X3" s="20"/>
      <c r="Y3" s="20"/>
      <c r="Z3" s="20"/>
      <c r="AA3" s="20"/>
      <c r="AB3" s="20"/>
      <c r="AC3" s="20"/>
      <c r="AD3" s="20"/>
      <c r="AE3" s="20"/>
      <c r="AF3" s="20"/>
    </row>
    <row r="4" spans="1:32" s="14" customFormat="1" ht="30" customHeight="1" x14ac:dyDescent="0.25">
      <c r="A4" s="15"/>
      <c r="B4" s="13"/>
      <c r="C4" s="13"/>
      <c r="D4" s="13"/>
      <c r="E4" s="13"/>
      <c r="F4" s="13"/>
      <c r="G4" s="13"/>
      <c r="H4" s="13"/>
      <c r="I4" s="13"/>
      <c r="J4" s="13"/>
      <c r="K4" s="13"/>
      <c r="L4" s="13"/>
      <c r="M4" s="13"/>
      <c r="N4" s="13"/>
      <c r="O4" s="13"/>
      <c r="P4" s="13"/>
      <c r="Q4" s="13"/>
      <c r="R4" s="13"/>
      <c r="S4" s="13"/>
      <c r="T4" s="13"/>
      <c r="U4" s="13"/>
      <c r="V4" s="13"/>
      <c r="W4" s="13"/>
      <c r="X4" s="13"/>
      <c r="Y4" s="13"/>
      <c r="Z4" s="13"/>
      <c r="AA4" s="13"/>
      <c r="AB4" s="13"/>
      <c r="AC4" s="13"/>
      <c r="AD4" s="13"/>
      <c r="AE4" s="13"/>
      <c r="AF4" s="13"/>
    </row>
    <row r="5" spans="1:32" ht="15" customHeight="1" x14ac:dyDescent="0.25">
      <c r="B5" s="1" t="str">
        <f>TEXT(WEEKDAY(DATE(AnnéeCalendrier,9,1),1),"jjj")</f>
        <v>jeu</v>
      </c>
      <c r="C5" s="1" t="str">
        <f>TEXT(WEEKDAY(DATE(AnnéeCalendrier,9,2),1),"jjj")</f>
        <v>ven</v>
      </c>
      <c r="D5" s="1" t="str">
        <f>TEXT(WEEKDAY(DATE(AnnéeCalendrier,9,3),1),"jjj")</f>
        <v>sam</v>
      </c>
      <c r="E5" s="1" t="str">
        <f>TEXT(WEEKDAY(DATE(AnnéeCalendrier,9,4),1),"jjj")</f>
        <v>dim</v>
      </c>
      <c r="F5" s="1" t="str">
        <f>TEXT(WEEKDAY(DATE(AnnéeCalendrier,9,5),1),"jjj")</f>
        <v>lun</v>
      </c>
      <c r="G5" s="1" t="str">
        <f>TEXT(WEEKDAY(DATE(AnnéeCalendrier,9,6),1),"jjj")</f>
        <v>mar</v>
      </c>
      <c r="H5" s="1" t="str">
        <f>TEXT(WEEKDAY(DATE(AnnéeCalendrier,9,7),1),"jjj")</f>
        <v>mer</v>
      </c>
      <c r="I5" s="1" t="str">
        <f>TEXT(WEEKDAY(DATE(AnnéeCalendrier,9,8),1),"jjj")</f>
        <v>jeu</v>
      </c>
      <c r="J5" s="1" t="str">
        <f>TEXT(WEEKDAY(DATE(AnnéeCalendrier,9,9),1),"jjj")</f>
        <v>ven</v>
      </c>
      <c r="K5" s="1" t="str">
        <f>TEXT(WEEKDAY(DATE(AnnéeCalendrier,9,10),1),"jjj")</f>
        <v>sam</v>
      </c>
      <c r="L5" s="1" t="str">
        <f>TEXT(WEEKDAY(DATE(AnnéeCalendrier,9,11),1),"jjj")</f>
        <v>dim</v>
      </c>
      <c r="M5" s="1" t="str">
        <f>TEXT(WEEKDAY(DATE(AnnéeCalendrier,9,12),1),"jjj")</f>
        <v>lun</v>
      </c>
      <c r="N5" s="1" t="str">
        <f>TEXT(WEEKDAY(DATE(AnnéeCalendrier,9,13),1),"jjj")</f>
        <v>mar</v>
      </c>
      <c r="O5" s="1" t="str">
        <f>TEXT(WEEKDAY(DATE(AnnéeCalendrier,9,14),1),"jjj")</f>
        <v>mer</v>
      </c>
      <c r="P5" s="1" t="str">
        <f>TEXT(WEEKDAY(DATE(AnnéeCalendrier,9,15),1),"jjj")</f>
        <v>jeu</v>
      </c>
      <c r="Q5" s="1" t="str">
        <f>TEXT(WEEKDAY(DATE(AnnéeCalendrier,9,16),1),"jjj")</f>
        <v>ven</v>
      </c>
      <c r="R5" s="1" t="str">
        <f>TEXT(WEEKDAY(DATE(AnnéeCalendrier,9,17),1),"jjj")</f>
        <v>sam</v>
      </c>
      <c r="S5" s="1" t="str">
        <f>TEXT(WEEKDAY(DATE(AnnéeCalendrier,9,18),1),"jjj")</f>
        <v>dim</v>
      </c>
      <c r="T5" s="1" t="str">
        <f>TEXT(WEEKDAY(DATE(AnnéeCalendrier,9,19),1),"jjj")</f>
        <v>lun</v>
      </c>
      <c r="U5" s="1" t="str">
        <f>TEXT(WEEKDAY(DATE(AnnéeCalendrier,9,20),1),"jjj")</f>
        <v>mar</v>
      </c>
      <c r="V5" s="1" t="str">
        <f>TEXT(WEEKDAY(DATE(AnnéeCalendrier,9,21),1),"jjj")</f>
        <v>mer</v>
      </c>
      <c r="W5" s="1" t="str">
        <f>TEXT(WEEKDAY(DATE(AnnéeCalendrier,9,22),1),"jjj")</f>
        <v>jeu</v>
      </c>
      <c r="X5" s="1" t="str">
        <f>TEXT(WEEKDAY(DATE(AnnéeCalendrier,9,23),1),"jjj")</f>
        <v>ven</v>
      </c>
      <c r="Y5" s="1" t="str">
        <f>TEXT(WEEKDAY(DATE(AnnéeCalendrier,9,24),1),"jjj")</f>
        <v>sam</v>
      </c>
      <c r="Z5" s="1" t="str">
        <f>TEXT(WEEKDAY(DATE(AnnéeCalendrier,9,25),1),"jjj")</f>
        <v>dim</v>
      </c>
      <c r="AA5" s="1" t="str">
        <f>TEXT(WEEKDAY(DATE(AnnéeCalendrier,9,26),1),"jjj")</f>
        <v>lun</v>
      </c>
      <c r="AB5" s="1" t="str">
        <f>TEXT(WEEKDAY(DATE(AnnéeCalendrier,9,27),1),"jjj")</f>
        <v>mar</v>
      </c>
      <c r="AC5" s="1" t="str">
        <f>TEXT(WEEKDAY(DATE(AnnéeCalendrier,9,28),1),"jjj")</f>
        <v>mer</v>
      </c>
      <c r="AD5" s="1" t="str">
        <f>TEXT(WEEKDAY(DATE(AnnéeCalendrier,9,29),1),"jjj")</f>
        <v>jeu</v>
      </c>
      <c r="AE5" s="1" t="str">
        <f>TEXT(WEEKDAY(DATE(AnnéeCalendrier,9,30),1),"jjj")</f>
        <v>ven</v>
      </c>
      <c r="AF5" s="1"/>
    </row>
    <row r="6" spans="1:32" ht="15" customHeight="1" x14ac:dyDescent="0.25">
      <c r="B6" s="17"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7" t="s">
        <v>33</v>
      </c>
    </row>
    <row r="7" spans="1:32" ht="177"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27"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75.5"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F1:K1"/>
  </mergeCells>
  <dataValidations count="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F1" xr:uid="{00000000-0002-0000-0800-000000000000}"/>
    <dataValidation allowBlank="1" showInputMessage="1" showErrorMessage="1" prompt="Suivez les absences du mois de septembre dans cette feuille de calcul" sqref="A1" xr:uid="{00000000-0002-0000-0800-000001000000}"/>
    <dataValidation allowBlank="1" showInputMessage="1" showErrorMessage="1" prompt="Année mise à jour automatiquement en fonction de l’année entrée dans la feuille de calcul Janvier" sqref="N1" xr:uid="{00000000-0002-0000-0800-000002000000}"/>
    <dataValidation allowBlank="1" showErrorMessage="1" sqref="B5:B6" xr:uid="{00000000-0002-0000-0800-000003000000}"/>
    <dataValidation type="list" allowBlank="1" showInputMessage="1" sqref="B7:AF7 B9:AF9" xr:uid="{00000000-0002-0000-0800-000004000000}">
      <formula1>#REF!</formula1>
    </dataValidation>
  </dataValidations>
  <pageMargins left="0.7" right="0.7" top="0.75" bottom="0.75" header="0.3" footer="0.3"/>
  <pageSetup paperSize="9" scale="80" fitToWidth="0" orientation="landscape" verticalDpi="4294967293" r:id="rId1"/>
  <tableParts count="1">
    <tablePart r:id="rId2"/>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tabColor theme="2" tint="-0.249977111117893"/>
  </sheetPr>
  <dimension ref="A1:AF9"/>
  <sheetViews>
    <sheetView showGridLines="0" zoomScaleNormal="100" workbookViewId="0">
      <selection activeCell="H8" sqref="H8:H24"/>
    </sheetView>
  </sheetViews>
  <sheetFormatPr baseColWidth="10" defaultColWidth="9.140625" defaultRowHeight="30" customHeight="1" x14ac:dyDescent="0.25"/>
  <cols>
    <col min="1" max="1" width="13.7109375" style="3" customWidth="1"/>
    <col min="2" max="3" width="7.7109375" style="3" hidden="1" customWidth="1"/>
    <col min="4" max="8" width="7.7109375" style="3" customWidth="1"/>
    <col min="9" max="10" width="7.7109375" style="3" hidden="1" customWidth="1"/>
    <col min="11" max="15" width="7.7109375" style="3" customWidth="1"/>
    <col min="16" max="17" width="7.7109375" style="3" hidden="1" customWidth="1"/>
    <col min="18" max="22" width="7.7109375" style="3" customWidth="1"/>
    <col min="23" max="24" width="7.7109375" style="3" hidden="1" customWidth="1"/>
    <col min="25" max="29" width="7.7109375" style="3" customWidth="1"/>
    <col min="30" max="31" width="7.7109375" style="3" hidden="1" customWidth="1"/>
    <col min="32" max="32" width="7.7109375" style="3" customWidth="1"/>
    <col min="33" max="33" width="2.7109375" customWidth="1"/>
  </cols>
  <sheetData>
    <row r="1" spans="1:32" ht="50.1" customHeight="1" x14ac:dyDescent="0.25">
      <c r="D1" s="19" t="s">
        <v>42</v>
      </c>
      <c r="E1" s="19"/>
      <c r="F1" s="19"/>
      <c r="G1" s="19"/>
      <c r="H1" s="19"/>
      <c r="N1" s="19">
        <f>AnnéeCalendrier</f>
        <v>2022</v>
      </c>
      <c r="O1" s="19"/>
      <c r="P1" s="19"/>
      <c r="Q1" s="19"/>
      <c r="R1" s="19"/>
    </row>
    <row r="2" spans="1:32" ht="15" customHeight="1" x14ac:dyDescent="0.25"/>
    <row r="3" spans="1:32" ht="30" customHeight="1" x14ac:dyDescent="0.25">
      <c r="B3" s="20" t="s">
        <v>45</v>
      </c>
      <c r="C3" s="20"/>
      <c r="D3" s="20"/>
      <c r="E3" s="20"/>
      <c r="F3" s="20"/>
      <c r="G3" s="20"/>
      <c r="H3" s="20"/>
      <c r="I3" s="20"/>
      <c r="J3" s="20"/>
      <c r="K3" s="20"/>
      <c r="L3" s="20"/>
      <c r="M3" s="20"/>
      <c r="N3" s="20"/>
      <c r="O3" s="20"/>
      <c r="P3" s="20"/>
      <c r="Q3" s="20"/>
      <c r="R3" s="20"/>
      <c r="S3" s="20"/>
      <c r="T3" s="20"/>
      <c r="U3" s="20"/>
      <c r="V3" s="20"/>
      <c r="W3" s="20"/>
      <c r="X3" s="20"/>
      <c r="Y3" s="20"/>
      <c r="Z3" s="20"/>
      <c r="AA3" s="20"/>
      <c r="AB3" s="20"/>
      <c r="AC3" s="20"/>
      <c r="AD3" s="20"/>
      <c r="AE3" s="20"/>
      <c r="AF3" s="20"/>
    </row>
    <row r="4" spans="1:32" s="14" customFormat="1" ht="30" customHeight="1" x14ac:dyDescent="0.25">
      <c r="A4" s="15"/>
      <c r="B4" s="13"/>
      <c r="C4" s="13"/>
      <c r="D4" s="13"/>
      <c r="E4" s="13"/>
      <c r="F4" s="13"/>
      <c r="G4" s="13"/>
      <c r="H4" s="13"/>
      <c r="I4" s="13"/>
      <c r="J4" s="13"/>
      <c r="K4" s="13"/>
      <c r="L4" s="13"/>
      <c r="M4" s="13"/>
      <c r="N4" s="13"/>
      <c r="O4" s="13"/>
      <c r="P4" s="13"/>
      <c r="Q4" s="13"/>
      <c r="R4" s="13"/>
      <c r="S4" s="13"/>
      <c r="T4" s="13"/>
      <c r="U4" s="13"/>
      <c r="V4" s="13"/>
      <c r="W4" s="13"/>
      <c r="X4" s="13"/>
      <c r="Y4" s="13"/>
      <c r="Z4" s="13"/>
      <c r="AA4" s="13"/>
      <c r="AB4" s="13"/>
      <c r="AC4" s="13"/>
      <c r="AD4" s="13"/>
      <c r="AE4" s="13"/>
      <c r="AF4" s="13"/>
    </row>
    <row r="5" spans="1:32" ht="15" customHeight="1" x14ac:dyDescent="0.25">
      <c r="B5" s="1" t="str">
        <f>TEXT(WEEKDAY(DATE(AnnéeCalendrier,10,1),1),"jjj")</f>
        <v>sam</v>
      </c>
      <c r="C5" s="1" t="str">
        <f>TEXT(WEEKDAY(DATE(AnnéeCalendrier,10,2),1),"jjj")</f>
        <v>dim</v>
      </c>
      <c r="D5" s="1" t="str">
        <f>TEXT(WEEKDAY(DATE(AnnéeCalendrier,10,3),1),"jjj")</f>
        <v>lun</v>
      </c>
      <c r="E5" s="1" t="str">
        <f>TEXT(WEEKDAY(DATE(AnnéeCalendrier,10,4),1),"jjj")</f>
        <v>mar</v>
      </c>
      <c r="F5" s="1" t="str">
        <f>TEXT(WEEKDAY(DATE(AnnéeCalendrier,10,5),1),"jjj")</f>
        <v>mer</v>
      </c>
      <c r="G5" s="1" t="str">
        <f>TEXT(WEEKDAY(DATE(AnnéeCalendrier,10,6),1),"jjj")</f>
        <v>jeu</v>
      </c>
      <c r="H5" s="1" t="str">
        <f>TEXT(WEEKDAY(DATE(AnnéeCalendrier,10,7),1),"jjj")</f>
        <v>ven</v>
      </c>
      <c r="I5" s="1" t="str">
        <f>TEXT(WEEKDAY(DATE(AnnéeCalendrier,10,8),1),"jjj")</f>
        <v>sam</v>
      </c>
      <c r="J5" s="1" t="str">
        <f>TEXT(WEEKDAY(DATE(AnnéeCalendrier,10,9),1),"jjj")</f>
        <v>dim</v>
      </c>
      <c r="K5" s="1" t="str">
        <f>TEXT(WEEKDAY(DATE(AnnéeCalendrier,10,10),1),"jjj")</f>
        <v>lun</v>
      </c>
      <c r="L5" s="1" t="str">
        <f>TEXT(WEEKDAY(DATE(AnnéeCalendrier,10,11),1),"jjj")</f>
        <v>mar</v>
      </c>
      <c r="M5" s="1" t="str">
        <f>TEXT(WEEKDAY(DATE(AnnéeCalendrier,10,12),1),"jjj")</f>
        <v>mer</v>
      </c>
      <c r="N5" s="1" t="str">
        <f>TEXT(WEEKDAY(DATE(AnnéeCalendrier,10,13),1),"jjj")</f>
        <v>jeu</v>
      </c>
      <c r="O5" s="1" t="str">
        <f>TEXT(WEEKDAY(DATE(AnnéeCalendrier,10,14),1),"jjj")</f>
        <v>ven</v>
      </c>
      <c r="P5" s="1" t="str">
        <f>TEXT(WEEKDAY(DATE(AnnéeCalendrier,10,15),1),"jjj")</f>
        <v>sam</v>
      </c>
      <c r="Q5" s="1" t="str">
        <f>TEXT(WEEKDAY(DATE(AnnéeCalendrier,10,16),1),"jjj")</f>
        <v>dim</v>
      </c>
      <c r="R5" s="1" t="str">
        <f>TEXT(WEEKDAY(DATE(AnnéeCalendrier,10,17),1),"jjj")</f>
        <v>lun</v>
      </c>
      <c r="S5" s="1" t="str">
        <f>TEXT(WEEKDAY(DATE(AnnéeCalendrier,10,18),1),"jjj")</f>
        <v>mar</v>
      </c>
      <c r="T5" s="1" t="str">
        <f>TEXT(WEEKDAY(DATE(AnnéeCalendrier,10,19),1),"jjj")</f>
        <v>mer</v>
      </c>
      <c r="U5" s="1" t="str">
        <f>TEXT(WEEKDAY(DATE(AnnéeCalendrier,10,20),1),"jjj")</f>
        <v>jeu</v>
      </c>
      <c r="V5" s="1" t="str">
        <f>TEXT(WEEKDAY(DATE(AnnéeCalendrier,10,21),1),"jjj")</f>
        <v>ven</v>
      </c>
      <c r="W5" s="1" t="str">
        <f>TEXT(WEEKDAY(DATE(AnnéeCalendrier,10,22),1),"jjj")</f>
        <v>sam</v>
      </c>
      <c r="X5" s="1" t="str">
        <f>TEXT(WEEKDAY(DATE(AnnéeCalendrier,10,23),1),"jjj")</f>
        <v>dim</v>
      </c>
      <c r="Y5" s="1" t="str">
        <f>TEXT(WEEKDAY(DATE(AnnéeCalendrier,10,24),1),"jjj")</f>
        <v>lun</v>
      </c>
      <c r="Z5" s="1" t="str">
        <f>TEXT(WEEKDAY(DATE(AnnéeCalendrier,10,25),1),"jjj")</f>
        <v>mar</v>
      </c>
      <c r="AA5" s="1" t="str">
        <f>TEXT(WEEKDAY(DATE(AnnéeCalendrier,10,26),1),"jjj")</f>
        <v>mer</v>
      </c>
      <c r="AB5" s="1" t="str">
        <f>TEXT(WEEKDAY(DATE(AnnéeCalendrier,10,27),1),"jjj")</f>
        <v>jeu</v>
      </c>
      <c r="AC5" s="1" t="str">
        <f>TEXT(WEEKDAY(DATE(AnnéeCalendrier,10,28),1),"jjj")</f>
        <v>ven</v>
      </c>
      <c r="AD5" s="1" t="str">
        <f>TEXT(WEEKDAY(DATE(AnnéeCalendrier,10,29),1),"jjj")</f>
        <v>sam</v>
      </c>
      <c r="AE5" s="1" t="str">
        <f>TEXT(WEEKDAY(DATE(AnnéeCalendrier,10,30),1),"jjj")</f>
        <v>dim</v>
      </c>
      <c r="AF5" s="1" t="str">
        <f>TEXT(WEEKDAY(DATE(AnnéeCalendrier,10,31),1),"jjj")</f>
        <v>lun</v>
      </c>
    </row>
    <row r="6" spans="1:32" ht="15" customHeight="1" x14ac:dyDescent="0.25">
      <c r="B6" s="17"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7" t="s">
        <v>31</v>
      </c>
    </row>
    <row r="7" spans="1:32" ht="174"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74"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D1:H1"/>
  </mergeCells>
  <dataValidations count="5">
    <dataValidation allowBlank="1" showInputMessage="1" showErrorMessage="1" prompt="Année mise à jour automatiquement en fonction de l’année entrée dans la feuille de calcul Janvier" sqref="N1" xr:uid="{00000000-0002-0000-0900-000000000000}"/>
    <dataValidation allowBlank="1" showInputMessage="1" showErrorMessage="1" prompt="Suivez les absences du mois d’octobre dans cette feuille de calcul" sqref="A1" xr:uid="{00000000-0002-0000-09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D1" xr:uid="{00000000-0002-0000-0900-000002000000}"/>
    <dataValidation allowBlank="1" showErrorMessage="1" sqref="B5:B6" xr:uid="{00000000-0002-0000-0900-000003000000}"/>
    <dataValidation type="list" allowBlank="1" showInputMessage="1" sqref="B7:AF7 B9:AF9" xr:uid="{00000000-0002-0000-09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tabColor theme="2" tint="-0.249977111117893"/>
  </sheetPr>
  <dimension ref="A1:AF9"/>
  <sheetViews>
    <sheetView showGridLines="0" zoomScaleNormal="100" workbookViewId="0">
      <selection activeCell="H8" sqref="H8:H24"/>
    </sheetView>
  </sheetViews>
  <sheetFormatPr baseColWidth="10" defaultColWidth="9.140625" defaultRowHeight="30" customHeight="1" x14ac:dyDescent="0.25"/>
  <cols>
    <col min="1" max="1" width="14.5703125" style="3" customWidth="1"/>
    <col min="2" max="5" width="7.7109375" style="3" customWidth="1"/>
    <col min="6" max="7" width="7.7109375" style="3" hidden="1" customWidth="1"/>
    <col min="8" max="12" width="7.7109375" style="3" customWidth="1"/>
    <col min="13" max="14" width="7.7109375" style="3" hidden="1" customWidth="1"/>
    <col min="15" max="19" width="7.7109375" style="3" customWidth="1"/>
    <col min="20" max="21" width="7.7109375" style="3" hidden="1" customWidth="1"/>
    <col min="22" max="26" width="7.7109375" style="3" customWidth="1"/>
    <col min="27" max="28" width="7.7109375" style="3" hidden="1" customWidth="1"/>
    <col min="29" max="32" width="7.7109375" style="3" customWidth="1"/>
    <col min="33" max="33" width="2.7109375" customWidth="1"/>
  </cols>
  <sheetData>
    <row r="1" spans="1:32" ht="50.1" customHeight="1" x14ac:dyDescent="0.25">
      <c r="E1" s="19" t="s">
        <v>43</v>
      </c>
      <c r="F1" s="19"/>
      <c r="G1" s="19"/>
      <c r="H1" s="19"/>
      <c r="I1" s="19"/>
      <c r="J1" s="19"/>
      <c r="N1" s="19">
        <f>AnnéeCalendrier</f>
        <v>2022</v>
      </c>
      <c r="O1" s="19"/>
      <c r="P1" s="19"/>
      <c r="Q1" s="19"/>
      <c r="R1" s="19"/>
    </row>
    <row r="2" spans="1:32" ht="15" customHeight="1" x14ac:dyDescent="0.25"/>
    <row r="3" spans="1:32" ht="30" customHeight="1" x14ac:dyDescent="0.25">
      <c r="B3" s="20" t="s">
        <v>45</v>
      </c>
      <c r="C3" s="20"/>
      <c r="D3" s="20"/>
      <c r="E3" s="20"/>
      <c r="F3" s="20"/>
      <c r="G3" s="20"/>
      <c r="H3" s="20"/>
      <c r="I3" s="20"/>
      <c r="J3" s="20"/>
      <c r="K3" s="20"/>
      <c r="L3" s="20"/>
      <c r="M3" s="20"/>
      <c r="N3" s="20"/>
      <c r="O3" s="20"/>
      <c r="P3" s="20"/>
      <c r="Q3" s="20"/>
      <c r="R3" s="20"/>
      <c r="S3" s="20"/>
      <c r="T3" s="20"/>
      <c r="U3" s="20"/>
      <c r="V3" s="20"/>
      <c r="W3" s="20"/>
      <c r="X3" s="20"/>
      <c r="Y3" s="20"/>
      <c r="Z3" s="20"/>
      <c r="AA3" s="20"/>
      <c r="AB3" s="20"/>
      <c r="AC3" s="20"/>
      <c r="AD3" s="20"/>
      <c r="AE3" s="20"/>
      <c r="AF3" s="20"/>
    </row>
    <row r="4" spans="1:32" s="14" customFormat="1" ht="30" customHeight="1" x14ac:dyDescent="0.25">
      <c r="A4" s="15"/>
      <c r="B4" s="13"/>
      <c r="C4" s="13"/>
      <c r="D4" s="13"/>
      <c r="E4" s="13"/>
      <c r="F4" s="13"/>
      <c r="G4" s="13"/>
      <c r="H4" s="13"/>
      <c r="I4" s="13"/>
      <c r="J4" s="13"/>
      <c r="K4" s="13"/>
      <c r="L4" s="13"/>
      <c r="M4" s="13"/>
      <c r="N4" s="13"/>
      <c r="O4" s="13"/>
      <c r="P4" s="13"/>
      <c r="Q4" s="13"/>
      <c r="R4" s="13"/>
      <c r="S4" s="13"/>
      <c r="T4" s="13"/>
      <c r="U4" s="13"/>
      <c r="V4" s="13"/>
      <c r="W4" s="13"/>
      <c r="X4" s="13"/>
      <c r="Y4" s="13"/>
      <c r="Z4" s="13"/>
      <c r="AA4" s="13"/>
      <c r="AB4" s="13"/>
      <c r="AC4" s="13"/>
      <c r="AD4" s="13"/>
      <c r="AE4" s="13"/>
      <c r="AF4" s="13"/>
    </row>
    <row r="5" spans="1:32" ht="15" customHeight="1" x14ac:dyDescent="0.25">
      <c r="B5" s="1" t="str">
        <f>TEXT(WEEKDAY(DATE(AnnéeCalendrier,11,1),1),"jjj")</f>
        <v>mar</v>
      </c>
      <c r="C5" s="1" t="str">
        <f>TEXT(WEEKDAY(DATE(AnnéeCalendrier,11,2),1),"jjj")</f>
        <v>mer</v>
      </c>
      <c r="D5" s="1" t="str">
        <f>TEXT(WEEKDAY(DATE(AnnéeCalendrier,11,3),1),"jjj")</f>
        <v>jeu</v>
      </c>
      <c r="E5" s="1" t="str">
        <f>TEXT(WEEKDAY(DATE(AnnéeCalendrier,11,4),1),"jjj")</f>
        <v>ven</v>
      </c>
      <c r="F5" s="1" t="str">
        <f>TEXT(WEEKDAY(DATE(AnnéeCalendrier,11,5),1),"jjj")</f>
        <v>sam</v>
      </c>
      <c r="G5" s="1" t="str">
        <f>TEXT(WEEKDAY(DATE(AnnéeCalendrier,11,6),1),"jjj")</f>
        <v>dim</v>
      </c>
      <c r="H5" s="1" t="str">
        <f>TEXT(WEEKDAY(DATE(AnnéeCalendrier,11,7),1),"jjj")</f>
        <v>lun</v>
      </c>
      <c r="I5" s="1" t="str">
        <f>TEXT(WEEKDAY(DATE(AnnéeCalendrier,11,8),1),"jjj")</f>
        <v>mar</v>
      </c>
      <c r="J5" s="1" t="str">
        <f>TEXT(WEEKDAY(DATE(AnnéeCalendrier,11,9),1),"jjj")</f>
        <v>mer</v>
      </c>
      <c r="K5" s="1" t="str">
        <f>TEXT(WEEKDAY(DATE(AnnéeCalendrier,11,10),1),"jjj")</f>
        <v>jeu</v>
      </c>
      <c r="L5" s="1" t="str">
        <f>TEXT(WEEKDAY(DATE(AnnéeCalendrier,11,11),1),"jjj")</f>
        <v>ven</v>
      </c>
      <c r="M5" s="1" t="str">
        <f>TEXT(WEEKDAY(DATE(AnnéeCalendrier,11,12),1),"jjj")</f>
        <v>sam</v>
      </c>
      <c r="N5" s="1" t="str">
        <f>TEXT(WEEKDAY(DATE(AnnéeCalendrier,11,13),1),"jjj")</f>
        <v>dim</v>
      </c>
      <c r="O5" s="1" t="str">
        <f>TEXT(WEEKDAY(DATE(AnnéeCalendrier,11,14),1),"jjj")</f>
        <v>lun</v>
      </c>
      <c r="P5" s="1" t="str">
        <f>TEXT(WEEKDAY(DATE(AnnéeCalendrier,11,15),1),"jjj")</f>
        <v>mar</v>
      </c>
      <c r="Q5" s="1" t="str">
        <f>TEXT(WEEKDAY(DATE(AnnéeCalendrier,11,16),1),"jjj")</f>
        <v>mer</v>
      </c>
      <c r="R5" s="1" t="str">
        <f>TEXT(WEEKDAY(DATE(AnnéeCalendrier,11,17),1),"jjj")</f>
        <v>jeu</v>
      </c>
      <c r="S5" s="1" t="str">
        <f>TEXT(WEEKDAY(DATE(AnnéeCalendrier,11,18),1),"jjj")</f>
        <v>ven</v>
      </c>
      <c r="T5" s="1" t="str">
        <f>TEXT(WEEKDAY(DATE(AnnéeCalendrier,11,19),1),"jjj")</f>
        <v>sam</v>
      </c>
      <c r="U5" s="1" t="str">
        <f>TEXT(WEEKDAY(DATE(AnnéeCalendrier,11,20),1),"jjj")</f>
        <v>dim</v>
      </c>
      <c r="V5" s="1" t="str">
        <f>TEXT(WEEKDAY(DATE(AnnéeCalendrier,11,21),1),"jjj")</f>
        <v>lun</v>
      </c>
      <c r="W5" s="1" t="str">
        <f>TEXT(WEEKDAY(DATE(AnnéeCalendrier,11,22),1),"jjj")</f>
        <v>mar</v>
      </c>
      <c r="X5" s="1" t="str">
        <f>TEXT(WEEKDAY(DATE(AnnéeCalendrier,11,23),1),"jjj")</f>
        <v>mer</v>
      </c>
      <c r="Y5" s="1" t="str">
        <f>TEXT(WEEKDAY(DATE(AnnéeCalendrier,11,24),1),"jjj")</f>
        <v>jeu</v>
      </c>
      <c r="Z5" s="1" t="str">
        <f>TEXT(WEEKDAY(DATE(AnnéeCalendrier,11,25),1),"jjj")</f>
        <v>ven</v>
      </c>
      <c r="AA5" s="1" t="str">
        <f>TEXT(WEEKDAY(DATE(AnnéeCalendrier,11,26),1),"jjj")</f>
        <v>sam</v>
      </c>
      <c r="AB5" s="1" t="str">
        <f>TEXT(WEEKDAY(DATE(AnnéeCalendrier,11,27),1),"jjj")</f>
        <v>dim</v>
      </c>
      <c r="AC5" s="1" t="str">
        <f>TEXT(WEEKDAY(DATE(AnnéeCalendrier,11,28),1),"jjj")</f>
        <v>lun</v>
      </c>
      <c r="AD5" s="1" t="str">
        <f>TEXT(WEEKDAY(DATE(AnnéeCalendrier,11,29),1),"jjj")</f>
        <v>mar</v>
      </c>
      <c r="AE5" s="1" t="str">
        <f>TEXT(WEEKDAY(DATE(AnnéeCalendrier,11,30),1),"jjj")</f>
        <v>mer</v>
      </c>
      <c r="AF5" s="1"/>
    </row>
    <row r="6" spans="1:32" ht="15" customHeight="1" x14ac:dyDescent="0.25">
      <c r="B6" s="17"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7" t="s">
        <v>33</v>
      </c>
    </row>
    <row r="7" spans="1:32" ht="194.25"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67.25"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E1:J1"/>
  </mergeCells>
  <dataValidations count="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E1" xr:uid="{00000000-0002-0000-0A00-000000000000}"/>
    <dataValidation allowBlank="1" showInputMessage="1" showErrorMessage="1" prompt="Suivez les absences du mois de novembre dans cette feuille de calcul" sqref="A1" xr:uid="{00000000-0002-0000-0A00-000001000000}"/>
    <dataValidation allowBlank="1" showInputMessage="1" showErrorMessage="1" prompt="Année mise à jour automatiquement en fonction de l’année entrée dans la feuille de calcul Janvier" sqref="N1" xr:uid="{00000000-0002-0000-0A00-000002000000}"/>
    <dataValidation allowBlank="1" showErrorMessage="1" sqref="B5:B6" xr:uid="{00000000-0002-0000-0A00-000003000000}"/>
    <dataValidation type="list" allowBlank="1" showInputMessage="1" sqref="B7:AF7 B9:AF9" xr:uid="{00000000-0002-0000-0A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tabColor theme="7" tint="0.79998168889431442"/>
  </sheetPr>
  <dimension ref="A1:AF9"/>
  <sheetViews>
    <sheetView showGridLines="0" zoomScaleNormal="100" workbookViewId="0">
      <selection activeCell="B5" sqref="B5"/>
    </sheetView>
  </sheetViews>
  <sheetFormatPr baseColWidth="10" defaultColWidth="9.140625" defaultRowHeight="30" customHeight="1" x14ac:dyDescent="0.25"/>
  <cols>
    <col min="1" max="1" width="13.140625" style="3" customWidth="1"/>
    <col min="2" max="2" width="9.140625" style="3" customWidth="1"/>
    <col min="3" max="3" width="7.7109375" style="3" customWidth="1"/>
    <col min="4" max="5" width="7.7109375" style="3" hidden="1" customWidth="1"/>
    <col min="6" max="10" width="7.7109375" style="3" customWidth="1"/>
    <col min="11" max="12" width="7.7109375" style="3" hidden="1" customWidth="1"/>
    <col min="13" max="17" width="7.7109375" style="3" customWidth="1"/>
    <col min="18" max="19" width="7.7109375" style="3" hidden="1" customWidth="1"/>
    <col min="20" max="24" width="7.7109375" style="3" customWidth="1"/>
    <col min="25" max="26" width="7.7109375" style="3" hidden="1" customWidth="1"/>
    <col min="27" max="31" width="7.7109375" style="3" customWidth="1"/>
    <col min="32" max="32" width="7.7109375" style="3" hidden="1" customWidth="1"/>
    <col min="33" max="33" width="2.7109375" customWidth="1"/>
  </cols>
  <sheetData>
    <row r="1" spans="1:32" ht="50.1" customHeight="1" x14ac:dyDescent="0.25">
      <c r="F1" s="19" t="s">
        <v>44</v>
      </c>
      <c r="G1" s="19"/>
      <c r="H1" s="19"/>
      <c r="I1" s="19"/>
      <c r="J1" s="19"/>
      <c r="K1" s="19"/>
      <c r="N1" s="19">
        <f>AnnéeCalendrier</f>
        <v>2022</v>
      </c>
      <c r="O1" s="19"/>
      <c r="P1" s="19"/>
      <c r="Q1" s="19"/>
      <c r="R1" s="19"/>
    </row>
    <row r="2" spans="1:32" ht="15" customHeight="1" x14ac:dyDescent="0.25"/>
    <row r="3" spans="1:32" ht="30" customHeight="1" x14ac:dyDescent="0.25">
      <c r="B3" s="20" t="s">
        <v>45</v>
      </c>
      <c r="C3" s="20"/>
      <c r="D3" s="20"/>
      <c r="E3" s="20"/>
      <c r="F3" s="20"/>
      <c r="G3" s="20"/>
      <c r="H3" s="20"/>
      <c r="I3" s="20"/>
      <c r="J3" s="20"/>
      <c r="K3" s="20"/>
      <c r="L3" s="20"/>
      <c r="M3" s="20"/>
      <c r="N3" s="20"/>
      <c r="O3" s="20"/>
      <c r="P3" s="20"/>
      <c r="Q3" s="20"/>
      <c r="R3" s="20"/>
      <c r="S3" s="20"/>
      <c r="T3" s="20"/>
      <c r="U3" s="20"/>
      <c r="V3" s="20"/>
      <c r="W3" s="20"/>
      <c r="X3" s="20"/>
      <c r="Y3" s="20"/>
      <c r="Z3" s="20"/>
      <c r="AA3" s="20"/>
      <c r="AB3" s="20"/>
      <c r="AC3" s="20"/>
      <c r="AD3" s="20"/>
      <c r="AE3" s="20"/>
      <c r="AF3" s="20"/>
    </row>
    <row r="4" spans="1:32" s="14" customFormat="1" ht="30" customHeight="1" x14ac:dyDescent="0.25">
      <c r="A4" s="15"/>
      <c r="B4" s="13"/>
      <c r="C4" s="13"/>
      <c r="D4" s="13"/>
      <c r="E4" s="13"/>
      <c r="F4" s="13"/>
      <c r="G4" s="13"/>
      <c r="H4" s="13"/>
      <c r="I4" s="13"/>
      <c r="J4" s="13"/>
      <c r="K4" s="13"/>
      <c r="L4" s="13"/>
      <c r="M4" s="13"/>
      <c r="N4" s="13"/>
      <c r="O4" s="13"/>
      <c r="P4" s="13"/>
      <c r="Q4" s="13"/>
      <c r="R4" s="13"/>
      <c r="S4" s="13"/>
      <c r="T4" s="13"/>
      <c r="U4" s="13"/>
      <c r="V4" s="13"/>
      <c r="W4" s="13"/>
      <c r="X4" s="13"/>
      <c r="Y4" s="13"/>
      <c r="Z4" s="13"/>
      <c r="AA4" s="13"/>
      <c r="AB4" s="13"/>
      <c r="AC4" s="13"/>
      <c r="AD4" s="13"/>
      <c r="AE4" s="13"/>
      <c r="AF4" s="13"/>
    </row>
    <row r="5" spans="1:32" ht="15" customHeight="1" x14ac:dyDescent="0.25">
      <c r="B5" s="1" t="str">
        <f>TEXT(WEEKDAY(DATE(AnnéeCalendrier,12,1),1),"jjj")</f>
        <v>jeu</v>
      </c>
      <c r="C5" s="1" t="str">
        <f>TEXT(WEEKDAY(DATE(AnnéeCalendrier,12,2),1),"jjj")</f>
        <v>ven</v>
      </c>
      <c r="D5" s="1" t="str">
        <f>TEXT(WEEKDAY(DATE(AnnéeCalendrier,12,3),1),"jjj")</f>
        <v>sam</v>
      </c>
      <c r="E5" s="1" t="str">
        <f>TEXT(WEEKDAY(DATE(AnnéeCalendrier,12,4),1),"jjj")</f>
        <v>dim</v>
      </c>
      <c r="F5" s="1" t="str">
        <f>TEXT(WEEKDAY(DATE(AnnéeCalendrier,12,5),1),"jjj")</f>
        <v>lun</v>
      </c>
      <c r="G5" s="1" t="str">
        <f>TEXT(WEEKDAY(DATE(AnnéeCalendrier,12,6),1),"jjj")</f>
        <v>mar</v>
      </c>
      <c r="H5" s="1" t="str">
        <f>TEXT(WEEKDAY(DATE(AnnéeCalendrier,12,7),1),"jjj")</f>
        <v>mer</v>
      </c>
      <c r="I5" s="1" t="str">
        <f>TEXT(WEEKDAY(DATE(AnnéeCalendrier,12,8),1),"jjj")</f>
        <v>jeu</v>
      </c>
      <c r="J5" s="1" t="str">
        <f>TEXT(WEEKDAY(DATE(AnnéeCalendrier,12,9),1),"jjj")</f>
        <v>ven</v>
      </c>
      <c r="K5" s="1" t="str">
        <f>TEXT(WEEKDAY(DATE(AnnéeCalendrier,12,10),1),"jjj")</f>
        <v>sam</v>
      </c>
      <c r="L5" s="1" t="str">
        <f>TEXT(WEEKDAY(DATE(AnnéeCalendrier,12,11),1),"jjj")</f>
        <v>dim</v>
      </c>
      <c r="M5" s="1" t="str">
        <f>TEXT(WEEKDAY(DATE(AnnéeCalendrier,12,12),1),"jjj")</f>
        <v>lun</v>
      </c>
      <c r="N5" s="1" t="str">
        <f>TEXT(WEEKDAY(DATE(AnnéeCalendrier,12,13),1),"jjj")</f>
        <v>mar</v>
      </c>
      <c r="O5" s="1" t="str">
        <f>TEXT(WEEKDAY(DATE(AnnéeCalendrier,12,14),1),"jjj")</f>
        <v>mer</v>
      </c>
      <c r="P5" s="1" t="str">
        <f>TEXT(WEEKDAY(DATE(AnnéeCalendrier,12,15),1),"jjj")</f>
        <v>jeu</v>
      </c>
      <c r="Q5" s="1" t="str">
        <f>TEXT(WEEKDAY(DATE(AnnéeCalendrier,12,16),1),"jjj")</f>
        <v>ven</v>
      </c>
      <c r="R5" s="1" t="str">
        <f>TEXT(WEEKDAY(DATE(AnnéeCalendrier,12,17),1),"jjj")</f>
        <v>sam</v>
      </c>
      <c r="S5" s="1" t="str">
        <f>TEXT(WEEKDAY(DATE(AnnéeCalendrier,12,18),1),"jjj")</f>
        <v>dim</v>
      </c>
      <c r="T5" s="1" t="str">
        <f>TEXT(WEEKDAY(DATE(AnnéeCalendrier,12,19),1),"jjj")</f>
        <v>lun</v>
      </c>
      <c r="U5" s="1" t="str">
        <f>TEXT(WEEKDAY(DATE(AnnéeCalendrier,12,20),1),"jjj")</f>
        <v>mar</v>
      </c>
      <c r="V5" s="1" t="str">
        <f>TEXT(WEEKDAY(DATE(AnnéeCalendrier,12,21),1),"jjj")</f>
        <v>mer</v>
      </c>
      <c r="W5" s="1" t="str">
        <f>TEXT(WEEKDAY(DATE(AnnéeCalendrier,12,22),1),"jjj")</f>
        <v>jeu</v>
      </c>
      <c r="X5" s="1" t="str">
        <f>TEXT(WEEKDAY(DATE(AnnéeCalendrier,12,23),1),"jjj")</f>
        <v>ven</v>
      </c>
      <c r="Y5" s="1" t="str">
        <f>TEXT(WEEKDAY(DATE(AnnéeCalendrier,12,24),1),"jjj")</f>
        <v>sam</v>
      </c>
      <c r="Z5" s="1" t="str">
        <f>TEXT(WEEKDAY(DATE(AnnéeCalendrier,12,25),1),"jjj")</f>
        <v>dim</v>
      </c>
      <c r="AA5" s="1" t="str">
        <f>TEXT(WEEKDAY(DATE(AnnéeCalendrier,12,26),1),"jjj")</f>
        <v>lun</v>
      </c>
      <c r="AB5" s="1" t="str">
        <f>TEXT(WEEKDAY(DATE(AnnéeCalendrier,12,27),1),"jjj")</f>
        <v>mar</v>
      </c>
      <c r="AC5" s="1" t="str">
        <f>TEXT(WEEKDAY(DATE(AnnéeCalendrier,12,28),1),"jjj")</f>
        <v>mer</v>
      </c>
      <c r="AD5" s="1" t="str">
        <f>TEXT(WEEKDAY(DATE(AnnéeCalendrier,12,29),1),"jjj")</f>
        <v>jeu</v>
      </c>
      <c r="AE5" s="1" t="str">
        <f>TEXT(WEEKDAY(DATE(AnnéeCalendrier,12,30),1),"jjj")</f>
        <v>ven</v>
      </c>
      <c r="AF5" s="1" t="str">
        <f>TEXT(WEEKDAY(DATE(AnnéeCalendrier,12,31),1),"jjj")</f>
        <v>sam</v>
      </c>
    </row>
    <row r="6" spans="1:32" ht="15" customHeight="1" x14ac:dyDescent="0.25">
      <c r="B6" s="17"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7" t="s">
        <v>31</v>
      </c>
    </row>
    <row r="7" spans="1:32" ht="191.25"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47.75"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F1:K1"/>
  </mergeCells>
  <dataValidations count="5">
    <dataValidation allowBlank="1" showInputMessage="1" showErrorMessage="1" prompt="Année mise à jour automatiquement en fonction de l’année entrée dans la feuille de calcul Janvier" sqref="N1" xr:uid="{00000000-0002-0000-0B00-000000000000}"/>
    <dataValidation allowBlank="1" showInputMessage="1" showErrorMessage="1" prompt="Suivez les absences du mois de décembre dans cette feuille de calcul" sqref="A1" xr:uid="{00000000-0002-0000-0B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F1" xr:uid="{00000000-0002-0000-0B00-000002000000}"/>
    <dataValidation allowBlank="1" showErrorMessage="1" sqref="B5:B6" xr:uid="{00000000-0002-0000-0B00-000003000000}"/>
    <dataValidation type="list" allowBlank="1" showInputMessage="1" sqref="AE19 B7:AF7 B9:AF9" xr:uid="{00000000-0002-0000-0B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28</vt:i4>
      </vt:variant>
    </vt:vector>
  </HeadingPairs>
  <TitlesOfParts>
    <vt:vector size="41" baseType="lpstr">
      <vt:lpstr>Janvier</vt:lpstr>
      <vt:lpstr>Décembre sans we</vt:lpstr>
      <vt:lpstr>Février</vt:lpstr>
      <vt:lpstr>Mars</vt:lpstr>
      <vt:lpstr>Avril</vt:lpstr>
      <vt:lpstr>Mai</vt:lpstr>
      <vt:lpstr>Juin</vt:lpstr>
      <vt:lpstr>Juillet</vt:lpstr>
      <vt:lpstr>Août</vt:lpstr>
      <vt:lpstr>Septembre</vt:lpstr>
      <vt:lpstr>Octobre</vt:lpstr>
      <vt:lpstr>Novembre</vt:lpstr>
      <vt:lpstr>Décembre</vt:lpstr>
      <vt:lpstr>'Décembre sans we'!AnnéeCalendrier</vt:lpstr>
      <vt:lpstr>AnnéeCalendrier</vt:lpstr>
      <vt:lpstr>Août!Impression_des_titres</vt:lpstr>
      <vt:lpstr>Avril!Impression_des_titres</vt:lpstr>
      <vt:lpstr>Décembre!Impression_des_titres</vt:lpstr>
      <vt:lpstr>'Décembre sans we'!Impression_des_titres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Août!NomMois</vt:lpstr>
      <vt:lpstr>Avril!NomMois</vt:lpstr>
      <vt:lpstr>Décembre!NomMois</vt:lpstr>
      <vt:lpstr>'Décembre sans we'!NomMois</vt:lpstr>
      <vt:lpstr>Février!NomMois</vt:lpstr>
      <vt:lpstr>Janvier!NomMois</vt:lpstr>
      <vt:lpstr>Juillet!NomMois</vt:lpstr>
      <vt:lpstr>Juin!NomMois</vt:lpstr>
      <vt:lpstr>Mai!NomMois</vt:lpstr>
      <vt:lpstr>Mars!NomMois</vt:lpstr>
      <vt:lpstr>Novembre!NomMois</vt:lpstr>
      <vt:lpstr>Octobre!NomMois</vt:lpstr>
      <vt:lpstr>Septembre!NomMois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Claudie BRUNO</dc:creator>
  <cp:lastModifiedBy>LEFORT Aurélien</cp:lastModifiedBy>
  <cp:lastPrinted>2022-05-16T15:19:04Z</cp:lastPrinted>
  <dcterms:created xsi:type="dcterms:W3CDTF">2016-12-06T04:52:27Z</dcterms:created>
  <dcterms:modified xsi:type="dcterms:W3CDTF">2022-05-17T09:48:42Z</dcterms:modified>
</cp:coreProperties>
</file>